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وحدات" sheetId="3" state="visible" r:id="rId3"/>
    <sheet name="المدفوعات" sheetId="4" state="visible" r:id="rId4"/>
    <sheet name="كشف حساب" sheetId="5" state="visible" r:id="rId5"/>
    <sheet name="للمتابعة" sheetId="6" state="visible" r:id="rId6"/>
    <sheet name="الملخص" sheetId="7" state="visible" r:id="rId7"/>
    <sheet name="لماذا ما زلت على إكسل؟" sheetId="8" state="visible" r:id="rId8"/>
  </sheets>
  <definedNames>
    <definedName name="_xlnm._FilterDatabase" localSheetId="2" hidden="1">'الوحدات'!$A$5:$O$305</definedName>
    <definedName name="_xlnm._FilterDatabase" localSheetId="3" hidden="1">'المدفوعات'!$A$5:$J$2005</definedName>
  </definedNames>
  <calcPr calcId="124519" fullCalcOnLoad="1"/>
</workbook>
</file>

<file path=xl/styles.xml><?xml version="1.0" encoding="utf-8"?>
<styleSheet xmlns="http://schemas.openxmlformats.org/spreadsheetml/2006/main">
  <numFmts count="3">
    <numFmt numFmtId="164" formatCode="yyyy-mm-dd"/>
    <numFmt numFmtId="165" formatCode="yyyy-mm"/>
    <numFmt numFmtId="166"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2">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6"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dues-collection?utm_source=excel&amp;utm_medium=template&amp;utm_campaign=hoa-dues-collection"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dues-collection"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dues-collection"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dues-collection"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dues-collection"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dues-collection"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a-dues-collection"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hoa-dues-collection" TargetMode="External" Id="rId1" /><Relationship Type="http://schemas.openxmlformats.org/officeDocument/2006/relationships/hyperlink" Target="https://softwiro.com/ar/contact?utm_source=excel&amp;utm_medium=template&amp;utm_campaign=hoa-dues-collection"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تحصيل اشتراكات الصيانة لاتحاد الملاك</t>
        </is>
      </c>
    </row>
    <row r="3" ht="36" customHeight="1">
      <c r="B3" s="2" t="inlineStr">
        <is>
          <t>يتابع اشتراك الصيانة الشهري لكل وحدة في العمارة أو الكمبوند، ثابتًا أو بحسب المساحة: المستحق والمدفوع والمتأخر وعدد الأشهر وآخر دفعة، وقائمة بالمتأخرين، وكشف حساب لأي وحدة، ونسبة الالتزام.</t>
        </is>
      </c>
    </row>
    <row r="5">
      <c r="B5" s="3" t="inlineStr">
        <is>
          <t>طريقة الاستخدام</t>
        </is>
      </c>
    </row>
    <row r="6" ht="30" customHeight="1">
      <c r="B6" s="4" t="inlineStr">
        <is>
          <t>1. في شيت «الإعدادات» اكتب تاريخ اليوم (أو =TODAY())، وأول شهر بدأ فيه تحصيل الاشتراك، وسعر المتر إن كان الاشتراك بحسب المساحة.</t>
        </is>
      </c>
    </row>
    <row r="7" ht="30" customHeight="1">
      <c r="B7" s="4" t="inlineStr">
        <is>
          <t>2. في شيت «الوحدات» اكتب لكل وحدة: الكود والدور أو المبنى واسم المالك والجوال والمساحة. اكتب «الاشتراك الثابت» فقط للوحدة التي اشتراكها رقم ثابت.</t>
        </is>
      </c>
    </row>
    <row r="8" ht="30" customHeight="1">
      <c r="B8" s="4" t="inlineStr">
        <is>
          <t>3. إن تركت «الاشتراك الثابت» فارغًا فيحسب الشيت الاشتراك = المساحة × سعر المتر من الإعدادات.</t>
        </is>
      </c>
    </row>
    <row r="9" ht="30" customHeight="1">
      <c r="B9" s="4" t="inlineStr">
        <is>
          <t>4. في شيت «المدفوعات» سجّل كل مبلغ تستلمه: التاريخ وكود الوحدة والمبلغ والشهر الذي يخصه وطريقة الدفع ورقم الإيصال.</t>
        </is>
      </c>
    </row>
    <row r="10" ht="30" customHeight="1">
      <c r="B10" s="4" t="inlineStr">
        <is>
          <t>5. يحسب شيت «الوحدات» لكل وحدة المستحق والمدفوع والمتأخر وأشهر التأخر وآخر دفعة والحالة.</t>
        </is>
      </c>
    </row>
    <row r="11" ht="30" customHeight="1">
      <c r="B11" s="4" t="inlineStr">
        <is>
          <t>6. افتح «للمتابعة» لتجد المتأخرين من الأكبر مبلغًا، و«كشف حساب» لتختار وحدة وترى مدفوعاتها، و«الملخص» لنسبة التحصيل والالتزام.</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يستحق الاشتراك في أول كل شهر. المستحق = عدد الأشهر من «أول شهر تحصيل» حتى الشهر الحالي شاملًا × الاشتراك الشهري.</t>
        </is>
      </c>
    </row>
    <row r="20" ht="30" customHeight="1">
      <c r="B20" s="4" t="inlineStr">
        <is>
          <t>• الاشتراك الشهري للوحدة = الاشتراك الثابت إن كُتب، وإلا المساحة × سعر المتر. الوحدة بلا مساحة ولا اشتراك ثابت تظهر حالتها «حدد الاشتراك».</t>
        </is>
      </c>
    </row>
    <row r="21" ht="30" customHeight="1">
      <c r="B21" s="4" t="inlineStr">
        <is>
          <t>• المتأخر = المستحق − المدفوع. الرقم السالب يعني أن المالك دفع مقدمًا وتظهر حالته «دفع مقدمًا».</t>
        </is>
      </c>
    </row>
    <row r="22" ht="30" customHeight="1">
      <c r="B22" s="4" t="inlineStr">
        <is>
          <t>• الأشهر المتأخرة = المتأخر مقسومًا على الاشتراك الشهري، مقرّبًا إلى أعلى. المبلغ يُحسب على الوحدة لا على الشهر، فعمود «عن شهر» للتوضيح والكشف فقط.</t>
        </is>
      </c>
    </row>
    <row r="23" ht="30" customHeight="1">
      <c r="B23" s="4" t="inlineStr">
        <is>
          <t>• نسبة الالتزام = الوحدات المسددة أو الدافعة مقدمًا ÷ الوحدات التي لها اشتراك. نسبة التحصيل = (المستحق − المتأخرات) ÷ المستحق.</t>
        </is>
      </c>
    </row>
    <row r="24" ht="30" customHeight="1">
      <c r="B24" s="4" t="inlineStr">
        <is>
          <t>• يتسع الشيت لـ 300 وحدة و2000 دفعة، ويعرض كشف الحساب أول 40 دفعة للوحدة، وتعرض «للمتابعة» أول 50 متأخرًا.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1"/>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تحصيل اشتراكات الصيانة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أول شهر بدأ فيه تحصيل الاشتراك</t>
        </is>
      </c>
      <c r="B5" s="14" t="n">
        <v>46023</v>
      </c>
    </row>
    <row r="6">
      <c r="A6" s="12" t="inlineStr">
        <is>
          <t>سعر المتر شهريًا (بعملتك)</t>
        </is>
      </c>
      <c r="B6" s="15" t="n">
        <v>6</v>
      </c>
    </row>
    <row r="8">
      <c r="A8" s="8" t="inlineStr">
        <is>
          <t>تاريخ اليوم مكتوب بتاريخ المثال. اكتب بدله =TODAY() ليتحدث وحده. سعر المتر يستعمله الشيت للوحدات التي لا يوجد لها «اشتراك ثابت». اكتب أول شهر كتاريخ أول يوم فيه، مثل 2026-01-01.</t>
        </is>
      </c>
    </row>
    <row r="9"/>
    <row r="10"/>
    <row r="11"/>
  </sheetData>
  <mergeCells count="3">
    <mergeCell ref="A1:C1"/>
    <mergeCell ref="A8:B1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O3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18" customWidth="1" min="3" max="3"/>
    <col width="15" customWidth="1" min="4" max="4"/>
    <col width="10" customWidth="1" min="5" max="5"/>
    <col width="12" customWidth="1" min="6" max="6"/>
    <col width="13" customWidth="1" min="7" max="7"/>
    <col width="10" customWidth="1" min="8" max="8"/>
    <col width="14" customWidth="1" min="9" max="9"/>
    <col width="13" customWidth="1" min="10" max="10"/>
    <col width="13" customWidth="1" min="11" max="11"/>
    <col width="10" customWidth="1" min="12" max="12"/>
    <col width="13" customWidth="1" min="13" max="13"/>
    <col width="13" customWidth="1" min="14" max="14"/>
    <col width="10" customWidth="1" min="15" max="15"/>
  </cols>
  <sheetData>
    <row r="1" ht="26" customHeight="1">
      <c r="A1" s="10" t="inlineStr">
        <is>
          <t>شيت تحصيل اشتراكات الصيانة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كود الوحدة</t>
        </is>
      </c>
      <c r="B5" s="16" t="inlineStr">
        <is>
          <t>الدور / المبنى</t>
        </is>
      </c>
      <c r="C5" s="16" t="inlineStr">
        <is>
          <t>اسم المالك</t>
        </is>
      </c>
      <c r="D5" s="16" t="inlineStr">
        <is>
          <t>الجوال</t>
        </is>
      </c>
      <c r="E5" s="16" t="inlineStr">
        <is>
          <t>المساحة (م²)</t>
        </is>
      </c>
      <c r="F5" s="16" t="inlineStr">
        <is>
          <t>الاشتراك الثابت (اختياري)</t>
        </is>
      </c>
      <c r="G5" s="16" t="inlineStr">
        <is>
          <t>الاشتراك الشهري</t>
        </is>
      </c>
      <c r="H5" s="16" t="inlineStr">
        <is>
          <t>الأشهر المستحقة</t>
        </is>
      </c>
      <c r="I5" s="16" t="inlineStr">
        <is>
          <t>المستحق</t>
        </is>
      </c>
      <c r="J5" s="16" t="inlineStr">
        <is>
          <t>المدفوع</t>
        </is>
      </c>
      <c r="K5" s="16" t="inlineStr">
        <is>
          <t>المتأخر</t>
        </is>
      </c>
      <c r="L5" s="16" t="inlineStr">
        <is>
          <t>الأشهر المتأخرة</t>
        </is>
      </c>
      <c r="M5" s="16" t="inlineStr">
        <is>
          <t>آخر دفعة</t>
        </is>
      </c>
      <c r="N5" s="16" t="inlineStr">
        <is>
          <t>الحالة</t>
        </is>
      </c>
      <c r="O5" s="16" t="inlineStr">
        <is>
          <t>ترتيب المتابعة</t>
        </is>
      </c>
    </row>
    <row r="6">
      <c r="A6" s="5" t="inlineStr">
        <is>
          <t>A-101</t>
        </is>
      </c>
      <c r="B6" s="5" t="inlineStr">
        <is>
          <t>مبنى A - الدور 1</t>
        </is>
      </c>
      <c r="C6" s="5" t="inlineStr">
        <is>
          <t>أحمد سالم</t>
        </is>
      </c>
      <c r="D6" s="17" t="inlineStr">
        <is>
          <t>01010000001</t>
        </is>
      </c>
      <c r="E6" s="18" t="n">
        <v>100</v>
      </c>
      <c r="F6" s="15" t="n"/>
      <c r="G6" s="19">
        <f>IF(A6&amp;""="","",IF(N(F6)&gt;0,F6,ROUND(N(E6)*'الإعدادات'!$B$6,2)))</f>
        <v/>
      </c>
      <c r="H6" s="20">
        <f>IF(A6&amp;""="","",MAX(0,(YEAR('الإعدادات'!$B$4)-YEAR('الإعدادات'!$B$5))*12+MONTH('الإعدادات'!$B$4)-MONTH('الإعدادات'!$B$5)+1))</f>
        <v/>
      </c>
      <c r="I6" s="19">
        <f>IF(A6&amp;""="","",ROUND(H6*G6,2))</f>
        <v/>
      </c>
      <c r="J6" s="19">
        <f>IF(A6&amp;""="","",SUMIFS('المدفوعات'!$C$6:$C$2005,'المدفوعات'!$B$6:$B$2005,A6&amp;""))</f>
        <v/>
      </c>
      <c r="K6" s="19">
        <f>IF(A6&amp;""="","",ROUND(I6-J6,2))</f>
        <v/>
      </c>
      <c r="L6" s="20">
        <f>IF(A6&amp;""="","",IF(AND(K6&gt;0,G6&gt;0),ROUNDUP(ROUND(K6/G6,4),0),0))</f>
        <v/>
      </c>
      <c r="M6" s="21">
        <f>IF(A6&amp;""="","",IFERROR(SUMIFS('المدفوعات'!$A$6:$A$2005,'المدفوعات'!$B$6:$B$2005,A6&amp;"",'المدفوعات'!$H$6:$H$2005,1)/COUNTIFS('المدفوعات'!$B$6:$B$2005,A6&amp;"",'المدفوعات'!$H$6:$H$2005,1),""))</f>
        <v/>
      </c>
      <c r="N6" s="6">
        <f>IF(A6&amp;""="","",IF(G6&lt;=0,"حدد الاشتراك",IF(K6&gt;0,"متأخر",IF(K6&lt;0,"دفع مقدمًا","مسدد"))))</f>
        <v/>
      </c>
      <c r="O6" s="20">
        <f>IF(N6="متأخر",COUNTIFS($K$6:$K$305,"&gt;"&amp;K6)+COUNTIFS($K$6:K6,K6),"")</f>
        <v/>
      </c>
    </row>
    <row r="7">
      <c r="A7" s="5" t="inlineStr">
        <is>
          <t>A-102</t>
        </is>
      </c>
      <c r="B7" s="5" t="inlineStr">
        <is>
          <t>مبنى A - الدور 1</t>
        </is>
      </c>
      <c r="C7" s="5" t="inlineStr">
        <is>
          <t>مها حسن</t>
        </is>
      </c>
      <c r="D7" s="17" t="inlineStr">
        <is>
          <t>01010000002</t>
        </is>
      </c>
      <c r="E7" s="18" t="n">
        <v>120</v>
      </c>
      <c r="F7" s="15" t="n"/>
      <c r="G7" s="19">
        <f>IF(A7&amp;""="","",IF(N(F7)&gt;0,F7,ROUND(N(E7)*'الإعدادات'!$B$6,2)))</f>
        <v/>
      </c>
      <c r="H7" s="20">
        <f>IF(A7&amp;""="","",MAX(0,(YEAR('الإعدادات'!$B$4)-YEAR('الإعدادات'!$B$5))*12+MONTH('الإعدادات'!$B$4)-MONTH('الإعدادات'!$B$5)+1))</f>
        <v/>
      </c>
      <c r="I7" s="19">
        <f>IF(A7&amp;""="","",ROUND(H7*G7,2))</f>
        <v/>
      </c>
      <c r="J7" s="19">
        <f>IF(A7&amp;""="","",SUMIFS('المدفوعات'!$C$6:$C$2005,'المدفوعات'!$B$6:$B$2005,A7&amp;""))</f>
        <v/>
      </c>
      <c r="K7" s="19">
        <f>IF(A7&amp;""="","",ROUND(I7-J7,2))</f>
        <v/>
      </c>
      <c r="L7" s="20">
        <f>IF(A7&amp;""="","",IF(AND(K7&gt;0,G7&gt;0),ROUNDUP(ROUND(K7/G7,4),0),0))</f>
        <v/>
      </c>
      <c r="M7" s="21">
        <f>IF(A7&amp;""="","",IFERROR(SUMIFS('المدفوعات'!$A$6:$A$2005,'المدفوعات'!$B$6:$B$2005,A7&amp;"",'المدفوعات'!$H$6:$H$2005,1)/COUNTIFS('المدفوعات'!$B$6:$B$2005,A7&amp;"",'المدفوعات'!$H$6:$H$2005,1),""))</f>
        <v/>
      </c>
      <c r="N7" s="6">
        <f>IF(A7&amp;""="","",IF(G7&lt;=0,"حدد الاشتراك",IF(K7&gt;0,"متأخر",IF(K7&lt;0,"دفع مقدمًا","مسدد"))))</f>
        <v/>
      </c>
      <c r="O7" s="20">
        <f>IF(N7="متأخر",COUNTIFS($K$6:$K$305,"&gt;"&amp;K7)+COUNTIFS($K$6:K7,K7),"")</f>
        <v/>
      </c>
    </row>
    <row r="8">
      <c r="A8" s="5" t="inlineStr">
        <is>
          <t>A-201</t>
        </is>
      </c>
      <c r="B8" s="5" t="inlineStr">
        <is>
          <t>مبنى A - الدور 2</t>
        </is>
      </c>
      <c r="C8" s="5" t="inlineStr">
        <is>
          <t>خالد عمر</t>
        </is>
      </c>
      <c r="D8" s="17" t="inlineStr">
        <is>
          <t>01010000003</t>
        </is>
      </c>
      <c r="E8" s="18" t="n">
        <v>100</v>
      </c>
      <c r="F8" s="15" t="n"/>
      <c r="G8" s="19">
        <f>IF(A8&amp;""="","",IF(N(F8)&gt;0,F8,ROUND(N(E8)*'الإعدادات'!$B$6,2)))</f>
        <v/>
      </c>
      <c r="H8" s="20">
        <f>IF(A8&amp;""="","",MAX(0,(YEAR('الإعدادات'!$B$4)-YEAR('الإعدادات'!$B$5))*12+MONTH('الإعدادات'!$B$4)-MONTH('الإعدادات'!$B$5)+1))</f>
        <v/>
      </c>
      <c r="I8" s="19">
        <f>IF(A8&amp;""="","",ROUND(H8*G8,2))</f>
        <v/>
      </c>
      <c r="J8" s="19">
        <f>IF(A8&amp;""="","",SUMIFS('المدفوعات'!$C$6:$C$2005,'المدفوعات'!$B$6:$B$2005,A8&amp;""))</f>
        <v/>
      </c>
      <c r="K8" s="19">
        <f>IF(A8&amp;""="","",ROUND(I8-J8,2))</f>
        <v/>
      </c>
      <c r="L8" s="20">
        <f>IF(A8&amp;""="","",IF(AND(K8&gt;0,G8&gt;0),ROUNDUP(ROUND(K8/G8,4),0),0))</f>
        <v/>
      </c>
      <c r="M8" s="21">
        <f>IF(A8&amp;""="","",IFERROR(SUMIFS('المدفوعات'!$A$6:$A$2005,'المدفوعات'!$B$6:$B$2005,A8&amp;"",'المدفوعات'!$H$6:$H$2005,1)/COUNTIFS('المدفوعات'!$B$6:$B$2005,A8&amp;"",'المدفوعات'!$H$6:$H$2005,1),""))</f>
        <v/>
      </c>
      <c r="N8" s="6">
        <f>IF(A8&amp;""="","",IF(G8&lt;=0,"حدد الاشتراك",IF(K8&gt;0,"متأخر",IF(K8&lt;0,"دفع مقدمًا","مسدد"))))</f>
        <v/>
      </c>
      <c r="O8" s="20">
        <f>IF(N8="متأخر",COUNTIFS($K$6:$K$305,"&gt;"&amp;K8)+COUNTIFS($K$6:K8,K8),"")</f>
        <v/>
      </c>
    </row>
    <row r="9">
      <c r="A9" s="5" t="inlineStr">
        <is>
          <t>A-202</t>
        </is>
      </c>
      <c r="B9" s="5" t="inlineStr">
        <is>
          <t>مبنى A - الدور 2</t>
        </is>
      </c>
      <c r="C9" s="5" t="inlineStr">
        <is>
          <t>سارة يوسف</t>
        </is>
      </c>
      <c r="D9" s="17" t="inlineStr">
        <is>
          <t>01010000004</t>
        </is>
      </c>
      <c r="E9" s="18" t="n">
        <v>150</v>
      </c>
      <c r="F9" s="15" t="n">
        <v>800</v>
      </c>
      <c r="G9" s="19">
        <f>IF(A9&amp;""="","",IF(N(F9)&gt;0,F9,ROUND(N(E9)*'الإعدادات'!$B$6,2)))</f>
        <v/>
      </c>
      <c r="H9" s="20">
        <f>IF(A9&amp;""="","",MAX(0,(YEAR('الإعدادات'!$B$4)-YEAR('الإعدادات'!$B$5))*12+MONTH('الإعدادات'!$B$4)-MONTH('الإعدادات'!$B$5)+1))</f>
        <v/>
      </c>
      <c r="I9" s="19">
        <f>IF(A9&amp;""="","",ROUND(H9*G9,2))</f>
        <v/>
      </c>
      <c r="J9" s="19">
        <f>IF(A9&amp;""="","",SUMIFS('المدفوعات'!$C$6:$C$2005,'المدفوعات'!$B$6:$B$2005,A9&amp;""))</f>
        <v/>
      </c>
      <c r="K9" s="19">
        <f>IF(A9&amp;""="","",ROUND(I9-J9,2))</f>
        <v/>
      </c>
      <c r="L9" s="20">
        <f>IF(A9&amp;""="","",IF(AND(K9&gt;0,G9&gt;0),ROUNDUP(ROUND(K9/G9,4),0),0))</f>
        <v/>
      </c>
      <c r="M9" s="21">
        <f>IF(A9&amp;""="","",IFERROR(SUMIFS('المدفوعات'!$A$6:$A$2005,'المدفوعات'!$B$6:$B$2005,A9&amp;"",'المدفوعات'!$H$6:$H$2005,1)/COUNTIFS('المدفوعات'!$B$6:$B$2005,A9&amp;"",'المدفوعات'!$H$6:$H$2005,1),""))</f>
        <v/>
      </c>
      <c r="N9" s="6">
        <f>IF(A9&amp;""="","",IF(G9&lt;=0,"حدد الاشتراك",IF(K9&gt;0,"متأخر",IF(K9&lt;0,"دفع مقدمًا","مسدد"))))</f>
        <v/>
      </c>
      <c r="O9" s="20">
        <f>IF(N9="متأخر",COUNTIFS($K$6:$K$305,"&gt;"&amp;K9)+COUNTIFS($K$6:K9,K9),"")</f>
        <v/>
      </c>
    </row>
    <row r="10">
      <c r="A10" s="5" t="inlineStr">
        <is>
          <t>B-101</t>
        </is>
      </c>
      <c r="B10" s="5" t="inlineStr">
        <is>
          <t>مبنى B - الدور 1</t>
        </is>
      </c>
      <c r="C10" s="5" t="inlineStr">
        <is>
          <t>طارق مجدي</t>
        </is>
      </c>
      <c r="D10" s="17" t="inlineStr">
        <is>
          <t>01010000005</t>
        </is>
      </c>
      <c r="E10" s="18" t="n">
        <v>90</v>
      </c>
      <c r="F10" s="15" t="n"/>
      <c r="G10" s="19">
        <f>IF(A10&amp;""="","",IF(N(F10)&gt;0,F10,ROUND(N(E10)*'الإعدادات'!$B$6,2)))</f>
        <v/>
      </c>
      <c r="H10" s="20">
        <f>IF(A10&amp;""="","",MAX(0,(YEAR('الإعدادات'!$B$4)-YEAR('الإعدادات'!$B$5))*12+MONTH('الإعدادات'!$B$4)-MONTH('الإعدادات'!$B$5)+1))</f>
        <v/>
      </c>
      <c r="I10" s="19">
        <f>IF(A10&amp;""="","",ROUND(H10*G10,2))</f>
        <v/>
      </c>
      <c r="J10" s="19">
        <f>IF(A10&amp;""="","",SUMIFS('المدفوعات'!$C$6:$C$2005,'المدفوعات'!$B$6:$B$2005,A10&amp;""))</f>
        <v/>
      </c>
      <c r="K10" s="19">
        <f>IF(A10&amp;""="","",ROUND(I10-J10,2))</f>
        <v/>
      </c>
      <c r="L10" s="20">
        <f>IF(A10&amp;""="","",IF(AND(K10&gt;0,G10&gt;0),ROUNDUP(ROUND(K10/G10,4),0),0))</f>
        <v/>
      </c>
      <c r="M10" s="21">
        <f>IF(A10&amp;""="","",IFERROR(SUMIFS('المدفوعات'!$A$6:$A$2005,'المدفوعات'!$B$6:$B$2005,A10&amp;"",'المدفوعات'!$H$6:$H$2005,1)/COUNTIFS('المدفوعات'!$B$6:$B$2005,A10&amp;"",'المدفوعات'!$H$6:$H$2005,1),""))</f>
        <v/>
      </c>
      <c r="N10" s="6">
        <f>IF(A10&amp;""="","",IF(G10&lt;=0,"حدد الاشتراك",IF(K10&gt;0,"متأخر",IF(K10&lt;0,"دفع مقدمًا","مسدد"))))</f>
        <v/>
      </c>
      <c r="O10" s="20">
        <f>IF(N10="متأخر",COUNTIFS($K$6:$K$305,"&gt;"&amp;K10)+COUNTIFS($K$6:K10,K10),"")</f>
        <v/>
      </c>
    </row>
    <row r="11">
      <c r="A11" s="5" t="inlineStr">
        <is>
          <t>B-102</t>
        </is>
      </c>
      <c r="B11" s="5" t="inlineStr">
        <is>
          <t>مبنى B - الدور 1</t>
        </is>
      </c>
      <c r="C11" s="5" t="inlineStr">
        <is>
          <t>منى حسن</t>
        </is>
      </c>
      <c r="D11" s="17" t="inlineStr">
        <is>
          <t>01010000006</t>
        </is>
      </c>
      <c r="E11" s="18" t="n">
        <v>110</v>
      </c>
      <c r="F11" s="15" t="n"/>
      <c r="G11" s="19">
        <f>IF(A11&amp;""="","",IF(N(F11)&gt;0,F11,ROUND(N(E11)*'الإعدادات'!$B$6,2)))</f>
        <v/>
      </c>
      <c r="H11" s="20">
        <f>IF(A11&amp;""="","",MAX(0,(YEAR('الإعدادات'!$B$4)-YEAR('الإعدادات'!$B$5))*12+MONTH('الإعدادات'!$B$4)-MONTH('الإعدادات'!$B$5)+1))</f>
        <v/>
      </c>
      <c r="I11" s="19">
        <f>IF(A11&amp;""="","",ROUND(H11*G11,2))</f>
        <v/>
      </c>
      <c r="J11" s="19">
        <f>IF(A11&amp;""="","",SUMIFS('المدفوعات'!$C$6:$C$2005,'المدفوعات'!$B$6:$B$2005,A11&amp;""))</f>
        <v/>
      </c>
      <c r="K11" s="19">
        <f>IF(A11&amp;""="","",ROUND(I11-J11,2))</f>
        <v/>
      </c>
      <c r="L11" s="20">
        <f>IF(A11&amp;""="","",IF(AND(K11&gt;0,G11&gt;0),ROUNDUP(ROUND(K11/G11,4),0),0))</f>
        <v/>
      </c>
      <c r="M11" s="21">
        <f>IF(A11&amp;""="","",IFERROR(SUMIFS('المدفوعات'!$A$6:$A$2005,'المدفوعات'!$B$6:$B$2005,A11&amp;"",'المدفوعات'!$H$6:$H$2005,1)/COUNTIFS('المدفوعات'!$B$6:$B$2005,A11&amp;"",'المدفوعات'!$H$6:$H$2005,1),""))</f>
        <v/>
      </c>
      <c r="N11" s="6">
        <f>IF(A11&amp;""="","",IF(G11&lt;=0,"حدد الاشتراك",IF(K11&gt;0,"متأخر",IF(K11&lt;0,"دفع مقدمًا","مسدد"))))</f>
        <v/>
      </c>
      <c r="O11" s="20">
        <f>IF(N11="متأخر",COUNTIFS($K$6:$K$305,"&gt;"&amp;K11)+COUNTIFS($K$6:K11,K11),"")</f>
        <v/>
      </c>
    </row>
    <row r="12">
      <c r="A12" s="5" t="inlineStr">
        <is>
          <t>B-201</t>
        </is>
      </c>
      <c r="B12" s="5" t="inlineStr">
        <is>
          <t>مبنى B - الدور 2</t>
        </is>
      </c>
      <c r="C12" s="5" t="inlineStr">
        <is>
          <t>هشام لطفي</t>
        </is>
      </c>
      <c r="D12" s="17" t="inlineStr">
        <is>
          <t>01010000007</t>
        </is>
      </c>
      <c r="E12" s="18" t="n">
        <v>105</v>
      </c>
      <c r="F12" s="15" t="n">
        <v>700</v>
      </c>
      <c r="G12" s="19">
        <f>IF(A12&amp;""="","",IF(N(F12)&gt;0,F12,ROUND(N(E12)*'الإعدادات'!$B$6,2)))</f>
        <v/>
      </c>
      <c r="H12" s="20">
        <f>IF(A12&amp;""="","",MAX(0,(YEAR('الإعدادات'!$B$4)-YEAR('الإعدادات'!$B$5))*12+MONTH('الإعدادات'!$B$4)-MONTH('الإعدادات'!$B$5)+1))</f>
        <v/>
      </c>
      <c r="I12" s="19">
        <f>IF(A12&amp;""="","",ROUND(H12*G12,2))</f>
        <v/>
      </c>
      <c r="J12" s="19">
        <f>IF(A12&amp;""="","",SUMIFS('المدفوعات'!$C$6:$C$2005,'المدفوعات'!$B$6:$B$2005,A12&amp;""))</f>
        <v/>
      </c>
      <c r="K12" s="19">
        <f>IF(A12&amp;""="","",ROUND(I12-J12,2))</f>
        <v/>
      </c>
      <c r="L12" s="20">
        <f>IF(A12&amp;""="","",IF(AND(K12&gt;0,G12&gt;0),ROUNDUP(ROUND(K12/G12,4),0),0))</f>
        <v/>
      </c>
      <c r="M12" s="21">
        <f>IF(A12&amp;""="","",IFERROR(SUMIFS('المدفوعات'!$A$6:$A$2005,'المدفوعات'!$B$6:$B$2005,A12&amp;"",'المدفوعات'!$H$6:$H$2005,1)/COUNTIFS('المدفوعات'!$B$6:$B$2005,A12&amp;"",'المدفوعات'!$H$6:$H$2005,1),""))</f>
        <v/>
      </c>
      <c r="N12" s="6">
        <f>IF(A12&amp;""="","",IF(G12&lt;=0,"حدد الاشتراك",IF(K12&gt;0,"متأخر",IF(K12&lt;0,"دفع مقدمًا","مسدد"))))</f>
        <v/>
      </c>
      <c r="O12" s="20">
        <f>IF(N12="متأخر",COUNTIFS($K$6:$K$305,"&gt;"&amp;K12)+COUNTIFS($K$6:K12,K12),"")</f>
        <v/>
      </c>
    </row>
    <row r="13">
      <c r="A13" s="5" t="inlineStr">
        <is>
          <t>B-202</t>
        </is>
      </c>
      <c r="B13" s="5" t="inlineStr">
        <is>
          <t>مبنى B - الدور 2</t>
        </is>
      </c>
      <c r="C13" s="5" t="inlineStr">
        <is>
          <t>ياسر فؤاد</t>
        </is>
      </c>
      <c r="D13" s="17" t="inlineStr">
        <is>
          <t>01010000008</t>
        </is>
      </c>
      <c r="E13" s="18" t="n">
        <v>130</v>
      </c>
      <c r="F13" s="15" t="n"/>
      <c r="G13" s="19">
        <f>IF(A13&amp;""="","",IF(N(F13)&gt;0,F13,ROUND(N(E13)*'الإعدادات'!$B$6,2)))</f>
        <v/>
      </c>
      <c r="H13" s="20">
        <f>IF(A13&amp;""="","",MAX(0,(YEAR('الإعدادات'!$B$4)-YEAR('الإعدادات'!$B$5))*12+MONTH('الإعدادات'!$B$4)-MONTH('الإعدادات'!$B$5)+1))</f>
        <v/>
      </c>
      <c r="I13" s="19">
        <f>IF(A13&amp;""="","",ROUND(H13*G13,2))</f>
        <v/>
      </c>
      <c r="J13" s="19">
        <f>IF(A13&amp;""="","",SUMIFS('المدفوعات'!$C$6:$C$2005,'المدفوعات'!$B$6:$B$2005,A13&amp;""))</f>
        <v/>
      </c>
      <c r="K13" s="19">
        <f>IF(A13&amp;""="","",ROUND(I13-J13,2))</f>
        <v/>
      </c>
      <c r="L13" s="20">
        <f>IF(A13&amp;""="","",IF(AND(K13&gt;0,G13&gt;0),ROUNDUP(ROUND(K13/G13,4),0),0))</f>
        <v/>
      </c>
      <c r="M13" s="21">
        <f>IF(A13&amp;""="","",IFERROR(SUMIFS('المدفوعات'!$A$6:$A$2005,'المدفوعات'!$B$6:$B$2005,A13&amp;"",'المدفوعات'!$H$6:$H$2005,1)/COUNTIFS('المدفوعات'!$B$6:$B$2005,A13&amp;"",'المدفوعات'!$H$6:$H$2005,1),""))</f>
        <v/>
      </c>
      <c r="N13" s="6">
        <f>IF(A13&amp;""="","",IF(G13&lt;=0,"حدد الاشتراك",IF(K13&gt;0,"متأخر",IF(K13&lt;0,"دفع مقدمًا","مسدد"))))</f>
        <v/>
      </c>
      <c r="O13" s="20">
        <f>IF(N13="متأخر",COUNTIFS($K$6:$K$305,"&gt;"&amp;K13)+COUNTIFS($K$6:K13,K13),"")</f>
        <v/>
      </c>
    </row>
    <row r="14">
      <c r="A14" s="5" t="inlineStr">
        <is>
          <t>C-101</t>
        </is>
      </c>
      <c r="B14" s="5" t="inlineStr">
        <is>
          <t>مبنى C - الدور 1</t>
        </is>
      </c>
      <c r="C14" s="5" t="inlineStr">
        <is>
          <t>نادية كمال</t>
        </is>
      </c>
      <c r="D14" s="17" t="inlineStr">
        <is>
          <t>01010000009</t>
        </is>
      </c>
      <c r="E14" s="18" t="n">
        <v>80</v>
      </c>
      <c r="F14" s="15" t="n"/>
      <c r="G14" s="19">
        <f>IF(A14&amp;""="","",IF(N(F14)&gt;0,F14,ROUND(N(E14)*'الإعدادات'!$B$6,2)))</f>
        <v/>
      </c>
      <c r="H14" s="20">
        <f>IF(A14&amp;""="","",MAX(0,(YEAR('الإعدادات'!$B$4)-YEAR('الإعدادات'!$B$5))*12+MONTH('الإعدادات'!$B$4)-MONTH('الإعدادات'!$B$5)+1))</f>
        <v/>
      </c>
      <c r="I14" s="19">
        <f>IF(A14&amp;""="","",ROUND(H14*G14,2))</f>
        <v/>
      </c>
      <c r="J14" s="19">
        <f>IF(A14&amp;""="","",SUMIFS('المدفوعات'!$C$6:$C$2005,'المدفوعات'!$B$6:$B$2005,A14&amp;""))</f>
        <v/>
      </c>
      <c r="K14" s="19">
        <f>IF(A14&amp;""="","",ROUND(I14-J14,2))</f>
        <v/>
      </c>
      <c r="L14" s="20">
        <f>IF(A14&amp;""="","",IF(AND(K14&gt;0,G14&gt;0),ROUNDUP(ROUND(K14/G14,4),0),0))</f>
        <v/>
      </c>
      <c r="M14" s="21">
        <f>IF(A14&amp;""="","",IFERROR(SUMIFS('المدفوعات'!$A$6:$A$2005,'المدفوعات'!$B$6:$B$2005,A14&amp;"",'المدفوعات'!$H$6:$H$2005,1)/COUNTIFS('المدفوعات'!$B$6:$B$2005,A14&amp;"",'المدفوعات'!$H$6:$H$2005,1),""))</f>
        <v/>
      </c>
      <c r="N14" s="6">
        <f>IF(A14&amp;""="","",IF(G14&lt;=0,"حدد الاشتراك",IF(K14&gt;0,"متأخر",IF(K14&lt;0,"دفع مقدمًا","مسدد"))))</f>
        <v/>
      </c>
      <c r="O14" s="20">
        <f>IF(N14="متأخر",COUNTIFS($K$6:$K$305,"&gt;"&amp;K14)+COUNTIFS($K$6:K14,K14),"")</f>
        <v/>
      </c>
    </row>
    <row r="15">
      <c r="A15" s="5" t="inlineStr">
        <is>
          <t>C-102</t>
        </is>
      </c>
      <c r="B15" s="5" t="inlineStr">
        <is>
          <t>مبنى C - الدور 1</t>
        </is>
      </c>
      <c r="C15" s="5" t="inlineStr">
        <is>
          <t>عمرو رشدي</t>
        </is>
      </c>
      <c r="D15" s="17" t="inlineStr">
        <is>
          <t>01010000010</t>
        </is>
      </c>
      <c r="E15" s="18" t="n">
        <v>95</v>
      </c>
      <c r="F15" s="15" t="n"/>
      <c r="G15" s="19">
        <f>IF(A15&amp;""="","",IF(N(F15)&gt;0,F15,ROUND(N(E15)*'الإعدادات'!$B$6,2)))</f>
        <v/>
      </c>
      <c r="H15" s="20">
        <f>IF(A15&amp;""="","",MAX(0,(YEAR('الإعدادات'!$B$4)-YEAR('الإعدادات'!$B$5))*12+MONTH('الإعدادات'!$B$4)-MONTH('الإعدادات'!$B$5)+1))</f>
        <v/>
      </c>
      <c r="I15" s="19">
        <f>IF(A15&amp;""="","",ROUND(H15*G15,2))</f>
        <v/>
      </c>
      <c r="J15" s="19">
        <f>IF(A15&amp;""="","",SUMIFS('المدفوعات'!$C$6:$C$2005,'المدفوعات'!$B$6:$B$2005,A15&amp;""))</f>
        <v/>
      </c>
      <c r="K15" s="19">
        <f>IF(A15&amp;""="","",ROUND(I15-J15,2))</f>
        <v/>
      </c>
      <c r="L15" s="20">
        <f>IF(A15&amp;""="","",IF(AND(K15&gt;0,G15&gt;0),ROUNDUP(ROUND(K15/G15,4),0),0))</f>
        <v/>
      </c>
      <c r="M15" s="21">
        <f>IF(A15&amp;""="","",IFERROR(SUMIFS('المدفوعات'!$A$6:$A$2005,'المدفوعات'!$B$6:$B$2005,A15&amp;"",'المدفوعات'!$H$6:$H$2005,1)/COUNTIFS('المدفوعات'!$B$6:$B$2005,A15&amp;"",'المدفوعات'!$H$6:$H$2005,1),""))</f>
        <v/>
      </c>
      <c r="N15" s="6">
        <f>IF(A15&amp;""="","",IF(G15&lt;=0,"حدد الاشتراك",IF(K15&gt;0,"متأخر",IF(K15&lt;0,"دفع مقدمًا","مسدد"))))</f>
        <v/>
      </c>
      <c r="O15" s="20">
        <f>IF(N15="متأخر",COUNTIFS($K$6:$K$305,"&gt;"&amp;K15)+COUNTIFS($K$6:K15,K15),"")</f>
        <v/>
      </c>
    </row>
    <row r="16">
      <c r="A16" s="5" t="inlineStr">
        <is>
          <t>C-201</t>
        </is>
      </c>
      <c r="B16" s="5" t="inlineStr">
        <is>
          <t>مبنى C - الدور 2</t>
        </is>
      </c>
      <c r="C16" s="5" t="inlineStr">
        <is>
          <t>هالة منصور</t>
        </is>
      </c>
      <c r="D16" s="17" t="inlineStr">
        <is>
          <t>01010000011</t>
        </is>
      </c>
      <c r="E16" s="18" t="n"/>
      <c r="F16" s="15" t="n"/>
      <c r="G16" s="19">
        <f>IF(A16&amp;""="","",IF(N(F16)&gt;0,F16,ROUND(N(E16)*'الإعدادات'!$B$6,2)))</f>
        <v/>
      </c>
      <c r="H16" s="20">
        <f>IF(A16&amp;""="","",MAX(0,(YEAR('الإعدادات'!$B$4)-YEAR('الإعدادات'!$B$5))*12+MONTH('الإعدادات'!$B$4)-MONTH('الإعدادات'!$B$5)+1))</f>
        <v/>
      </c>
      <c r="I16" s="19">
        <f>IF(A16&amp;""="","",ROUND(H16*G16,2))</f>
        <v/>
      </c>
      <c r="J16" s="19">
        <f>IF(A16&amp;""="","",SUMIFS('المدفوعات'!$C$6:$C$2005,'المدفوعات'!$B$6:$B$2005,A16&amp;""))</f>
        <v/>
      </c>
      <c r="K16" s="19">
        <f>IF(A16&amp;""="","",ROUND(I16-J16,2))</f>
        <v/>
      </c>
      <c r="L16" s="20">
        <f>IF(A16&amp;""="","",IF(AND(K16&gt;0,G16&gt;0),ROUNDUP(ROUND(K16/G16,4),0),0))</f>
        <v/>
      </c>
      <c r="M16" s="21">
        <f>IF(A16&amp;""="","",IFERROR(SUMIFS('المدفوعات'!$A$6:$A$2005,'المدفوعات'!$B$6:$B$2005,A16&amp;"",'المدفوعات'!$H$6:$H$2005,1)/COUNTIFS('المدفوعات'!$B$6:$B$2005,A16&amp;"",'المدفوعات'!$H$6:$H$2005,1),""))</f>
        <v/>
      </c>
      <c r="N16" s="6">
        <f>IF(A16&amp;""="","",IF(G16&lt;=0,"حدد الاشتراك",IF(K16&gt;0,"متأخر",IF(K16&lt;0,"دفع مقدمًا","مسدد"))))</f>
        <v/>
      </c>
      <c r="O16" s="20">
        <f>IF(N16="متأخر",COUNTIFS($K$6:$K$305,"&gt;"&amp;K16)+COUNTIFS($K$6:K16,K16),"")</f>
        <v/>
      </c>
    </row>
    <row r="17">
      <c r="A17" s="5" t="inlineStr">
        <is>
          <t>SHOP1</t>
        </is>
      </c>
      <c r="B17" s="5" t="inlineStr">
        <is>
          <t>محل - الدور الأرضي</t>
        </is>
      </c>
      <c r="C17" s="5" t="inlineStr">
        <is>
          <t>وليد نبيل</t>
        </is>
      </c>
      <c r="D17" s="17" t="inlineStr">
        <is>
          <t>01010000012</t>
        </is>
      </c>
      <c r="E17" s="18" t="n">
        <v>60</v>
      </c>
      <c r="F17" s="15" t="n">
        <v>1500</v>
      </c>
      <c r="G17" s="19">
        <f>IF(A17&amp;""="","",IF(N(F17)&gt;0,F17,ROUND(N(E17)*'الإعدادات'!$B$6,2)))</f>
        <v/>
      </c>
      <c r="H17" s="20">
        <f>IF(A17&amp;""="","",MAX(0,(YEAR('الإعدادات'!$B$4)-YEAR('الإعدادات'!$B$5))*12+MONTH('الإعدادات'!$B$4)-MONTH('الإعدادات'!$B$5)+1))</f>
        <v/>
      </c>
      <c r="I17" s="19">
        <f>IF(A17&amp;""="","",ROUND(H17*G17,2))</f>
        <v/>
      </c>
      <c r="J17" s="19">
        <f>IF(A17&amp;""="","",SUMIFS('المدفوعات'!$C$6:$C$2005,'المدفوعات'!$B$6:$B$2005,A17&amp;""))</f>
        <v/>
      </c>
      <c r="K17" s="19">
        <f>IF(A17&amp;""="","",ROUND(I17-J17,2))</f>
        <v/>
      </c>
      <c r="L17" s="20">
        <f>IF(A17&amp;""="","",IF(AND(K17&gt;0,G17&gt;0),ROUNDUP(ROUND(K17/G17,4),0),0))</f>
        <v/>
      </c>
      <c r="M17" s="21">
        <f>IF(A17&amp;""="","",IFERROR(SUMIFS('المدفوعات'!$A$6:$A$2005,'المدفوعات'!$B$6:$B$2005,A17&amp;"",'المدفوعات'!$H$6:$H$2005,1)/COUNTIFS('المدفوعات'!$B$6:$B$2005,A17&amp;"",'المدفوعات'!$H$6:$H$2005,1),""))</f>
        <v/>
      </c>
      <c r="N17" s="6">
        <f>IF(A17&amp;""="","",IF(G17&lt;=0,"حدد الاشتراك",IF(K17&gt;0,"متأخر",IF(K17&lt;0,"دفع مقدمًا","مسدد"))))</f>
        <v/>
      </c>
      <c r="O17" s="20">
        <f>IF(N17="متأخر",COUNTIFS($K$6:$K$305,"&gt;"&amp;K17)+COUNTIFS($K$6:K17,K17),"")</f>
        <v/>
      </c>
    </row>
    <row r="18">
      <c r="A18" s="5" t="n"/>
      <c r="B18" s="5" t="n"/>
      <c r="C18" s="5" t="n"/>
      <c r="D18" s="17" t="n"/>
      <c r="E18" s="18" t="n"/>
      <c r="F18" s="15" t="n"/>
      <c r="G18" s="19">
        <f>IF(A18&amp;""="","",IF(N(F18)&gt;0,F18,ROUND(N(E18)*'الإعدادات'!$B$6,2)))</f>
        <v/>
      </c>
      <c r="H18" s="20">
        <f>IF(A18&amp;""="","",MAX(0,(YEAR('الإعدادات'!$B$4)-YEAR('الإعدادات'!$B$5))*12+MONTH('الإعدادات'!$B$4)-MONTH('الإعدادات'!$B$5)+1))</f>
        <v/>
      </c>
      <c r="I18" s="19">
        <f>IF(A18&amp;""="","",ROUND(H18*G18,2))</f>
        <v/>
      </c>
      <c r="J18" s="19">
        <f>IF(A18&amp;""="","",SUMIFS('المدفوعات'!$C$6:$C$2005,'المدفوعات'!$B$6:$B$2005,A18&amp;""))</f>
        <v/>
      </c>
      <c r="K18" s="19">
        <f>IF(A18&amp;""="","",ROUND(I18-J18,2))</f>
        <v/>
      </c>
      <c r="L18" s="20">
        <f>IF(A18&amp;""="","",IF(AND(K18&gt;0,G18&gt;0),ROUNDUP(ROUND(K18/G18,4),0),0))</f>
        <v/>
      </c>
      <c r="M18" s="21">
        <f>IF(A18&amp;""="","",IFERROR(SUMIFS('المدفوعات'!$A$6:$A$2005,'المدفوعات'!$B$6:$B$2005,A18&amp;"",'المدفوعات'!$H$6:$H$2005,1)/COUNTIFS('المدفوعات'!$B$6:$B$2005,A18&amp;"",'المدفوعات'!$H$6:$H$2005,1),""))</f>
        <v/>
      </c>
      <c r="N18" s="6">
        <f>IF(A18&amp;""="","",IF(G18&lt;=0,"حدد الاشتراك",IF(K18&gt;0,"متأخر",IF(K18&lt;0,"دفع مقدمًا","مسدد"))))</f>
        <v/>
      </c>
      <c r="O18" s="20">
        <f>IF(N18="متأخر",COUNTIFS($K$6:$K$305,"&gt;"&amp;K18)+COUNTIFS($K$6:K18,K18),"")</f>
        <v/>
      </c>
    </row>
    <row r="19">
      <c r="A19" s="5" t="n"/>
      <c r="B19" s="5" t="n"/>
      <c r="C19" s="5" t="n"/>
      <c r="D19" s="17" t="n"/>
      <c r="E19" s="18" t="n"/>
      <c r="F19" s="15" t="n"/>
      <c r="G19" s="19">
        <f>IF(A19&amp;""="","",IF(N(F19)&gt;0,F19,ROUND(N(E19)*'الإعدادات'!$B$6,2)))</f>
        <v/>
      </c>
      <c r="H19" s="20">
        <f>IF(A19&amp;""="","",MAX(0,(YEAR('الإعدادات'!$B$4)-YEAR('الإعدادات'!$B$5))*12+MONTH('الإعدادات'!$B$4)-MONTH('الإعدادات'!$B$5)+1))</f>
        <v/>
      </c>
      <c r="I19" s="19">
        <f>IF(A19&amp;""="","",ROUND(H19*G19,2))</f>
        <v/>
      </c>
      <c r="J19" s="19">
        <f>IF(A19&amp;""="","",SUMIFS('المدفوعات'!$C$6:$C$2005,'المدفوعات'!$B$6:$B$2005,A19&amp;""))</f>
        <v/>
      </c>
      <c r="K19" s="19">
        <f>IF(A19&amp;""="","",ROUND(I19-J19,2))</f>
        <v/>
      </c>
      <c r="L19" s="20">
        <f>IF(A19&amp;""="","",IF(AND(K19&gt;0,G19&gt;0),ROUNDUP(ROUND(K19/G19,4),0),0))</f>
        <v/>
      </c>
      <c r="M19" s="21">
        <f>IF(A19&amp;""="","",IFERROR(SUMIFS('المدفوعات'!$A$6:$A$2005,'المدفوعات'!$B$6:$B$2005,A19&amp;"",'المدفوعات'!$H$6:$H$2005,1)/COUNTIFS('المدفوعات'!$B$6:$B$2005,A19&amp;"",'المدفوعات'!$H$6:$H$2005,1),""))</f>
        <v/>
      </c>
      <c r="N19" s="6">
        <f>IF(A19&amp;""="","",IF(G19&lt;=0,"حدد الاشتراك",IF(K19&gt;0,"متأخر",IF(K19&lt;0,"دفع مقدمًا","مسدد"))))</f>
        <v/>
      </c>
      <c r="O19" s="20">
        <f>IF(N19="متأخر",COUNTIFS($K$6:$K$305,"&gt;"&amp;K19)+COUNTIFS($K$6:K19,K19),"")</f>
        <v/>
      </c>
    </row>
    <row r="20">
      <c r="A20" s="5" t="n"/>
      <c r="B20" s="5" t="n"/>
      <c r="C20" s="5" t="n"/>
      <c r="D20" s="17" t="n"/>
      <c r="E20" s="18" t="n"/>
      <c r="F20" s="15" t="n"/>
      <c r="G20" s="19">
        <f>IF(A20&amp;""="","",IF(N(F20)&gt;0,F20,ROUND(N(E20)*'الإعدادات'!$B$6,2)))</f>
        <v/>
      </c>
      <c r="H20" s="20">
        <f>IF(A20&amp;""="","",MAX(0,(YEAR('الإعدادات'!$B$4)-YEAR('الإعدادات'!$B$5))*12+MONTH('الإعدادات'!$B$4)-MONTH('الإعدادات'!$B$5)+1))</f>
        <v/>
      </c>
      <c r="I20" s="19">
        <f>IF(A20&amp;""="","",ROUND(H20*G20,2))</f>
        <v/>
      </c>
      <c r="J20" s="19">
        <f>IF(A20&amp;""="","",SUMIFS('المدفوعات'!$C$6:$C$2005,'المدفوعات'!$B$6:$B$2005,A20&amp;""))</f>
        <v/>
      </c>
      <c r="K20" s="19">
        <f>IF(A20&amp;""="","",ROUND(I20-J20,2))</f>
        <v/>
      </c>
      <c r="L20" s="20">
        <f>IF(A20&amp;""="","",IF(AND(K20&gt;0,G20&gt;0),ROUNDUP(ROUND(K20/G20,4),0),0))</f>
        <v/>
      </c>
      <c r="M20" s="21">
        <f>IF(A20&amp;""="","",IFERROR(SUMIFS('المدفوعات'!$A$6:$A$2005,'المدفوعات'!$B$6:$B$2005,A20&amp;"",'المدفوعات'!$H$6:$H$2005,1)/COUNTIFS('المدفوعات'!$B$6:$B$2005,A20&amp;"",'المدفوعات'!$H$6:$H$2005,1),""))</f>
        <v/>
      </c>
      <c r="N20" s="6">
        <f>IF(A20&amp;""="","",IF(G20&lt;=0,"حدد الاشتراك",IF(K20&gt;0,"متأخر",IF(K20&lt;0,"دفع مقدمًا","مسدد"))))</f>
        <v/>
      </c>
      <c r="O20" s="20">
        <f>IF(N20="متأخر",COUNTIFS($K$6:$K$305,"&gt;"&amp;K20)+COUNTIFS($K$6:K20,K20),"")</f>
        <v/>
      </c>
    </row>
    <row r="21">
      <c r="A21" s="5" t="n"/>
      <c r="B21" s="5" t="n"/>
      <c r="C21" s="5" t="n"/>
      <c r="D21" s="17" t="n"/>
      <c r="E21" s="18" t="n"/>
      <c r="F21" s="15" t="n"/>
      <c r="G21" s="19">
        <f>IF(A21&amp;""="","",IF(N(F21)&gt;0,F21,ROUND(N(E21)*'الإعدادات'!$B$6,2)))</f>
        <v/>
      </c>
      <c r="H21" s="20">
        <f>IF(A21&amp;""="","",MAX(0,(YEAR('الإعدادات'!$B$4)-YEAR('الإعدادات'!$B$5))*12+MONTH('الإعدادات'!$B$4)-MONTH('الإعدادات'!$B$5)+1))</f>
        <v/>
      </c>
      <c r="I21" s="19">
        <f>IF(A21&amp;""="","",ROUND(H21*G21,2))</f>
        <v/>
      </c>
      <c r="J21" s="19">
        <f>IF(A21&amp;""="","",SUMIFS('المدفوعات'!$C$6:$C$2005,'المدفوعات'!$B$6:$B$2005,A21&amp;""))</f>
        <v/>
      </c>
      <c r="K21" s="19">
        <f>IF(A21&amp;""="","",ROUND(I21-J21,2))</f>
        <v/>
      </c>
      <c r="L21" s="20">
        <f>IF(A21&amp;""="","",IF(AND(K21&gt;0,G21&gt;0),ROUNDUP(ROUND(K21/G21,4),0),0))</f>
        <v/>
      </c>
      <c r="M21" s="21">
        <f>IF(A21&amp;""="","",IFERROR(SUMIFS('المدفوعات'!$A$6:$A$2005,'المدفوعات'!$B$6:$B$2005,A21&amp;"",'المدفوعات'!$H$6:$H$2005,1)/COUNTIFS('المدفوعات'!$B$6:$B$2005,A21&amp;"",'المدفوعات'!$H$6:$H$2005,1),""))</f>
        <v/>
      </c>
      <c r="N21" s="6">
        <f>IF(A21&amp;""="","",IF(G21&lt;=0,"حدد الاشتراك",IF(K21&gt;0,"متأخر",IF(K21&lt;0,"دفع مقدمًا","مسدد"))))</f>
        <v/>
      </c>
      <c r="O21" s="20">
        <f>IF(N21="متأخر",COUNTIFS($K$6:$K$305,"&gt;"&amp;K21)+COUNTIFS($K$6:K21,K21),"")</f>
        <v/>
      </c>
    </row>
    <row r="22">
      <c r="A22" s="5" t="n"/>
      <c r="B22" s="5" t="n"/>
      <c r="C22" s="5" t="n"/>
      <c r="D22" s="17" t="n"/>
      <c r="E22" s="18" t="n"/>
      <c r="F22" s="15" t="n"/>
      <c r="G22" s="19">
        <f>IF(A22&amp;""="","",IF(N(F22)&gt;0,F22,ROUND(N(E22)*'الإعدادات'!$B$6,2)))</f>
        <v/>
      </c>
      <c r="H22" s="20">
        <f>IF(A22&amp;""="","",MAX(0,(YEAR('الإعدادات'!$B$4)-YEAR('الإعدادات'!$B$5))*12+MONTH('الإعدادات'!$B$4)-MONTH('الإعدادات'!$B$5)+1))</f>
        <v/>
      </c>
      <c r="I22" s="19">
        <f>IF(A22&amp;""="","",ROUND(H22*G22,2))</f>
        <v/>
      </c>
      <c r="J22" s="19">
        <f>IF(A22&amp;""="","",SUMIFS('المدفوعات'!$C$6:$C$2005,'المدفوعات'!$B$6:$B$2005,A22&amp;""))</f>
        <v/>
      </c>
      <c r="K22" s="19">
        <f>IF(A22&amp;""="","",ROUND(I22-J22,2))</f>
        <v/>
      </c>
      <c r="L22" s="20">
        <f>IF(A22&amp;""="","",IF(AND(K22&gt;0,G22&gt;0),ROUNDUP(ROUND(K22/G22,4),0),0))</f>
        <v/>
      </c>
      <c r="M22" s="21">
        <f>IF(A22&amp;""="","",IFERROR(SUMIFS('المدفوعات'!$A$6:$A$2005,'المدفوعات'!$B$6:$B$2005,A22&amp;"",'المدفوعات'!$H$6:$H$2005,1)/COUNTIFS('المدفوعات'!$B$6:$B$2005,A22&amp;"",'المدفوعات'!$H$6:$H$2005,1),""))</f>
        <v/>
      </c>
      <c r="N22" s="6">
        <f>IF(A22&amp;""="","",IF(G22&lt;=0,"حدد الاشتراك",IF(K22&gt;0,"متأخر",IF(K22&lt;0,"دفع مقدمًا","مسدد"))))</f>
        <v/>
      </c>
      <c r="O22" s="20">
        <f>IF(N22="متأخر",COUNTIFS($K$6:$K$305,"&gt;"&amp;K22)+COUNTIFS($K$6:K22,K22),"")</f>
        <v/>
      </c>
    </row>
    <row r="23">
      <c r="A23" s="5" t="n"/>
      <c r="B23" s="5" t="n"/>
      <c r="C23" s="5" t="n"/>
      <c r="D23" s="17" t="n"/>
      <c r="E23" s="18" t="n"/>
      <c r="F23" s="15" t="n"/>
      <c r="G23" s="19">
        <f>IF(A23&amp;""="","",IF(N(F23)&gt;0,F23,ROUND(N(E23)*'الإعدادات'!$B$6,2)))</f>
        <v/>
      </c>
      <c r="H23" s="20">
        <f>IF(A23&amp;""="","",MAX(0,(YEAR('الإعدادات'!$B$4)-YEAR('الإعدادات'!$B$5))*12+MONTH('الإعدادات'!$B$4)-MONTH('الإعدادات'!$B$5)+1))</f>
        <v/>
      </c>
      <c r="I23" s="19">
        <f>IF(A23&amp;""="","",ROUND(H23*G23,2))</f>
        <v/>
      </c>
      <c r="J23" s="19">
        <f>IF(A23&amp;""="","",SUMIFS('المدفوعات'!$C$6:$C$2005,'المدفوعات'!$B$6:$B$2005,A23&amp;""))</f>
        <v/>
      </c>
      <c r="K23" s="19">
        <f>IF(A23&amp;""="","",ROUND(I23-J23,2))</f>
        <v/>
      </c>
      <c r="L23" s="20">
        <f>IF(A23&amp;""="","",IF(AND(K23&gt;0,G23&gt;0),ROUNDUP(ROUND(K23/G23,4),0),0))</f>
        <v/>
      </c>
      <c r="M23" s="21">
        <f>IF(A23&amp;""="","",IFERROR(SUMIFS('المدفوعات'!$A$6:$A$2005,'المدفوعات'!$B$6:$B$2005,A23&amp;"",'المدفوعات'!$H$6:$H$2005,1)/COUNTIFS('المدفوعات'!$B$6:$B$2005,A23&amp;"",'المدفوعات'!$H$6:$H$2005,1),""))</f>
        <v/>
      </c>
      <c r="N23" s="6">
        <f>IF(A23&amp;""="","",IF(G23&lt;=0,"حدد الاشتراك",IF(K23&gt;0,"متأخر",IF(K23&lt;0,"دفع مقدمًا","مسدد"))))</f>
        <v/>
      </c>
      <c r="O23" s="20">
        <f>IF(N23="متأخر",COUNTIFS($K$6:$K$305,"&gt;"&amp;K23)+COUNTIFS($K$6:K23,K23),"")</f>
        <v/>
      </c>
    </row>
    <row r="24">
      <c r="A24" s="5" t="n"/>
      <c r="B24" s="5" t="n"/>
      <c r="C24" s="5" t="n"/>
      <c r="D24" s="17" t="n"/>
      <c r="E24" s="18" t="n"/>
      <c r="F24" s="15" t="n"/>
      <c r="G24" s="19">
        <f>IF(A24&amp;""="","",IF(N(F24)&gt;0,F24,ROUND(N(E24)*'الإعدادات'!$B$6,2)))</f>
        <v/>
      </c>
      <c r="H24" s="20">
        <f>IF(A24&amp;""="","",MAX(0,(YEAR('الإعدادات'!$B$4)-YEAR('الإعدادات'!$B$5))*12+MONTH('الإعدادات'!$B$4)-MONTH('الإعدادات'!$B$5)+1))</f>
        <v/>
      </c>
      <c r="I24" s="19">
        <f>IF(A24&amp;""="","",ROUND(H24*G24,2))</f>
        <v/>
      </c>
      <c r="J24" s="19">
        <f>IF(A24&amp;""="","",SUMIFS('المدفوعات'!$C$6:$C$2005,'المدفوعات'!$B$6:$B$2005,A24&amp;""))</f>
        <v/>
      </c>
      <c r="K24" s="19">
        <f>IF(A24&amp;""="","",ROUND(I24-J24,2))</f>
        <v/>
      </c>
      <c r="L24" s="20">
        <f>IF(A24&amp;""="","",IF(AND(K24&gt;0,G24&gt;0),ROUNDUP(ROUND(K24/G24,4),0),0))</f>
        <v/>
      </c>
      <c r="M24" s="21">
        <f>IF(A24&amp;""="","",IFERROR(SUMIFS('المدفوعات'!$A$6:$A$2005,'المدفوعات'!$B$6:$B$2005,A24&amp;"",'المدفوعات'!$H$6:$H$2005,1)/COUNTIFS('المدفوعات'!$B$6:$B$2005,A24&amp;"",'المدفوعات'!$H$6:$H$2005,1),""))</f>
        <v/>
      </c>
      <c r="N24" s="6">
        <f>IF(A24&amp;""="","",IF(G24&lt;=0,"حدد الاشتراك",IF(K24&gt;0,"متأخر",IF(K24&lt;0,"دفع مقدمًا","مسدد"))))</f>
        <v/>
      </c>
      <c r="O24" s="20">
        <f>IF(N24="متأخر",COUNTIFS($K$6:$K$305,"&gt;"&amp;K24)+COUNTIFS($K$6:K24,K24),"")</f>
        <v/>
      </c>
    </row>
    <row r="25">
      <c r="A25" s="5" t="n"/>
      <c r="B25" s="5" t="n"/>
      <c r="C25" s="5" t="n"/>
      <c r="D25" s="17" t="n"/>
      <c r="E25" s="18" t="n"/>
      <c r="F25" s="15" t="n"/>
      <c r="G25" s="19">
        <f>IF(A25&amp;""="","",IF(N(F25)&gt;0,F25,ROUND(N(E25)*'الإعدادات'!$B$6,2)))</f>
        <v/>
      </c>
      <c r="H25" s="20">
        <f>IF(A25&amp;""="","",MAX(0,(YEAR('الإعدادات'!$B$4)-YEAR('الإعدادات'!$B$5))*12+MONTH('الإعدادات'!$B$4)-MONTH('الإعدادات'!$B$5)+1))</f>
        <v/>
      </c>
      <c r="I25" s="19">
        <f>IF(A25&amp;""="","",ROUND(H25*G25,2))</f>
        <v/>
      </c>
      <c r="J25" s="19">
        <f>IF(A25&amp;""="","",SUMIFS('المدفوعات'!$C$6:$C$2005,'المدفوعات'!$B$6:$B$2005,A25&amp;""))</f>
        <v/>
      </c>
      <c r="K25" s="19">
        <f>IF(A25&amp;""="","",ROUND(I25-J25,2))</f>
        <v/>
      </c>
      <c r="L25" s="20">
        <f>IF(A25&amp;""="","",IF(AND(K25&gt;0,G25&gt;0),ROUNDUP(ROUND(K25/G25,4),0),0))</f>
        <v/>
      </c>
      <c r="M25" s="21">
        <f>IF(A25&amp;""="","",IFERROR(SUMIFS('المدفوعات'!$A$6:$A$2005,'المدفوعات'!$B$6:$B$2005,A25&amp;"",'المدفوعات'!$H$6:$H$2005,1)/COUNTIFS('المدفوعات'!$B$6:$B$2005,A25&amp;"",'المدفوعات'!$H$6:$H$2005,1),""))</f>
        <v/>
      </c>
      <c r="N25" s="6">
        <f>IF(A25&amp;""="","",IF(G25&lt;=0,"حدد الاشتراك",IF(K25&gt;0,"متأخر",IF(K25&lt;0,"دفع مقدمًا","مسدد"))))</f>
        <v/>
      </c>
      <c r="O25" s="20">
        <f>IF(N25="متأخر",COUNTIFS($K$6:$K$305,"&gt;"&amp;K25)+COUNTIFS($K$6:K25,K25),"")</f>
        <v/>
      </c>
    </row>
    <row r="26">
      <c r="A26" s="5" t="n"/>
      <c r="B26" s="5" t="n"/>
      <c r="C26" s="5" t="n"/>
      <c r="D26" s="17" t="n"/>
      <c r="E26" s="18" t="n"/>
      <c r="F26" s="15" t="n"/>
      <c r="G26" s="19">
        <f>IF(A26&amp;""="","",IF(N(F26)&gt;0,F26,ROUND(N(E26)*'الإعدادات'!$B$6,2)))</f>
        <v/>
      </c>
      <c r="H26" s="20">
        <f>IF(A26&amp;""="","",MAX(0,(YEAR('الإعدادات'!$B$4)-YEAR('الإعدادات'!$B$5))*12+MONTH('الإعدادات'!$B$4)-MONTH('الإعدادات'!$B$5)+1))</f>
        <v/>
      </c>
      <c r="I26" s="19">
        <f>IF(A26&amp;""="","",ROUND(H26*G26,2))</f>
        <v/>
      </c>
      <c r="J26" s="19">
        <f>IF(A26&amp;""="","",SUMIFS('المدفوعات'!$C$6:$C$2005,'المدفوعات'!$B$6:$B$2005,A26&amp;""))</f>
        <v/>
      </c>
      <c r="K26" s="19">
        <f>IF(A26&amp;""="","",ROUND(I26-J26,2))</f>
        <v/>
      </c>
      <c r="L26" s="20">
        <f>IF(A26&amp;""="","",IF(AND(K26&gt;0,G26&gt;0),ROUNDUP(ROUND(K26/G26,4),0),0))</f>
        <v/>
      </c>
      <c r="M26" s="21">
        <f>IF(A26&amp;""="","",IFERROR(SUMIFS('المدفوعات'!$A$6:$A$2005,'المدفوعات'!$B$6:$B$2005,A26&amp;"",'المدفوعات'!$H$6:$H$2005,1)/COUNTIFS('المدفوعات'!$B$6:$B$2005,A26&amp;"",'المدفوعات'!$H$6:$H$2005,1),""))</f>
        <v/>
      </c>
      <c r="N26" s="6">
        <f>IF(A26&amp;""="","",IF(G26&lt;=0,"حدد الاشتراك",IF(K26&gt;0,"متأخر",IF(K26&lt;0,"دفع مقدمًا","مسدد"))))</f>
        <v/>
      </c>
      <c r="O26" s="20">
        <f>IF(N26="متأخر",COUNTIFS($K$6:$K$305,"&gt;"&amp;K26)+COUNTIFS($K$6:K26,K26),"")</f>
        <v/>
      </c>
    </row>
    <row r="27">
      <c r="A27" s="5" t="n"/>
      <c r="B27" s="5" t="n"/>
      <c r="C27" s="5" t="n"/>
      <c r="D27" s="17" t="n"/>
      <c r="E27" s="18" t="n"/>
      <c r="F27" s="15" t="n"/>
      <c r="G27" s="19">
        <f>IF(A27&amp;""="","",IF(N(F27)&gt;0,F27,ROUND(N(E27)*'الإعدادات'!$B$6,2)))</f>
        <v/>
      </c>
      <c r="H27" s="20">
        <f>IF(A27&amp;""="","",MAX(0,(YEAR('الإعدادات'!$B$4)-YEAR('الإعدادات'!$B$5))*12+MONTH('الإعدادات'!$B$4)-MONTH('الإعدادات'!$B$5)+1))</f>
        <v/>
      </c>
      <c r="I27" s="19">
        <f>IF(A27&amp;""="","",ROUND(H27*G27,2))</f>
        <v/>
      </c>
      <c r="J27" s="19">
        <f>IF(A27&amp;""="","",SUMIFS('المدفوعات'!$C$6:$C$2005,'المدفوعات'!$B$6:$B$2005,A27&amp;""))</f>
        <v/>
      </c>
      <c r="K27" s="19">
        <f>IF(A27&amp;""="","",ROUND(I27-J27,2))</f>
        <v/>
      </c>
      <c r="L27" s="20">
        <f>IF(A27&amp;""="","",IF(AND(K27&gt;0,G27&gt;0),ROUNDUP(ROUND(K27/G27,4),0),0))</f>
        <v/>
      </c>
      <c r="M27" s="21">
        <f>IF(A27&amp;""="","",IFERROR(SUMIFS('المدفوعات'!$A$6:$A$2005,'المدفوعات'!$B$6:$B$2005,A27&amp;"",'المدفوعات'!$H$6:$H$2005,1)/COUNTIFS('المدفوعات'!$B$6:$B$2005,A27&amp;"",'المدفوعات'!$H$6:$H$2005,1),""))</f>
        <v/>
      </c>
      <c r="N27" s="6">
        <f>IF(A27&amp;""="","",IF(G27&lt;=0,"حدد الاشتراك",IF(K27&gt;0,"متأخر",IF(K27&lt;0,"دفع مقدمًا","مسدد"))))</f>
        <v/>
      </c>
      <c r="O27" s="20">
        <f>IF(N27="متأخر",COUNTIFS($K$6:$K$305,"&gt;"&amp;K27)+COUNTIFS($K$6:K27,K27),"")</f>
        <v/>
      </c>
    </row>
    <row r="28">
      <c r="A28" s="5" t="n"/>
      <c r="B28" s="5" t="n"/>
      <c r="C28" s="5" t="n"/>
      <c r="D28" s="17" t="n"/>
      <c r="E28" s="18" t="n"/>
      <c r="F28" s="15" t="n"/>
      <c r="G28" s="19">
        <f>IF(A28&amp;""="","",IF(N(F28)&gt;0,F28,ROUND(N(E28)*'الإعدادات'!$B$6,2)))</f>
        <v/>
      </c>
      <c r="H28" s="20">
        <f>IF(A28&amp;""="","",MAX(0,(YEAR('الإعدادات'!$B$4)-YEAR('الإعدادات'!$B$5))*12+MONTH('الإعدادات'!$B$4)-MONTH('الإعدادات'!$B$5)+1))</f>
        <v/>
      </c>
      <c r="I28" s="19">
        <f>IF(A28&amp;""="","",ROUND(H28*G28,2))</f>
        <v/>
      </c>
      <c r="J28" s="19">
        <f>IF(A28&amp;""="","",SUMIFS('المدفوعات'!$C$6:$C$2005,'المدفوعات'!$B$6:$B$2005,A28&amp;""))</f>
        <v/>
      </c>
      <c r="K28" s="19">
        <f>IF(A28&amp;""="","",ROUND(I28-J28,2))</f>
        <v/>
      </c>
      <c r="L28" s="20">
        <f>IF(A28&amp;""="","",IF(AND(K28&gt;0,G28&gt;0),ROUNDUP(ROUND(K28/G28,4),0),0))</f>
        <v/>
      </c>
      <c r="M28" s="21">
        <f>IF(A28&amp;""="","",IFERROR(SUMIFS('المدفوعات'!$A$6:$A$2005,'المدفوعات'!$B$6:$B$2005,A28&amp;"",'المدفوعات'!$H$6:$H$2005,1)/COUNTIFS('المدفوعات'!$B$6:$B$2005,A28&amp;"",'المدفوعات'!$H$6:$H$2005,1),""))</f>
        <v/>
      </c>
      <c r="N28" s="6">
        <f>IF(A28&amp;""="","",IF(G28&lt;=0,"حدد الاشتراك",IF(K28&gt;0,"متأخر",IF(K28&lt;0,"دفع مقدمًا","مسدد"))))</f>
        <v/>
      </c>
      <c r="O28" s="20">
        <f>IF(N28="متأخر",COUNTIFS($K$6:$K$305,"&gt;"&amp;K28)+COUNTIFS($K$6:K28,K28),"")</f>
        <v/>
      </c>
    </row>
    <row r="29">
      <c r="A29" s="5" t="n"/>
      <c r="B29" s="5" t="n"/>
      <c r="C29" s="5" t="n"/>
      <c r="D29" s="17" t="n"/>
      <c r="E29" s="18" t="n"/>
      <c r="F29" s="15" t="n"/>
      <c r="G29" s="19">
        <f>IF(A29&amp;""="","",IF(N(F29)&gt;0,F29,ROUND(N(E29)*'الإعدادات'!$B$6,2)))</f>
        <v/>
      </c>
      <c r="H29" s="20">
        <f>IF(A29&amp;""="","",MAX(0,(YEAR('الإعدادات'!$B$4)-YEAR('الإعدادات'!$B$5))*12+MONTH('الإعدادات'!$B$4)-MONTH('الإعدادات'!$B$5)+1))</f>
        <v/>
      </c>
      <c r="I29" s="19">
        <f>IF(A29&amp;""="","",ROUND(H29*G29,2))</f>
        <v/>
      </c>
      <c r="J29" s="19">
        <f>IF(A29&amp;""="","",SUMIFS('المدفوعات'!$C$6:$C$2005,'المدفوعات'!$B$6:$B$2005,A29&amp;""))</f>
        <v/>
      </c>
      <c r="K29" s="19">
        <f>IF(A29&amp;""="","",ROUND(I29-J29,2))</f>
        <v/>
      </c>
      <c r="L29" s="20">
        <f>IF(A29&amp;""="","",IF(AND(K29&gt;0,G29&gt;0),ROUNDUP(ROUND(K29/G29,4),0),0))</f>
        <v/>
      </c>
      <c r="M29" s="21">
        <f>IF(A29&amp;""="","",IFERROR(SUMIFS('المدفوعات'!$A$6:$A$2005,'المدفوعات'!$B$6:$B$2005,A29&amp;"",'المدفوعات'!$H$6:$H$2005,1)/COUNTIFS('المدفوعات'!$B$6:$B$2005,A29&amp;"",'المدفوعات'!$H$6:$H$2005,1),""))</f>
        <v/>
      </c>
      <c r="N29" s="6">
        <f>IF(A29&amp;""="","",IF(G29&lt;=0,"حدد الاشتراك",IF(K29&gt;0,"متأخر",IF(K29&lt;0,"دفع مقدمًا","مسدد"))))</f>
        <v/>
      </c>
      <c r="O29" s="20">
        <f>IF(N29="متأخر",COUNTIFS($K$6:$K$305,"&gt;"&amp;K29)+COUNTIFS($K$6:K29,K29),"")</f>
        <v/>
      </c>
    </row>
    <row r="30">
      <c r="A30" s="5" t="n"/>
      <c r="B30" s="5" t="n"/>
      <c r="C30" s="5" t="n"/>
      <c r="D30" s="17" t="n"/>
      <c r="E30" s="18" t="n"/>
      <c r="F30" s="15" t="n"/>
      <c r="G30" s="19">
        <f>IF(A30&amp;""="","",IF(N(F30)&gt;0,F30,ROUND(N(E30)*'الإعدادات'!$B$6,2)))</f>
        <v/>
      </c>
      <c r="H30" s="20">
        <f>IF(A30&amp;""="","",MAX(0,(YEAR('الإعدادات'!$B$4)-YEAR('الإعدادات'!$B$5))*12+MONTH('الإعدادات'!$B$4)-MONTH('الإعدادات'!$B$5)+1))</f>
        <v/>
      </c>
      <c r="I30" s="19">
        <f>IF(A30&amp;""="","",ROUND(H30*G30,2))</f>
        <v/>
      </c>
      <c r="J30" s="19">
        <f>IF(A30&amp;""="","",SUMIFS('المدفوعات'!$C$6:$C$2005,'المدفوعات'!$B$6:$B$2005,A30&amp;""))</f>
        <v/>
      </c>
      <c r="K30" s="19">
        <f>IF(A30&amp;""="","",ROUND(I30-J30,2))</f>
        <v/>
      </c>
      <c r="L30" s="20">
        <f>IF(A30&amp;""="","",IF(AND(K30&gt;0,G30&gt;0),ROUNDUP(ROUND(K30/G30,4),0),0))</f>
        <v/>
      </c>
      <c r="M30" s="21">
        <f>IF(A30&amp;""="","",IFERROR(SUMIFS('المدفوعات'!$A$6:$A$2005,'المدفوعات'!$B$6:$B$2005,A30&amp;"",'المدفوعات'!$H$6:$H$2005,1)/COUNTIFS('المدفوعات'!$B$6:$B$2005,A30&amp;"",'المدفوعات'!$H$6:$H$2005,1),""))</f>
        <v/>
      </c>
      <c r="N30" s="6">
        <f>IF(A30&amp;""="","",IF(G30&lt;=0,"حدد الاشتراك",IF(K30&gt;0,"متأخر",IF(K30&lt;0,"دفع مقدمًا","مسدد"))))</f>
        <v/>
      </c>
      <c r="O30" s="20">
        <f>IF(N30="متأخر",COUNTIFS($K$6:$K$305,"&gt;"&amp;K30)+COUNTIFS($K$6:K30,K30),"")</f>
        <v/>
      </c>
    </row>
    <row r="31">
      <c r="A31" s="5" t="n"/>
      <c r="B31" s="5" t="n"/>
      <c r="C31" s="5" t="n"/>
      <c r="D31" s="17" t="n"/>
      <c r="E31" s="18" t="n"/>
      <c r="F31" s="15" t="n"/>
      <c r="G31" s="19">
        <f>IF(A31&amp;""="","",IF(N(F31)&gt;0,F31,ROUND(N(E31)*'الإعدادات'!$B$6,2)))</f>
        <v/>
      </c>
      <c r="H31" s="20">
        <f>IF(A31&amp;""="","",MAX(0,(YEAR('الإعدادات'!$B$4)-YEAR('الإعدادات'!$B$5))*12+MONTH('الإعدادات'!$B$4)-MONTH('الإعدادات'!$B$5)+1))</f>
        <v/>
      </c>
      <c r="I31" s="19">
        <f>IF(A31&amp;""="","",ROUND(H31*G31,2))</f>
        <v/>
      </c>
      <c r="J31" s="19">
        <f>IF(A31&amp;""="","",SUMIFS('المدفوعات'!$C$6:$C$2005,'المدفوعات'!$B$6:$B$2005,A31&amp;""))</f>
        <v/>
      </c>
      <c r="K31" s="19">
        <f>IF(A31&amp;""="","",ROUND(I31-J31,2))</f>
        <v/>
      </c>
      <c r="L31" s="20">
        <f>IF(A31&amp;""="","",IF(AND(K31&gt;0,G31&gt;0),ROUNDUP(ROUND(K31/G31,4),0),0))</f>
        <v/>
      </c>
      <c r="M31" s="21">
        <f>IF(A31&amp;""="","",IFERROR(SUMIFS('المدفوعات'!$A$6:$A$2005,'المدفوعات'!$B$6:$B$2005,A31&amp;"",'المدفوعات'!$H$6:$H$2005,1)/COUNTIFS('المدفوعات'!$B$6:$B$2005,A31&amp;"",'المدفوعات'!$H$6:$H$2005,1),""))</f>
        <v/>
      </c>
      <c r="N31" s="6">
        <f>IF(A31&amp;""="","",IF(G31&lt;=0,"حدد الاشتراك",IF(K31&gt;0,"متأخر",IF(K31&lt;0,"دفع مقدمًا","مسدد"))))</f>
        <v/>
      </c>
      <c r="O31" s="20">
        <f>IF(N31="متأخر",COUNTIFS($K$6:$K$305,"&gt;"&amp;K31)+COUNTIFS($K$6:K31,K31),"")</f>
        <v/>
      </c>
    </row>
    <row r="32">
      <c r="A32" s="5" t="n"/>
      <c r="B32" s="5" t="n"/>
      <c r="C32" s="5" t="n"/>
      <c r="D32" s="17" t="n"/>
      <c r="E32" s="18" t="n"/>
      <c r="F32" s="15" t="n"/>
      <c r="G32" s="19">
        <f>IF(A32&amp;""="","",IF(N(F32)&gt;0,F32,ROUND(N(E32)*'الإعدادات'!$B$6,2)))</f>
        <v/>
      </c>
      <c r="H32" s="20">
        <f>IF(A32&amp;""="","",MAX(0,(YEAR('الإعدادات'!$B$4)-YEAR('الإعدادات'!$B$5))*12+MONTH('الإعدادات'!$B$4)-MONTH('الإعدادات'!$B$5)+1))</f>
        <v/>
      </c>
      <c r="I32" s="19">
        <f>IF(A32&amp;""="","",ROUND(H32*G32,2))</f>
        <v/>
      </c>
      <c r="J32" s="19">
        <f>IF(A32&amp;""="","",SUMIFS('المدفوعات'!$C$6:$C$2005,'المدفوعات'!$B$6:$B$2005,A32&amp;""))</f>
        <v/>
      </c>
      <c r="K32" s="19">
        <f>IF(A32&amp;""="","",ROUND(I32-J32,2))</f>
        <v/>
      </c>
      <c r="L32" s="20">
        <f>IF(A32&amp;""="","",IF(AND(K32&gt;0,G32&gt;0),ROUNDUP(ROUND(K32/G32,4),0),0))</f>
        <v/>
      </c>
      <c r="M32" s="21">
        <f>IF(A32&amp;""="","",IFERROR(SUMIFS('المدفوعات'!$A$6:$A$2005,'المدفوعات'!$B$6:$B$2005,A32&amp;"",'المدفوعات'!$H$6:$H$2005,1)/COUNTIFS('المدفوعات'!$B$6:$B$2005,A32&amp;"",'المدفوعات'!$H$6:$H$2005,1),""))</f>
        <v/>
      </c>
      <c r="N32" s="6">
        <f>IF(A32&amp;""="","",IF(G32&lt;=0,"حدد الاشتراك",IF(K32&gt;0,"متأخر",IF(K32&lt;0,"دفع مقدمًا","مسدد"))))</f>
        <v/>
      </c>
      <c r="O32" s="20">
        <f>IF(N32="متأخر",COUNTIFS($K$6:$K$305,"&gt;"&amp;K32)+COUNTIFS($K$6:K32,K32),"")</f>
        <v/>
      </c>
    </row>
    <row r="33">
      <c r="A33" s="5" t="n"/>
      <c r="B33" s="5" t="n"/>
      <c r="C33" s="5" t="n"/>
      <c r="D33" s="17" t="n"/>
      <c r="E33" s="18" t="n"/>
      <c r="F33" s="15" t="n"/>
      <c r="G33" s="19">
        <f>IF(A33&amp;""="","",IF(N(F33)&gt;0,F33,ROUND(N(E33)*'الإعدادات'!$B$6,2)))</f>
        <v/>
      </c>
      <c r="H33" s="20">
        <f>IF(A33&amp;""="","",MAX(0,(YEAR('الإعدادات'!$B$4)-YEAR('الإعدادات'!$B$5))*12+MONTH('الإعدادات'!$B$4)-MONTH('الإعدادات'!$B$5)+1))</f>
        <v/>
      </c>
      <c r="I33" s="19">
        <f>IF(A33&amp;""="","",ROUND(H33*G33,2))</f>
        <v/>
      </c>
      <c r="J33" s="19">
        <f>IF(A33&amp;""="","",SUMIFS('المدفوعات'!$C$6:$C$2005,'المدفوعات'!$B$6:$B$2005,A33&amp;""))</f>
        <v/>
      </c>
      <c r="K33" s="19">
        <f>IF(A33&amp;""="","",ROUND(I33-J33,2))</f>
        <v/>
      </c>
      <c r="L33" s="20">
        <f>IF(A33&amp;""="","",IF(AND(K33&gt;0,G33&gt;0),ROUNDUP(ROUND(K33/G33,4),0),0))</f>
        <v/>
      </c>
      <c r="M33" s="21">
        <f>IF(A33&amp;""="","",IFERROR(SUMIFS('المدفوعات'!$A$6:$A$2005,'المدفوعات'!$B$6:$B$2005,A33&amp;"",'المدفوعات'!$H$6:$H$2005,1)/COUNTIFS('المدفوعات'!$B$6:$B$2005,A33&amp;"",'المدفوعات'!$H$6:$H$2005,1),""))</f>
        <v/>
      </c>
      <c r="N33" s="6">
        <f>IF(A33&amp;""="","",IF(G33&lt;=0,"حدد الاشتراك",IF(K33&gt;0,"متأخر",IF(K33&lt;0,"دفع مقدمًا","مسدد"))))</f>
        <v/>
      </c>
      <c r="O33" s="20">
        <f>IF(N33="متأخر",COUNTIFS($K$6:$K$305,"&gt;"&amp;K33)+COUNTIFS($K$6:K33,K33),"")</f>
        <v/>
      </c>
    </row>
    <row r="34">
      <c r="A34" s="5" t="n"/>
      <c r="B34" s="5" t="n"/>
      <c r="C34" s="5" t="n"/>
      <c r="D34" s="17" t="n"/>
      <c r="E34" s="18" t="n"/>
      <c r="F34" s="15" t="n"/>
      <c r="G34" s="19">
        <f>IF(A34&amp;""="","",IF(N(F34)&gt;0,F34,ROUND(N(E34)*'الإعدادات'!$B$6,2)))</f>
        <v/>
      </c>
      <c r="H34" s="20">
        <f>IF(A34&amp;""="","",MAX(0,(YEAR('الإعدادات'!$B$4)-YEAR('الإعدادات'!$B$5))*12+MONTH('الإعدادات'!$B$4)-MONTH('الإعدادات'!$B$5)+1))</f>
        <v/>
      </c>
      <c r="I34" s="19">
        <f>IF(A34&amp;""="","",ROUND(H34*G34,2))</f>
        <v/>
      </c>
      <c r="J34" s="19">
        <f>IF(A34&amp;""="","",SUMIFS('المدفوعات'!$C$6:$C$2005,'المدفوعات'!$B$6:$B$2005,A34&amp;""))</f>
        <v/>
      </c>
      <c r="K34" s="19">
        <f>IF(A34&amp;""="","",ROUND(I34-J34,2))</f>
        <v/>
      </c>
      <c r="L34" s="20">
        <f>IF(A34&amp;""="","",IF(AND(K34&gt;0,G34&gt;0),ROUNDUP(ROUND(K34/G34,4),0),0))</f>
        <v/>
      </c>
      <c r="M34" s="21">
        <f>IF(A34&amp;""="","",IFERROR(SUMIFS('المدفوعات'!$A$6:$A$2005,'المدفوعات'!$B$6:$B$2005,A34&amp;"",'المدفوعات'!$H$6:$H$2005,1)/COUNTIFS('المدفوعات'!$B$6:$B$2005,A34&amp;"",'المدفوعات'!$H$6:$H$2005,1),""))</f>
        <v/>
      </c>
      <c r="N34" s="6">
        <f>IF(A34&amp;""="","",IF(G34&lt;=0,"حدد الاشتراك",IF(K34&gt;0,"متأخر",IF(K34&lt;0,"دفع مقدمًا","مسدد"))))</f>
        <v/>
      </c>
      <c r="O34" s="20">
        <f>IF(N34="متأخر",COUNTIFS($K$6:$K$305,"&gt;"&amp;K34)+COUNTIFS($K$6:K34,K34),"")</f>
        <v/>
      </c>
    </row>
    <row r="35">
      <c r="A35" s="5" t="n"/>
      <c r="B35" s="5" t="n"/>
      <c r="C35" s="5" t="n"/>
      <c r="D35" s="17" t="n"/>
      <c r="E35" s="18" t="n"/>
      <c r="F35" s="15" t="n"/>
      <c r="G35" s="19">
        <f>IF(A35&amp;""="","",IF(N(F35)&gt;0,F35,ROUND(N(E35)*'الإعدادات'!$B$6,2)))</f>
        <v/>
      </c>
      <c r="H35" s="20">
        <f>IF(A35&amp;""="","",MAX(0,(YEAR('الإعدادات'!$B$4)-YEAR('الإعدادات'!$B$5))*12+MONTH('الإعدادات'!$B$4)-MONTH('الإعدادات'!$B$5)+1))</f>
        <v/>
      </c>
      <c r="I35" s="19">
        <f>IF(A35&amp;""="","",ROUND(H35*G35,2))</f>
        <v/>
      </c>
      <c r="J35" s="19">
        <f>IF(A35&amp;""="","",SUMIFS('المدفوعات'!$C$6:$C$2005,'المدفوعات'!$B$6:$B$2005,A35&amp;""))</f>
        <v/>
      </c>
      <c r="K35" s="19">
        <f>IF(A35&amp;""="","",ROUND(I35-J35,2))</f>
        <v/>
      </c>
      <c r="L35" s="20">
        <f>IF(A35&amp;""="","",IF(AND(K35&gt;0,G35&gt;0),ROUNDUP(ROUND(K35/G35,4),0),0))</f>
        <v/>
      </c>
      <c r="M35" s="21">
        <f>IF(A35&amp;""="","",IFERROR(SUMIFS('المدفوعات'!$A$6:$A$2005,'المدفوعات'!$B$6:$B$2005,A35&amp;"",'المدفوعات'!$H$6:$H$2005,1)/COUNTIFS('المدفوعات'!$B$6:$B$2005,A35&amp;"",'المدفوعات'!$H$6:$H$2005,1),""))</f>
        <v/>
      </c>
      <c r="N35" s="6">
        <f>IF(A35&amp;""="","",IF(G35&lt;=0,"حدد الاشتراك",IF(K35&gt;0,"متأخر",IF(K35&lt;0,"دفع مقدمًا","مسدد"))))</f>
        <v/>
      </c>
      <c r="O35" s="20">
        <f>IF(N35="متأخر",COUNTIFS($K$6:$K$305,"&gt;"&amp;K35)+COUNTIFS($K$6:K35,K35),"")</f>
        <v/>
      </c>
    </row>
    <row r="36">
      <c r="A36" s="5" t="n"/>
      <c r="B36" s="5" t="n"/>
      <c r="C36" s="5" t="n"/>
      <c r="D36" s="17" t="n"/>
      <c r="E36" s="18" t="n"/>
      <c r="F36" s="15" t="n"/>
      <c r="G36" s="19">
        <f>IF(A36&amp;""="","",IF(N(F36)&gt;0,F36,ROUND(N(E36)*'الإعدادات'!$B$6,2)))</f>
        <v/>
      </c>
      <c r="H36" s="20">
        <f>IF(A36&amp;""="","",MAX(0,(YEAR('الإعدادات'!$B$4)-YEAR('الإعدادات'!$B$5))*12+MONTH('الإعدادات'!$B$4)-MONTH('الإعدادات'!$B$5)+1))</f>
        <v/>
      </c>
      <c r="I36" s="19">
        <f>IF(A36&amp;""="","",ROUND(H36*G36,2))</f>
        <v/>
      </c>
      <c r="J36" s="19">
        <f>IF(A36&amp;""="","",SUMIFS('المدفوعات'!$C$6:$C$2005,'المدفوعات'!$B$6:$B$2005,A36&amp;""))</f>
        <v/>
      </c>
      <c r="K36" s="19">
        <f>IF(A36&amp;""="","",ROUND(I36-J36,2))</f>
        <v/>
      </c>
      <c r="L36" s="20">
        <f>IF(A36&amp;""="","",IF(AND(K36&gt;0,G36&gt;0),ROUNDUP(ROUND(K36/G36,4),0),0))</f>
        <v/>
      </c>
      <c r="M36" s="21">
        <f>IF(A36&amp;""="","",IFERROR(SUMIFS('المدفوعات'!$A$6:$A$2005,'المدفوعات'!$B$6:$B$2005,A36&amp;"",'المدفوعات'!$H$6:$H$2005,1)/COUNTIFS('المدفوعات'!$B$6:$B$2005,A36&amp;"",'المدفوعات'!$H$6:$H$2005,1),""))</f>
        <v/>
      </c>
      <c r="N36" s="6">
        <f>IF(A36&amp;""="","",IF(G36&lt;=0,"حدد الاشتراك",IF(K36&gt;0,"متأخر",IF(K36&lt;0,"دفع مقدمًا","مسدد"))))</f>
        <v/>
      </c>
      <c r="O36" s="20">
        <f>IF(N36="متأخر",COUNTIFS($K$6:$K$305,"&gt;"&amp;K36)+COUNTIFS($K$6:K36,K36),"")</f>
        <v/>
      </c>
    </row>
    <row r="37">
      <c r="A37" s="5" t="n"/>
      <c r="B37" s="5" t="n"/>
      <c r="C37" s="5" t="n"/>
      <c r="D37" s="17" t="n"/>
      <c r="E37" s="18" t="n"/>
      <c r="F37" s="15" t="n"/>
      <c r="G37" s="19">
        <f>IF(A37&amp;""="","",IF(N(F37)&gt;0,F37,ROUND(N(E37)*'الإعدادات'!$B$6,2)))</f>
        <v/>
      </c>
      <c r="H37" s="20">
        <f>IF(A37&amp;""="","",MAX(0,(YEAR('الإعدادات'!$B$4)-YEAR('الإعدادات'!$B$5))*12+MONTH('الإعدادات'!$B$4)-MONTH('الإعدادات'!$B$5)+1))</f>
        <v/>
      </c>
      <c r="I37" s="19">
        <f>IF(A37&amp;""="","",ROUND(H37*G37,2))</f>
        <v/>
      </c>
      <c r="J37" s="19">
        <f>IF(A37&amp;""="","",SUMIFS('المدفوعات'!$C$6:$C$2005,'المدفوعات'!$B$6:$B$2005,A37&amp;""))</f>
        <v/>
      </c>
      <c r="K37" s="19">
        <f>IF(A37&amp;""="","",ROUND(I37-J37,2))</f>
        <v/>
      </c>
      <c r="L37" s="20">
        <f>IF(A37&amp;""="","",IF(AND(K37&gt;0,G37&gt;0),ROUNDUP(ROUND(K37/G37,4),0),0))</f>
        <v/>
      </c>
      <c r="M37" s="21">
        <f>IF(A37&amp;""="","",IFERROR(SUMIFS('المدفوعات'!$A$6:$A$2005,'المدفوعات'!$B$6:$B$2005,A37&amp;"",'المدفوعات'!$H$6:$H$2005,1)/COUNTIFS('المدفوعات'!$B$6:$B$2005,A37&amp;"",'المدفوعات'!$H$6:$H$2005,1),""))</f>
        <v/>
      </c>
      <c r="N37" s="6">
        <f>IF(A37&amp;""="","",IF(G37&lt;=0,"حدد الاشتراك",IF(K37&gt;0,"متأخر",IF(K37&lt;0,"دفع مقدمًا","مسدد"))))</f>
        <v/>
      </c>
      <c r="O37" s="20">
        <f>IF(N37="متأخر",COUNTIFS($K$6:$K$305,"&gt;"&amp;K37)+COUNTIFS($K$6:K37,K37),"")</f>
        <v/>
      </c>
    </row>
    <row r="38">
      <c r="A38" s="5" t="n"/>
      <c r="B38" s="5" t="n"/>
      <c r="C38" s="5" t="n"/>
      <c r="D38" s="17" t="n"/>
      <c r="E38" s="18" t="n"/>
      <c r="F38" s="15" t="n"/>
      <c r="G38" s="19">
        <f>IF(A38&amp;""="","",IF(N(F38)&gt;0,F38,ROUND(N(E38)*'الإعدادات'!$B$6,2)))</f>
        <v/>
      </c>
      <c r="H38" s="20">
        <f>IF(A38&amp;""="","",MAX(0,(YEAR('الإعدادات'!$B$4)-YEAR('الإعدادات'!$B$5))*12+MONTH('الإعدادات'!$B$4)-MONTH('الإعدادات'!$B$5)+1))</f>
        <v/>
      </c>
      <c r="I38" s="19">
        <f>IF(A38&amp;""="","",ROUND(H38*G38,2))</f>
        <v/>
      </c>
      <c r="J38" s="19">
        <f>IF(A38&amp;""="","",SUMIFS('المدفوعات'!$C$6:$C$2005,'المدفوعات'!$B$6:$B$2005,A38&amp;""))</f>
        <v/>
      </c>
      <c r="K38" s="19">
        <f>IF(A38&amp;""="","",ROUND(I38-J38,2))</f>
        <v/>
      </c>
      <c r="L38" s="20">
        <f>IF(A38&amp;""="","",IF(AND(K38&gt;0,G38&gt;0),ROUNDUP(ROUND(K38/G38,4),0),0))</f>
        <v/>
      </c>
      <c r="M38" s="21">
        <f>IF(A38&amp;""="","",IFERROR(SUMIFS('المدفوعات'!$A$6:$A$2005,'المدفوعات'!$B$6:$B$2005,A38&amp;"",'المدفوعات'!$H$6:$H$2005,1)/COUNTIFS('المدفوعات'!$B$6:$B$2005,A38&amp;"",'المدفوعات'!$H$6:$H$2005,1),""))</f>
        <v/>
      </c>
      <c r="N38" s="6">
        <f>IF(A38&amp;""="","",IF(G38&lt;=0,"حدد الاشتراك",IF(K38&gt;0,"متأخر",IF(K38&lt;0,"دفع مقدمًا","مسدد"))))</f>
        <v/>
      </c>
      <c r="O38" s="20">
        <f>IF(N38="متأخر",COUNTIFS($K$6:$K$305,"&gt;"&amp;K38)+COUNTIFS($K$6:K38,K38),"")</f>
        <v/>
      </c>
    </row>
    <row r="39">
      <c r="A39" s="5" t="n"/>
      <c r="B39" s="5" t="n"/>
      <c r="C39" s="5" t="n"/>
      <c r="D39" s="17" t="n"/>
      <c r="E39" s="18" t="n"/>
      <c r="F39" s="15" t="n"/>
      <c r="G39" s="19">
        <f>IF(A39&amp;""="","",IF(N(F39)&gt;0,F39,ROUND(N(E39)*'الإعدادات'!$B$6,2)))</f>
        <v/>
      </c>
      <c r="H39" s="20">
        <f>IF(A39&amp;""="","",MAX(0,(YEAR('الإعدادات'!$B$4)-YEAR('الإعدادات'!$B$5))*12+MONTH('الإعدادات'!$B$4)-MONTH('الإعدادات'!$B$5)+1))</f>
        <v/>
      </c>
      <c r="I39" s="19">
        <f>IF(A39&amp;""="","",ROUND(H39*G39,2))</f>
        <v/>
      </c>
      <c r="J39" s="19">
        <f>IF(A39&amp;""="","",SUMIFS('المدفوعات'!$C$6:$C$2005,'المدفوعات'!$B$6:$B$2005,A39&amp;""))</f>
        <v/>
      </c>
      <c r="K39" s="19">
        <f>IF(A39&amp;""="","",ROUND(I39-J39,2))</f>
        <v/>
      </c>
      <c r="L39" s="20">
        <f>IF(A39&amp;""="","",IF(AND(K39&gt;0,G39&gt;0),ROUNDUP(ROUND(K39/G39,4),0),0))</f>
        <v/>
      </c>
      <c r="M39" s="21">
        <f>IF(A39&amp;""="","",IFERROR(SUMIFS('المدفوعات'!$A$6:$A$2005,'المدفوعات'!$B$6:$B$2005,A39&amp;"",'المدفوعات'!$H$6:$H$2005,1)/COUNTIFS('المدفوعات'!$B$6:$B$2005,A39&amp;"",'المدفوعات'!$H$6:$H$2005,1),""))</f>
        <v/>
      </c>
      <c r="N39" s="6">
        <f>IF(A39&amp;""="","",IF(G39&lt;=0,"حدد الاشتراك",IF(K39&gt;0,"متأخر",IF(K39&lt;0,"دفع مقدمًا","مسدد"))))</f>
        <v/>
      </c>
      <c r="O39" s="20">
        <f>IF(N39="متأخر",COUNTIFS($K$6:$K$305,"&gt;"&amp;K39)+COUNTIFS($K$6:K39,K39),"")</f>
        <v/>
      </c>
    </row>
    <row r="40">
      <c r="A40" s="5" t="n"/>
      <c r="B40" s="5" t="n"/>
      <c r="C40" s="5" t="n"/>
      <c r="D40" s="17" t="n"/>
      <c r="E40" s="18" t="n"/>
      <c r="F40" s="15" t="n"/>
      <c r="G40" s="19">
        <f>IF(A40&amp;""="","",IF(N(F40)&gt;0,F40,ROUND(N(E40)*'الإعدادات'!$B$6,2)))</f>
        <v/>
      </c>
      <c r="H40" s="20">
        <f>IF(A40&amp;""="","",MAX(0,(YEAR('الإعدادات'!$B$4)-YEAR('الإعدادات'!$B$5))*12+MONTH('الإعدادات'!$B$4)-MONTH('الإعدادات'!$B$5)+1))</f>
        <v/>
      </c>
      <c r="I40" s="19">
        <f>IF(A40&amp;""="","",ROUND(H40*G40,2))</f>
        <v/>
      </c>
      <c r="J40" s="19">
        <f>IF(A40&amp;""="","",SUMIFS('المدفوعات'!$C$6:$C$2005,'المدفوعات'!$B$6:$B$2005,A40&amp;""))</f>
        <v/>
      </c>
      <c r="K40" s="19">
        <f>IF(A40&amp;""="","",ROUND(I40-J40,2))</f>
        <v/>
      </c>
      <c r="L40" s="20">
        <f>IF(A40&amp;""="","",IF(AND(K40&gt;0,G40&gt;0),ROUNDUP(ROUND(K40/G40,4),0),0))</f>
        <v/>
      </c>
      <c r="M40" s="21">
        <f>IF(A40&amp;""="","",IFERROR(SUMIFS('المدفوعات'!$A$6:$A$2005,'المدفوعات'!$B$6:$B$2005,A40&amp;"",'المدفوعات'!$H$6:$H$2005,1)/COUNTIFS('المدفوعات'!$B$6:$B$2005,A40&amp;"",'المدفوعات'!$H$6:$H$2005,1),""))</f>
        <v/>
      </c>
      <c r="N40" s="6">
        <f>IF(A40&amp;""="","",IF(G40&lt;=0,"حدد الاشتراك",IF(K40&gt;0,"متأخر",IF(K40&lt;0,"دفع مقدمًا","مسدد"))))</f>
        <v/>
      </c>
      <c r="O40" s="20">
        <f>IF(N40="متأخر",COUNTIFS($K$6:$K$305,"&gt;"&amp;K40)+COUNTIFS($K$6:K40,K40),"")</f>
        <v/>
      </c>
    </row>
    <row r="41">
      <c r="A41" s="5" t="n"/>
      <c r="B41" s="5" t="n"/>
      <c r="C41" s="5" t="n"/>
      <c r="D41" s="17" t="n"/>
      <c r="E41" s="18" t="n"/>
      <c r="F41" s="15" t="n"/>
      <c r="G41" s="19">
        <f>IF(A41&amp;""="","",IF(N(F41)&gt;0,F41,ROUND(N(E41)*'الإعدادات'!$B$6,2)))</f>
        <v/>
      </c>
      <c r="H41" s="20">
        <f>IF(A41&amp;""="","",MAX(0,(YEAR('الإعدادات'!$B$4)-YEAR('الإعدادات'!$B$5))*12+MONTH('الإعدادات'!$B$4)-MONTH('الإعدادات'!$B$5)+1))</f>
        <v/>
      </c>
      <c r="I41" s="19">
        <f>IF(A41&amp;""="","",ROUND(H41*G41,2))</f>
        <v/>
      </c>
      <c r="J41" s="19">
        <f>IF(A41&amp;""="","",SUMIFS('المدفوعات'!$C$6:$C$2005,'المدفوعات'!$B$6:$B$2005,A41&amp;""))</f>
        <v/>
      </c>
      <c r="K41" s="19">
        <f>IF(A41&amp;""="","",ROUND(I41-J41,2))</f>
        <v/>
      </c>
      <c r="L41" s="20">
        <f>IF(A41&amp;""="","",IF(AND(K41&gt;0,G41&gt;0),ROUNDUP(ROUND(K41/G41,4),0),0))</f>
        <v/>
      </c>
      <c r="M41" s="21">
        <f>IF(A41&amp;""="","",IFERROR(SUMIFS('المدفوعات'!$A$6:$A$2005,'المدفوعات'!$B$6:$B$2005,A41&amp;"",'المدفوعات'!$H$6:$H$2005,1)/COUNTIFS('المدفوعات'!$B$6:$B$2005,A41&amp;"",'المدفوعات'!$H$6:$H$2005,1),""))</f>
        <v/>
      </c>
      <c r="N41" s="6">
        <f>IF(A41&amp;""="","",IF(G41&lt;=0,"حدد الاشتراك",IF(K41&gt;0,"متأخر",IF(K41&lt;0,"دفع مقدمًا","مسدد"))))</f>
        <v/>
      </c>
      <c r="O41" s="20">
        <f>IF(N41="متأخر",COUNTIFS($K$6:$K$305,"&gt;"&amp;K41)+COUNTIFS($K$6:K41,K41),"")</f>
        <v/>
      </c>
    </row>
    <row r="42">
      <c r="A42" s="5" t="n"/>
      <c r="B42" s="5" t="n"/>
      <c r="C42" s="5" t="n"/>
      <c r="D42" s="17" t="n"/>
      <c r="E42" s="18" t="n"/>
      <c r="F42" s="15" t="n"/>
      <c r="G42" s="19">
        <f>IF(A42&amp;""="","",IF(N(F42)&gt;0,F42,ROUND(N(E42)*'الإعدادات'!$B$6,2)))</f>
        <v/>
      </c>
      <c r="H42" s="20">
        <f>IF(A42&amp;""="","",MAX(0,(YEAR('الإعدادات'!$B$4)-YEAR('الإعدادات'!$B$5))*12+MONTH('الإعدادات'!$B$4)-MONTH('الإعدادات'!$B$5)+1))</f>
        <v/>
      </c>
      <c r="I42" s="19">
        <f>IF(A42&amp;""="","",ROUND(H42*G42,2))</f>
        <v/>
      </c>
      <c r="J42" s="19">
        <f>IF(A42&amp;""="","",SUMIFS('المدفوعات'!$C$6:$C$2005,'المدفوعات'!$B$6:$B$2005,A42&amp;""))</f>
        <v/>
      </c>
      <c r="K42" s="19">
        <f>IF(A42&amp;""="","",ROUND(I42-J42,2))</f>
        <v/>
      </c>
      <c r="L42" s="20">
        <f>IF(A42&amp;""="","",IF(AND(K42&gt;0,G42&gt;0),ROUNDUP(ROUND(K42/G42,4),0),0))</f>
        <v/>
      </c>
      <c r="M42" s="21">
        <f>IF(A42&amp;""="","",IFERROR(SUMIFS('المدفوعات'!$A$6:$A$2005,'المدفوعات'!$B$6:$B$2005,A42&amp;"",'المدفوعات'!$H$6:$H$2005,1)/COUNTIFS('المدفوعات'!$B$6:$B$2005,A42&amp;"",'المدفوعات'!$H$6:$H$2005,1),""))</f>
        <v/>
      </c>
      <c r="N42" s="6">
        <f>IF(A42&amp;""="","",IF(G42&lt;=0,"حدد الاشتراك",IF(K42&gt;0,"متأخر",IF(K42&lt;0,"دفع مقدمًا","مسدد"))))</f>
        <v/>
      </c>
      <c r="O42" s="20">
        <f>IF(N42="متأخر",COUNTIFS($K$6:$K$305,"&gt;"&amp;K42)+COUNTIFS($K$6:K42,K42),"")</f>
        <v/>
      </c>
    </row>
    <row r="43">
      <c r="A43" s="5" t="n"/>
      <c r="B43" s="5" t="n"/>
      <c r="C43" s="5" t="n"/>
      <c r="D43" s="17" t="n"/>
      <c r="E43" s="18" t="n"/>
      <c r="F43" s="15" t="n"/>
      <c r="G43" s="19">
        <f>IF(A43&amp;""="","",IF(N(F43)&gt;0,F43,ROUND(N(E43)*'الإعدادات'!$B$6,2)))</f>
        <v/>
      </c>
      <c r="H43" s="20">
        <f>IF(A43&amp;""="","",MAX(0,(YEAR('الإعدادات'!$B$4)-YEAR('الإعدادات'!$B$5))*12+MONTH('الإعدادات'!$B$4)-MONTH('الإعدادات'!$B$5)+1))</f>
        <v/>
      </c>
      <c r="I43" s="19">
        <f>IF(A43&amp;""="","",ROUND(H43*G43,2))</f>
        <v/>
      </c>
      <c r="J43" s="19">
        <f>IF(A43&amp;""="","",SUMIFS('المدفوعات'!$C$6:$C$2005,'المدفوعات'!$B$6:$B$2005,A43&amp;""))</f>
        <v/>
      </c>
      <c r="K43" s="19">
        <f>IF(A43&amp;""="","",ROUND(I43-J43,2))</f>
        <v/>
      </c>
      <c r="L43" s="20">
        <f>IF(A43&amp;""="","",IF(AND(K43&gt;0,G43&gt;0),ROUNDUP(ROUND(K43/G43,4),0),0))</f>
        <v/>
      </c>
      <c r="M43" s="21">
        <f>IF(A43&amp;""="","",IFERROR(SUMIFS('المدفوعات'!$A$6:$A$2005,'المدفوعات'!$B$6:$B$2005,A43&amp;"",'المدفوعات'!$H$6:$H$2005,1)/COUNTIFS('المدفوعات'!$B$6:$B$2005,A43&amp;"",'المدفوعات'!$H$6:$H$2005,1),""))</f>
        <v/>
      </c>
      <c r="N43" s="6">
        <f>IF(A43&amp;""="","",IF(G43&lt;=0,"حدد الاشتراك",IF(K43&gt;0,"متأخر",IF(K43&lt;0,"دفع مقدمًا","مسدد"))))</f>
        <v/>
      </c>
      <c r="O43" s="20">
        <f>IF(N43="متأخر",COUNTIFS($K$6:$K$305,"&gt;"&amp;K43)+COUNTIFS($K$6:K43,K43),"")</f>
        <v/>
      </c>
    </row>
    <row r="44">
      <c r="A44" s="5" t="n"/>
      <c r="B44" s="5" t="n"/>
      <c r="C44" s="5" t="n"/>
      <c r="D44" s="17" t="n"/>
      <c r="E44" s="18" t="n"/>
      <c r="F44" s="15" t="n"/>
      <c r="G44" s="19">
        <f>IF(A44&amp;""="","",IF(N(F44)&gt;0,F44,ROUND(N(E44)*'الإعدادات'!$B$6,2)))</f>
        <v/>
      </c>
      <c r="H44" s="20">
        <f>IF(A44&amp;""="","",MAX(0,(YEAR('الإعدادات'!$B$4)-YEAR('الإعدادات'!$B$5))*12+MONTH('الإعدادات'!$B$4)-MONTH('الإعدادات'!$B$5)+1))</f>
        <v/>
      </c>
      <c r="I44" s="19">
        <f>IF(A44&amp;""="","",ROUND(H44*G44,2))</f>
        <v/>
      </c>
      <c r="J44" s="19">
        <f>IF(A44&amp;""="","",SUMIFS('المدفوعات'!$C$6:$C$2005,'المدفوعات'!$B$6:$B$2005,A44&amp;""))</f>
        <v/>
      </c>
      <c r="K44" s="19">
        <f>IF(A44&amp;""="","",ROUND(I44-J44,2))</f>
        <v/>
      </c>
      <c r="L44" s="20">
        <f>IF(A44&amp;""="","",IF(AND(K44&gt;0,G44&gt;0),ROUNDUP(ROUND(K44/G44,4),0),0))</f>
        <v/>
      </c>
      <c r="M44" s="21">
        <f>IF(A44&amp;""="","",IFERROR(SUMIFS('المدفوعات'!$A$6:$A$2005,'المدفوعات'!$B$6:$B$2005,A44&amp;"",'المدفوعات'!$H$6:$H$2005,1)/COUNTIFS('المدفوعات'!$B$6:$B$2005,A44&amp;"",'المدفوعات'!$H$6:$H$2005,1),""))</f>
        <v/>
      </c>
      <c r="N44" s="6">
        <f>IF(A44&amp;""="","",IF(G44&lt;=0,"حدد الاشتراك",IF(K44&gt;0,"متأخر",IF(K44&lt;0,"دفع مقدمًا","مسدد"))))</f>
        <v/>
      </c>
      <c r="O44" s="20">
        <f>IF(N44="متأخر",COUNTIFS($K$6:$K$305,"&gt;"&amp;K44)+COUNTIFS($K$6:K44,K44),"")</f>
        <v/>
      </c>
    </row>
    <row r="45">
      <c r="A45" s="5" t="n"/>
      <c r="B45" s="5" t="n"/>
      <c r="C45" s="5" t="n"/>
      <c r="D45" s="17" t="n"/>
      <c r="E45" s="18" t="n"/>
      <c r="F45" s="15" t="n"/>
      <c r="G45" s="19">
        <f>IF(A45&amp;""="","",IF(N(F45)&gt;0,F45,ROUND(N(E45)*'الإعدادات'!$B$6,2)))</f>
        <v/>
      </c>
      <c r="H45" s="20">
        <f>IF(A45&amp;""="","",MAX(0,(YEAR('الإعدادات'!$B$4)-YEAR('الإعدادات'!$B$5))*12+MONTH('الإعدادات'!$B$4)-MONTH('الإعدادات'!$B$5)+1))</f>
        <v/>
      </c>
      <c r="I45" s="19">
        <f>IF(A45&amp;""="","",ROUND(H45*G45,2))</f>
        <v/>
      </c>
      <c r="J45" s="19">
        <f>IF(A45&amp;""="","",SUMIFS('المدفوعات'!$C$6:$C$2005,'المدفوعات'!$B$6:$B$2005,A45&amp;""))</f>
        <v/>
      </c>
      <c r="K45" s="19">
        <f>IF(A45&amp;""="","",ROUND(I45-J45,2))</f>
        <v/>
      </c>
      <c r="L45" s="20">
        <f>IF(A45&amp;""="","",IF(AND(K45&gt;0,G45&gt;0),ROUNDUP(ROUND(K45/G45,4),0),0))</f>
        <v/>
      </c>
      <c r="M45" s="21">
        <f>IF(A45&amp;""="","",IFERROR(SUMIFS('المدفوعات'!$A$6:$A$2005,'المدفوعات'!$B$6:$B$2005,A45&amp;"",'المدفوعات'!$H$6:$H$2005,1)/COUNTIFS('المدفوعات'!$B$6:$B$2005,A45&amp;"",'المدفوعات'!$H$6:$H$2005,1),""))</f>
        <v/>
      </c>
      <c r="N45" s="6">
        <f>IF(A45&amp;""="","",IF(G45&lt;=0,"حدد الاشتراك",IF(K45&gt;0,"متأخر",IF(K45&lt;0,"دفع مقدمًا","مسدد"))))</f>
        <v/>
      </c>
      <c r="O45" s="20">
        <f>IF(N45="متأخر",COUNTIFS($K$6:$K$305,"&gt;"&amp;K45)+COUNTIFS($K$6:K45,K45),"")</f>
        <v/>
      </c>
    </row>
    <row r="46">
      <c r="A46" s="5" t="n"/>
      <c r="B46" s="5" t="n"/>
      <c r="C46" s="5" t="n"/>
      <c r="D46" s="17" t="n"/>
      <c r="E46" s="18" t="n"/>
      <c r="F46" s="15" t="n"/>
      <c r="G46" s="19">
        <f>IF(A46&amp;""="","",IF(N(F46)&gt;0,F46,ROUND(N(E46)*'الإعدادات'!$B$6,2)))</f>
        <v/>
      </c>
      <c r="H46" s="20">
        <f>IF(A46&amp;""="","",MAX(0,(YEAR('الإعدادات'!$B$4)-YEAR('الإعدادات'!$B$5))*12+MONTH('الإعدادات'!$B$4)-MONTH('الإعدادات'!$B$5)+1))</f>
        <v/>
      </c>
      <c r="I46" s="19">
        <f>IF(A46&amp;""="","",ROUND(H46*G46,2))</f>
        <v/>
      </c>
      <c r="J46" s="19">
        <f>IF(A46&amp;""="","",SUMIFS('المدفوعات'!$C$6:$C$2005,'المدفوعات'!$B$6:$B$2005,A46&amp;""))</f>
        <v/>
      </c>
      <c r="K46" s="19">
        <f>IF(A46&amp;""="","",ROUND(I46-J46,2))</f>
        <v/>
      </c>
      <c r="L46" s="20">
        <f>IF(A46&amp;""="","",IF(AND(K46&gt;0,G46&gt;0),ROUNDUP(ROUND(K46/G46,4),0),0))</f>
        <v/>
      </c>
      <c r="M46" s="21">
        <f>IF(A46&amp;""="","",IFERROR(SUMIFS('المدفوعات'!$A$6:$A$2005,'المدفوعات'!$B$6:$B$2005,A46&amp;"",'المدفوعات'!$H$6:$H$2005,1)/COUNTIFS('المدفوعات'!$B$6:$B$2005,A46&amp;"",'المدفوعات'!$H$6:$H$2005,1),""))</f>
        <v/>
      </c>
      <c r="N46" s="6">
        <f>IF(A46&amp;""="","",IF(G46&lt;=0,"حدد الاشتراك",IF(K46&gt;0,"متأخر",IF(K46&lt;0,"دفع مقدمًا","مسدد"))))</f>
        <v/>
      </c>
      <c r="O46" s="20">
        <f>IF(N46="متأخر",COUNTIFS($K$6:$K$305,"&gt;"&amp;K46)+COUNTIFS($K$6:K46,K46),"")</f>
        <v/>
      </c>
    </row>
    <row r="47">
      <c r="A47" s="5" t="n"/>
      <c r="B47" s="5" t="n"/>
      <c r="C47" s="5" t="n"/>
      <c r="D47" s="17" t="n"/>
      <c r="E47" s="18" t="n"/>
      <c r="F47" s="15" t="n"/>
      <c r="G47" s="19">
        <f>IF(A47&amp;""="","",IF(N(F47)&gt;0,F47,ROUND(N(E47)*'الإعدادات'!$B$6,2)))</f>
        <v/>
      </c>
      <c r="H47" s="20">
        <f>IF(A47&amp;""="","",MAX(0,(YEAR('الإعدادات'!$B$4)-YEAR('الإعدادات'!$B$5))*12+MONTH('الإعدادات'!$B$4)-MONTH('الإعدادات'!$B$5)+1))</f>
        <v/>
      </c>
      <c r="I47" s="19">
        <f>IF(A47&amp;""="","",ROUND(H47*G47,2))</f>
        <v/>
      </c>
      <c r="J47" s="19">
        <f>IF(A47&amp;""="","",SUMIFS('المدفوعات'!$C$6:$C$2005,'المدفوعات'!$B$6:$B$2005,A47&amp;""))</f>
        <v/>
      </c>
      <c r="K47" s="19">
        <f>IF(A47&amp;""="","",ROUND(I47-J47,2))</f>
        <v/>
      </c>
      <c r="L47" s="20">
        <f>IF(A47&amp;""="","",IF(AND(K47&gt;0,G47&gt;0),ROUNDUP(ROUND(K47/G47,4),0),0))</f>
        <v/>
      </c>
      <c r="M47" s="21">
        <f>IF(A47&amp;""="","",IFERROR(SUMIFS('المدفوعات'!$A$6:$A$2005,'المدفوعات'!$B$6:$B$2005,A47&amp;"",'المدفوعات'!$H$6:$H$2005,1)/COUNTIFS('المدفوعات'!$B$6:$B$2005,A47&amp;"",'المدفوعات'!$H$6:$H$2005,1),""))</f>
        <v/>
      </c>
      <c r="N47" s="6">
        <f>IF(A47&amp;""="","",IF(G47&lt;=0,"حدد الاشتراك",IF(K47&gt;0,"متأخر",IF(K47&lt;0,"دفع مقدمًا","مسدد"))))</f>
        <v/>
      </c>
      <c r="O47" s="20">
        <f>IF(N47="متأخر",COUNTIFS($K$6:$K$305,"&gt;"&amp;K47)+COUNTIFS($K$6:K47,K47),"")</f>
        <v/>
      </c>
    </row>
    <row r="48">
      <c r="A48" s="5" t="n"/>
      <c r="B48" s="5" t="n"/>
      <c r="C48" s="5" t="n"/>
      <c r="D48" s="17" t="n"/>
      <c r="E48" s="18" t="n"/>
      <c r="F48" s="15" t="n"/>
      <c r="G48" s="19">
        <f>IF(A48&amp;""="","",IF(N(F48)&gt;0,F48,ROUND(N(E48)*'الإعدادات'!$B$6,2)))</f>
        <v/>
      </c>
      <c r="H48" s="20">
        <f>IF(A48&amp;""="","",MAX(0,(YEAR('الإعدادات'!$B$4)-YEAR('الإعدادات'!$B$5))*12+MONTH('الإعدادات'!$B$4)-MONTH('الإعدادات'!$B$5)+1))</f>
        <v/>
      </c>
      <c r="I48" s="19">
        <f>IF(A48&amp;""="","",ROUND(H48*G48,2))</f>
        <v/>
      </c>
      <c r="J48" s="19">
        <f>IF(A48&amp;""="","",SUMIFS('المدفوعات'!$C$6:$C$2005,'المدفوعات'!$B$6:$B$2005,A48&amp;""))</f>
        <v/>
      </c>
      <c r="K48" s="19">
        <f>IF(A48&amp;""="","",ROUND(I48-J48,2))</f>
        <v/>
      </c>
      <c r="L48" s="20">
        <f>IF(A48&amp;""="","",IF(AND(K48&gt;0,G48&gt;0),ROUNDUP(ROUND(K48/G48,4),0),0))</f>
        <v/>
      </c>
      <c r="M48" s="21">
        <f>IF(A48&amp;""="","",IFERROR(SUMIFS('المدفوعات'!$A$6:$A$2005,'المدفوعات'!$B$6:$B$2005,A48&amp;"",'المدفوعات'!$H$6:$H$2005,1)/COUNTIFS('المدفوعات'!$B$6:$B$2005,A48&amp;"",'المدفوعات'!$H$6:$H$2005,1),""))</f>
        <v/>
      </c>
      <c r="N48" s="6">
        <f>IF(A48&amp;""="","",IF(G48&lt;=0,"حدد الاشتراك",IF(K48&gt;0,"متأخر",IF(K48&lt;0,"دفع مقدمًا","مسدد"))))</f>
        <v/>
      </c>
      <c r="O48" s="20">
        <f>IF(N48="متأخر",COUNTIFS($K$6:$K$305,"&gt;"&amp;K48)+COUNTIFS($K$6:K48,K48),"")</f>
        <v/>
      </c>
    </row>
    <row r="49">
      <c r="A49" s="5" t="n"/>
      <c r="B49" s="5" t="n"/>
      <c r="C49" s="5" t="n"/>
      <c r="D49" s="17" t="n"/>
      <c r="E49" s="18" t="n"/>
      <c r="F49" s="15" t="n"/>
      <c r="G49" s="19">
        <f>IF(A49&amp;""="","",IF(N(F49)&gt;0,F49,ROUND(N(E49)*'الإعدادات'!$B$6,2)))</f>
        <v/>
      </c>
      <c r="H49" s="20">
        <f>IF(A49&amp;""="","",MAX(0,(YEAR('الإعدادات'!$B$4)-YEAR('الإعدادات'!$B$5))*12+MONTH('الإعدادات'!$B$4)-MONTH('الإعدادات'!$B$5)+1))</f>
        <v/>
      </c>
      <c r="I49" s="19">
        <f>IF(A49&amp;""="","",ROUND(H49*G49,2))</f>
        <v/>
      </c>
      <c r="J49" s="19">
        <f>IF(A49&amp;""="","",SUMIFS('المدفوعات'!$C$6:$C$2005,'المدفوعات'!$B$6:$B$2005,A49&amp;""))</f>
        <v/>
      </c>
      <c r="K49" s="19">
        <f>IF(A49&amp;""="","",ROUND(I49-J49,2))</f>
        <v/>
      </c>
      <c r="L49" s="20">
        <f>IF(A49&amp;""="","",IF(AND(K49&gt;0,G49&gt;0),ROUNDUP(ROUND(K49/G49,4),0),0))</f>
        <v/>
      </c>
      <c r="M49" s="21">
        <f>IF(A49&amp;""="","",IFERROR(SUMIFS('المدفوعات'!$A$6:$A$2005,'المدفوعات'!$B$6:$B$2005,A49&amp;"",'المدفوعات'!$H$6:$H$2005,1)/COUNTIFS('المدفوعات'!$B$6:$B$2005,A49&amp;"",'المدفوعات'!$H$6:$H$2005,1),""))</f>
        <v/>
      </c>
      <c r="N49" s="6">
        <f>IF(A49&amp;""="","",IF(G49&lt;=0,"حدد الاشتراك",IF(K49&gt;0,"متأخر",IF(K49&lt;0,"دفع مقدمًا","مسدد"))))</f>
        <v/>
      </c>
      <c r="O49" s="20">
        <f>IF(N49="متأخر",COUNTIFS($K$6:$K$305,"&gt;"&amp;K49)+COUNTIFS($K$6:K49,K49),"")</f>
        <v/>
      </c>
    </row>
    <row r="50">
      <c r="A50" s="5" t="n"/>
      <c r="B50" s="5" t="n"/>
      <c r="C50" s="5" t="n"/>
      <c r="D50" s="17" t="n"/>
      <c r="E50" s="18" t="n"/>
      <c r="F50" s="15" t="n"/>
      <c r="G50" s="19">
        <f>IF(A50&amp;""="","",IF(N(F50)&gt;0,F50,ROUND(N(E50)*'الإعدادات'!$B$6,2)))</f>
        <v/>
      </c>
      <c r="H50" s="20">
        <f>IF(A50&amp;""="","",MAX(0,(YEAR('الإعدادات'!$B$4)-YEAR('الإعدادات'!$B$5))*12+MONTH('الإعدادات'!$B$4)-MONTH('الإعدادات'!$B$5)+1))</f>
        <v/>
      </c>
      <c r="I50" s="19">
        <f>IF(A50&amp;""="","",ROUND(H50*G50,2))</f>
        <v/>
      </c>
      <c r="J50" s="19">
        <f>IF(A50&amp;""="","",SUMIFS('المدفوعات'!$C$6:$C$2005,'المدفوعات'!$B$6:$B$2005,A50&amp;""))</f>
        <v/>
      </c>
      <c r="K50" s="19">
        <f>IF(A50&amp;""="","",ROUND(I50-J50,2))</f>
        <v/>
      </c>
      <c r="L50" s="20">
        <f>IF(A50&amp;""="","",IF(AND(K50&gt;0,G50&gt;0),ROUNDUP(ROUND(K50/G50,4),0),0))</f>
        <v/>
      </c>
      <c r="M50" s="21">
        <f>IF(A50&amp;""="","",IFERROR(SUMIFS('المدفوعات'!$A$6:$A$2005,'المدفوعات'!$B$6:$B$2005,A50&amp;"",'المدفوعات'!$H$6:$H$2005,1)/COUNTIFS('المدفوعات'!$B$6:$B$2005,A50&amp;"",'المدفوعات'!$H$6:$H$2005,1),""))</f>
        <v/>
      </c>
      <c r="N50" s="6">
        <f>IF(A50&amp;""="","",IF(G50&lt;=0,"حدد الاشتراك",IF(K50&gt;0,"متأخر",IF(K50&lt;0,"دفع مقدمًا","مسدد"))))</f>
        <v/>
      </c>
      <c r="O50" s="20">
        <f>IF(N50="متأخر",COUNTIFS($K$6:$K$305,"&gt;"&amp;K50)+COUNTIFS($K$6:K50,K50),"")</f>
        <v/>
      </c>
    </row>
    <row r="51">
      <c r="A51" s="5" t="n"/>
      <c r="B51" s="5" t="n"/>
      <c r="C51" s="5" t="n"/>
      <c r="D51" s="17" t="n"/>
      <c r="E51" s="18" t="n"/>
      <c r="F51" s="15" t="n"/>
      <c r="G51" s="19">
        <f>IF(A51&amp;""="","",IF(N(F51)&gt;0,F51,ROUND(N(E51)*'الإعدادات'!$B$6,2)))</f>
        <v/>
      </c>
      <c r="H51" s="20">
        <f>IF(A51&amp;""="","",MAX(0,(YEAR('الإعدادات'!$B$4)-YEAR('الإعدادات'!$B$5))*12+MONTH('الإعدادات'!$B$4)-MONTH('الإعدادات'!$B$5)+1))</f>
        <v/>
      </c>
      <c r="I51" s="19">
        <f>IF(A51&amp;""="","",ROUND(H51*G51,2))</f>
        <v/>
      </c>
      <c r="J51" s="19">
        <f>IF(A51&amp;""="","",SUMIFS('المدفوعات'!$C$6:$C$2005,'المدفوعات'!$B$6:$B$2005,A51&amp;""))</f>
        <v/>
      </c>
      <c r="K51" s="19">
        <f>IF(A51&amp;""="","",ROUND(I51-J51,2))</f>
        <v/>
      </c>
      <c r="L51" s="20">
        <f>IF(A51&amp;""="","",IF(AND(K51&gt;0,G51&gt;0),ROUNDUP(ROUND(K51/G51,4),0),0))</f>
        <v/>
      </c>
      <c r="M51" s="21">
        <f>IF(A51&amp;""="","",IFERROR(SUMIFS('المدفوعات'!$A$6:$A$2005,'المدفوعات'!$B$6:$B$2005,A51&amp;"",'المدفوعات'!$H$6:$H$2005,1)/COUNTIFS('المدفوعات'!$B$6:$B$2005,A51&amp;"",'المدفوعات'!$H$6:$H$2005,1),""))</f>
        <v/>
      </c>
      <c r="N51" s="6">
        <f>IF(A51&amp;""="","",IF(G51&lt;=0,"حدد الاشتراك",IF(K51&gt;0,"متأخر",IF(K51&lt;0,"دفع مقدمًا","مسدد"))))</f>
        <v/>
      </c>
      <c r="O51" s="20">
        <f>IF(N51="متأخر",COUNTIFS($K$6:$K$305,"&gt;"&amp;K51)+COUNTIFS($K$6:K51,K51),"")</f>
        <v/>
      </c>
    </row>
    <row r="52">
      <c r="A52" s="5" t="n"/>
      <c r="B52" s="5" t="n"/>
      <c r="C52" s="5" t="n"/>
      <c r="D52" s="17" t="n"/>
      <c r="E52" s="18" t="n"/>
      <c r="F52" s="15" t="n"/>
      <c r="G52" s="19">
        <f>IF(A52&amp;""="","",IF(N(F52)&gt;0,F52,ROUND(N(E52)*'الإعدادات'!$B$6,2)))</f>
        <v/>
      </c>
      <c r="H52" s="20">
        <f>IF(A52&amp;""="","",MAX(0,(YEAR('الإعدادات'!$B$4)-YEAR('الإعدادات'!$B$5))*12+MONTH('الإعدادات'!$B$4)-MONTH('الإعدادات'!$B$5)+1))</f>
        <v/>
      </c>
      <c r="I52" s="19">
        <f>IF(A52&amp;""="","",ROUND(H52*G52,2))</f>
        <v/>
      </c>
      <c r="J52" s="19">
        <f>IF(A52&amp;""="","",SUMIFS('المدفوعات'!$C$6:$C$2005,'المدفوعات'!$B$6:$B$2005,A52&amp;""))</f>
        <v/>
      </c>
      <c r="K52" s="19">
        <f>IF(A52&amp;""="","",ROUND(I52-J52,2))</f>
        <v/>
      </c>
      <c r="L52" s="20">
        <f>IF(A52&amp;""="","",IF(AND(K52&gt;0,G52&gt;0),ROUNDUP(ROUND(K52/G52,4),0),0))</f>
        <v/>
      </c>
      <c r="M52" s="21">
        <f>IF(A52&amp;""="","",IFERROR(SUMIFS('المدفوعات'!$A$6:$A$2005,'المدفوعات'!$B$6:$B$2005,A52&amp;"",'المدفوعات'!$H$6:$H$2005,1)/COUNTIFS('المدفوعات'!$B$6:$B$2005,A52&amp;"",'المدفوعات'!$H$6:$H$2005,1),""))</f>
        <v/>
      </c>
      <c r="N52" s="6">
        <f>IF(A52&amp;""="","",IF(G52&lt;=0,"حدد الاشتراك",IF(K52&gt;0,"متأخر",IF(K52&lt;0,"دفع مقدمًا","مسدد"))))</f>
        <v/>
      </c>
      <c r="O52" s="20">
        <f>IF(N52="متأخر",COUNTIFS($K$6:$K$305,"&gt;"&amp;K52)+COUNTIFS($K$6:K52,K52),"")</f>
        <v/>
      </c>
    </row>
    <row r="53">
      <c r="A53" s="5" t="n"/>
      <c r="B53" s="5" t="n"/>
      <c r="C53" s="5" t="n"/>
      <c r="D53" s="17" t="n"/>
      <c r="E53" s="18" t="n"/>
      <c r="F53" s="15" t="n"/>
      <c r="G53" s="19">
        <f>IF(A53&amp;""="","",IF(N(F53)&gt;0,F53,ROUND(N(E53)*'الإعدادات'!$B$6,2)))</f>
        <v/>
      </c>
      <c r="H53" s="20">
        <f>IF(A53&amp;""="","",MAX(0,(YEAR('الإعدادات'!$B$4)-YEAR('الإعدادات'!$B$5))*12+MONTH('الإعدادات'!$B$4)-MONTH('الإعدادات'!$B$5)+1))</f>
        <v/>
      </c>
      <c r="I53" s="19">
        <f>IF(A53&amp;""="","",ROUND(H53*G53,2))</f>
        <v/>
      </c>
      <c r="J53" s="19">
        <f>IF(A53&amp;""="","",SUMIFS('المدفوعات'!$C$6:$C$2005,'المدفوعات'!$B$6:$B$2005,A53&amp;""))</f>
        <v/>
      </c>
      <c r="K53" s="19">
        <f>IF(A53&amp;""="","",ROUND(I53-J53,2))</f>
        <v/>
      </c>
      <c r="L53" s="20">
        <f>IF(A53&amp;""="","",IF(AND(K53&gt;0,G53&gt;0),ROUNDUP(ROUND(K53/G53,4),0),0))</f>
        <v/>
      </c>
      <c r="M53" s="21">
        <f>IF(A53&amp;""="","",IFERROR(SUMIFS('المدفوعات'!$A$6:$A$2005,'المدفوعات'!$B$6:$B$2005,A53&amp;"",'المدفوعات'!$H$6:$H$2005,1)/COUNTIFS('المدفوعات'!$B$6:$B$2005,A53&amp;"",'المدفوعات'!$H$6:$H$2005,1),""))</f>
        <v/>
      </c>
      <c r="N53" s="6">
        <f>IF(A53&amp;""="","",IF(G53&lt;=0,"حدد الاشتراك",IF(K53&gt;0,"متأخر",IF(K53&lt;0,"دفع مقدمًا","مسدد"))))</f>
        <v/>
      </c>
      <c r="O53" s="20">
        <f>IF(N53="متأخر",COUNTIFS($K$6:$K$305,"&gt;"&amp;K53)+COUNTIFS($K$6:K53,K53),"")</f>
        <v/>
      </c>
    </row>
    <row r="54">
      <c r="A54" s="5" t="n"/>
      <c r="B54" s="5" t="n"/>
      <c r="C54" s="5" t="n"/>
      <c r="D54" s="17" t="n"/>
      <c r="E54" s="18" t="n"/>
      <c r="F54" s="15" t="n"/>
      <c r="G54" s="19">
        <f>IF(A54&amp;""="","",IF(N(F54)&gt;0,F54,ROUND(N(E54)*'الإعدادات'!$B$6,2)))</f>
        <v/>
      </c>
      <c r="H54" s="20">
        <f>IF(A54&amp;""="","",MAX(0,(YEAR('الإعدادات'!$B$4)-YEAR('الإعدادات'!$B$5))*12+MONTH('الإعدادات'!$B$4)-MONTH('الإعدادات'!$B$5)+1))</f>
        <v/>
      </c>
      <c r="I54" s="19">
        <f>IF(A54&amp;""="","",ROUND(H54*G54,2))</f>
        <v/>
      </c>
      <c r="J54" s="19">
        <f>IF(A54&amp;""="","",SUMIFS('المدفوعات'!$C$6:$C$2005,'المدفوعات'!$B$6:$B$2005,A54&amp;""))</f>
        <v/>
      </c>
      <c r="K54" s="19">
        <f>IF(A54&amp;""="","",ROUND(I54-J54,2))</f>
        <v/>
      </c>
      <c r="L54" s="20">
        <f>IF(A54&amp;""="","",IF(AND(K54&gt;0,G54&gt;0),ROUNDUP(ROUND(K54/G54,4),0),0))</f>
        <v/>
      </c>
      <c r="M54" s="21">
        <f>IF(A54&amp;""="","",IFERROR(SUMIFS('المدفوعات'!$A$6:$A$2005,'المدفوعات'!$B$6:$B$2005,A54&amp;"",'المدفوعات'!$H$6:$H$2005,1)/COUNTIFS('المدفوعات'!$B$6:$B$2005,A54&amp;"",'المدفوعات'!$H$6:$H$2005,1),""))</f>
        <v/>
      </c>
      <c r="N54" s="6">
        <f>IF(A54&amp;""="","",IF(G54&lt;=0,"حدد الاشتراك",IF(K54&gt;0,"متأخر",IF(K54&lt;0,"دفع مقدمًا","مسدد"))))</f>
        <v/>
      </c>
      <c r="O54" s="20">
        <f>IF(N54="متأخر",COUNTIFS($K$6:$K$305,"&gt;"&amp;K54)+COUNTIFS($K$6:K54,K54),"")</f>
        <v/>
      </c>
    </row>
    <row r="55">
      <c r="A55" s="5" t="n"/>
      <c r="B55" s="5" t="n"/>
      <c r="C55" s="5" t="n"/>
      <c r="D55" s="17" t="n"/>
      <c r="E55" s="18" t="n"/>
      <c r="F55" s="15" t="n"/>
      <c r="G55" s="19">
        <f>IF(A55&amp;""="","",IF(N(F55)&gt;0,F55,ROUND(N(E55)*'الإعدادات'!$B$6,2)))</f>
        <v/>
      </c>
      <c r="H55" s="20">
        <f>IF(A55&amp;""="","",MAX(0,(YEAR('الإعدادات'!$B$4)-YEAR('الإعدادات'!$B$5))*12+MONTH('الإعدادات'!$B$4)-MONTH('الإعدادات'!$B$5)+1))</f>
        <v/>
      </c>
      <c r="I55" s="19">
        <f>IF(A55&amp;""="","",ROUND(H55*G55,2))</f>
        <v/>
      </c>
      <c r="J55" s="19">
        <f>IF(A55&amp;""="","",SUMIFS('المدفوعات'!$C$6:$C$2005,'المدفوعات'!$B$6:$B$2005,A55&amp;""))</f>
        <v/>
      </c>
      <c r="K55" s="19">
        <f>IF(A55&amp;""="","",ROUND(I55-J55,2))</f>
        <v/>
      </c>
      <c r="L55" s="20">
        <f>IF(A55&amp;""="","",IF(AND(K55&gt;0,G55&gt;0),ROUNDUP(ROUND(K55/G55,4),0),0))</f>
        <v/>
      </c>
      <c r="M55" s="21">
        <f>IF(A55&amp;""="","",IFERROR(SUMIFS('المدفوعات'!$A$6:$A$2005,'المدفوعات'!$B$6:$B$2005,A55&amp;"",'المدفوعات'!$H$6:$H$2005,1)/COUNTIFS('المدفوعات'!$B$6:$B$2005,A55&amp;"",'المدفوعات'!$H$6:$H$2005,1),""))</f>
        <v/>
      </c>
      <c r="N55" s="6">
        <f>IF(A55&amp;""="","",IF(G55&lt;=0,"حدد الاشتراك",IF(K55&gt;0,"متأخر",IF(K55&lt;0,"دفع مقدمًا","مسدد"))))</f>
        <v/>
      </c>
      <c r="O55" s="20">
        <f>IF(N55="متأخر",COUNTIFS($K$6:$K$305,"&gt;"&amp;K55)+COUNTIFS($K$6:K55,K55),"")</f>
        <v/>
      </c>
    </row>
    <row r="56">
      <c r="A56" s="5" t="n"/>
      <c r="B56" s="5" t="n"/>
      <c r="C56" s="5" t="n"/>
      <c r="D56" s="17" t="n"/>
      <c r="E56" s="18" t="n"/>
      <c r="F56" s="15" t="n"/>
      <c r="G56" s="19">
        <f>IF(A56&amp;""="","",IF(N(F56)&gt;0,F56,ROUND(N(E56)*'الإعدادات'!$B$6,2)))</f>
        <v/>
      </c>
      <c r="H56" s="20">
        <f>IF(A56&amp;""="","",MAX(0,(YEAR('الإعدادات'!$B$4)-YEAR('الإعدادات'!$B$5))*12+MONTH('الإعدادات'!$B$4)-MONTH('الإعدادات'!$B$5)+1))</f>
        <v/>
      </c>
      <c r="I56" s="19">
        <f>IF(A56&amp;""="","",ROUND(H56*G56,2))</f>
        <v/>
      </c>
      <c r="J56" s="19">
        <f>IF(A56&amp;""="","",SUMIFS('المدفوعات'!$C$6:$C$2005,'المدفوعات'!$B$6:$B$2005,A56&amp;""))</f>
        <v/>
      </c>
      <c r="K56" s="19">
        <f>IF(A56&amp;""="","",ROUND(I56-J56,2))</f>
        <v/>
      </c>
      <c r="L56" s="20">
        <f>IF(A56&amp;""="","",IF(AND(K56&gt;0,G56&gt;0),ROUNDUP(ROUND(K56/G56,4),0),0))</f>
        <v/>
      </c>
      <c r="M56" s="21">
        <f>IF(A56&amp;""="","",IFERROR(SUMIFS('المدفوعات'!$A$6:$A$2005,'المدفوعات'!$B$6:$B$2005,A56&amp;"",'المدفوعات'!$H$6:$H$2005,1)/COUNTIFS('المدفوعات'!$B$6:$B$2005,A56&amp;"",'المدفوعات'!$H$6:$H$2005,1),""))</f>
        <v/>
      </c>
      <c r="N56" s="6">
        <f>IF(A56&amp;""="","",IF(G56&lt;=0,"حدد الاشتراك",IF(K56&gt;0,"متأخر",IF(K56&lt;0,"دفع مقدمًا","مسدد"))))</f>
        <v/>
      </c>
      <c r="O56" s="20">
        <f>IF(N56="متأخر",COUNTIFS($K$6:$K$305,"&gt;"&amp;K56)+COUNTIFS($K$6:K56,K56),"")</f>
        <v/>
      </c>
    </row>
    <row r="57">
      <c r="A57" s="5" t="n"/>
      <c r="B57" s="5" t="n"/>
      <c r="C57" s="5" t="n"/>
      <c r="D57" s="17" t="n"/>
      <c r="E57" s="18" t="n"/>
      <c r="F57" s="15" t="n"/>
      <c r="G57" s="19">
        <f>IF(A57&amp;""="","",IF(N(F57)&gt;0,F57,ROUND(N(E57)*'الإعدادات'!$B$6,2)))</f>
        <v/>
      </c>
      <c r="H57" s="20">
        <f>IF(A57&amp;""="","",MAX(0,(YEAR('الإعدادات'!$B$4)-YEAR('الإعدادات'!$B$5))*12+MONTH('الإعدادات'!$B$4)-MONTH('الإعدادات'!$B$5)+1))</f>
        <v/>
      </c>
      <c r="I57" s="19">
        <f>IF(A57&amp;""="","",ROUND(H57*G57,2))</f>
        <v/>
      </c>
      <c r="J57" s="19">
        <f>IF(A57&amp;""="","",SUMIFS('المدفوعات'!$C$6:$C$2005,'المدفوعات'!$B$6:$B$2005,A57&amp;""))</f>
        <v/>
      </c>
      <c r="K57" s="19">
        <f>IF(A57&amp;""="","",ROUND(I57-J57,2))</f>
        <v/>
      </c>
      <c r="L57" s="20">
        <f>IF(A57&amp;""="","",IF(AND(K57&gt;0,G57&gt;0),ROUNDUP(ROUND(K57/G57,4),0),0))</f>
        <v/>
      </c>
      <c r="M57" s="21">
        <f>IF(A57&amp;""="","",IFERROR(SUMIFS('المدفوعات'!$A$6:$A$2005,'المدفوعات'!$B$6:$B$2005,A57&amp;"",'المدفوعات'!$H$6:$H$2005,1)/COUNTIFS('المدفوعات'!$B$6:$B$2005,A57&amp;"",'المدفوعات'!$H$6:$H$2005,1),""))</f>
        <v/>
      </c>
      <c r="N57" s="6">
        <f>IF(A57&amp;""="","",IF(G57&lt;=0,"حدد الاشتراك",IF(K57&gt;0,"متأخر",IF(K57&lt;0,"دفع مقدمًا","مسدد"))))</f>
        <v/>
      </c>
      <c r="O57" s="20">
        <f>IF(N57="متأخر",COUNTIFS($K$6:$K$305,"&gt;"&amp;K57)+COUNTIFS($K$6:K57,K57),"")</f>
        <v/>
      </c>
    </row>
    <row r="58">
      <c r="A58" s="5" t="n"/>
      <c r="B58" s="5" t="n"/>
      <c r="C58" s="5" t="n"/>
      <c r="D58" s="17" t="n"/>
      <c r="E58" s="18" t="n"/>
      <c r="F58" s="15" t="n"/>
      <c r="G58" s="19">
        <f>IF(A58&amp;""="","",IF(N(F58)&gt;0,F58,ROUND(N(E58)*'الإعدادات'!$B$6,2)))</f>
        <v/>
      </c>
      <c r="H58" s="20">
        <f>IF(A58&amp;""="","",MAX(0,(YEAR('الإعدادات'!$B$4)-YEAR('الإعدادات'!$B$5))*12+MONTH('الإعدادات'!$B$4)-MONTH('الإعدادات'!$B$5)+1))</f>
        <v/>
      </c>
      <c r="I58" s="19">
        <f>IF(A58&amp;""="","",ROUND(H58*G58,2))</f>
        <v/>
      </c>
      <c r="J58" s="19">
        <f>IF(A58&amp;""="","",SUMIFS('المدفوعات'!$C$6:$C$2005,'المدفوعات'!$B$6:$B$2005,A58&amp;""))</f>
        <v/>
      </c>
      <c r="K58" s="19">
        <f>IF(A58&amp;""="","",ROUND(I58-J58,2))</f>
        <v/>
      </c>
      <c r="L58" s="20">
        <f>IF(A58&amp;""="","",IF(AND(K58&gt;0,G58&gt;0),ROUNDUP(ROUND(K58/G58,4),0),0))</f>
        <v/>
      </c>
      <c r="M58" s="21">
        <f>IF(A58&amp;""="","",IFERROR(SUMIFS('المدفوعات'!$A$6:$A$2005,'المدفوعات'!$B$6:$B$2005,A58&amp;"",'المدفوعات'!$H$6:$H$2005,1)/COUNTIFS('المدفوعات'!$B$6:$B$2005,A58&amp;"",'المدفوعات'!$H$6:$H$2005,1),""))</f>
        <v/>
      </c>
      <c r="N58" s="6">
        <f>IF(A58&amp;""="","",IF(G58&lt;=0,"حدد الاشتراك",IF(K58&gt;0,"متأخر",IF(K58&lt;0,"دفع مقدمًا","مسدد"))))</f>
        <v/>
      </c>
      <c r="O58" s="20">
        <f>IF(N58="متأخر",COUNTIFS($K$6:$K$305,"&gt;"&amp;K58)+COUNTIFS($K$6:K58,K58),"")</f>
        <v/>
      </c>
    </row>
    <row r="59">
      <c r="A59" s="5" t="n"/>
      <c r="B59" s="5" t="n"/>
      <c r="C59" s="5" t="n"/>
      <c r="D59" s="17" t="n"/>
      <c r="E59" s="18" t="n"/>
      <c r="F59" s="15" t="n"/>
      <c r="G59" s="19">
        <f>IF(A59&amp;""="","",IF(N(F59)&gt;0,F59,ROUND(N(E59)*'الإعدادات'!$B$6,2)))</f>
        <v/>
      </c>
      <c r="H59" s="20">
        <f>IF(A59&amp;""="","",MAX(0,(YEAR('الإعدادات'!$B$4)-YEAR('الإعدادات'!$B$5))*12+MONTH('الإعدادات'!$B$4)-MONTH('الإعدادات'!$B$5)+1))</f>
        <v/>
      </c>
      <c r="I59" s="19">
        <f>IF(A59&amp;""="","",ROUND(H59*G59,2))</f>
        <v/>
      </c>
      <c r="J59" s="19">
        <f>IF(A59&amp;""="","",SUMIFS('المدفوعات'!$C$6:$C$2005,'المدفوعات'!$B$6:$B$2005,A59&amp;""))</f>
        <v/>
      </c>
      <c r="K59" s="19">
        <f>IF(A59&amp;""="","",ROUND(I59-J59,2))</f>
        <v/>
      </c>
      <c r="L59" s="20">
        <f>IF(A59&amp;""="","",IF(AND(K59&gt;0,G59&gt;0),ROUNDUP(ROUND(K59/G59,4),0),0))</f>
        <v/>
      </c>
      <c r="M59" s="21">
        <f>IF(A59&amp;""="","",IFERROR(SUMIFS('المدفوعات'!$A$6:$A$2005,'المدفوعات'!$B$6:$B$2005,A59&amp;"",'المدفوعات'!$H$6:$H$2005,1)/COUNTIFS('المدفوعات'!$B$6:$B$2005,A59&amp;"",'المدفوعات'!$H$6:$H$2005,1),""))</f>
        <v/>
      </c>
      <c r="N59" s="6">
        <f>IF(A59&amp;""="","",IF(G59&lt;=0,"حدد الاشتراك",IF(K59&gt;0,"متأخر",IF(K59&lt;0,"دفع مقدمًا","مسدد"))))</f>
        <v/>
      </c>
      <c r="O59" s="20">
        <f>IF(N59="متأخر",COUNTIFS($K$6:$K$305,"&gt;"&amp;K59)+COUNTIFS($K$6:K59,K59),"")</f>
        <v/>
      </c>
    </row>
    <row r="60">
      <c r="A60" s="5" t="n"/>
      <c r="B60" s="5" t="n"/>
      <c r="C60" s="5" t="n"/>
      <c r="D60" s="17" t="n"/>
      <c r="E60" s="18" t="n"/>
      <c r="F60" s="15" t="n"/>
      <c r="G60" s="19">
        <f>IF(A60&amp;""="","",IF(N(F60)&gt;0,F60,ROUND(N(E60)*'الإعدادات'!$B$6,2)))</f>
        <v/>
      </c>
      <c r="H60" s="20">
        <f>IF(A60&amp;""="","",MAX(0,(YEAR('الإعدادات'!$B$4)-YEAR('الإعدادات'!$B$5))*12+MONTH('الإعدادات'!$B$4)-MONTH('الإعدادات'!$B$5)+1))</f>
        <v/>
      </c>
      <c r="I60" s="19">
        <f>IF(A60&amp;""="","",ROUND(H60*G60,2))</f>
        <v/>
      </c>
      <c r="J60" s="19">
        <f>IF(A60&amp;""="","",SUMIFS('المدفوعات'!$C$6:$C$2005,'المدفوعات'!$B$6:$B$2005,A60&amp;""))</f>
        <v/>
      </c>
      <c r="K60" s="19">
        <f>IF(A60&amp;""="","",ROUND(I60-J60,2))</f>
        <v/>
      </c>
      <c r="L60" s="20">
        <f>IF(A60&amp;""="","",IF(AND(K60&gt;0,G60&gt;0),ROUNDUP(ROUND(K60/G60,4),0),0))</f>
        <v/>
      </c>
      <c r="M60" s="21">
        <f>IF(A60&amp;""="","",IFERROR(SUMIFS('المدفوعات'!$A$6:$A$2005,'المدفوعات'!$B$6:$B$2005,A60&amp;"",'المدفوعات'!$H$6:$H$2005,1)/COUNTIFS('المدفوعات'!$B$6:$B$2005,A60&amp;"",'المدفوعات'!$H$6:$H$2005,1),""))</f>
        <v/>
      </c>
      <c r="N60" s="6">
        <f>IF(A60&amp;""="","",IF(G60&lt;=0,"حدد الاشتراك",IF(K60&gt;0,"متأخر",IF(K60&lt;0,"دفع مقدمًا","مسدد"))))</f>
        <v/>
      </c>
      <c r="O60" s="20">
        <f>IF(N60="متأخر",COUNTIFS($K$6:$K$305,"&gt;"&amp;K60)+COUNTIFS($K$6:K60,K60),"")</f>
        <v/>
      </c>
    </row>
    <row r="61">
      <c r="A61" s="5" t="n"/>
      <c r="B61" s="5" t="n"/>
      <c r="C61" s="5" t="n"/>
      <c r="D61" s="17" t="n"/>
      <c r="E61" s="18" t="n"/>
      <c r="F61" s="15" t="n"/>
      <c r="G61" s="19">
        <f>IF(A61&amp;""="","",IF(N(F61)&gt;0,F61,ROUND(N(E61)*'الإعدادات'!$B$6,2)))</f>
        <v/>
      </c>
      <c r="H61" s="20">
        <f>IF(A61&amp;""="","",MAX(0,(YEAR('الإعدادات'!$B$4)-YEAR('الإعدادات'!$B$5))*12+MONTH('الإعدادات'!$B$4)-MONTH('الإعدادات'!$B$5)+1))</f>
        <v/>
      </c>
      <c r="I61" s="19">
        <f>IF(A61&amp;""="","",ROUND(H61*G61,2))</f>
        <v/>
      </c>
      <c r="J61" s="19">
        <f>IF(A61&amp;""="","",SUMIFS('المدفوعات'!$C$6:$C$2005,'المدفوعات'!$B$6:$B$2005,A61&amp;""))</f>
        <v/>
      </c>
      <c r="K61" s="19">
        <f>IF(A61&amp;""="","",ROUND(I61-J61,2))</f>
        <v/>
      </c>
      <c r="L61" s="20">
        <f>IF(A61&amp;""="","",IF(AND(K61&gt;0,G61&gt;0),ROUNDUP(ROUND(K61/G61,4),0),0))</f>
        <v/>
      </c>
      <c r="M61" s="21">
        <f>IF(A61&amp;""="","",IFERROR(SUMIFS('المدفوعات'!$A$6:$A$2005,'المدفوعات'!$B$6:$B$2005,A61&amp;"",'المدفوعات'!$H$6:$H$2005,1)/COUNTIFS('المدفوعات'!$B$6:$B$2005,A61&amp;"",'المدفوعات'!$H$6:$H$2005,1),""))</f>
        <v/>
      </c>
      <c r="N61" s="6">
        <f>IF(A61&amp;""="","",IF(G61&lt;=0,"حدد الاشتراك",IF(K61&gt;0,"متأخر",IF(K61&lt;0,"دفع مقدمًا","مسدد"))))</f>
        <v/>
      </c>
      <c r="O61" s="20">
        <f>IF(N61="متأخر",COUNTIFS($K$6:$K$305,"&gt;"&amp;K61)+COUNTIFS($K$6:K61,K61),"")</f>
        <v/>
      </c>
    </row>
    <row r="62">
      <c r="A62" s="5" t="n"/>
      <c r="B62" s="5" t="n"/>
      <c r="C62" s="5" t="n"/>
      <c r="D62" s="17" t="n"/>
      <c r="E62" s="18" t="n"/>
      <c r="F62" s="15" t="n"/>
      <c r="G62" s="19">
        <f>IF(A62&amp;""="","",IF(N(F62)&gt;0,F62,ROUND(N(E62)*'الإعدادات'!$B$6,2)))</f>
        <v/>
      </c>
      <c r="H62" s="20">
        <f>IF(A62&amp;""="","",MAX(0,(YEAR('الإعدادات'!$B$4)-YEAR('الإعدادات'!$B$5))*12+MONTH('الإعدادات'!$B$4)-MONTH('الإعدادات'!$B$5)+1))</f>
        <v/>
      </c>
      <c r="I62" s="19">
        <f>IF(A62&amp;""="","",ROUND(H62*G62,2))</f>
        <v/>
      </c>
      <c r="J62" s="19">
        <f>IF(A62&amp;""="","",SUMIFS('المدفوعات'!$C$6:$C$2005,'المدفوعات'!$B$6:$B$2005,A62&amp;""))</f>
        <v/>
      </c>
      <c r="K62" s="19">
        <f>IF(A62&amp;""="","",ROUND(I62-J62,2))</f>
        <v/>
      </c>
      <c r="L62" s="20">
        <f>IF(A62&amp;""="","",IF(AND(K62&gt;0,G62&gt;0),ROUNDUP(ROUND(K62/G62,4),0),0))</f>
        <v/>
      </c>
      <c r="M62" s="21">
        <f>IF(A62&amp;""="","",IFERROR(SUMIFS('المدفوعات'!$A$6:$A$2005,'المدفوعات'!$B$6:$B$2005,A62&amp;"",'المدفوعات'!$H$6:$H$2005,1)/COUNTIFS('المدفوعات'!$B$6:$B$2005,A62&amp;"",'المدفوعات'!$H$6:$H$2005,1),""))</f>
        <v/>
      </c>
      <c r="N62" s="6">
        <f>IF(A62&amp;""="","",IF(G62&lt;=0,"حدد الاشتراك",IF(K62&gt;0,"متأخر",IF(K62&lt;0,"دفع مقدمًا","مسدد"))))</f>
        <v/>
      </c>
      <c r="O62" s="20">
        <f>IF(N62="متأخر",COUNTIFS($K$6:$K$305,"&gt;"&amp;K62)+COUNTIFS($K$6:K62,K62),"")</f>
        <v/>
      </c>
    </row>
    <row r="63">
      <c r="A63" s="5" t="n"/>
      <c r="B63" s="5" t="n"/>
      <c r="C63" s="5" t="n"/>
      <c r="D63" s="17" t="n"/>
      <c r="E63" s="18" t="n"/>
      <c r="F63" s="15" t="n"/>
      <c r="G63" s="19">
        <f>IF(A63&amp;""="","",IF(N(F63)&gt;0,F63,ROUND(N(E63)*'الإعدادات'!$B$6,2)))</f>
        <v/>
      </c>
      <c r="H63" s="20">
        <f>IF(A63&amp;""="","",MAX(0,(YEAR('الإعدادات'!$B$4)-YEAR('الإعدادات'!$B$5))*12+MONTH('الإعدادات'!$B$4)-MONTH('الإعدادات'!$B$5)+1))</f>
        <v/>
      </c>
      <c r="I63" s="19">
        <f>IF(A63&amp;""="","",ROUND(H63*G63,2))</f>
        <v/>
      </c>
      <c r="J63" s="19">
        <f>IF(A63&amp;""="","",SUMIFS('المدفوعات'!$C$6:$C$2005,'المدفوعات'!$B$6:$B$2005,A63&amp;""))</f>
        <v/>
      </c>
      <c r="K63" s="19">
        <f>IF(A63&amp;""="","",ROUND(I63-J63,2))</f>
        <v/>
      </c>
      <c r="L63" s="20">
        <f>IF(A63&amp;""="","",IF(AND(K63&gt;0,G63&gt;0),ROUNDUP(ROUND(K63/G63,4),0),0))</f>
        <v/>
      </c>
      <c r="M63" s="21">
        <f>IF(A63&amp;""="","",IFERROR(SUMIFS('المدفوعات'!$A$6:$A$2005,'المدفوعات'!$B$6:$B$2005,A63&amp;"",'المدفوعات'!$H$6:$H$2005,1)/COUNTIFS('المدفوعات'!$B$6:$B$2005,A63&amp;"",'المدفوعات'!$H$6:$H$2005,1),""))</f>
        <v/>
      </c>
      <c r="N63" s="6">
        <f>IF(A63&amp;""="","",IF(G63&lt;=0,"حدد الاشتراك",IF(K63&gt;0,"متأخر",IF(K63&lt;0,"دفع مقدمًا","مسدد"))))</f>
        <v/>
      </c>
      <c r="O63" s="20">
        <f>IF(N63="متأخر",COUNTIFS($K$6:$K$305,"&gt;"&amp;K63)+COUNTIFS($K$6:K63,K63),"")</f>
        <v/>
      </c>
    </row>
    <row r="64">
      <c r="A64" s="5" t="n"/>
      <c r="B64" s="5" t="n"/>
      <c r="C64" s="5" t="n"/>
      <c r="D64" s="17" t="n"/>
      <c r="E64" s="18" t="n"/>
      <c r="F64" s="15" t="n"/>
      <c r="G64" s="19">
        <f>IF(A64&amp;""="","",IF(N(F64)&gt;0,F64,ROUND(N(E64)*'الإعدادات'!$B$6,2)))</f>
        <v/>
      </c>
      <c r="H64" s="20">
        <f>IF(A64&amp;""="","",MAX(0,(YEAR('الإعدادات'!$B$4)-YEAR('الإعدادات'!$B$5))*12+MONTH('الإعدادات'!$B$4)-MONTH('الإعدادات'!$B$5)+1))</f>
        <v/>
      </c>
      <c r="I64" s="19">
        <f>IF(A64&amp;""="","",ROUND(H64*G64,2))</f>
        <v/>
      </c>
      <c r="J64" s="19">
        <f>IF(A64&amp;""="","",SUMIFS('المدفوعات'!$C$6:$C$2005,'المدفوعات'!$B$6:$B$2005,A64&amp;""))</f>
        <v/>
      </c>
      <c r="K64" s="19">
        <f>IF(A64&amp;""="","",ROUND(I64-J64,2))</f>
        <v/>
      </c>
      <c r="L64" s="20">
        <f>IF(A64&amp;""="","",IF(AND(K64&gt;0,G64&gt;0),ROUNDUP(ROUND(K64/G64,4),0),0))</f>
        <v/>
      </c>
      <c r="M64" s="21">
        <f>IF(A64&amp;""="","",IFERROR(SUMIFS('المدفوعات'!$A$6:$A$2005,'المدفوعات'!$B$6:$B$2005,A64&amp;"",'المدفوعات'!$H$6:$H$2005,1)/COUNTIFS('المدفوعات'!$B$6:$B$2005,A64&amp;"",'المدفوعات'!$H$6:$H$2005,1),""))</f>
        <v/>
      </c>
      <c r="N64" s="6">
        <f>IF(A64&amp;""="","",IF(G64&lt;=0,"حدد الاشتراك",IF(K64&gt;0,"متأخر",IF(K64&lt;0,"دفع مقدمًا","مسدد"))))</f>
        <v/>
      </c>
      <c r="O64" s="20">
        <f>IF(N64="متأخر",COUNTIFS($K$6:$K$305,"&gt;"&amp;K64)+COUNTIFS($K$6:K64,K64),"")</f>
        <v/>
      </c>
    </row>
    <row r="65">
      <c r="A65" s="5" t="n"/>
      <c r="B65" s="5" t="n"/>
      <c r="C65" s="5" t="n"/>
      <c r="D65" s="17" t="n"/>
      <c r="E65" s="18" t="n"/>
      <c r="F65" s="15" t="n"/>
      <c r="G65" s="19">
        <f>IF(A65&amp;""="","",IF(N(F65)&gt;0,F65,ROUND(N(E65)*'الإعدادات'!$B$6,2)))</f>
        <v/>
      </c>
      <c r="H65" s="20">
        <f>IF(A65&amp;""="","",MAX(0,(YEAR('الإعدادات'!$B$4)-YEAR('الإعدادات'!$B$5))*12+MONTH('الإعدادات'!$B$4)-MONTH('الإعدادات'!$B$5)+1))</f>
        <v/>
      </c>
      <c r="I65" s="19">
        <f>IF(A65&amp;""="","",ROUND(H65*G65,2))</f>
        <v/>
      </c>
      <c r="J65" s="19">
        <f>IF(A65&amp;""="","",SUMIFS('المدفوعات'!$C$6:$C$2005,'المدفوعات'!$B$6:$B$2005,A65&amp;""))</f>
        <v/>
      </c>
      <c r="K65" s="19">
        <f>IF(A65&amp;""="","",ROUND(I65-J65,2))</f>
        <v/>
      </c>
      <c r="L65" s="20">
        <f>IF(A65&amp;""="","",IF(AND(K65&gt;0,G65&gt;0),ROUNDUP(ROUND(K65/G65,4),0),0))</f>
        <v/>
      </c>
      <c r="M65" s="21">
        <f>IF(A65&amp;""="","",IFERROR(SUMIFS('المدفوعات'!$A$6:$A$2005,'المدفوعات'!$B$6:$B$2005,A65&amp;"",'المدفوعات'!$H$6:$H$2005,1)/COUNTIFS('المدفوعات'!$B$6:$B$2005,A65&amp;"",'المدفوعات'!$H$6:$H$2005,1),""))</f>
        <v/>
      </c>
      <c r="N65" s="6">
        <f>IF(A65&amp;""="","",IF(G65&lt;=0,"حدد الاشتراك",IF(K65&gt;0,"متأخر",IF(K65&lt;0,"دفع مقدمًا","مسدد"))))</f>
        <v/>
      </c>
      <c r="O65" s="20">
        <f>IF(N65="متأخر",COUNTIFS($K$6:$K$305,"&gt;"&amp;K65)+COUNTIFS($K$6:K65,K65),"")</f>
        <v/>
      </c>
    </row>
    <row r="66">
      <c r="A66" s="5" t="n"/>
      <c r="B66" s="5" t="n"/>
      <c r="C66" s="5" t="n"/>
      <c r="D66" s="17" t="n"/>
      <c r="E66" s="18" t="n"/>
      <c r="F66" s="15" t="n"/>
      <c r="G66" s="19">
        <f>IF(A66&amp;""="","",IF(N(F66)&gt;0,F66,ROUND(N(E66)*'الإعدادات'!$B$6,2)))</f>
        <v/>
      </c>
      <c r="H66" s="20">
        <f>IF(A66&amp;""="","",MAX(0,(YEAR('الإعدادات'!$B$4)-YEAR('الإعدادات'!$B$5))*12+MONTH('الإعدادات'!$B$4)-MONTH('الإعدادات'!$B$5)+1))</f>
        <v/>
      </c>
      <c r="I66" s="19">
        <f>IF(A66&amp;""="","",ROUND(H66*G66,2))</f>
        <v/>
      </c>
      <c r="J66" s="19">
        <f>IF(A66&amp;""="","",SUMIFS('المدفوعات'!$C$6:$C$2005,'المدفوعات'!$B$6:$B$2005,A66&amp;""))</f>
        <v/>
      </c>
      <c r="K66" s="19">
        <f>IF(A66&amp;""="","",ROUND(I66-J66,2))</f>
        <v/>
      </c>
      <c r="L66" s="20">
        <f>IF(A66&amp;""="","",IF(AND(K66&gt;0,G66&gt;0),ROUNDUP(ROUND(K66/G66,4),0),0))</f>
        <v/>
      </c>
      <c r="M66" s="21">
        <f>IF(A66&amp;""="","",IFERROR(SUMIFS('المدفوعات'!$A$6:$A$2005,'المدفوعات'!$B$6:$B$2005,A66&amp;"",'المدفوعات'!$H$6:$H$2005,1)/COUNTIFS('المدفوعات'!$B$6:$B$2005,A66&amp;"",'المدفوعات'!$H$6:$H$2005,1),""))</f>
        <v/>
      </c>
      <c r="N66" s="6">
        <f>IF(A66&amp;""="","",IF(G66&lt;=0,"حدد الاشتراك",IF(K66&gt;0,"متأخر",IF(K66&lt;0,"دفع مقدمًا","مسدد"))))</f>
        <v/>
      </c>
      <c r="O66" s="20">
        <f>IF(N66="متأخر",COUNTIFS($K$6:$K$305,"&gt;"&amp;K66)+COUNTIFS($K$6:K66,K66),"")</f>
        <v/>
      </c>
    </row>
    <row r="67">
      <c r="A67" s="5" t="n"/>
      <c r="B67" s="5" t="n"/>
      <c r="C67" s="5" t="n"/>
      <c r="D67" s="17" t="n"/>
      <c r="E67" s="18" t="n"/>
      <c r="F67" s="15" t="n"/>
      <c r="G67" s="19">
        <f>IF(A67&amp;""="","",IF(N(F67)&gt;0,F67,ROUND(N(E67)*'الإعدادات'!$B$6,2)))</f>
        <v/>
      </c>
      <c r="H67" s="20">
        <f>IF(A67&amp;""="","",MAX(0,(YEAR('الإعدادات'!$B$4)-YEAR('الإعدادات'!$B$5))*12+MONTH('الإعدادات'!$B$4)-MONTH('الإعدادات'!$B$5)+1))</f>
        <v/>
      </c>
      <c r="I67" s="19">
        <f>IF(A67&amp;""="","",ROUND(H67*G67,2))</f>
        <v/>
      </c>
      <c r="J67" s="19">
        <f>IF(A67&amp;""="","",SUMIFS('المدفوعات'!$C$6:$C$2005,'المدفوعات'!$B$6:$B$2005,A67&amp;""))</f>
        <v/>
      </c>
      <c r="K67" s="19">
        <f>IF(A67&amp;""="","",ROUND(I67-J67,2))</f>
        <v/>
      </c>
      <c r="L67" s="20">
        <f>IF(A67&amp;""="","",IF(AND(K67&gt;0,G67&gt;0),ROUNDUP(ROUND(K67/G67,4),0),0))</f>
        <v/>
      </c>
      <c r="M67" s="21">
        <f>IF(A67&amp;""="","",IFERROR(SUMIFS('المدفوعات'!$A$6:$A$2005,'المدفوعات'!$B$6:$B$2005,A67&amp;"",'المدفوعات'!$H$6:$H$2005,1)/COUNTIFS('المدفوعات'!$B$6:$B$2005,A67&amp;"",'المدفوعات'!$H$6:$H$2005,1),""))</f>
        <v/>
      </c>
      <c r="N67" s="6">
        <f>IF(A67&amp;""="","",IF(G67&lt;=0,"حدد الاشتراك",IF(K67&gt;0,"متأخر",IF(K67&lt;0,"دفع مقدمًا","مسدد"))))</f>
        <v/>
      </c>
      <c r="O67" s="20">
        <f>IF(N67="متأخر",COUNTIFS($K$6:$K$305,"&gt;"&amp;K67)+COUNTIFS($K$6:K67,K67),"")</f>
        <v/>
      </c>
    </row>
    <row r="68">
      <c r="A68" s="5" t="n"/>
      <c r="B68" s="5" t="n"/>
      <c r="C68" s="5" t="n"/>
      <c r="D68" s="17" t="n"/>
      <c r="E68" s="18" t="n"/>
      <c r="F68" s="15" t="n"/>
      <c r="G68" s="19">
        <f>IF(A68&amp;""="","",IF(N(F68)&gt;0,F68,ROUND(N(E68)*'الإعدادات'!$B$6,2)))</f>
        <v/>
      </c>
      <c r="H68" s="20">
        <f>IF(A68&amp;""="","",MAX(0,(YEAR('الإعدادات'!$B$4)-YEAR('الإعدادات'!$B$5))*12+MONTH('الإعدادات'!$B$4)-MONTH('الإعدادات'!$B$5)+1))</f>
        <v/>
      </c>
      <c r="I68" s="19">
        <f>IF(A68&amp;""="","",ROUND(H68*G68,2))</f>
        <v/>
      </c>
      <c r="J68" s="19">
        <f>IF(A68&amp;""="","",SUMIFS('المدفوعات'!$C$6:$C$2005,'المدفوعات'!$B$6:$B$2005,A68&amp;""))</f>
        <v/>
      </c>
      <c r="K68" s="19">
        <f>IF(A68&amp;""="","",ROUND(I68-J68,2))</f>
        <v/>
      </c>
      <c r="L68" s="20">
        <f>IF(A68&amp;""="","",IF(AND(K68&gt;0,G68&gt;0),ROUNDUP(ROUND(K68/G68,4),0),0))</f>
        <v/>
      </c>
      <c r="M68" s="21">
        <f>IF(A68&amp;""="","",IFERROR(SUMIFS('المدفوعات'!$A$6:$A$2005,'المدفوعات'!$B$6:$B$2005,A68&amp;"",'المدفوعات'!$H$6:$H$2005,1)/COUNTIFS('المدفوعات'!$B$6:$B$2005,A68&amp;"",'المدفوعات'!$H$6:$H$2005,1),""))</f>
        <v/>
      </c>
      <c r="N68" s="6">
        <f>IF(A68&amp;""="","",IF(G68&lt;=0,"حدد الاشتراك",IF(K68&gt;0,"متأخر",IF(K68&lt;0,"دفع مقدمًا","مسدد"))))</f>
        <v/>
      </c>
      <c r="O68" s="20">
        <f>IF(N68="متأخر",COUNTIFS($K$6:$K$305,"&gt;"&amp;K68)+COUNTIFS($K$6:K68,K68),"")</f>
        <v/>
      </c>
    </row>
    <row r="69">
      <c r="A69" s="5" t="n"/>
      <c r="B69" s="5" t="n"/>
      <c r="C69" s="5" t="n"/>
      <c r="D69" s="17" t="n"/>
      <c r="E69" s="18" t="n"/>
      <c r="F69" s="15" t="n"/>
      <c r="G69" s="19">
        <f>IF(A69&amp;""="","",IF(N(F69)&gt;0,F69,ROUND(N(E69)*'الإعدادات'!$B$6,2)))</f>
        <v/>
      </c>
      <c r="H69" s="20">
        <f>IF(A69&amp;""="","",MAX(0,(YEAR('الإعدادات'!$B$4)-YEAR('الإعدادات'!$B$5))*12+MONTH('الإعدادات'!$B$4)-MONTH('الإعدادات'!$B$5)+1))</f>
        <v/>
      </c>
      <c r="I69" s="19">
        <f>IF(A69&amp;""="","",ROUND(H69*G69,2))</f>
        <v/>
      </c>
      <c r="J69" s="19">
        <f>IF(A69&amp;""="","",SUMIFS('المدفوعات'!$C$6:$C$2005,'المدفوعات'!$B$6:$B$2005,A69&amp;""))</f>
        <v/>
      </c>
      <c r="K69" s="19">
        <f>IF(A69&amp;""="","",ROUND(I69-J69,2))</f>
        <v/>
      </c>
      <c r="L69" s="20">
        <f>IF(A69&amp;""="","",IF(AND(K69&gt;0,G69&gt;0),ROUNDUP(ROUND(K69/G69,4),0),0))</f>
        <v/>
      </c>
      <c r="M69" s="21">
        <f>IF(A69&amp;""="","",IFERROR(SUMIFS('المدفوعات'!$A$6:$A$2005,'المدفوعات'!$B$6:$B$2005,A69&amp;"",'المدفوعات'!$H$6:$H$2005,1)/COUNTIFS('المدفوعات'!$B$6:$B$2005,A69&amp;"",'المدفوعات'!$H$6:$H$2005,1),""))</f>
        <v/>
      </c>
      <c r="N69" s="6">
        <f>IF(A69&amp;""="","",IF(G69&lt;=0,"حدد الاشتراك",IF(K69&gt;0,"متأخر",IF(K69&lt;0,"دفع مقدمًا","مسدد"))))</f>
        <v/>
      </c>
      <c r="O69" s="20">
        <f>IF(N69="متأخر",COUNTIFS($K$6:$K$305,"&gt;"&amp;K69)+COUNTIFS($K$6:K69,K69),"")</f>
        <v/>
      </c>
    </row>
    <row r="70">
      <c r="A70" s="5" t="n"/>
      <c r="B70" s="5" t="n"/>
      <c r="C70" s="5" t="n"/>
      <c r="D70" s="17" t="n"/>
      <c r="E70" s="18" t="n"/>
      <c r="F70" s="15" t="n"/>
      <c r="G70" s="19">
        <f>IF(A70&amp;""="","",IF(N(F70)&gt;0,F70,ROUND(N(E70)*'الإعدادات'!$B$6,2)))</f>
        <v/>
      </c>
      <c r="H70" s="20">
        <f>IF(A70&amp;""="","",MAX(0,(YEAR('الإعدادات'!$B$4)-YEAR('الإعدادات'!$B$5))*12+MONTH('الإعدادات'!$B$4)-MONTH('الإعدادات'!$B$5)+1))</f>
        <v/>
      </c>
      <c r="I70" s="19">
        <f>IF(A70&amp;""="","",ROUND(H70*G70,2))</f>
        <v/>
      </c>
      <c r="J70" s="19">
        <f>IF(A70&amp;""="","",SUMIFS('المدفوعات'!$C$6:$C$2005,'المدفوعات'!$B$6:$B$2005,A70&amp;""))</f>
        <v/>
      </c>
      <c r="K70" s="19">
        <f>IF(A70&amp;""="","",ROUND(I70-J70,2))</f>
        <v/>
      </c>
      <c r="L70" s="20">
        <f>IF(A70&amp;""="","",IF(AND(K70&gt;0,G70&gt;0),ROUNDUP(ROUND(K70/G70,4),0),0))</f>
        <v/>
      </c>
      <c r="M70" s="21">
        <f>IF(A70&amp;""="","",IFERROR(SUMIFS('المدفوعات'!$A$6:$A$2005,'المدفوعات'!$B$6:$B$2005,A70&amp;"",'المدفوعات'!$H$6:$H$2005,1)/COUNTIFS('المدفوعات'!$B$6:$B$2005,A70&amp;"",'المدفوعات'!$H$6:$H$2005,1),""))</f>
        <v/>
      </c>
      <c r="N70" s="6">
        <f>IF(A70&amp;""="","",IF(G70&lt;=0,"حدد الاشتراك",IF(K70&gt;0,"متأخر",IF(K70&lt;0,"دفع مقدمًا","مسدد"))))</f>
        <v/>
      </c>
      <c r="O70" s="20">
        <f>IF(N70="متأخر",COUNTIFS($K$6:$K$305,"&gt;"&amp;K70)+COUNTIFS($K$6:K70,K70),"")</f>
        <v/>
      </c>
    </row>
    <row r="71">
      <c r="A71" s="5" t="n"/>
      <c r="B71" s="5" t="n"/>
      <c r="C71" s="5" t="n"/>
      <c r="D71" s="17" t="n"/>
      <c r="E71" s="18" t="n"/>
      <c r="F71" s="15" t="n"/>
      <c r="G71" s="19">
        <f>IF(A71&amp;""="","",IF(N(F71)&gt;0,F71,ROUND(N(E71)*'الإعدادات'!$B$6,2)))</f>
        <v/>
      </c>
      <c r="H71" s="20">
        <f>IF(A71&amp;""="","",MAX(0,(YEAR('الإعدادات'!$B$4)-YEAR('الإعدادات'!$B$5))*12+MONTH('الإعدادات'!$B$4)-MONTH('الإعدادات'!$B$5)+1))</f>
        <v/>
      </c>
      <c r="I71" s="19">
        <f>IF(A71&amp;""="","",ROUND(H71*G71,2))</f>
        <v/>
      </c>
      <c r="J71" s="19">
        <f>IF(A71&amp;""="","",SUMIFS('المدفوعات'!$C$6:$C$2005,'المدفوعات'!$B$6:$B$2005,A71&amp;""))</f>
        <v/>
      </c>
      <c r="K71" s="19">
        <f>IF(A71&amp;""="","",ROUND(I71-J71,2))</f>
        <v/>
      </c>
      <c r="L71" s="20">
        <f>IF(A71&amp;""="","",IF(AND(K71&gt;0,G71&gt;0),ROUNDUP(ROUND(K71/G71,4),0),0))</f>
        <v/>
      </c>
      <c r="M71" s="21">
        <f>IF(A71&amp;""="","",IFERROR(SUMIFS('المدفوعات'!$A$6:$A$2005,'المدفوعات'!$B$6:$B$2005,A71&amp;"",'المدفوعات'!$H$6:$H$2005,1)/COUNTIFS('المدفوعات'!$B$6:$B$2005,A71&amp;"",'المدفوعات'!$H$6:$H$2005,1),""))</f>
        <v/>
      </c>
      <c r="N71" s="6">
        <f>IF(A71&amp;""="","",IF(G71&lt;=0,"حدد الاشتراك",IF(K71&gt;0,"متأخر",IF(K71&lt;0,"دفع مقدمًا","مسدد"))))</f>
        <v/>
      </c>
      <c r="O71" s="20">
        <f>IF(N71="متأخر",COUNTIFS($K$6:$K$305,"&gt;"&amp;K71)+COUNTIFS($K$6:K71,K71),"")</f>
        <v/>
      </c>
    </row>
    <row r="72">
      <c r="A72" s="5" t="n"/>
      <c r="B72" s="5" t="n"/>
      <c r="C72" s="5" t="n"/>
      <c r="D72" s="17" t="n"/>
      <c r="E72" s="18" t="n"/>
      <c r="F72" s="15" t="n"/>
      <c r="G72" s="19">
        <f>IF(A72&amp;""="","",IF(N(F72)&gt;0,F72,ROUND(N(E72)*'الإعدادات'!$B$6,2)))</f>
        <v/>
      </c>
      <c r="H72" s="20">
        <f>IF(A72&amp;""="","",MAX(0,(YEAR('الإعدادات'!$B$4)-YEAR('الإعدادات'!$B$5))*12+MONTH('الإعدادات'!$B$4)-MONTH('الإعدادات'!$B$5)+1))</f>
        <v/>
      </c>
      <c r="I72" s="19">
        <f>IF(A72&amp;""="","",ROUND(H72*G72,2))</f>
        <v/>
      </c>
      <c r="J72" s="19">
        <f>IF(A72&amp;""="","",SUMIFS('المدفوعات'!$C$6:$C$2005,'المدفوعات'!$B$6:$B$2005,A72&amp;""))</f>
        <v/>
      </c>
      <c r="K72" s="19">
        <f>IF(A72&amp;""="","",ROUND(I72-J72,2))</f>
        <v/>
      </c>
      <c r="L72" s="20">
        <f>IF(A72&amp;""="","",IF(AND(K72&gt;0,G72&gt;0),ROUNDUP(ROUND(K72/G72,4),0),0))</f>
        <v/>
      </c>
      <c r="M72" s="21">
        <f>IF(A72&amp;""="","",IFERROR(SUMIFS('المدفوعات'!$A$6:$A$2005,'المدفوعات'!$B$6:$B$2005,A72&amp;"",'المدفوعات'!$H$6:$H$2005,1)/COUNTIFS('المدفوعات'!$B$6:$B$2005,A72&amp;"",'المدفوعات'!$H$6:$H$2005,1),""))</f>
        <v/>
      </c>
      <c r="N72" s="6">
        <f>IF(A72&amp;""="","",IF(G72&lt;=0,"حدد الاشتراك",IF(K72&gt;0,"متأخر",IF(K72&lt;0,"دفع مقدمًا","مسدد"))))</f>
        <v/>
      </c>
      <c r="O72" s="20">
        <f>IF(N72="متأخر",COUNTIFS($K$6:$K$305,"&gt;"&amp;K72)+COUNTIFS($K$6:K72,K72),"")</f>
        <v/>
      </c>
    </row>
    <row r="73">
      <c r="A73" s="5" t="n"/>
      <c r="B73" s="5" t="n"/>
      <c r="C73" s="5" t="n"/>
      <c r="D73" s="17" t="n"/>
      <c r="E73" s="18" t="n"/>
      <c r="F73" s="15" t="n"/>
      <c r="G73" s="19">
        <f>IF(A73&amp;""="","",IF(N(F73)&gt;0,F73,ROUND(N(E73)*'الإعدادات'!$B$6,2)))</f>
        <v/>
      </c>
      <c r="H73" s="20">
        <f>IF(A73&amp;""="","",MAX(0,(YEAR('الإعدادات'!$B$4)-YEAR('الإعدادات'!$B$5))*12+MONTH('الإعدادات'!$B$4)-MONTH('الإعدادات'!$B$5)+1))</f>
        <v/>
      </c>
      <c r="I73" s="19">
        <f>IF(A73&amp;""="","",ROUND(H73*G73,2))</f>
        <v/>
      </c>
      <c r="J73" s="19">
        <f>IF(A73&amp;""="","",SUMIFS('المدفوعات'!$C$6:$C$2005,'المدفوعات'!$B$6:$B$2005,A73&amp;""))</f>
        <v/>
      </c>
      <c r="K73" s="19">
        <f>IF(A73&amp;""="","",ROUND(I73-J73,2))</f>
        <v/>
      </c>
      <c r="L73" s="20">
        <f>IF(A73&amp;""="","",IF(AND(K73&gt;0,G73&gt;0),ROUNDUP(ROUND(K73/G73,4),0),0))</f>
        <v/>
      </c>
      <c r="M73" s="21">
        <f>IF(A73&amp;""="","",IFERROR(SUMIFS('المدفوعات'!$A$6:$A$2005,'المدفوعات'!$B$6:$B$2005,A73&amp;"",'المدفوعات'!$H$6:$H$2005,1)/COUNTIFS('المدفوعات'!$B$6:$B$2005,A73&amp;"",'المدفوعات'!$H$6:$H$2005,1),""))</f>
        <v/>
      </c>
      <c r="N73" s="6">
        <f>IF(A73&amp;""="","",IF(G73&lt;=0,"حدد الاشتراك",IF(K73&gt;0,"متأخر",IF(K73&lt;0,"دفع مقدمًا","مسدد"))))</f>
        <v/>
      </c>
      <c r="O73" s="20">
        <f>IF(N73="متأخر",COUNTIFS($K$6:$K$305,"&gt;"&amp;K73)+COUNTIFS($K$6:K73,K73),"")</f>
        <v/>
      </c>
    </row>
    <row r="74">
      <c r="A74" s="5" t="n"/>
      <c r="B74" s="5" t="n"/>
      <c r="C74" s="5" t="n"/>
      <c r="D74" s="17" t="n"/>
      <c r="E74" s="18" t="n"/>
      <c r="F74" s="15" t="n"/>
      <c r="G74" s="19">
        <f>IF(A74&amp;""="","",IF(N(F74)&gt;0,F74,ROUND(N(E74)*'الإعدادات'!$B$6,2)))</f>
        <v/>
      </c>
      <c r="H74" s="20">
        <f>IF(A74&amp;""="","",MAX(0,(YEAR('الإعدادات'!$B$4)-YEAR('الإعدادات'!$B$5))*12+MONTH('الإعدادات'!$B$4)-MONTH('الإعدادات'!$B$5)+1))</f>
        <v/>
      </c>
      <c r="I74" s="19">
        <f>IF(A74&amp;""="","",ROUND(H74*G74,2))</f>
        <v/>
      </c>
      <c r="J74" s="19">
        <f>IF(A74&amp;""="","",SUMIFS('المدفوعات'!$C$6:$C$2005,'المدفوعات'!$B$6:$B$2005,A74&amp;""))</f>
        <v/>
      </c>
      <c r="K74" s="19">
        <f>IF(A74&amp;""="","",ROUND(I74-J74,2))</f>
        <v/>
      </c>
      <c r="L74" s="20">
        <f>IF(A74&amp;""="","",IF(AND(K74&gt;0,G74&gt;0),ROUNDUP(ROUND(K74/G74,4),0),0))</f>
        <v/>
      </c>
      <c r="M74" s="21">
        <f>IF(A74&amp;""="","",IFERROR(SUMIFS('المدفوعات'!$A$6:$A$2005,'المدفوعات'!$B$6:$B$2005,A74&amp;"",'المدفوعات'!$H$6:$H$2005,1)/COUNTIFS('المدفوعات'!$B$6:$B$2005,A74&amp;"",'المدفوعات'!$H$6:$H$2005,1),""))</f>
        <v/>
      </c>
      <c r="N74" s="6">
        <f>IF(A74&amp;""="","",IF(G74&lt;=0,"حدد الاشتراك",IF(K74&gt;0,"متأخر",IF(K74&lt;0,"دفع مقدمًا","مسدد"))))</f>
        <v/>
      </c>
      <c r="O74" s="20">
        <f>IF(N74="متأخر",COUNTIFS($K$6:$K$305,"&gt;"&amp;K74)+COUNTIFS($K$6:K74,K74),"")</f>
        <v/>
      </c>
    </row>
    <row r="75">
      <c r="A75" s="5" t="n"/>
      <c r="B75" s="5" t="n"/>
      <c r="C75" s="5" t="n"/>
      <c r="D75" s="17" t="n"/>
      <c r="E75" s="18" t="n"/>
      <c r="F75" s="15" t="n"/>
      <c r="G75" s="19">
        <f>IF(A75&amp;""="","",IF(N(F75)&gt;0,F75,ROUND(N(E75)*'الإعدادات'!$B$6,2)))</f>
        <v/>
      </c>
      <c r="H75" s="20">
        <f>IF(A75&amp;""="","",MAX(0,(YEAR('الإعدادات'!$B$4)-YEAR('الإعدادات'!$B$5))*12+MONTH('الإعدادات'!$B$4)-MONTH('الإعدادات'!$B$5)+1))</f>
        <v/>
      </c>
      <c r="I75" s="19">
        <f>IF(A75&amp;""="","",ROUND(H75*G75,2))</f>
        <v/>
      </c>
      <c r="J75" s="19">
        <f>IF(A75&amp;""="","",SUMIFS('المدفوعات'!$C$6:$C$2005,'المدفوعات'!$B$6:$B$2005,A75&amp;""))</f>
        <v/>
      </c>
      <c r="K75" s="19">
        <f>IF(A75&amp;""="","",ROUND(I75-J75,2))</f>
        <v/>
      </c>
      <c r="L75" s="20">
        <f>IF(A75&amp;""="","",IF(AND(K75&gt;0,G75&gt;0),ROUNDUP(ROUND(K75/G75,4),0),0))</f>
        <v/>
      </c>
      <c r="M75" s="21">
        <f>IF(A75&amp;""="","",IFERROR(SUMIFS('المدفوعات'!$A$6:$A$2005,'المدفوعات'!$B$6:$B$2005,A75&amp;"",'المدفوعات'!$H$6:$H$2005,1)/COUNTIFS('المدفوعات'!$B$6:$B$2005,A75&amp;"",'المدفوعات'!$H$6:$H$2005,1),""))</f>
        <v/>
      </c>
      <c r="N75" s="6">
        <f>IF(A75&amp;""="","",IF(G75&lt;=0,"حدد الاشتراك",IF(K75&gt;0,"متأخر",IF(K75&lt;0,"دفع مقدمًا","مسدد"))))</f>
        <v/>
      </c>
      <c r="O75" s="20">
        <f>IF(N75="متأخر",COUNTIFS($K$6:$K$305,"&gt;"&amp;K75)+COUNTIFS($K$6:K75,K75),"")</f>
        <v/>
      </c>
    </row>
    <row r="76">
      <c r="A76" s="5" t="n"/>
      <c r="B76" s="5" t="n"/>
      <c r="C76" s="5" t="n"/>
      <c r="D76" s="17" t="n"/>
      <c r="E76" s="18" t="n"/>
      <c r="F76" s="15" t="n"/>
      <c r="G76" s="19">
        <f>IF(A76&amp;""="","",IF(N(F76)&gt;0,F76,ROUND(N(E76)*'الإعدادات'!$B$6,2)))</f>
        <v/>
      </c>
      <c r="H76" s="20">
        <f>IF(A76&amp;""="","",MAX(0,(YEAR('الإعدادات'!$B$4)-YEAR('الإعدادات'!$B$5))*12+MONTH('الإعدادات'!$B$4)-MONTH('الإعدادات'!$B$5)+1))</f>
        <v/>
      </c>
      <c r="I76" s="19">
        <f>IF(A76&amp;""="","",ROUND(H76*G76,2))</f>
        <v/>
      </c>
      <c r="J76" s="19">
        <f>IF(A76&amp;""="","",SUMIFS('المدفوعات'!$C$6:$C$2005,'المدفوعات'!$B$6:$B$2005,A76&amp;""))</f>
        <v/>
      </c>
      <c r="K76" s="19">
        <f>IF(A76&amp;""="","",ROUND(I76-J76,2))</f>
        <v/>
      </c>
      <c r="L76" s="20">
        <f>IF(A76&amp;""="","",IF(AND(K76&gt;0,G76&gt;0),ROUNDUP(ROUND(K76/G76,4),0),0))</f>
        <v/>
      </c>
      <c r="M76" s="21">
        <f>IF(A76&amp;""="","",IFERROR(SUMIFS('المدفوعات'!$A$6:$A$2005,'المدفوعات'!$B$6:$B$2005,A76&amp;"",'المدفوعات'!$H$6:$H$2005,1)/COUNTIFS('المدفوعات'!$B$6:$B$2005,A76&amp;"",'المدفوعات'!$H$6:$H$2005,1),""))</f>
        <v/>
      </c>
      <c r="N76" s="6">
        <f>IF(A76&amp;""="","",IF(G76&lt;=0,"حدد الاشتراك",IF(K76&gt;0,"متأخر",IF(K76&lt;0,"دفع مقدمًا","مسدد"))))</f>
        <v/>
      </c>
      <c r="O76" s="20">
        <f>IF(N76="متأخر",COUNTIFS($K$6:$K$305,"&gt;"&amp;K76)+COUNTIFS($K$6:K76,K76),"")</f>
        <v/>
      </c>
    </row>
    <row r="77">
      <c r="A77" s="5" t="n"/>
      <c r="B77" s="5" t="n"/>
      <c r="C77" s="5" t="n"/>
      <c r="D77" s="17" t="n"/>
      <c r="E77" s="18" t="n"/>
      <c r="F77" s="15" t="n"/>
      <c r="G77" s="19">
        <f>IF(A77&amp;""="","",IF(N(F77)&gt;0,F77,ROUND(N(E77)*'الإعدادات'!$B$6,2)))</f>
        <v/>
      </c>
      <c r="H77" s="20">
        <f>IF(A77&amp;""="","",MAX(0,(YEAR('الإعدادات'!$B$4)-YEAR('الإعدادات'!$B$5))*12+MONTH('الإعدادات'!$B$4)-MONTH('الإعدادات'!$B$5)+1))</f>
        <v/>
      </c>
      <c r="I77" s="19">
        <f>IF(A77&amp;""="","",ROUND(H77*G77,2))</f>
        <v/>
      </c>
      <c r="J77" s="19">
        <f>IF(A77&amp;""="","",SUMIFS('المدفوعات'!$C$6:$C$2005,'المدفوعات'!$B$6:$B$2005,A77&amp;""))</f>
        <v/>
      </c>
      <c r="K77" s="19">
        <f>IF(A77&amp;""="","",ROUND(I77-J77,2))</f>
        <v/>
      </c>
      <c r="L77" s="20">
        <f>IF(A77&amp;""="","",IF(AND(K77&gt;0,G77&gt;0),ROUNDUP(ROUND(K77/G77,4),0),0))</f>
        <v/>
      </c>
      <c r="M77" s="21">
        <f>IF(A77&amp;""="","",IFERROR(SUMIFS('المدفوعات'!$A$6:$A$2005,'المدفوعات'!$B$6:$B$2005,A77&amp;"",'المدفوعات'!$H$6:$H$2005,1)/COUNTIFS('المدفوعات'!$B$6:$B$2005,A77&amp;"",'المدفوعات'!$H$6:$H$2005,1),""))</f>
        <v/>
      </c>
      <c r="N77" s="6">
        <f>IF(A77&amp;""="","",IF(G77&lt;=0,"حدد الاشتراك",IF(K77&gt;0,"متأخر",IF(K77&lt;0,"دفع مقدمًا","مسدد"))))</f>
        <v/>
      </c>
      <c r="O77" s="20">
        <f>IF(N77="متأخر",COUNTIFS($K$6:$K$305,"&gt;"&amp;K77)+COUNTIFS($K$6:K77,K77),"")</f>
        <v/>
      </c>
    </row>
    <row r="78">
      <c r="A78" s="5" t="n"/>
      <c r="B78" s="5" t="n"/>
      <c r="C78" s="5" t="n"/>
      <c r="D78" s="17" t="n"/>
      <c r="E78" s="18" t="n"/>
      <c r="F78" s="15" t="n"/>
      <c r="G78" s="19">
        <f>IF(A78&amp;""="","",IF(N(F78)&gt;0,F78,ROUND(N(E78)*'الإعدادات'!$B$6,2)))</f>
        <v/>
      </c>
      <c r="H78" s="20">
        <f>IF(A78&amp;""="","",MAX(0,(YEAR('الإعدادات'!$B$4)-YEAR('الإعدادات'!$B$5))*12+MONTH('الإعدادات'!$B$4)-MONTH('الإعدادات'!$B$5)+1))</f>
        <v/>
      </c>
      <c r="I78" s="19">
        <f>IF(A78&amp;""="","",ROUND(H78*G78,2))</f>
        <v/>
      </c>
      <c r="J78" s="19">
        <f>IF(A78&amp;""="","",SUMIFS('المدفوعات'!$C$6:$C$2005,'المدفوعات'!$B$6:$B$2005,A78&amp;""))</f>
        <v/>
      </c>
      <c r="K78" s="19">
        <f>IF(A78&amp;""="","",ROUND(I78-J78,2))</f>
        <v/>
      </c>
      <c r="L78" s="20">
        <f>IF(A78&amp;""="","",IF(AND(K78&gt;0,G78&gt;0),ROUNDUP(ROUND(K78/G78,4),0),0))</f>
        <v/>
      </c>
      <c r="M78" s="21">
        <f>IF(A78&amp;""="","",IFERROR(SUMIFS('المدفوعات'!$A$6:$A$2005,'المدفوعات'!$B$6:$B$2005,A78&amp;"",'المدفوعات'!$H$6:$H$2005,1)/COUNTIFS('المدفوعات'!$B$6:$B$2005,A78&amp;"",'المدفوعات'!$H$6:$H$2005,1),""))</f>
        <v/>
      </c>
      <c r="N78" s="6">
        <f>IF(A78&amp;""="","",IF(G78&lt;=0,"حدد الاشتراك",IF(K78&gt;0,"متأخر",IF(K78&lt;0,"دفع مقدمًا","مسدد"))))</f>
        <v/>
      </c>
      <c r="O78" s="20">
        <f>IF(N78="متأخر",COUNTIFS($K$6:$K$305,"&gt;"&amp;K78)+COUNTIFS($K$6:K78,K78),"")</f>
        <v/>
      </c>
    </row>
    <row r="79">
      <c r="A79" s="5" t="n"/>
      <c r="B79" s="5" t="n"/>
      <c r="C79" s="5" t="n"/>
      <c r="D79" s="17" t="n"/>
      <c r="E79" s="18" t="n"/>
      <c r="F79" s="15" t="n"/>
      <c r="G79" s="19">
        <f>IF(A79&amp;""="","",IF(N(F79)&gt;0,F79,ROUND(N(E79)*'الإعدادات'!$B$6,2)))</f>
        <v/>
      </c>
      <c r="H79" s="20">
        <f>IF(A79&amp;""="","",MAX(0,(YEAR('الإعدادات'!$B$4)-YEAR('الإعدادات'!$B$5))*12+MONTH('الإعدادات'!$B$4)-MONTH('الإعدادات'!$B$5)+1))</f>
        <v/>
      </c>
      <c r="I79" s="19">
        <f>IF(A79&amp;""="","",ROUND(H79*G79,2))</f>
        <v/>
      </c>
      <c r="J79" s="19">
        <f>IF(A79&amp;""="","",SUMIFS('المدفوعات'!$C$6:$C$2005,'المدفوعات'!$B$6:$B$2005,A79&amp;""))</f>
        <v/>
      </c>
      <c r="K79" s="19">
        <f>IF(A79&amp;""="","",ROUND(I79-J79,2))</f>
        <v/>
      </c>
      <c r="L79" s="20">
        <f>IF(A79&amp;""="","",IF(AND(K79&gt;0,G79&gt;0),ROUNDUP(ROUND(K79/G79,4),0),0))</f>
        <v/>
      </c>
      <c r="M79" s="21">
        <f>IF(A79&amp;""="","",IFERROR(SUMIFS('المدفوعات'!$A$6:$A$2005,'المدفوعات'!$B$6:$B$2005,A79&amp;"",'المدفوعات'!$H$6:$H$2005,1)/COUNTIFS('المدفوعات'!$B$6:$B$2005,A79&amp;"",'المدفوعات'!$H$6:$H$2005,1),""))</f>
        <v/>
      </c>
      <c r="N79" s="6">
        <f>IF(A79&amp;""="","",IF(G79&lt;=0,"حدد الاشتراك",IF(K79&gt;0,"متأخر",IF(K79&lt;0,"دفع مقدمًا","مسدد"))))</f>
        <v/>
      </c>
      <c r="O79" s="20">
        <f>IF(N79="متأخر",COUNTIFS($K$6:$K$305,"&gt;"&amp;K79)+COUNTIFS($K$6:K79,K79),"")</f>
        <v/>
      </c>
    </row>
    <row r="80">
      <c r="A80" s="5" t="n"/>
      <c r="B80" s="5" t="n"/>
      <c r="C80" s="5" t="n"/>
      <c r="D80" s="17" t="n"/>
      <c r="E80" s="18" t="n"/>
      <c r="F80" s="15" t="n"/>
      <c r="G80" s="19">
        <f>IF(A80&amp;""="","",IF(N(F80)&gt;0,F80,ROUND(N(E80)*'الإعدادات'!$B$6,2)))</f>
        <v/>
      </c>
      <c r="H80" s="20">
        <f>IF(A80&amp;""="","",MAX(0,(YEAR('الإعدادات'!$B$4)-YEAR('الإعدادات'!$B$5))*12+MONTH('الإعدادات'!$B$4)-MONTH('الإعدادات'!$B$5)+1))</f>
        <v/>
      </c>
      <c r="I80" s="19">
        <f>IF(A80&amp;""="","",ROUND(H80*G80,2))</f>
        <v/>
      </c>
      <c r="J80" s="19">
        <f>IF(A80&amp;""="","",SUMIFS('المدفوعات'!$C$6:$C$2005,'المدفوعات'!$B$6:$B$2005,A80&amp;""))</f>
        <v/>
      </c>
      <c r="K80" s="19">
        <f>IF(A80&amp;""="","",ROUND(I80-J80,2))</f>
        <v/>
      </c>
      <c r="L80" s="20">
        <f>IF(A80&amp;""="","",IF(AND(K80&gt;0,G80&gt;0),ROUNDUP(ROUND(K80/G80,4),0),0))</f>
        <v/>
      </c>
      <c r="M80" s="21">
        <f>IF(A80&amp;""="","",IFERROR(SUMIFS('المدفوعات'!$A$6:$A$2005,'المدفوعات'!$B$6:$B$2005,A80&amp;"",'المدفوعات'!$H$6:$H$2005,1)/COUNTIFS('المدفوعات'!$B$6:$B$2005,A80&amp;"",'المدفوعات'!$H$6:$H$2005,1),""))</f>
        <v/>
      </c>
      <c r="N80" s="6">
        <f>IF(A80&amp;""="","",IF(G80&lt;=0,"حدد الاشتراك",IF(K80&gt;0,"متأخر",IF(K80&lt;0,"دفع مقدمًا","مسدد"))))</f>
        <v/>
      </c>
      <c r="O80" s="20">
        <f>IF(N80="متأخر",COUNTIFS($K$6:$K$305,"&gt;"&amp;K80)+COUNTIFS($K$6:K80,K80),"")</f>
        <v/>
      </c>
    </row>
    <row r="81">
      <c r="A81" s="5" t="n"/>
      <c r="B81" s="5" t="n"/>
      <c r="C81" s="5" t="n"/>
      <c r="D81" s="17" t="n"/>
      <c r="E81" s="18" t="n"/>
      <c r="F81" s="15" t="n"/>
      <c r="G81" s="19">
        <f>IF(A81&amp;""="","",IF(N(F81)&gt;0,F81,ROUND(N(E81)*'الإعدادات'!$B$6,2)))</f>
        <v/>
      </c>
      <c r="H81" s="20">
        <f>IF(A81&amp;""="","",MAX(0,(YEAR('الإعدادات'!$B$4)-YEAR('الإعدادات'!$B$5))*12+MONTH('الإعدادات'!$B$4)-MONTH('الإعدادات'!$B$5)+1))</f>
        <v/>
      </c>
      <c r="I81" s="19">
        <f>IF(A81&amp;""="","",ROUND(H81*G81,2))</f>
        <v/>
      </c>
      <c r="J81" s="19">
        <f>IF(A81&amp;""="","",SUMIFS('المدفوعات'!$C$6:$C$2005,'المدفوعات'!$B$6:$B$2005,A81&amp;""))</f>
        <v/>
      </c>
      <c r="K81" s="19">
        <f>IF(A81&amp;""="","",ROUND(I81-J81,2))</f>
        <v/>
      </c>
      <c r="L81" s="20">
        <f>IF(A81&amp;""="","",IF(AND(K81&gt;0,G81&gt;0),ROUNDUP(ROUND(K81/G81,4),0),0))</f>
        <v/>
      </c>
      <c r="M81" s="21">
        <f>IF(A81&amp;""="","",IFERROR(SUMIFS('المدفوعات'!$A$6:$A$2005,'المدفوعات'!$B$6:$B$2005,A81&amp;"",'المدفوعات'!$H$6:$H$2005,1)/COUNTIFS('المدفوعات'!$B$6:$B$2005,A81&amp;"",'المدفوعات'!$H$6:$H$2005,1),""))</f>
        <v/>
      </c>
      <c r="N81" s="6">
        <f>IF(A81&amp;""="","",IF(G81&lt;=0,"حدد الاشتراك",IF(K81&gt;0,"متأخر",IF(K81&lt;0,"دفع مقدمًا","مسدد"))))</f>
        <v/>
      </c>
      <c r="O81" s="20">
        <f>IF(N81="متأخر",COUNTIFS($K$6:$K$305,"&gt;"&amp;K81)+COUNTIFS($K$6:K81,K81),"")</f>
        <v/>
      </c>
    </row>
    <row r="82">
      <c r="A82" s="5" t="n"/>
      <c r="B82" s="5" t="n"/>
      <c r="C82" s="5" t="n"/>
      <c r="D82" s="17" t="n"/>
      <c r="E82" s="18" t="n"/>
      <c r="F82" s="15" t="n"/>
      <c r="G82" s="19">
        <f>IF(A82&amp;""="","",IF(N(F82)&gt;0,F82,ROUND(N(E82)*'الإعدادات'!$B$6,2)))</f>
        <v/>
      </c>
      <c r="H82" s="20">
        <f>IF(A82&amp;""="","",MAX(0,(YEAR('الإعدادات'!$B$4)-YEAR('الإعدادات'!$B$5))*12+MONTH('الإعدادات'!$B$4)-MONTH('الإعدادات'!$B$5)+1))</f>
        <v/>
      </c>
      <c r="I82" s="19">
        <f>IF(A82&amp;""="","",ROUND(H82*G82,2))</f>
        <v/>
      </c>
      <c r="J82" s="19">
        <f>IF(A82&amp;""="","",SUMIFS('المدفوعات'!$C$6:$C$2005,'المدفوعات'!$B$6:$B$2005,A82&amp;""))</f>
        <v/>
      </c>
      <c r="K82" s="19">
        <f>IF(A82&amp;""="","",ROUND(I82-J82,2))</f>
        <v/>
      </c>
      <c r="L82" s="20">
        <f>IF(A82&amp;""="","",IF(AND(K82&gt;0,G82&gt;0),ROUNDUP(ROUND(K82/G82,4),0),0))</f>
        <v/>
      </c>
      <c r="M82" s="21">
        <f>IF(A82&amp;""="","",IFERROR(SUMIFS('المدفوعات'!$A$6:$A$2005,'المدفوعات'!$B$6:$B$2005,A82&amp;"",'المدفوعات'!$H$6:$H$2005,1)/COUNTIFS('المدفوعات'!$B$6:$B$2005,A82&amp;"",'المدفوعات'!$H$6:$H$2005,1),""))</f>
        <v/>
      </c>
      <c r="N82" s="6">
        <f>IF(A82&amp;""="","",IF(G82&lt;=0,"حدد الاشتراك",IF(K82&gt;0,"متأخر",IF(K82&lt;0,"دفع مقدمًا","مسدد"))))</f>
        <v/>
      </c>
      <c r="O82" s="20">
        <f>IF(N82="متأخر",COUNTIFS($K$6:$K$305,"&gt;"&amp;K82)+COUNTIFS($K$6:K82,K82),"")</f>
        <v/>
      </c>
    </row>
    <row r="83">
      <c r="A83" s="5" t="n"/>
      <c r="B83" s="5" t="n"/>
      <c r="C83" s="5" t="n"/>
      <c r="D83" s="17" t="n"/>
      <c r="E83" s="18" t="n"/>
      <c r="F83" s="15" t="n"/>
      <c r="G83" s="19">
        <f>IF(A83&amp;""="","",IF(N(F83)&gt;0,F83,ROUND(N(E83)*'الإعدادات'!$B$6,2)))</f>
        <v/>
      </c>
      <c r="H83" s="20">
        <f>IF(A83&amp;""="","",MAX(0,(YEAR('الإعدادات'!$B$4)-YEAR('الإعدادات'!$B$5))*12+MONTH('الإعدادات'!$B$4)-MONTH('الإعدادات'!$B$5)+1))</f>
        <v/>
      </c>
      <c r="I83" s="19">
        <f>IF(A83&amp;""="","",ROUND(H83*G83,2))</f>
        <v/>
      </c>
      <c r="J83" s="19">
        <f>IF(A83&amp;""="","",SUMIFS('المدفوعات'!$C$6:$C$2005,'المدفوعات'!$B$6:$B$2005,A83&amp;""))</f>
        <v/>
      </c>
      <c r="K83" s="19">
        <f>IF(A83&amp;""="","",ROUND(I83-J83,2))</f>
        <v/>
      </c>
      <c r="L83" s="20">
        <f>IF(A83&amp;""="","",IF(AND(K83&gt;0,G83&gt;0),ROUNDUP(ROUND(K83/G83,4),0),0))</f>
        <v/>
      </c>
      <c r="M83" s="21">
        <f>IF(A83&amp;""="","",IFERROR(SUMIFS('المدفوعات'!$A$6:$A$2005,'المدفوعات'!$B$6:$B$2005,A83&amp;"",'المدفوعات'!$H$6:$H$2005,1)/COUNTIFS('المدفوعات'!$B$6:$B$2005,A83&amp;"",'المدفوعات'!$H$6:$H$2005,1),""))</f>
        <v/>
      </c>
      <c r="N83" s="6">
        <f>IF(A83&amp;""="","",IF(G83&lt;=0,"حدد الاشتراك",IF(K83&gt;0,"متأخر",IF(K83&lt;0,"دفع مقدمًا","مسدد"))))</f>
        <v/>
      </c>
      <c r="O83" s="20">
        <f>IF(N83="متأخر",COUNTIFS($K$6:$K$305,"&gt;"&amp;K83)+COUNTIFS($K$6:K83,K83),"")</f>
        <v/>
      </c>
    </row>
    <row r="84">
      <c r="A84" s="5" t="n"/>
      <c r="B84" s="5" t="n"/>
      <c r="C84" s="5" t="n"/>
      <c r="D84" s="17" t="n"/>
      <c r="E84" s="18" t="n"/>
      <c r="F84" s="15" t="n"/>
      <c r="G84" s="19">
        <f>IF(A84&amp;""="","",IF(N(F84)&gt;0,F84,ROUND(N(E84)*'الإعدادات'!$B$6,2)))</f>
        <v/>
      </c>
      <c r="H84" s="20">
        <f>IF(A84&amp;""="","",MAX(0,(YEAR('الإعدادات'!$B$4)-YEAR('الإعدادات'!$B$5))*12+MONTH('الإعدادات'!$B$4)-MONTH('الإعدادات'!$B$5)+1))</f>
        <v/>
      </c>
      <c r="I84" s="19">
        <f>IF(A84&amp;""="","",ROUND(H84*G84,2))</f>
        <v/>
      </c>
      <c r="J84" s="19">
        <f>IF(A84&amp;""="","",SUMIFS('المدفوعات'!$C$6:$C$2005,'المدفوعات'!$B$6:$B$2005,A84&amp;""))</f>
        <v/>
      </c>
      <c r="K84" s="19">
        <f>IF(A84&amp;""="","",ROUND(I84-J84,2))</f>
        <v/>
      </c>
      <c r="L84" s="20">
        <f>IF(A84&amp;""="","",IF(AND(K84&gt;0,G84&gt;0),ROUNDUP(ROUND(K84/G84,4),0),0))</f>
        <v/>
      </c>
      <c r="M84" s="21">
        <f>IF(A84&amp;""="","",IFERROR(SUMIFS('المدفوعات'!$A$6:$A$2005,'المدفوعات'!$B$6:$B$2005,A84&amp;"",'المدفوعات'!$H$6:$H$2005,1)/COUNTIFS('المدفوعات'!$B$6:$B$2005,A84&amp;"",'المدفوعات'!$H$6:$H$2005,1),""))</f>
        <v/>
      </c>
      <c r="N84" s="6">
        <f>IF(A84&amp;""="","",IF(G84&lt;=0,"حدد الاشتراك",IF(K84&gt;0,"متأخر",IF(K84&lt;0,"دفع مقدمًا","مسدد"))))</f>
        <v/>
      </c>
      <c r="O84" s="20">
        <f>IF(N84="متأخر",COUNTIFS($K$6:$K$305,"&gt;"&amp;K84)+COUNTIFS($K$6:K84,K84),"")</f>
        <v/>
      </c>
    </row>
    <row r="85">
      <c r="A85" s="5" t="n"/>
      <c r="B85" s="5" t="n"/>
      <c r="C85" s="5" t="n"/>
      <c r="D85" s="17" t="n"/>
      <c r="E85" s="18" t="n"/>
      <c r="F85" s="15" t="n"/>
      <c r="G85" s="19">
        <f>IF(A85&amp;""="","",IF(N(F85)&gt;0,F85,ROUND(N(E85)*'الإعدادات'!$B$6,2)))</f>
        <v/>
      </c>
      <c r="H85" s="20">
        <f>IF(A85&amp;""="","",MAX(0,(YEAR('الإعدادات'!$B$4)-YEAR('الإعدادات'!$B$5))*12+MONTH('الإعدادات'!$B$4)-MONTH('الإعدادات'!$B$5)+1))</f>
        <v/>
      </c>
      <c r="I85" s="19">
        <f>IF(A85&amp;""="","",ROUND(H85*G85,2))</f>
        <v/>
      </c>
      <c r="J85" s="19">
        <f>IF(A85&amp;""="","",SUMIFS('المدفوعات'!$C$6:$C$2005,'المدفوعات'!$B$6:$B$2005,A85&amp;""))</f>
        <v/>
      </c>
      <c r="K85" s="19">
        <f>IF(A85&amp;""="","",ROUND(I85-J85,2))</f>
        <v/>
      </c>
      <c r="L85" s="20">
        <f>IF(A85&amp;""="","",IF(AND(K85&gt;0,G85&gt;0),ROUNDUP(ROUND(K85/G85,4),0),0))</f>
        <v/>
      </c>
      <c r="M85" s="21">
        <f>IF(A85&amp;""="","",IFERROR(SUMIFS('المدفوعات'!$A$6:$A$2005,'المدفوعات'!$B$6:$B$2005,A85&amp;"",'المدفوعات'!$H$6:$H$2005,1)/COUNTIFS('المدفوعات'!$B$6:$B$2005,A85&amp;"",'المدفوعات'!$H$6:$H$2005,1),""))</f>
        <v/>
      </c>
      <c r="N85" s="6">
        <f>IF(A85&amp;""="","",IF(G85&lt;=0,"حدد الاشتراك",IF(K85&gt;0,"متأخر",IF(K85&lt;0,"دفع مقدمًا","مسدد"))))</f>
        <v/>
      </c>
      <c r="O85" s="20">
        <f>IF(N85="متأخر",COUNTIFS($K$6:$K$305,"&gt;"&amp;K85)+COUNTIFS($K$6:K85,K85),"")</f>
        <v/>
      </c>
    </row>
    <row r="86">
      <c r="A86" s="5" t="n"/>
      <c r="B86" s="5" t="n"/>
      <c r="C86" s="5" t="n"/>
      <c r="D86" s="17" t="n"/>
      <c r="E86" s="18" t="n"/>
      <c r="F86" s="15" t="n"/>
      <c r="G86" s="19">
        <f>IF(A86&amp;""="","",IF(N(F86)&gt;0,F86,ROUND(N(E86)*'الإعدادات'!$B$6,2)))</f>
        <v/>
      </c>
      <c r="H86" s="20">
        <f>IF(A86&amp;""="","",MAX(0,(YEAR('الإعدادات'!$B$4)-YEAR('الإعدادات'!$B$5))*12+MONTH('الإعدادات'!$B$4)-MONTH('الإعدادات'!$B$5)+1))</f>
        <v/>
      </c>
      <c r="I86" s="19">
        <f>IF(A86&amp;""="","",ROUND(H86*G86,2))</f>
        <v/>
      </c>
      <c r="J86" s="19">
        <f>IF(A86&amp;""="","",SUMIFS('المدفوعات'!$C$6:$C$2005,'المدفوعات'!$B$6:$B$2005,A86&amp;""))</f>
        <v/>
      </c>
      <c r="K86" s="19">
        <f>IF(A86&amp;""="","",ROUND(I86-J86,2))</f>
        <v/>
      </c>
      <c r="L86" s="20">
        <f>IF(A86&amp;""="","",IF(AND(K86&gt;0,G86&gt;0),ROUNDUP(ROUND(K86/G86,4),0),0))</f>
        <v/>
      </c>
      <c r="M86" s="21">
        <f>IF(A86&amp;""="","",IFERROR(SUMIFS('المدفوعات'!$A$6:$A$2005,'المدفوعات'!$B$6:$B$2005,A86&amp;"",'المدفوعات'!$H$6:$H$2005,1)/COUNTIFS('المدفوعات'!$B$6:$B$2005,A86&amp;"",'المدفوعات'!$H$6:$H$2005,1),""))</f>
        <v/>
      </c>
      <c r="N86" s="6">
        <f>IF(A86&amp;""="","",IF(G86&lt;=0,"حدد الاشتراك",IF(K86&gt;0,"متأخر",IF(K86&lt;0,"دفع مقدمًا","مسدد"))))</f>
        <v/>
      </c>
      <c r="O86" s="20">
        <f>IF(N86="متأخر",COUNTIFS($K$6:$K$305,"&gt;"&amp;K86)+COUNTIFS($K$6:K86,K86),"")</f>
        <v/>
      </c>
    </row>
    <row r="87">
      <c r="A87" s="5" t="n"/>
      <c r="B87" s="5" t="n"/>
      <c r="C87" s="5" t="n"/>
      <c r="D87" s="17" t="n"/>
      <c r="E87" s="18" t="n"/>
      <c r="F87" s="15" t="n"/>
      <c r="G87" s="19">
        <f>IF(A87&amp;""="","",IF(N(F87)&gt;0,F87,ROUND(N(E87)*'الإعدادات'!$B$6,2)))</f>
        <v/>
      </c>
      <c r="H87" s="20">
        <f>IF(A87&amp;""="","",MAX(0,(YEAR('الإعدادات'!$B$4)-YEAR('الإعدادات'!$B$5))*12+MONTH('الإعدادات'!$B$4)-MONTH('الإعدادات'!$B$5)+1))</f>
        <v/>
      </c>
      <c r="I87" s="19">
        <f>IF(A87&amp;""="","",ROUND(H87*G87,2))</f>
        <v/>
      </c>
      <c r="J87" s="19">
        <f>IF(A87&amp;""="","",SUMIFS('المدفوعات'!$C$6:$C$2005,'المدفوعات'!$B$6:$B$2005,A87&amp;""))</f>
        <v/>
      </c>
      <c r="K87" s="19">
        <f>IF(A87&amp;""="","",ROUND(I87-J87,2))</f>
        <v/>
      </c>
      <c r="L87" s="20">
        <f>IF(A87&amp;""="","",IF(AND(K87&gt;0,G87&gt;0),ROUNDUP(ROUND(K87/G87,4),0),0))</f>
        <v/>
      </c>
      <c r="M87" s="21">
        <f>IF(A87&amp;""="","",IFERROR(SUMIFS('المدفوعات'!$A$6:$A$2005,'المدفوعات'!$B$6:$B$2005,A87&amp;"",'المدفوعات'!$H$6:$H$2005,1)/COUNTIFS('المدفوعات'!$B$6:$B$2005,A87&amp;"",'المدفوعات'!$H$6:$H$2005,1),""))</f>
        <v/>
      </c>
      <c r="N87" s="6">
        <f>IF(A87&amp;""="","",IF(G87&lt;=0,"حدد الاشتراك",IF(K87&gt;0,"متأخر",IF(K87&lt;0,"دفع مقدمًا","مسدد"))))</f>
        <v/>
      </c>
      <c r="O87" s="20">
        <f>IF(N87="متأخر",COUNTIFS($K$6:$K$305,"&gt;"&amp;K87)+COUNTIFS($K$6:K87,K87),"")</f>
        <v/>
      </c>
    </row>
    <row r="88">
      <c r="A88" s="5" t="n"/>
      <c r="B88" s="5" t="n"/>
      <c r="C88" s="5" t="n"/>
      <c r="D88" s="17" t="n"/>
      <c r="E88" s="18" t="n"/>
      <c r="F88" s="15" t="n"/>
      <c r="G88" s="19">
        <f>IF(A88&amp;""="","",IF(N(F88)&gt;0,F88,ROUND(N(E88)*'الإعدادات'!$B$6,2)))</f>
        <v/>
      </c>
      <c r="H88" s="20">
        <f>IF(A88&amp;""="","",MAX(0,(YEAR('الإعدادات'!$B$4)-YEAR('الإعدادات'!$B$5))*12+MONTH('الإعدادات'!$B$4)-MONTH('الإعدادات'!$B$5)+1))</f>
        <v/>
      </c>
      <c r="I88" s="19">
        <f>IF(A88&amp;""="","",ROUND(H88*G88,2))</f>
        <v/>
      </c>
      <c r="J88" s="19">
        <f>IF(A88&amp;""="","",SUMIFS('المدفوعات'!$C$6:$C$2005,'المدفوعات'!$B$6:$B$2005,A88&amp;""))</f>
        <v/>
      </c>
      <c r="K88" s="19">
        <f>IF(A88&amp;""="","",ROUND(I88-J88,2))</f>
        <v/>
      </c>
      <c r="L88" s="20">
        <f>IF(A88&amp;""="","",IF(AND(K88&gt;0,G88&gt;0),ROUNDUP(ROUND(K88/G88,4),0),0))</f>
        <v/>
      </c>
      <c r="M88" s="21">
        <f>IF(A88&amp;""="","",IFERROR(SUMIFS('المدفوعات'!$A$6:$A$2005,'المدفوعات'!$B$6:$B$2005,A88&amp;"",'المدفوعات'!$H$6:$H$2005,1)/COUNTIFS('المدفوعات'!$B$6:$B$2005,A88&amp;"",'المدفوعات'!$H$6:$H$2005,1),""))</f>
        <v/>
      </c>
      <c r="N88" s="6">
        <f>IF(A88&amp;""="","",IF(G88&lt;=0,"حدد الاشتراك",IF(K88&gt;0,"متأخر",IF(K88&lt;0,"دفع مقدمًا","مسدد"))))</f>
        <v/>
      </c>
      <c r="O88" s="20">
        <f>IF(N88="متأخر",COUNTIFS($K$6:$K$305,"&gt;"&amp;K88)+COUNTIFS($K$6:K88,K88),"")</f>
        <v/>
      </c>
    </row>
    <row r="89">
      <c r="A89" s="5" t="n"/>
      <c r="B89" s="5" t="n"/>
      <c r="C89" s="5" t="n"/>
      <c r="D89" s="17" t="n"/>
      <c r="E89" s="18" t="n"/>
      <c r="F89" s="15" t="n"/>
      <c r="G89" s="19">
        <f>IF(A89&amp;""="","",IF(N(F89)&gt;0,F89,ROUND(N(E89)*'الإعدادات'!$B$6,2)))</f>
        <v/>
      </c>
      <c r="H89" s="20">
        <f>IF(A89&amp;""="","",MAX(0,(YEAR('الإعدادات'!$B$4)-YEAR('الإعدادات'!$B$5))*12+MONTH('الإعدادات'!$B$4)-MONTH('الإعدادات'!$B$5)+1))</f>
        <v/>
      </c>
      <c r="I89" s="19">
        <f>IF(A89&amp;""="","",ROUND(H89*G89,2))</f>
        <v/>
      </c>
      <c r="J89" s="19">
        <f>IF(A89&amp;""="","",SUMIFS('المدفوعات'!$C$6:$C$2005,'المدفوعات'!$B$6:$B$2005,A89&amp;""))</f>
        <v/>
      </c>
      <c r="K89" s="19">
        <f>IF(A89&amp;""="","",ROUND(I89-J89,2))</f>
        <v/>
      </c>
      <c r="L89" s="20">
        <f>IF(A89&amp;""="","",IF(AND(K89&gt;0,G89&gt;0),ROUNDUP(ROUND(K89/G89,4),0),0))</f>
        <v/>
      </c>
      <c r="M89" s="21">
        <f>IF(A89&amp;""="","",IFERROR(SUMIFS('المدفوعات'!$A$6:$A$2005,'المدفوعات'!$B$6:$B$2005,A89&amp;"",'المدفوعات'!$H$6:$H$2005,1)/COUNTIFS('المدفوعات'!$B$6:$B$2005,A89&amp;"",'المدفوعات'!$H$6:$H$2005,1),""))</f>
        <v/>
      </c>
      <c r="N89" s="6">
        <f>IF(A89&amp;""="","",IF(G89&lt;=0,"حدد الاشتراك",IF(K89&gt;0,"متأخر",IF(K89&lt;0,"دفع مقدمًا","مسدد"))))</f>
        <v/>
      </c>
      <c r="O89" s="20">
        <f>IF(N89="متأخر",COUNTIFS($K$6:$K$305,"&gt;"&amp;K89)+COUNTIFS($K$6:K89,K89),"")</f>
        <v/>
      </c>
    </row>
    <row r="90">
      <c r="A90" s="5" t="n"/>
      <c r="B90" s="5" t="n"/>
      <c r="C90" s="5" t="n"/>
      <c r="D90" s="17" t="n"/>
      <c r="E90" s="18" t="n"/>
      <c r="F90" s="15" t="n"/>
      <c r="G90" s="19">
        <f>IF(A90&amp;""="","",IF(N(F90)&gt;0,F90,ROUND(N(E90)*'الإعدادات'!$B$6,2)))</f>
        <v/>
      </c>
      <c r="H90" s="20">
        <f>IF(A90&amp;""="","",MAX(0,(YEAR('الإعدادات'!$B$4)-YEAR('الإعدادات'!$B$5))*12+MONTH('الإعدادات'!$B$4)-MONTH('الإعدادات'!$B$5)+1))</f>
        <v/>
      </c>
      <c r="I90" s="19">
        <f>IF(A90&amp;""="","",ROUND(H90*G90,2))</f>
        <v/>
      </c>
      <c r="J90" s="19">
        <f>IF(A90&amp;""="","",SUMIFS('المدفوعات'!$C$6:$C$2005,'المدفوعات'!$B$6:$B$2005,A90&amp;""))</f>
        <v/>
      </c>
      <c r="K90" s="19">
        <f>IF(A90&amp;""="","",ROUND(I90-J90,2))</f>
        <v/>
      </c>
      <c r="L90" s="20">
        <f>IF(A90&amp;""="","",IF(AND(K90&gt;0,G90&gt;0),ROUNDUP(ROUND(K90/G90,4),0),0))</f>
        <v/>
      </c>
      <c r="M90" s="21">
        <f>IF(A90&amp;""="","",IFERROR(SUMIFS('المدفوعات'!$A$6:$A$2005,'المدفوعات'!$B$6:$B$2005,A90&amp;"",'المدفوعات'!$H$6:$H$2005,1)/COUNTIFS('المدفوعات'!$B$6:$B$2005,A90&amp;"",'المدفوعات'!$H$6:$H$2005,1),""))</f>
        <v/>
      </c>
      <c r="N90" s="6">
        <f>IF(A90&amp;""="","",IF(G90&lt;=0,"حدد الاشتراك",IF(K90&gt;0,"متأخر",IF(K90&lt;0,"دفع مقدمًا","مسدد"))))</f>
        <v/>
      </c>
      <c r="O90" s="20">
        <f>IF(N90="متأخر",COUNTIFS($K$6:$K$305,"&gt;"&amp;K90)+COUNTIFS($K$6:K90,K90),"")</f>
        <v/>
      </c>
    </row>
    <row r="91">
      <c r="A91" s="5" t="n"/>
      <c r="B91" s="5" t="n"/>
      <c r="C91" s="5" t="n"/>
      <c r="D91" s="17" t="n"/>
      <c r="E91" s="18" t="n"/>
      <c r="F91" s="15" t="n"/>
      <c r="G91" s="19">
        <f>IF(A91&amp;""="","",IF(N(F91)&gt;0,F91,ROUND(N(E91)*'الإعدادات'!$B$6,2)))</f>
        <v/>
      </c>
      <c r="H91" s="20">
        <f>IF(A91&amp;""="","",MAX(0,(YEAR('الإعدادات'!$B$4)-YEAR('الإعدادات'!$B$5))*12+MONTH('الإعدادات'!$B$4)-MONTH('الإعدادات'!$B$5)+1))</f>
        <v/>
      </c>
      <c r="I91" s="19">
        <f>IF(A91&amp;""="","",ROUND(H91*G91,2))</f>
        <v/>
      </c>
      <c r="J91" s="19">
        <f>IF(A91&amp;""="","",SUMIFS('المدفوعات'!$C$6:$C$2005,'المدفوعات'!$B$6:$B$2005,A91&amp;""))</f>
        <v/>
      </c>
      <c r="K91" s="19">
        <f>IF(A91&amp;""="","",ROUND(I91-J91,2))</f>
        <v/>
      </c>
      <c r="L91" s="20">
        <f>IF(A91&amp;""="","",IF(AND(K91&gt;0,G91&gt;0),ROUNDUP(ROUND(K91/G91,4),0),0))</f>
        <v/>
      </c>
      <c r="M91" s="21">
        <f>IF(A91&amp;""="","",IFERROR(SUMIFS('المدفوعات'!$A$6:$A$2005,'المدفوعات'!$B$6:$B$2005,A91&amp;"",'المدفوعات'!$H$6:$H$2005,1)/COUNTIFS('المدفوعات'!$B$6:$B$2005,A91&amp;"",'المدفوعات'!$H$6:$H$2005,1),""))</f>
        <v/>
      </c>
      <c r="N91" s="6">
        <f>IF(A91&amp;""="","",IF(G91&lt;=0,"حدد الاشتراك",IF(K91&gt;0,"متأخر",IF(K91&lt;0,"دفع مقدمًا","مسدد"))))</f>
        <v/>
      </c>
      <c r="O91" s="20">
        <f>IF(N91="متأخر",COUNTIFS($K$6:$K$305,"&gt;"&amp;K91)+COUNTIFS($K$6:K91,K91),"")</f>
        <v/>
      </c>
    </row>
    <row r="92">
      <c r="A92" s="5" t="n"/>
      <c r="B92" s="5" t="n"/>
      <c r="C92" s="5" t="n"/>
      <c r="D92" s="17" t="n"/>
      <c r="E92" s="18" t="n"/>
      <c r="F92" s="15" t="n"/>
      <c r="G92" s="19">
        <f>IF(A92&amp;""="","",IF(N(F92)&gt;0,F92,ROUND(N(E92)*'الإعدادات'!$B$6,2)))</f>
        <v/>
      </c>
      <c r="H92" s="20">
        <f>IF(A92&amp;""="","",MAX(0,(YEAR('الإعدادات'!$B$4)-YEAR('الإعدادات'!$B$5))*12+MONTH('الإعدادات'!$B$4)-MONTH('الإعدادات'!$B$5)+1))</f>
        <v/>
      </c>
      <c r="I92" s="19">
        <f>IF(A92&amp;""="","",ROUND(H92*G92,2))</f>
        <v/>
      </c>
      <c r="J92" s="19">
        <f>IF(A92&amp;""="","",SUMIFS('المدفوعات'!$C$6:$C$2005,'المدفوعات'!$B$6:$B$2005,A92&amp;""))</f>
        <v/>
      </c>
      <c r="K92" s="19">
        <f>IF(A92&amp;""="","",ROUND(I92-J92,2))</f>
        <v/>
      </c>
      <c r="L92" s="20">
        <f>IF(A92&amp;""="","",IF(AND(K92&gt;0,G92&gt;0),ROUNDUP(ROUND(K92/G92,4),0),0))</f>
        <v/>
      </c>
      <c r="M92" s="21">
        <f>IF(A92&amp;""="","",IFERROR(SUMIFS('المدفوعات'!$A$6:$A$2005,'المدفوعات'!$B$6:$B$2005,A92&amp;"",'المدفوعات'!$H$6:$H$2005,1)/COUNTIFS('المدفوعات'!$B$6:$B$2005,A92&amp;"",'المدفوعات'!$H$6:$H$2005,1),""))</f>
        <v/>
      </c>
      <c r="N92" s="6">
        <f>IF(A92&amp;""="","",IF(G92&lt;=0,"حدد الاشتراك",IF(K92&gt;0,"متأخر",IF(K92&lt;0,"دفع مقدمًا","مسدد"))))</f>
        <v/>
      </c>
      <c r="O92" s="20">
        <f>IF(N92="متأخر",COUNTIFS($K$6:$K$305,"&gt;"&amp;K92)+COUNTIFS($K$6:K92,K92),"")</f>
        <v/>
      </c>
    </row>
    <row r="93">
      <c r="A93" s="5" t="n"/>
      <c r="B93" s="5" t="n"/>
      <c r="C93" s="5" t="n"/>
      <c r="D93" s="17" t="n"/>
      <c r="E93" s="18" t="n"/>
      <c r="F93" s="15" t="n"/>
      <c r="G93" s="19">
        <f>IF(A93&amp;""="","",IF(N(F93)&gt;0,F93,ROUND(N(E93)*'الإعدادات'!$B$6,2)))</f>
        <v/>
      </c>
      <c r="H93" s="20">
        <f>IF(A93&amp;""="","",MAX(0,(YEAR('الإعدادات'!$B$4)-YEAR('الإعدادات'!$B$5))*12+MONTH('الإعدادات'!$B$4)-MONTH('الإعدادات'!$B$5)+1))</f>
        <v/>
      </c>
      <c r="I93" s="19">
        <f>IF(A93&amp;""="","",ROUND(H93*G93,2))</f>
        <v/>
      </c>
      <c r="J93" s="19">
        <f>IF(A93&amp;""="","",SUMIFS('المدفوعات'!$C$6:$C$2005,'المدفوعات'!$B$6:$B$2005,A93&amp;""))</f>
        <v/>
      </c>
      <c r="K93" s="19">
        <f>IF(A93&amp;""="","",ROUND(I93-J93,2))</f>
        <v/>
      </c>
      <c r="L93" s="20">
        <f>IF(A93&amp;""="","",IF(AND(K93&gt;0,G93&gt;0),ROUNDUP(ROUND(K93/G93,4),0),0))</f>
        <v/>
      </c>
      <c r="M93" s="21">
        <f>IF(A93&amp;""="","",IFERROR(SUMIFS('المدفوعات'!$A$6:$A$2005,'المدفوعات'!$B$6:$B$2005,A93&amp;"",'المدفوعات'!$H$6:$H$2005,1)/COUNTIFS('المدفوعات'!$B$6:$B$2005,A93&amp;"",'المدفوعات'!$H$6:$H$2005,1),""))</f>
        <v/>
      </c>
      <c r="N93" s="6">
        <f>IF(A93&amp;""="","",IF(G93&lt;=0,"حدد الاشتراك",IF(K93&gt;0,"متأخر",IF(K93&lt;0,"دفع مقدمًا","مسدد"))))</f>
        <v/>
      </c>
      <c r="O93" s="20">
        <f>IF(N93="متأخر",COUNTIFS($K$6:$K$305,"&gt;"&amp;K93)+COUNTIFS($K$6:K93,K93),"")</f>
        <v/>
      </c>
    </row>
    <row r="94">
      <c r="A94" s="5" t="n"/>
      <c r="B94" s="5" t="n"/>
      <c r="C94" s="5" t="n"/>
      <c r="D94" s="17" t="n"/>
      <c r="E94" s="18" t="n"/>
      <c r="F94" s="15" t="n"/>
      <c r="G94" s="19">
        <f>IF(A94&amp;""="","",IF(N(F94)&gt;0,F94,ROUND(N(E94)*'الإعدادات'!$B$6,2)))</f>
        <v/>
      </c>
      <c r="H94" s="20">
        <f>IF(A94&amp;""="","",MAX(0,(YEAR('الإعدادات'!$B$4)-YEAR('الإعدادات'!$B$5))*12+MONTH('الإعدادات'!$B$4)-MONTH('الإعدادات'!$B$5)+1))</f>
        <v/>
      </c>
      <c r="I94" s="19">
        <f>IF(A94&amp;""="","",ROUND(H94*G94,2))</f>
        <v/>
      </c>
      <c r="J94" s="19">
        <f>IF(A94&amp;""="","",SUMIFS('المدفوعات'!$C$6:$C$2005,'المدفوعات'!$B$6:$B$2005,A94&amp;""))</f>
        <v/>
      </c>
      <c r="K94" s="19">
        <f>IF(A94&amp;""="","",ROUND(I94-J94,2))</f>
        <v/>
      </c>
      <c r="L94" s="20">
        <f>IF(A94&amp;""="","",IF(AND(K94&gt;0,G94&gt;0),ROUNDUP(ROUND(K94/G94,4),0),0))</f>
        <v/>
      </c>
      <c r="M94" s="21">
        <f>IF(A94&amp;""="","",IFERROR(SUMIFS('المدفوعات'!$A$6:$A$2005,'المدفوعات'!$B$6:$B$2005,A94&amp;"",'المدفوعات'!$H$6:$H$2005,1)/COUNTIFS('المدفوعات'!$B$6:$B$2005,A94&amp;"",'المدفوعات'!$H$6:$H$2005,1),""))</f>
        <v/>
      </c>
      <c r="N94" s="6">
        <f>IF(A94&amp;""="","",IF(G94&lt;=0,"حدد الاشتراك",IF(K94&gt;0,"متأخر",IF(K94&lt;0,"دفع مقدمًا","مسدد"))))</f>
        <v/>
      </c>
      <c r="O94" s="20">
        <f>IF(N94="متأخر",COUNTIFS($K$6:$K$305,"&gt;"&amp;K94)+COUNTIFS($K$6:K94,K94),"")</f>
        <v/>
      </c>
    </row>
    <row r="95">
      <c r="A95" s="5" t="n"/>
      <c r="B95" s="5" t="n"/>
      <c r="C95" s="5" t="n"/>
      <c r="D95" s="17" t="n"/>
      <c r="E95" s="18" t="n"/>
      <c r="F95" s="15" t="n"/>
      <c r="G95" s="19">
        <f>IF(A95&amp;""="","",IF(N(F95)&gt;0,F95,ROUND(N(E95)*'الإعدادات'!$B$6,2)))</f>
        <v/>
      </c>
      <c r="H95" s="20">
        <f>IF(A95&amp;""="","",MAX(0,(YEAR('الإعدادات'!$B$4)-YEAR('الإعدادات'!$B$5))*12+MONTH('الإعدادات'!$B$4)-MONTH('الإعدادات'!$B$5)+1))</f>
        <v/>
      </c>
      <c r="I95" s="19">
        <f>IF(A95&amp;""="","",ROUND(H95*G95,2))</f>
        <v/>
      </c>
      <c r="J95" s="19">
        <f>IF(A95&amp;""="","",SUMIFS('المدفوعات'!$C$6:$C$2005,'المدفوعات'!$B$6:$B$2005,A95&amp;""))</f>
        <v/>
      </c>
      <c r="K95" s="19">
        <f>IF(A95&amp;""="","",ROUND(I95-J95,2))</f>
        <v/>
      </c>
      <c r="L95" s="20">
        <f>IF(A95&amp;""="","",IF(AND(K95&gt;0,G95&gt;0),ROUNDUP(ROUND(K95/G95,4),0),0))</f>
        <v/>
      </c>
      <c r="M95" s="21">
        <f>IF(A95&amp;""="","",IFERROR(SUMIFS('المدفوعات'!$A$6:$A$2005,'المدفوعات'!$B$6:$B$2005,A95&amp;"",'المدفوعات'!$H$6:$H$2005,1)/COUNTIFS('المدفوعات'!$B$6:$B$2005,A95&amp;"",'المدفوعات'!$H$6:$H$2005,1),""))</f>
        <v/>
      </c>
      <c r="N95" s="6">
        <f>IF(A95&amp;""="","",IF(G95&lt;=0,"حدد الاشتراك",IF(K95&gt;0,"متأخر",IF(K95&lt;0,"دفع مقدمًا","مسدد"))))</f>
        <v/>
      </c>
      <c r="O95" s="20">
        <f>IF(N95="متأخر",COUNTIFS($K$6:$K$305,"&gt;"&amp;K95)+COUNTIFS($K$6:K95,K95),"")</f>
        <v/>
      </c>
    </row>
    <row r="96">
      <c r="A96" s="5" t="n"/>
      <c r="B96" s="5" t="n"/>
      <c r="C96" s="5" t="n"/>
      <c r="D96" s="17" t="n"/>
      <c r="E96" s="18" t="n"/>
      <c r="F96" s="15" t="n"/>
      <c r="G96" s="19">
        <f>IF(A96&amp;""="","",IF(N(F96)&gt;0,F96,ROUND(N(E96)*'الإعدادات'!$B$6,2)))</f>
        <v/>
      </c>
      <c r="H96" s="20">
        <f>IF(A96&amp;""="","",MAX(0,(YEAR('الإعدادات'!$B$4)-YEAR('الإعدادات'!$B$5))*12+MONTH('الإعدادات'!$B$4)-MONTH('الإعدادات'!$B$5)+1))</f>
        <v/>
      </c>
      <c r="I96" s="19">
        <f>IF(A96&amp;""="","",ROUND(H96*G96,2))</f>
        <v/>
      </c>
      <c r="J96" s="19">
        <f>IF(A96&amp;""="","",SUMIFS('المدفوعات'!$C$6:$C$2005,'المدفوعات'!$B$6:$B$2005,A96&amp;""))</f>
        <v/>
      </c>
      <c r="K96" s="19">
        <f>IF(A96&amp;""="","",ROUND(I96-J96,2))</f>
        <v/>
      </c>
      <c r="L96" s="20">
        <f>IF(A96&amp;""="","",IF(AND(K96&gt;0,G96&gt;0),ROUNDUP(ROUND(K96/G96,4),0),0))</f>
        <v/>
      </c>
      <c r="M96" s="21">
        <f>IF(A96&amp;""="","",IFERROR(SUMIFS('المدفوعات'!$A$6:$A$2005,'المدفوعات'!$B$6:$B$2005,A96&amp;"",'المدفوعات'!$H$6:$H$2005,1)/COUNTIFS('المدفوعات'!$B$6:$B$2005,A96&amp;"",'المدفوعات'!$H$6:$H$2005,1),""))</f>
        <v/>
      </c>
      <c r="N96" s="6">
        <f>IF(A96&amp;""="","",IF(G96&lt;=0,"حدد الاشتراك",IF(K96&gt;0,"متأخر",IF(K96&lt;0,"دفع مقدمًا","مسدد"))))</f>
        <v/>
      </c>
      <c r="O96" s="20">
        <f>IF(N96="متأخر",COUNTIFS($K$6:$K$305,"&gt;"&amp;K96)+COUNTIFS($K$6:K96,K96),"")</f>
        <v/>
      </c>
    </row>
    <row r="97">
      <c r="A97" s="5" t="n"/>
      <c r="B97" s="5" t="n"/>
      <c r="C97" s="5" t="n"/>
      <c r="D97" s="17" t="n"/>
      <c r="E97" s="18" t="n"/>
      <c r="F97" s="15" t="n"/>
      <c r="G97" s="19">
        <f>IF(A97&amp;""="","",IF(N(F97)&gt;0,F97,ROUND(N(E97)*'الإعدادات'!$B$6,2)))</f>
        <v/>
      </c>
      <c r="H97" s="20">
        <f>IF(A97&amp;""="","",MAX(0,(YEAR('الإعدادات'!$B$4)-YEAR('الإعدادات'!$B$5))*12+MONTH('الإعدادات'!$B$4)-MONTH('الإعدادات'!$B$5)+1))</f>
        <v/>
      </c>
      <c r="I97" s="19">
        <f>IF(A97&amp;""="","",ROUND(H97*G97,2))</f>
        <v/>
      </c>
      <c r="J97" s="19">
        <f>IF(A97&amp;""="","",SUMIFS('المدفوعات'!$C$6:$C$2005,'المدفوعات'!$B$6:$B$2005,A97&amp;""))</f>
        <v/>
      </c>
      <c r="K97" s="19">
        <f>IF(A97&amp;""="","",ROUND(I97-J97,2))</f>
        <v/>
      </c>
      <c r="L97" s="20">
        <f>IF(A97&amp;""="","",IF(AND(K97&gt;0,G97&gt;0),ROUNDUP(ROUND(K97/G97,4),0),0))</f>
        <v/>
      </c>
      <c r="M97" s="21">
        <f>IF(A97&amp;""="","",IFERROR(SUMIFS('المدفوعات'!$A$6:$A$2005,'المدفوعات'!$B$6:$B$2005,A97&amp;"",'المدفوعات'!$H$6:$H$2005,1)/COUNTIFS('المدفوعات'!$B$6:$B$2005,A97&amp;"",'المدفوعات'!$H$6:$H$2005,1),""))</f>
        <v/>
      </c>
      <c r="N97" s="6">
        <f>IF(A97&amp;""="","",IF(G97&lt;=0,"حدد الاشتراك",IF(K97&gt;0,"متأخر",IF(K97&lt;0,"دفع مقدمًا","مسدد"))))</f>
        <v/>
      </c>
      <c r="O97" s="20">
        <f>IF(N97="متأخر",COUNTIFS($K$6:$K$305,"&gt;"&amp;K97)+COUNTIFS($K$6:K97,K97),"")</f>
        <v/>
      </c>
    </row>
    <row r="98">
      <c r="A98" s="5" t="n"/>
      <c r="B98" s="5" t="n"/>
      <c r="C98" s="5" t="n"/>
      <c r="D98" s="17" t="n"/>
      <c r="E98" s="18" t="n"/>
      <c r="F98" s="15" t="n"/>
      <c r="G98" s="19">
        <f>IF(A98&amp;""="","",IF(N(F98)&gt;0,F98,ROUND(N(E98)*'الإعدادات'!$B$6,2)))</f>
        <v/>
      </c>
      <c r="H98" s="20">
        <f>IF(A98&amp;""="","",MAX(0,(YEAR('الإعدادات'!$B$4)-YEAR('الإعدادات'!$B$5))*12+MONTH('الإعدادات'!$B$4)-MONTH('الإعدادات'!$B$5)+1))</f>
        <v/>
      </c>
      <c r="I98" s="19">
        <f>IF(A98&amp;""="","",ROUND(H98*G98,2))</f>
        <v/>
      </c>
      <c r="J98" s="19">
        <f>IF(A98&amp;""="","",SUMIFS('المدفوعات'!$C$6:$C$2005,'المدفوعات'!$B$6:$B$2005,A98&amp;""))</f>
        <v/>
      </c>
      <c r="K98" s="19">
        <f>IF(A98&amp;""="","",ROUND(I98-J98,2))</f>
        <v/>
      </c>
      <c r="L98" s="20">
        <f>IF(A98&amp;""="","",IF(AND(K98&gt;0,G98&gt;0),ROUNDUP(ROUND(K98/G98,4),0),0))</f>
        <v/>
      </c>
      <c r="M98" s="21">
        <f>IF(A98&amp;""="","",IFERROR(SUMIFS('المدفوعات'!$A$6:$A$2005,'المدفوعات'!$B$6:$B$2005,A98&amp;"",'المدفوعات'!$H$6:$H$2005,1)/COUNTIFS('المدفوعات'!$B$6:$B$2005,A98&amp;"",'المدفوعات'!$H$6:$H$2005,1),""))</f>
        <v/>
      </c>
      <c r="N98" s="6">
        <f>IF(A98&amp;""="","",IF(G98&lt;=0,"حدد الاشتراك",IF(K98&gt;0,"متأخر",IF(K98&lt;0,"دفع مقدمًا","مسدد"))))</f>
        <v/>
      </c>
      <c r="O98" s="20">
        <f>IF(N98="متأخر",COUNTIFS($K$6:$K$305,"&gt;"&amp;K98)+COUNTIFS($K$6:K98,K98),"")</f>
        <v/>
      </c>
    </row>
    <row r="99">
      <c r="A99" s="5" t="n"/>
      <c r="B99" s="5" t="n"/>
      <c r="C99" s="5" t="n"/>
      <c r="D99" s="17" t="n"/>
      <c r="E99" s="18" t="n"/>
      <c r="F99" s="15" t="n"/>
      <c r="G99" s="19">
        <f>IF(A99&amp;""="","",IF(N(F99)&gt;0,F99,ROUND(N(E99)*'الإعدادات'!$B$6,2)))</f>
        <v/>
      </c>
      <c r="H99" s="20">
        <f>IF(A99&amp;""="","",MAX(0,(YEAR('الإعدادات'!$B$4)-YEAR('الإعدادات'!$B$5))*12+MONTH('الإعدادات'!$B$4)-MONTH('الإعدادات'!$B$5)+1))</f>
        <v/>
      </c>
      <c r="I99" s="19">
        <f>IF(A99&amp;""="","",ROUND(H99*G99,2))</f>
        <v/>
      </c>
      <c r="J99" s="19">
        <f>IF(A99&amp;""="","",SUMIFS('المدفوعات'!$C$6:$C$2005,'المدفوعات'!$B$6:$B$2005,A99&amp;""))</f>
        <v/>
      </c>
      <c r="K99" s="19">
        <f>IF(A99&amp;""="","",ROUND(I99-J99,2))</f>
        <v/>
      </c>
      <c r="L99" s="20">
        <f>IF(A99&amp;""="","",IF(AND(K99&gt;0,G99&gt;0),ROUNDUP(ROUND(K99/G99,4),0),0))</f>
        <v/>
      </c>
      <c r="M99" s="21">
        <f>IF(A99&amp;""="","",IFERROR(SUMIFS('المدفوعات'!$A$6:$A$2005,'المدفوعات'!$B$6:$B$2005,A99&amp;"",'المدفوعات'!$H$6:$H$2005,1)/COUNTIFS('المدفوعات'!$B$6:$B$2005,A99&amp;"",'المدفوعات'!$H$6:$H$2005,1),""))</f>
        <v/>
      </c>
      <c r="N99" s="6">
        <f>IF(A99&amp;""="","",IF(G99&lt;=0,"حدد الاشتراك",IF(K99&gt;0,"متأخر",IF(K99&lt;0,"دفع مقدمًا","مسدد"))))</f>
        <v/>
      </c>
      <c r="O99" s="20">
        <f>IF(N99="متأخر",COUNTIFS($K$6:$K$305,"&gt;"&amp;K99)+COUNTIFS($K$6:K99,K99),"")</f>
        <v/>
      </c>
    </row>
    <row r="100">
      <c r="A100" s="5" t="n"/>
      <c r="B100" s="5" t="n"/>
      <c r="C100" s="5" t="n"/>
      <c r="D100" s="17" t="n"/>
      <c r="E100" s="18" t="n"/>
      <c r="F100" s="15" t="n"/>
      <c r="G100" s="19">
        <f>IF(A100&amp;""="","",IF(N(F100)&gt;0,F100,ROUND(N(E100)*'الإعدادات'!$B$6,2)))</f>
        <v/>
      </c>
      <c r="H100" s="20">
        <f>IF(A100&amp;""="","",MAX(0,(YEAR('الإعدادات'!$B$4)-YEAR('الإعدادات'!$B$5))*12+MONTH('الإعدادات'!$B$4)-MONTH('الإعدادات'!$B$5)+1))</f>
        <v/>
      </c>
      <c r="I100" s="19">
        <f>IF(A100&amp;""="","",ROUND(H100*G100,2))</f>
        <v/>
      </c>
      <c r="J100" s="19">
        <f>IF(A100&amp;""="","",SUMIFS('المدفوعات'!$C$6:$C$2005,'المدفوعات'!$B$6:$B$2005,A100&amp;""))</f>
        <v/>
      </c>
      <c r="K100" s="19">
        <f>IF(A100&amp;""="","",ROUND(I100-J100,2))</f>
        <v/>
      </c>
      <c r="L100" s="20">
        <f>IF(A100&amp;""="","",IF(AND(K100&gt;0,G100&gt;0),ROUNDUP(ROUND(K100/G100,4),0),0))</f>
        <v/>
      </c>
      <c r="M100" s="21">
        <f>IF(A100&amp;""="","",IFERROR(SUMIFS('المدفوعات'!$A$6:$A$2005,'المدفوعات'!$B$6:$B$2005,A100&amp;"",'المدفوعات'!$H$6:$H$2005,1)/COUNTIFS('المدفوعات'!$B$6:$B$2005,A100&amp;"",'المدفوعات'!$H$6:$H$2005,1),""))</f>
        <v/>
      </c>
      <c r="N100" s="6">
        <f>IF(A100&amp;""="","",IF(G100&lt;=0,"حدد الاشتراك",IF(K100&gt;0,"متأخر",IF(K100&lt;0,"دفع مقدمًا","مسدد"))))</f>
        <v/>
      </c>
      <c r="O100" s="20">
        <f>IF(N100="متأخر",COUNTIFS($K$6:$K$305,"&gt;"&amp;K100)+COUNTIFS($K$6:K100,K100),"")</f>
        <v/>
      </c>
    </row>
    <row r="101">
      <c r="A101" s="5" t="n"/>
      <c r="B101" s="5" t="n"/>
      <c r="C101" s="5" t="n"/>
      <c r="D101" s="17" t="n"/>
      <c r="E101" s="18" t="n"/>
      <c r="F101" s="15" t="n"/>
      <c r="G101" s="19">
        <f>IF(A101&amp;""="","",IF(N(F101)&gt;0,F101,ROUND(N(E101)*'الإعدادات'!$B$6,2)))</f>
        <v/>
      </c>
      <c r="H101" s="20">
        <f>IF(A101&amp;""="","",MAX(0,(YEAR('الإعدادات'!$B$4)-YEAR('الإعدادات'!$B$5))*12+MONTH('الإعدادات'!$B$4)-MONTH('الإعدادات'!$B$5)+1))</f>
        <v/>
      </c>
      <c r="I101" s="19">
        <f>IF(A101&amp;""="","",ROUND(H101*G101,2))</f>
        <v/>
      </c>
      <c r="J101" s="19">
        <f>IF(A101&amp;""="","",SUMIFS('المدفوعات'!$C$6:$C$2005,'المدفوعات'!$B$6:$B$2005,A101&amp;""))</f>
        <v/>
      </c>
      <c r="K101" s="19">
        <f>IF(A101&amp;""="","",ROUND(I101-J101,2))</f>
        <v/>
      </c>
      <c r="L101" s="20">
        <f>IF(A101&amp;""="","",IF(AND(K101&gt;0,G101&gt;0),ROUNDUP(ROUND(K101/G101,4),0),0))</f>
        <v/>
      </c>
      <c r="M101" s="21">
        <f>IF(A101&amp;""="","",IFERROR(SUMIFS('المدفوعات'!$A$6:$A$2005,'المدفوعات'!$B$6:$B$2005,A101&amp;"",'المدفوعات'!$H$6:$H$2005,1)/COUNTIFS('المدفوعات'!$B$6:$B$2005,A101&amp;"",'المدفوعات'!$H$6:$H$2005,1),""))</f>
        <v/>
      </c>
      <c r="N101" s="6">
        <f>IF(A101&amp;""="","",IF(G101&lt;=0,"حدد الاشتراك",IF(K101&gt;0,"متأخر",IF(K101&lt;0,"دفع مقدمًا","مسدد"))))</f>
        <v/>
      </c>
      <c r="O101" s="20">
        <f>IF(N101="متأخر",COUNTIFS($K$6:$K$305,"&gt;"&amp;K101)+COUNTIFS($K$6:K101,K101),"")</f>
        <v/>
      </c>
    </row>
    <row r="102">
      <c r="A102" s="5" t="n"/>
      <c r="B102" s="5" t="n"/>
      <c r="C102" s="5" t="n"/>
      <c r="D102" s="17" t="n"/>
      <c r="E102" s="18" t="n"/>
      <c r="F102" s="15" t="n"/>
      <c r="G102" s="19">
        <f>IF(A102&amp;""="","",IF(N(F102)&gt;0,F102,ROUND(N(E102)*'الإعدادات'!$B$6,2)))</f>
        <v/>
      </c>
      <c r="H102" s="20">
        <f>IF(A102&amp;""="","",MAX(0,(YEAR('الإعدادات'!$B$4)-YEAR('الإعدادات'!$B$5))*12+MONTH('الإعدادات'!$B$4)-MONTH('الإعدادات'!$B$5)+1))</f>
        <v/>
      </c>
      <c r="I102" s="19">
        <f>IF(A102&amp;""="","",ROUND(H102*G102,2))</f>
        <v/>
      </c>
      <c r="J102" s="19">
        <f>IF(A102&amp;""="","",SUMIFS('المدفوعات'!$C$6:$C$2005,'المدفوعات'!$B$6:$B$2005,A102&amp;""))</f>
        <v/>
      </c>
      <c r="K102" s="19">
        <f>IF(A102&amp;""="","",ROUND(I102-J102,2))</f>
        <v/>
      </c>
      <c r="L102" s="20">
        <f>IF(A102&amp;""="","",IF(AND(K102&gt;0,G102&gt;0),ROUNDUP(ROUND(K102/G102,4),0),0))</f>
        <v/>
      </c>
      <c r="M102" s="21">
        <f>IF(A102&amp;""="","",IFERROR(SUMIFS('المدفوعات'!$A$6:$A$2005,'المدفوعات'!$B$6:$B$2005,A102&amp;"",'المدفوعات'!$H$6:$H$2005,1)/COUNTIFS('المدفوعات'!$B$6:$B$2005,A102&amp;"",'المدفوعات'!$H$6:$H$2005,1),""))</f>
        <v/>
      </c>
      <c r="N102" s="6">
        <f>IF(A102&amp;""="","",IF(G102&lt;=0,"حدد الاشتراك",IF(K102&gt;0,"متأخر",IF(K102&lt;0,"دفع مقدمًا","مسدد"))))</f>
        <v/>
      </c>
      <c r="O102" s="20">
        <f>IF(N102="متأخر",COUNTIFS($K$6:$K$305,"&gt;"&amp;K102)+COUNTIFS($K$6:K102,K102),"")</f>
        <v/>
      </c>
    </row>
    <row r="103">
      <c r="A103" s="5" t="n"/>
      <c r="B103" s="5" t="n"/>
      <c r="C103" s="5" t="n"/>
      <c r="D103" s="17" t="n"/>
      <c r="E103" s="18" t="n"/>
      <c r="F103" s="15" t="n"/>
      <c r="G103" s="19">
        <f>IF(A103&amp;""="","",IF(N(F103)&gt;0,F103,ROUND(N(E103)*'الإعدادات'!$B$6,2)))</f>
        <v/>
      </c>
      <c r="H103" s="20">
        <f>IF(A103&amp;""="","",MAX(0,(YEAR('الإعدادات'!$B$4)-YEAR('الإعدادات'!$B$5))*12+MONTH('الإعدادات'!$B$4)-MONTH('الإعدادات'!$B$5)+1))</f>
        <v/>
      </c>
      <c r="I103" s="19">
        <f>IF(A103&amp;""="","",ROUND(H103*G103,2))</f>
        <v/>
      </c>
      <c r="J103" s="19">
        <f>IF(A103&amp;""="","",SUMIFS('المدفوعات'!$C$6:$C$2005,'المدفوعات'!$B$6:$B$2005,A103&amp;""))</f>
        <v/>
      </c>
      <c r="K103" s="19">
        <f>IF(A103&amp;""="","",ROUND(I103-J103,2))</f>
        <v/>
      </c>
      <c r="L103" s="20">
        <f>IF(A103&amp;""="","",IF(AND(K103&gt;0,G103&gt;0),ROUNDUP(ROUND(K103/G103,4),0),0))</f>
        <v/>
      </c>
      <c r="M103" s="21">
        <f>IF(A103&amp;""="","",IFERROR(SUMIFS('المدفوعات'!$A$6:$A$2005,'المدفوعات'!$B$6:$B$2005,A103&amp;"",'المدفوعات'!$H$6:$H$2005,1)/COUNTIFS('المدفوعات'!$B$6:$B$2005,A103&amp;"",'المدفوعات'!$H$6:$H$2005,1),""))</f>
        <v/>
      </c>
      <c r="N103" s="6">
        <f>IF(A103&amp;""="","",IF(G103&lt;=0,"حدد الاشتراك",IF(K103&gt;0,"متأخر",IF(K103&lt;0,"دفع مقدمًا","مسدد"))))</f>
        <v/>
      </c>
      <c r="O103" s="20">
        <f>IF(N103="متأخر",COUNTIFS($K$6:$K$305,"&gt;"&amp;K103)+COUNTIFS($K$6:K103,K103),"")</f>
        <v/>
      </c>
    </row>
    <row r="104">
      <c r="A104" s="5" t="n"/>
      <c r="B104" s="5" t="n"/>
      <c r="C104" s="5" t="n"/>
      <c r="D104" s="17" t="n"/>
      <c r="E104" s="18" t="n"/>
      <c r="F104" s="15" t="n"/>
      <c r="G104" s="19">
        <f>IF(A104&amp;""="","",IF(N(F104)&gt;0,F104,ROUND(N(E104)*'الإعدادات'!$B$6,2)))</f>
        <v/>
      </c>
      <c r="H104" s="20">
        <f>IF(A104&amp;""="","",MAX(0,(YEAR('الإعدادات'!$B$4)-YEAR('الإعدادات'!$B$5))*12+MONTH('الإعدادات'!$B$4)-MONTH('الإعدادات'!$B$5)+1))</f>
        <v/>
      </c>
      <c r="I104" s="19">
        <f>IF(A104&amp;""="","",ROUND(H104*G104,2))</f>
        <v/>
      </c>
      <c r="J104" s="19">
        <f>IF(A104&amp;""="","",SUMIFS('المدفوعات'!$C$6:$C$2005,'المدفوعات'!$B$6:$B$2005,A104&amp;""))</f>
        <v/>
      </c>
      <c r="K104" s="19">
        <f>IF(A104&amp;""="","",ROUND(I104-J104,2))</f>
        <v/>
      </c>
      <c r="L104" s="20">
        <f>IF(A104&amp;""="","",IF(AND(K104&gt;0,G104&gt;0),ROUNDUP(ROUND(K104/G104,4),0),0))</f>
        <v/>
      </c>
      <c r="M104" s="21">
        <f>IF(A104&amp;""="","",IFERROR(SUMIFS('المدفوعات'!$A$6:$A$2005,'المدفوعات'!$B$6:$B$2005,A104&amp;"",'المدفوعات'!$H$6:$H$2005,1)/COUNTIFS('المدفوعات'!$B$6:$B$2005,A104&amp;"",'المدفوعات'!$H$6:$H$2005,1),""))</f>
        <v/>
      </c>
      <c r="N104" s="6">
        <f>IF(A104&amp;""="","",IF(G104&lt;=0,"حدد الاشتراك",IF(K104&gt;0,"متأخر",IF(K104&lt;0,"دفع مقدمًا","مسدد"))))</f>
        <v/>
      </c>
      <c r="O104" s="20">
        <f>IF(N104="متأخر",COUNTIFS($K$6:$K$305,"&gt;"&amp;K104)+COUNTIFS($K$6:K104,K104),"")</f>
        <v/>
      </c>
    </row>
    <row r="105">
      <c r="A105" s="5" t="n"/>
      <c r="B105" s="5" t="n"/>
      <c r="C105" s="5" t="n"/>
      <c r="D105" s="17" t="n"/>
      <c r="E105" s="18" t="n"/>
      <c r="F105" s="15" t="n"/>
      <c r="G105" s="19">
        <f>IF(A105&amp;""="","",IF(N(F105)&gt;0,F105,ROUND(N(E105)*'الإعدادات'!$B$6,2)))</f>
        <v/>
      </c>
      <c r="H105" s="20">
        <f>IF(A105&amp;""="","",MAX(0,(YEAR('الإعدادات'!$B$4)-YEAR('الإعدادات'!$B$5))*12+MONTH('الإعدادات'!$B$4)-MONTH('الإعدادات'!$B$5)+1))</f>
        <v/>
      </c>
      <c r="I105" s="19">
        <f>IF(A105&amp;""="","",ROUND(H105*G105,2))</f>
        <v/>
      </c>
      <c r="J105" s="19">
        <f>IF(A105&amp;""="","",SUMIFS('المدفوعات'!$C$6:$C$2005,'المدفوعات'!$B$6:$B$2005,A105&amp;""))</f>
        <v/>
      </c>
      <c r="K105" s="19">
        <f>IF(A105&amp;""="","",ROUND(I105-J105,2))</f>
        <v/>
      </c>
      <c r="L105" s="20">
        <f>IF(A105&amp;""="","",IF(AND(K105&gt;0,G105&gt;0),ROUNDUP(ROUND(K105/G105,4),0),0))</f>
        <v/>
      </c>
      <c r="M105" s="21">
        <f>IF(A105&amp;""="","",IFERROR(SUMIFS('المدفوعات'!$A$6:$A$2005,'المدفوعات'!$B$6:$B$2005,A105&amp;"",'المدفوعات'!$H$6:$H$2005,1)/COUNTIFS('المدفوعات'!$B$6:$B$2005,A105&amp;"",'المدفوعات'!$H$6:$H$2005,1),""))</f>
        <v/>
      </c>
      <c r="N105" s="6">
        <f>IF(A105&amp;""="","",IF(G105&lt;=0,"حدد الاشتراك",IF(K105&gt;0,"متأخر",IF(K105&lt;0,"دفع مقدمًا","مسدد"))))</f>
        <v/>
      </c>
      <c r="O105" s="20">
        <f>IF(N105="متأخر",COUNTIFS($K$6:$K$305,"&gt;"&amp;K105)+COUNTIFS($K$6:K105,K105),"")</f>
        <v/>
      </c>
    </row>
    <row r="106">
      <c r="A106" s="5" t="n"/>
      <c r="B106" s="5" t="n"/>
      <c r="C106" s="5" t="n"/>
      <c r="D106" s="17" t="n"/>
      <c r="E106" s="18" t="n"/>
      <c r="F106" s="15" t="n"/>
      <c r="G106" s="19">
        <f>IF(A106&amp;""="","",IF(N(F106)&gt;0,F106,ROUND(N(E106)*'الإعدادات'!$B$6,2)))</f>
        <v/>
      </c>
      <c r="H106" s="20">
        <f>IF(A106&amp;""="","",MAX(0,(YEAR('الإعدادات'!$B$4)-YEAR('الإعدادات'!$B$5))*12+MONTH('الإعدادات'!$B$4)-MONTH('الإعدادات'!$B$5)+1))</f>
        <v/>
      </c>
      <c r="I106" s="19">
        <f>IF(A106&amp;""="","",ROUND(H106*G106,2))</f>
        <v/>
      </c>
      <c r="J106" s="19">
        <f>IF(A106&amp;""="","",SUMIFS('المدفوعات'!$C$6:$C$2005,'المدفوعات'!$B$6:$B$2005,A106&amp;""))</f>
        <v/>
      </c>
      <c r="K106" s="19">
        <f>IF(A106&amp;""="","",ROUND(I106-J106,2))</f>
        <v/>
      </c>
      <c r="L106" s="20">
        <f>IF(A106&amp;""="","",IF(AND(K106&gt;0,G106&gt;0),ROUNDUP(ROUND(K106/G106,4),0),0))</f>
        <v/>
      </c>
      <c r="M106" s="21">
        <f>IF(A106&amp;""="","",IFERROR(SUMIFS('المدفوعات'!$A$6:$A$2005,'المدفوعات'!$B$6:$B$2005,A106&amp;"",'المدفوعات'!$H$6:$H$2005,1)/COUNTIFS('المدفوعات'!$B$6:$B$2005,A106&amp;"",'المدفوعات'!$H$6:$H$2005,1),""))</f>
        <v/>
      </c>
      <c r="N106" s="6">
        <f>IF(A106&amp;""="","",IF(G106&lt;=0,"حدد الاشتراك",IF(K106&gt;0,"متأخر",IF(K106&lt;0,"دفع مقدمًا","مسدد"))))</f>
        <v/>
      </c>
      <c r="O106" s="20">
        <f>IF(N106="متأخر",COUNTIFS($K$6:$K$305,"&gt;"&amp;K106)+COUNTIFS($K$6:K106,K106),"")</f>
        <v/>
      </c>
    </row>
    <row r="107">
      <c r="A107" s="5" t="n"/>
      <c r="B107" s="5" t="n"/>
      <c r="C107" s="5" t="n"/>
      <c r="D107" s="17" t="n"/>
      <c r="E107" s="18" t="n"/>
      <c r="F107" s="15" t="n"/>
      <c r="G107" s="19">
        <f>IF(A107&amp;""="","",IF(N(F107)&gt;0,F107,ROUND(N(E107)*'الإعدادات'!$B$6,2)))</f>
        <v/>
      </c>
      <c r="H107" s="20">
        <f>IF(A107&amp;""="","",MAX(0,(YEAR('الإعدادات'!$B$4)-YEAR('الإعدادات'!$B$5))*12+MONTH('الإعدادات'!$B$4)-MONTH('الإعدادات'!$B$5)+1))</f>
        <v/>
      </c>
      <c r="I107" s="19">
        <f>IF(A107&amp;""="","",ROUND(H107*G107,2))</f>
        <v/>
      </c>
      <c r="J107" s="19">
        <f>IF(A107&amp;""="","",SUMIFS('المدفوعات'!$C$6:$C$2005,'المدفوعات'!$B$6:$B$2005,A107&amp;""))</f>
        <v/>
      </c>
      <c r="K107" s="19">
        <f>IF(A107&amp;""="","",ROUND(I107-J107,2))</f>
        <v/>
      </c>
      <c r="L107" s="20">
        <f>IF(A107&amp;""="","",IF(AND(K107&gt;0,G107&gt;0),ROUNDUP(ROUND(K107/G107,4),0),0))</f>
        <v/>
      </c>
      <c r="M107" s="21">
        <f>IF(A107&amp;""="","",IFERROR(SUMIFS('المدفوعات'!$A$6:$A$2005,'المدفوعات'!$B$6:$B$2005,A107&amp;"",'المدفوعات'!$H$6:$H$2005,1)/COUNTIFS('المدفوعات'!$B$6:$B$2005,A107&amp;"",'المدفوعات'!$H$6:$H$2005,1),""))</f>
        <v/>
      </c>
      <c r="N107" s="6">
        <f>IF(A107&amp;""="","",IF(G107&lt;=0,"حدد الاشتراك",IF(K107&gt;0,"متأخر",IF(K107&lt;0,"دفع مقدمًا","مسدد"))))</f>
        <v/>
      </c>
      <c r="O107" s="20">
        <f>IF(N107="متأخر",COUNTIFS($K$6:$K$305,"&gt;"&amp;K107)+COUNTIFS($K$6:K107,K107),"")</f>
        <v/>
      </c>
    </row>
    <row r="108">
      <c r="A108" s="5" t="n"/>
      <c r="B108" s="5" t="n"/>
      <c r="C108" s="5" t="n"/>
      <c r="D108" s="17" t="n"/>
      <c r="E108" s="18" t="n"/>
      <c r="F108" s="15" t="n"/>
      <c r="G108" s="19">
        <f>IF(A108&amp;""="","",IF(N(F108)&gt;0,F108,ROUND(N(E108)*'الإعدادات'!$B$6,2)))</f>
        <v/>
      </c>
      <c r="H108" s="20">
        <f>IF(A108&amp;""="","",MAX(0,(YEAR('الإعدادات'!$B$4)-YEAR('الإعدادات'!$B$5))*12+MONTH('الإعدادات'!$B$4)-MONTH('الإعدادات'!$B$5)+1))</f>
        <v/>
      </c>
      <c r="I108" s="19">
        <f>IF(A108&amp;""="","",ROUND(H108*G108,2))</f>
        <v/>
      </c>
      <c r="J108" s="19">
        <f>IF(A108&amp;""="","",SUMIFS('المدفوعات'!$C$6:$C$2005,'المدفوعات'!$B$6:$B$2005,A108&amp;""))</f>
        <v/>
      </c>
      <c r="K108" s="19">
        <f>IF(A108&amp;""="","",ROUND(I108-J108,2))</f>
        <v/>
      </c>
      <c r="L108" s="20">
        <f>IF(A108&amp;""="","",IF(AND(K108&gt;0,G108&gt;0),ROUNDUP(ROUND(K108/G108,4),0),0))</f>
        <v/>
      </c>
      <c r="M108" s="21">
        <f>IF(A108&amp;""="","",IFERROR(SUMIFS('المدفوعات'!$A$6:$A$2005,'المدفوعات'!$B$6:$B$2005,A108&amp;"",'المدفوعات'!$H$6:$H$2005,1)/COUNTIFS('المدفوعات'!$B$6:$B$2005,A108&amp;"",'المدفوعات'!$H$6:$H$2005,1),""))</f>
        <v/>
      </c>
      <c r="N108" s="6">
        <f>IF(A108&amp;""="","",IF(G108&lt;=0,"حدد الاشتراك",IF(K108&gt;0,"متأخر",IF(K108&lt;0,"دفع مقدمًا","مسدد"))))</f>
        <v/>
      </c>
      <c r="O108" s="20">
        <f>IF(N108="متأخر",COUNTIFS($K$6:$K$305,"&gt;"&amp;K108)+COUNTIFS($K$6:K108,K108),"")</f>
        <v/>
      </c>
    </row>
    <row r="109">
      <c r="A109" s="5" t="n"/>
      <c r="B109" s="5" t="n"/>
      <c r="C109" s="5" t="n"/>
      <c r="D109" s="17" t="n"/>
      <c r="E109" s="18" t="n"/>
      <c r="F109" s="15" t="n"/>
      <c r="G109" s="19">
        <f>IF(A109&amp;""="","",IF(N(F109)&gt;0,F109,ROUND(N(E109)*'الإعدادات'!$B$6,2)))</f>
        <v/>
      </c>
      <c r="H109" s="20">
        <f>IF(A109&amp;""="","",MAX(0,(YEAR('الإعدادات'!$B$4)-YEAR('الإعدادات'!$B$5))*12+MONTH('الإعدادات'!$B$4)-MONTH('الإعدادات'!$B$5)+1))</f>
        <v/>
      </c>
      <c r="I109" s="19">
        <f>IF(A109&amp;""="","",ROUND(H109*G109,2))</f>
        <v/>
      </c>
      <c r="J109" s="19">
        <f>IF(A109&amp;""="","",SUMIFS('المدفوعات'!$C$6:$C$2005,'المدفوعات'!$B$6:$B$2005,A109&amp;""))</f>
        <v/>
      </c>
      <c r="K109" s="19">
        <f>IF(A109&amp;""="","",ROUND(I109-J109,2))</f>
        <v/>
      </c>
      <c r="L109" s="20">
        <f>IF(A109&amp;""="","",IF(AND(K109&gt;0,G109&gt;0),ROUNDUP(ROUND(K109/G109,4),0),0))</f>
        <v/>
      </c>
      <c r="M109" s="21">
        <f>IF(A109&amp;""="","",IFERROR(SUMIFS('المدفوعات'!$A$6:$A$2005,'المدفوعات'!$B$6:$B$2005,A109&amp;"",'المدفوعات'!$H$6:$H$2005,1)/COUNTIFS('المدفوعات'!$B$6:$B$2005,A109&amp;"",'المدفوعات'!$H$6:$H$2005,1),""))</f>
        <v/>
      </c>
      <c r="N109" s="6">
        <f>IF(A109&amp;""="","",IF(G109&lt;=0,"حدد الاشتراك",IF(K109&gt;0,"متأخر",IF(K109&lt;0,"دفع مقدمًا","مسدد"))))</f>
        <v/>
      </c>
      <c r="O109" s="20">
        <f>IF(N109="متأخر",COUNTIFS($K$6:$K$305,"&gt;"&amp;K109)+COUNTIFS($K$6:K109,K109),"")</f>
        <v/>
      </c>
    </row>
    <row r="110">
      <c r="A110" s="5" t="n"/>
      <c r="B110" s="5" t="n"/>
      <c r="C110" s="5" t="n"/>
      <c r="D110" s="17" t="n"/>
      <c r="E110" s="18" t="n"/>
      <c r="F110" s="15" t="n"/>
      <c r="G110" s="19">
        <f>IF(A110&amp;""="","",IF(N(F110)&gt;0,F110,ROUND(N(E110)*'الإعدادات'!$B$6,2)))</f>
        <v/>
      </c>
      <c r="H110" s="20">
        <f>IF(A110&amp;""="","",MAX(0,(YEAR('الإعدادات'!$B$4)-YEAR('الإعدادات'!$B$5))*12+MONTH('الإعدادات'!$B$4)-MONTH('الإعدادات'!$B$5)+1))</f>
        <v/>
      </c>
      <c r="I110" s="19">
        <f>IF(A110&amp;""="","",ROUND(H110*G110,2))</f>
        <v/>
      </c>
      <c r="J110" s="19">
        <f>IF(A110&amp;""="","",SUMIFS('المدفوعات'!$C$6:$C$2005,'المدفوعات'!$B$6:$B$2005,A110&amp;""))</f>
        <v/>
      </c>
      <c r="K110" s="19">
        <f>IF(A110&amp;""="","",ROUND(I110-J110,2))</f>
        <v/>
      </c>
      <c r="L110" s="20">
        <f>IF(A110&amp;""="","",IF(AND(K110&gt;0,G110&gt;0),ROUNDUP(ROUND(K110/G110,4),0),0))</f>
        <v/>
      </c>
      <c r="M110" s="21">
        <f>IF(A110&amp;""="","",IFERROR(SUMIFS('المدفوعات'!$A$6:$A$2005,'المدفوعات'!$B$6:$B$2005,A110&amp;"",'المدفوعات'!$H$6:$H$2005,1)/COUNTIFS('المدفوعات'!$B$6:$B$2005,A110&amp;"",'المدفوعات'!$H$6:$H$2005,1),""))</f>
        <v/>
      </c>
      <c r="N110" s="6">
        <f>IF(A110&amp;""="","",IF(G110&lt;=0,"حدد الاشتراك",IF(K110&gt;0,"متأخر",IF(K110&lt;0,"دفع مقدمًا","مسدد"))))</f>
        <v/>
      </c>
      <c r="O110" s="20">
        <f>IF(N110="متأخر",COUNTIFS($K$6:$K$305,"&gt;"&amp;K110)+COUNTIFS($K$6:K110,K110),"")</f>
        <v/>
      </c>
    </row>
    <row r="111">
      <c r="A111" s="5" t="n"/>
      <c r="B111" s="5" t="n"/>
      <c r="C111" s="5" t="n"/>
      <c r="D111" s="17" t="n"/>
      <c r="E111" s="18" t="n"/>
      <c r="F111" s="15" t="n"/>
      <c r="G111" s="19">
        <f>IF(A111&amp;""="","",IF(N(F111)&gt;0,F111,ROUND(N(E111)*'الإعدادات'!$B$6,2)))</f>
        <v/>
      </c>
      <c r="H111" s="20">
        <f>IF(A111&amp;""="","",MAX(0,(YEAR('الإعدادات'!$B$4)-YEAR('الإعدادات'!$B$5))*12+MONTH('الإعدادات'!$B$4)-MONTH('الإعدادات'!$B$5)+1))</f>
        <v/>
      </c>
      <c r="I111" s="19">
        <f>IF(A111&amp;""="","",ROUND(H111*G111,2))</f>
        <v/>
      </c>
      <c r="J111" s="19">
        <f>IF(A111&amp;""="","",SUMIFS('المدفوعات'!$C$6:$C$2005,'المدفوعات'!$B$6:$B$2005,A111&amp;""))</f>
        <v/>
      </c>
      <c r="K111" s="19">
        <f>IF(A111&amp;""="","",ROUND(I111-J111,2))</f>
        <v/>
      </c>
      <c r="L111" s="20">
        <f>IF(A111&amp;""="","",IF(AND(K111&gt;0,G111&gt;0),ROUNDUP(ROUND(K111/G111,4),0),0))</f>
        <v/>
      </c>
      <c r="M111" s="21">
        <f>IF(A111&amp;""="","",IFERROR(SUMIFS('المدفوعات'!$A$6:$A$2005,'المدفوعات'!$B$6:$B$2005,A111&amp;"",'المدفوعات'!$H$6:$H$2005,1)/COUNTIFS('المدفوعات'!$B$6:$B$2005,A111&amp;"",'المدفوعات'!$H$6:$H$2005,1),""))</f>
        <v/>
      </c>
      <c r="N111" s="6">
        <f>IF(A111&amp;""="","",IF(G111&lt;=0,"حدد الاشتراك",IF(K111&gt;0,"متأخر",IF(K111&lt;0,"دفع مقدمًا","مسدد"))))</f>
        <v/>
      </c>
      <c r="O111" s="20">
        <f>IF(N111="متأخر",COUNTIFS($K$6:$K$305,"&gt;"&amp;K111)+COUNTIFS($K$6:K111,K111),"")</f>
        <v/>
      </c>
    </row>
    <row r="112">
      <c r="A112" s="5" t="n"/>
      <c r="B112" s="5" t="n"/>
      <c r="C112" s="5" t="n"/>
      <c r="D112" s="17" t="n"/>
      <c r="E112" s="18" t="n"/>
      <c r="F112" s="15" t="n"/>
      <c r="G112" s="19">
        <f>IF(A112&amp;""="","",IF(N(F112)&gt;0,F112,ROUND(N(E112)*'الإعدادات'!$B$6,2)))</f>
        <v/>
      </c>
      <c r="H112" s="20">
        <f>IF(A112&amp;""="","",MAX(0,(YEAR('الإعدادات'!$B$4)-YEAR('الإعدادات'!$B$5))*12+MONTH('الإعدادات'!$B$4)-MONTH('الإعدادات'!$B$5)+1))</f>
        <v/>
      </c>
      <c r="I112" s="19">
        <f>IF(A112&amp;""="","",ROUND(H112*G112,2))</f>
        <v/>
      </c>
      <c r="J112" s="19">
        <f>IF(A112&amp;""="","",SUMIFS('المدفوعات'!$C$6:$C$2005,'المدفوعات'!$B$6:$B$2005,A112&amp;""))</f>
        <v/>
      </c>
      <c r="K112" s="19">
        <f>IF(A112&amp;""="","",ROUND(I112-J112,2))</f>
        <v/>
      </c>
      <c r="L112" s="20">
        <f>IF(A112&amp;""="","",IF(AND(K112&gt;0,G112&gt;0),ROUNDUP(ROUND(K112/G112,4),0),0))</f>
        <v/>
      </c>
      <c r="M112" s="21">
        <f>IF(A112&amp;""="","",IFERROR(SUMIFS('المدفوعات'!$A$6:$A$2005,'المدفوعات'!$B$6:$B$2005,A112&amp;"",'المدفوعات'!$H$6:$H$2005,1)/COUNTIFS('المدفوعات'!$B$6:$B$2005,A112&amp;"",'المدفوعات'!$H$6:$H$2005,1),""))</f>
        <v/>
      </c>
      <c r="N112" s="6">
        <f>IF(A112&amp;""="","",IF(G112&lt;=0,"حدد الاشتراك",IF(K112&gt;0,"متأخر",IF(K112&lt;0,"دفع مقدمًا","مسدد"))))</f>
        <v/>
      </c>
      <c r="O112" s="20">
        <f>IF(N112="متأخر",COUNTIFS($K$6:$K$305,"&gt;"&amp;K112)+COUNTIFS($K$6:K112,K112),"")</f>
        <v/>
      </c>
    </row>
    <row r="113">
      <c r="A113" s="5" t="n"/>
      <c r="B113" s="5" t="n"/>
      <c r="C113" s="5" t="n"/>
      <c r="D113" s="17" t="n"/>
      <c r="E113" s="18" t="n"/>
      <c r="F113" s="15" t="n"/>
      <c r="G113" s="19">
        <f>IF(A113&amp;""="","",IF(N(F113)&gt;0,F113,ROUND(N(E113)*'الإعدادات'!$B$6,2)))</f>
        <v/>
      </c>
      <c r="H113" s="20">
        <f>IF(A113&amp;""="","",MAX(0,(YEAR('الإعدادات'!$B$4)-YEAR('الإعدادات'!$B$5))*12+MONTH('الإعدادات'!$B$4)-MONTH('الإعدادات'!$B$5)+1))</f>
        <v/>
      </c>
      <c r="I113" s="19">
        <f>IF(A113&amp;""="","",ROUND(H113*G113,2))</f>
        <v/>
      </c>
      <c r="J113" s="19">
        <f>IF(A113&amp;""="","",SUMIFS('المدفوعات'!$C$6:$C$2005,'المدفوعات'!$B$6:$B$2005,A113&amp;""))</f>
        <v/>
      </c>
      <c r="K113" s="19">
        <f>IF(A113&amp;""="","",ROUND(I113-J113,2))</f>
        <v/>
      </c>
      <c r="L113" s="20">
        <f>IF(A113&amp;""="","",IF(AND(K113&gt;0,G113&gt;0),ROUNDUP(ROUND(K113/G113,4),0),0))</f>
        <v/>
      </c>
      <c r="M113" s="21">
        <f>IF(A113&amp;""="","",IFERROR(SUMIFS('المدفوعات'!$A$6:$A$2005,'المدفوعات'!$B$6:$B$2005,A113&amp;"",'المدفوعات'!$H$6:$H$2005,1)/COUNTIFS('المدفوعات'!$B$6:$B$2005,A113&amp;"",'المدفوعات'!$H$6:$H$2005,1),""))</f>
        <v/>
      </c>
      <c r="N113" s="6">
        <f>IF(A113&amp;""="","",IF(G113&lt;=0,"حدد الاشتراك",IF(K113&gt;0,"متأخر",IF(K113&lt;0,"دفع مقدمًا","مسدد"))))</f>
        <v/>
      </c>
      <c r="O113" s="20">
        <f>IF(N113="متأخر",COUNTIFS($K$6:$K$305,"&gt;"&amp;K113)+COUNTIFS($K$6:K113,K113),"")</f>
        <v/>
      </c>
    </row>
    <row r="114">
      <c r="A114" s="5" t="n"/>
      <c r="B114" s="5" t="n"/>
      <c r="C114" s="5" t="n"/>
      <c r="D114" s="17" t="n"/>
      <c r="E114" s="18" t="n"/>
      <c r="F114" s="15" t="n"/>
      <c r="G114" s="19">
        <f>IF(A114&amp;""="","",IF(N(F114)&gt;0,F114,ROUND(N(E114)*'الإعدادات'!$B$6,2)))</f>
        <v/>
      </c>
      <c r="H114" s="20">
        <f>IF(A114&amp;""="","",MAX(0,(YEAR('الإعدادات'!$B$4)-YEAR('الإعدادات'!$B$5))*12+MONTH('الإعدادات'!$B$4)-MONTH('الإعدادات'!$B$5)+1))</f>
        <v/>
      </c>
      <c r="I114" s="19">
        <f>IF(A114&amp;""="","",ROUND(H114*G114,2))</f>
        <v/>
      </c>
      <c r="J114" s="19">
        <f>IF(A114&amp;""="","",SUMIFS('المدفوعات'!$C$6:$C$2005,'المدفوعات'!$B$6:$B$2005,A114&amp;""))</f>
        <v/>
      </c>
      <c r="K114" s="19">
        <f>IF(A114&amp;""="","",ROUND(I114-J114,2))</f>
        <v/>
      </c>
      <c r="L114" s="20">
        <f>IF(A114&amp;""="","",IF(AND(K114&gt;0,G114&gt;0),ROUNDUP(ROUND(K114/G114,4),0),0))</f>
        <v/>
      </c>
      <c r="M114" s="21">
        <f>IF(A114&amp;""="","",IFERROR(SUMIFS('المدفوعات'!$A$6:$A$2005,'المدفوعات'!$B$6:$B$2005,A114&amp;"",'المدفوعات'!$H$6:$H$2005,1)/COUNTIFS('المدفوعات'!$B$6:$B$2005,A114&amp;"",'المدفوعات'!$H$6:$H$2005,1),""))</f>
        <v/>
      </c>
      <c r="N114" s="6">
        <f>IF(A114&amp;""="","",IF(G114&lt;=0,"حدد الاشتراك",IF(K114&gt;0,"متأخر",IF(K114&lt;0,"دفع مقدمًا","مسدد"))))</f>
        <v/>
      </c>
      <c r="O114" s="20">
        <f>IF(N114="متأخر",COUNTIFS($K$6:$K$305,"&gt;"&amp;K114)+COUNTIFS($K$6:K114,K114),"")</f>
        <v/>
      </c>
    </row>
    <row r="115">
      <c r="A115" s="5" t="n"/>
      <c r="B115" s="5" t="n"/>
      <c r="C115" s="5" t="n"/>
      <c r="D115" s="17" t="n"/>
      <c r="E115" s="18" t="n"/>
      <c r="F115" s="15" t="n"/>
      <c r="G115" s="19">
        <f>IF(A115&amp;""="","",IF(N(F115)&gt;0,F115,ROUND(N(E115)*'الإعدادات'!$B$6,2)))</f>
        <v/>
      </c>
      <c r="H115" s="20">
        <f>IF(A115&amp;""="","",MAX(0,(YEAR('الإعدادات'!$B$4)-YEAR('الإعدادات'!$B$5))*12+MONTH('الإعدادات'!$B$4)-MONTH('الإعدادات'!$B$5)+1))</f>
        <v/>
      </c>
      <c r="I115" s="19">
        <f>IF(A115&amp;""="","",ROUND(H115*G115,2))</f>
        <v/>
      </c>
      <c r="J115" s="19">
        <f>IF(A115&amp;""="","",SUMIFS('المدفوعات'!$C$6:$C$2005,'المدفوعات'!$B$6:$B$2005,A115&amp;""))</f>
        <v/>
      </c>
      <c r="K115" s="19">
        <f>IF(A115&amp;""="","",ROUND(I115-J115,2))</f>
        <v/>
      </c>
      <c r="L115" s="20">
        <f>IF(A115&amp;""="","",IF(AND(K115&gt;0,G115&gt;0),ROUNDUP(ROUND(K115/G115,4),0),0))</f>
        <v/>
      </c>
      <c r="M115" s="21">
        <f>IF(A115&amp;""="","",IFERROR(SUMIFS('المدفوعات'!$A$6:$A$2005,'المدفوعات'!$B$6:$B$2005,A115&amp;"",'المدفوعات'!$H$6:$H$2005,1)/COUNTIFS('المدفوعات'!$B$6:$B$2005,A115&amp;"",'المدفوعات'!$H$6:$H$2005,1),""))</f>
        <v/>
      </c>
      <c r="N115" s="6">
        <f>IF(A115&amp;""="","",IF(G115&lt;=0,"حدد الاشتراك",IF(K115&gt;0,"متأخر",IF(K115&lt;0,"دفع مقدمًا","مسدد"))))</f>
        <v/>
      </c>
      <c r="O115" s="20">
        <f>IF(N115="متأخر",COUNTIFS($K$6:$K$305,"&gt;"&amp;K115)+COUNTIFS($K$6:K115,K115),"")</f>
        <v/>
      </c>
    </row>
    <row r="116">
      <c r="A116" s="5" t="n"/>
      <c r="B116" s="5" t="n"/>
      <c r="C116" s="5" t="n"/>
      <c r="D116" s="17" t="n"/>
      <c r="E116" s="18" t="n"/>
      <c r="F116" s="15" t="n"/>
      <c r="G116" s="19">
        <f>IF(A116&amp;""="","",IF(N(F116)&gt;0,F116,ROUND(N(E116)*'الإعدادات'!$B$6,2)))</f>
        <v/>
      </c>
      <c r="H116" s="20">
        <f>IF(A116&amp;""="","",MAX(0,(YEAR('الإعدادات'!$B$4)-YEAR('الإعدادات'!$B$5))*12+MONTH('الإعدادات'!$B$4)-MONTH('الإعدادات'!$B$5)+1))</f>
        <v/>
      </c>
      <c r="I116" s="19">
        <f>IF(A116&amp;""="","",ROUND(H116*G116,2))</f>
        <v/>
      </c>
      <c r="J116" s="19">
        <f>IF(A116&amp;""="","",SUMIFS('المدفوعات'!$C$6:$C$2005,'المدفوعات'!$B$6:$B$2005,A116&amp;""))</f>
        <v/>
      </c>
      <c r="K116" s="19">
        <f>IF(A116&amp;""="","",ROUND(I116-J116,2))</f>
        <v/>
      </c>
      <c r="L116" s="20">
        <f>IF(A116&amp;""="","",IF(AND(K116&gt;0,G116&gt;0),ROUNDUP(ROUND(K116/G116,4),0),0))</f>
        <v/>
      </c>
      <c r="M116" s="21">
        <f>IF(A116&amp;""="","",IFERROR(SUMIFS('المدفوعات'!$A$6:$A$2005,'المدفوعات'!$B$6:$B$2005,A116&amp;"",'المدفوعات'!$H$6:$H$2005,1)/COUNTIFS('المدفوعات'!$B$6:$B$2005,A116&amp;"",'المدفوعات'!$H$6:$H$2005,1),""))</f>
        <v/>
      </c>
      <c r="N116" s="6">
        <f>IF(A116&amp;""="","",IF(G116&lt;=0,"حدد الاشتراك",IF(K116&gt;0,"متأخر",IF(K116&lt;0,"دفع مقدمًا","مسدد"))))</f>
        <v/>
      </c>
      <c r="O116" s="20">
        <f>IF(N116="متأخر",COUNTIFS($K$6:$K$305,"&gt;"&amp;K116)+COUNTIFS($K$6:K116,K116),"")</f>
        <v/>
      </c>
    </row>
    <row r="117">
      <c r="A117" s="5" t="n"/>
      <c r="B117" s="5" t="n"/>
      <c r="C117" s="5" t="n"/>
      <c r="D117" s="17" t="n"/>
      <c r="E117" s="18" t="n"/>
      <c r="F117" s="15" t="n"/>
      <c r="G117" s="19">
        <f>IF(A117&amp;""="","",IF(N(F117)&gt;0,F117,ROUND(N(E117)*'الإعدادات'!$B$6,2)))</f>
        <v/>
      </c>
      <c r="H117" s="20">
        <f>IF(A117&amp;""="","",MAX(0,(YEAR('الإعدادات'!$B$4)-YEAR('الإعدادات'!$B$5))*12+MONTH('الإعدادات'!$B$4)-MONTH('الإعدادات'!$B$5)+1))</f>
        <v/>
      </c>
      <c r="I117" s="19">
        <f>IF(A117&amp;""="","",ROUND(H117*G117,2))</f>
        <v/>
      </c>
      <c r="J117" s="19">
        <f>IF(A117&amp;""="","",SUMIFS('المدفوعات'!$C$6:$C$2005,'المدفوعات'!$B$6:$B$2005,A117&amp;""))</f>
        <v/>
      </c>
      <c r="K117" s="19">
        <f>IF(A117&amp;""="","",ROUND(I117-J117,2))</f>
        <v/>
      </c>
      <c r="L117" s="20">
        <f>IF(A117&amp;""="","",IF(AND(K117&gt;0,G117&gt;0),ROUNDUP(ROUND(K117/G117,4),0),0))</f>
        <v/>
      </c>
      <c r="M117" s="21">
        <f>IF(A117&amp;""="","",IFERROR(SUMIFS('المدفوعات'!$A$6:$A$2005,'المدفوعات'!$B$6:$B$2005,A117&amp;"",'المدفوعات'!$H$6:$H$2005,1)/COUNTIFS('المدفوعات'!$B$6:$B$2005,A117&amp;"",'المدفوعات'!$H$6:$H$2005,1),""))</f>
        <v/>
      </c>
      <c r="N117" s="6">
        <f>IF(A117&amp;""="","",IF(G117&lt;=0,"حدد الاشتراك",IF(K117&gt;0,"متأخر",IF(K117&lt;0,"دفع مقدمًا","مسدد"))))</f>
        <v/>
      </c>
      <c r="O117" s="20">
        <f>IF(N117="متأخر",COUNTIFS($K$6:$K$305,"&gt;"&amp;K117)+COUNTIFS($K$6:K117,K117),"")</f>
        <v/>
      </c>
    </row>
    <row r="118">
      <c r="A118" s="5" t="n"/>
      <c r="B118" s="5" t="n"/>
      <c r="C118" s="5" t="n"/>
      <c r="D118" s="17" t="n"/>
      <c r="E118" s="18" t="n"/>
      <c r="F118" s="15" t="n"/>
      <c r="G118" s="19">
        <f>IF(A118&amp;""="","",IF(N(F118)&gt;0,F118,ROUND(N(E118)*'الإعدادات'!$B$6,2)))</f>
        <v/>
      </c>
      <c r="H118" s="20">
        <f>IF(A118&amp;""="","",MAX(0,(YEAR('الإعدادات'!$B$4)-YEAR('الإعدادات'!$B$5))*12+MONTH('الإعدادات'!$B$4)-MONTH('الإعدادات'!$B$5)+1))</f>
        <v/>
      </c>
      <c r="I118" s="19">
        <f>IF(A118&amp;""="","",ROUND(H118*G118,2))</f>
        <v/>
      </c>
      <c r="J118" s="19">
        <f>IF(A118&amp;""="","",SUMIFS('المدفوعات'!$C$6:$C$2005,'المدفوعات'!$B$6:$B$2005,A118&amp;""))</f>
        <v/>
      </c>
      <c r="K118" s="19">
        <f>IF(A118&amp;""="","",ROUND(I118-J118,2))</f>
        <v/>
      </c>
      <c r="L118" s="20">
        <f>IF(A118&amp;""="","",IF(AND(K118&gt;0,G118&gt;0),ROUNDUP(ROUND(K118/G118,4),0),0))</f>
        <v/>
      </c>
      <c r="M118" s="21">
        <f>IF(A118&amp;""="","",IFERROR(SUMIFS('المدفوعات'!$A$6:$A$2005,'المدفوعات'!$B$6:$B$2005,A118&amp;"",'المدفوعات'!$H$6:$H$2005,1)/COUNTIFS('المدفوعات'!$B$6:$B$2005,A118&amp;"",'المدفوعات'!$H$6:$H$2005,1),""))</f>
        <v/>
      </c>
      <c r="N118" s="6">
        <f>IF(A118&amp;""="","",IF(G118&lt;=0,"حدد الاشتراك",IF(K118&gt;0,"متأخر",IF(K118&lt;0,"دفع مقدمًا","مسدد"))))</f>
        <v/>
      </c>
      <c r="O118" s="20">
        <f>IF(N118="متأخر",COUNTIFS($K$6:$K$305,"&gt;"&amp;K118)+COUNTIFS($K$6:K118,K118),"")</f>
        <v/>
      </c>
    </row>
    <row r="119">
      <c r="A119" s="5" t="n"/>
      <c r="B119" s="5" t="n"/>
      <c r="C119" s="5" t="n"/>
      <c r="D119" s="17" t="n"/>
      <c r="E119" s="18" t="n"/>
      <c r="F119" s="15" t="n"/>
      <c r="G119" s="19">
        <f>IF(A119&amp;""="","",IF(N(F119)&gt;0,F119,ROUND(N(E119)*'الإعدادات'!$B$6,2)))</f>
        <v/>
      </c>
      <c r="H119" s="20">
        <f>IF(A119&amp;""="","",MAX(0,(YEAR('الإعدادات'!$B$4)-YEAR('الإعدادات'!$B$5))*12+MONTH('الإعدادات'!$B$4)-MONTH('الإعدادات'!$B$5)+1))</f>
        <v/>
      </c>
      <c r="I119" s="19">
        <f>IF(A119&amp;""="","",ROUND(H119*G119,2))</f>
        <v/>
      </c>
      <c r="J119" s="19">
        <f>IF(A119&amp;""="","",SUMIFS('المدفوعات'!$C$6:$C$2005,'المدفوعات'!$B$6:$B$2005,A119&amp;""))</f>
        <v/>
      </c>
      <c r="K119" s="19">
        <f>IF(A119&amp;""="","",ROUND(I119-J119,2))</f>
        <v/>
      </c>
      <c r="L119" s="20">
        <f>IF(A119&amp;""="","",IF(AND(K119&gt;0,G119&gt;0),ROUNDUP(ROUND(K119/G119,4),0),0))</f>
        <v/>
      </c>
      <c r="M119" s="21">
        <f>IF(A119&amp;""="","",IFERROR(SUMIFS('المدفوعات'!$A$6:$A$2005,'المدفوعات'!$B$6:$B$2005,A119&amp;"",'المدفوعات'!$H$6:$H$2005,1)/COUNTIFS('المدفوعات'!$B$6:$B$2005,A119&amp;"",'المدفوعات'!$H$6:$H$2005,1),""))</f>
        <v/>
      </c>
      <c r="N119" s="6">
        <f>IF(A119&amp;""="","",IF(G119&lt;=0,"حدد الاشتراك",IF(K119&gt;0,"متأخر",IF(K119&lt;0,"دفع مقدمًا","مسدد"))))</f>
        <v/>
      </c>
      <c r="O119" s="20">
        <f>IF(N119="متأخر",COUNTIFS($K$6:$K$305,"&gt;"&amp;K119)+COUNTIFS($K$6:K119,K119),"")</f>
        <v/>
      </c>
    </row>
    <row r="120">
      <c r="A120" s="5" t="n"/>
      <c r="B120" s="5" t="n"/>
      <c r="C120" s="5" t="n"/>
      <c r="D120" s="17" t="n"/>
      <c r="E120" s="18" t="n"/>
      <c r="F120" s="15" t="n"/>
      <c r="G120" s="19">
        <f>IF(A120&amp;""="","",IF(N(F120)&gt;0,F120,ROUND(N(E120)*'الإعدادات'!$B$6,2)))</f>
        <v/>
      </c>
      <c r="H120" s="20">
        <f>IF(A120&amp;""="","",MAX(0,(YEAR('الإعدادات'!$B$4)-YEAR('الإعدادات'!$B$5))*12+MONTH('الإعدادات'!$B$4)-MONTH('الإعدادات'!$B$5)+1))</f>
        <v/>
      </c>
      <c r="I120" s="19">
        <f>IF(A120&amp;""="","",ROUND(H120*G120,2))</f>
        <v/>
      </c>
      <c r="J120" s="19">
        <f>IF(A120&amp;""="","",SUMIFS('المدفوعات'!$C$6:$C$2005,'المدفوعات'!$B$6:$B$2005,A120&amp;""))</f>
        <v/>
      </c>
      <c r="K120" s="19">
        <f>IF(A120&amp;""="","",ROUND(I120-J120,2))</f>
        <v/>
      </c>
      <c r="L120" s="20">
        <f>IF(A120&amp;""="","",IF(AND(K120&gt;0,G120&gt;0),ROUNDUP(ROUND(K120/G120,4),0),0))</f>
        <v/>
      </c>
      <c r="M120" s="21">
        <f>IF(A120&amp;""="","",IFERROR(SUMIFS('المدفوعات'!$A$6:$A$2005,'المدفوعات'!$B$6:$B$2005,A120&amp;"",'المدفوعات'!$H$6:$H$2005,1)/COUNTIFS('المدفوعات'!$B$6:$B$2005,A120&amp;"",'المدفوعات'!$H$6:$H$2005,1),""))</f>
        <v/>
      </c>
      <c r="N120" s="6">
        <f>IF(A120&amp;""="","",IF(G120&lt;=0,"حدد الاشتراك",IF(K120&gt;0,"متأخر",IF(K120&lt;0,"دفع مقدمًا","مسدد"))))</f>
        <v/>
      </c>
      <c r="O120" s="20">
        <f>IF(N120="متأخر",COUNTIFS($K$6:$K$305,"&gt;"&amp;K120)+COUNTIFS($K$6:K120,K120),"")</f>
        <v/>
      </c>
    </row>
    <row r="121">
      <c r="A121" s="5" t="n"/>
      <c r="B121" s="5" t="n"/>
      <c r="C121" s="5" t="n"/>
      <c r="D121" s="17" t="n"/>
      <c r="E121" s="18" t="n"/>
      <c r="F121" s="15" t="n"/>
      <c r="G121" s="19">
        <f>IF(A121&amp;""="","",IF(N(F121)&gt;0,F121,ROUND(N(E121)*'الإعدادات'!$B$6,2)))</f>
        <v/>
      </c>
      <c r="H121" s="20">
        <f>IF(A121&amp;""="","",MAX(0,(YEAR('الإعدادات'!$B$4)-YEAR('الإعدادات'!$B$5))*12+MONTH('الإعدادات'!$B$4)-MONTH('الإعدادات'!$B$5)+1))</f>
        <v/>
      </c>
      <c r="I121" s="19">
        <f>IF(A121&amp;""="","",ROUND(H121*G121,2))</f>
        <v/>
      </c>
      <c r="J121" s="19">
        <f>IF(A121&amp;""="","",SUMIFS('المدفوعات'!$C$6:$C$2005,'المدفوعات'!$B$6:$B$2005,A121&amp;""))</f>
        <v/>
      </c>
      <c r="K121" s="19">
        <f>IF(A121&amp;""="","",ROUND(I121-J121,2))</f>
        <v/>
      </c>
      <c r="L121" s="20">
        <f>IF(A121&amp;""="","",IF(AND(K121&gt;0,G121&gt;0),ROUNDUP(ROUND(K121/G121,4),0),0))</f>
        <v/>
      </c>
      <c r="M121" s="21">
        <f>IF(A121&amp;""="","",IFERROR(SUMIFS('المدفوعات'!$A$6:$A$2005,'المدفوعات'!$B$6:$B$2005,A121&amp;"",'المدفوعات'!$H$6:$H$2005,1)/COUNTIFS('المدفوعات'!$B$6:$B$2005,A121&amp;"",'المدفوعات'!$H$6:$H$2005,1),""))</f>
        <v/>
      </c>
      <c r="N121" s="6">
        <f>IF(A121&amp;""="","",IF(G121&lt;=0,"حدد الاشتراك",IF(K121&gt;0,"متأخر",IF(K121&lt;0,"دفع مقدمًا","مسدد"))))</f>
        <v/>
      </c>
      <c r="O121" s="20">
        <f>IF(N121="متأخر",COUNTIFS($K$6:$K$305,"&gt;"&amp;K121)+COUNTIFS($K$6:K121,K121),"")</f>
        <v/>
      </c>
    </row>
    <row r="122">
      <c r="A122" s="5" t="n"/>
      <c r="B122" s="5" t="n"/>
      <c r="C122" s="5" t="n"/>
      <c r="D122" s="17" t="n"/>
      <c r="E122" s="18" t="n"/>
      <c r="F122" s="15" t="n"/>
      <c r="G122" s="19">
        <f>IF(A122&amp;""="","",IF(N(F122)&gt;0,F122,ROUND(N(E122)*'الإعدادات'!$B$6,2)))</f>
        <v/>
      </c>
      <c r="H122" s="20">
        <f>IF(A122&amp;""="","",MAX(0,(YEAR('الإعدادات'!$B$4)-YEAR('الإعدادات'!$B$5))*12+MONTH('الإعدادات'!$B$4)-MONTH('الإعدادات'!$B$5)+1))</f>
        <v/>
      </c>
      <c r="I122" s="19">
        <f>IF(A122&amp;""="","",ROUND(H122*G122,2))</f>
        <v/>
      </c>
      <c r="J122" s="19">
        <f>IF(A122&amp;""="","",SUMIFS('المدفوعات'!$C$6:$C$2005,'المدفوعات'!$B$6:$B$2005,A122&amp;""))</f>
        <v/>
      </c>
      <c r="K122" s="19">
        <f>IF(A122&amp;""="","",ROUND(I122-J122,2))</f>
        <v/>
      </c>
      <c r="L122" s="20">
        <f>IF(A122&amp;""="","",IF(AND(K122&gt;0,G122&gt;0),ROUNDUP(ROUND(K122/G122,4),0),0))</f>
        <v/>
      </c>
      <c r="M122" s="21">
        <f>IF(A122&amp;""="","",IFERROR(SUMIFS('المدفوعات'!$A$6:$A$2005,'المدفوعات'!$B$6:$B$2005,A122&amp;"",'المدفوعات'!$H$6:$H$2005,1)/COUNTIFS('المدفوعات'!$B$6:$B$2005,A122&amp;"",'المدفوعات'!$H$6:$H$2005,1),""))</f>
        <v/>
      </c>
      <c r="N122" s="6">
        <f>IF(A122&amp;""="","",IF(G122&lt;=0,"حدد الاشتراك",IF(K122&gt;0,"متأخر",IF(K122&lt;0,"دفع مقدمًا","مسدد"))))</f>
        <v/>
      </c>
      <c r="O122" s="20">
        <f>IF(N122="متأخر",COUNTIFS($K$6:$K$305,"&gt;"&amp;K122)+COUNTIFS($K$6:K122,K122),"")</f>
        <v/>
      </c>
    </row>
    <row r="123">
      <c r="A123" s="5" t="n"/>
      <c r="B123" s="5" t="n"/>
      <c r="C123" s="5" t="n"/>
      <c r="D123" s="17" t="n"/>
      <c r="E123" s="18" t="n"/>
      <c r="F123" s="15" t="n"/>
      <c r="G123" s="19">
        <f>IF(A123&amp;""="","",IF(N(F123)&gt;0,F123,ROUND(N(E123)*'الإعدادات'!$B$6,2)))</f>
        <v/>
      </c>
      <c r="H123" s="20">
        <f>IF(A123&amp;""="","",MAX(0,(YEAR('الإعدادات'!$B$4)-YEAR('الإعدادات'!$B$5))*12+MONTH('الإعدادات'!$B$4)-MONTH('الإعدادات'!$B$5)+1))</f>
        <v/>
      </c>
      <c r="I123" s="19">
        <f>IF(A123&amp;""="","",ROUND(H123*G123,2))</f>
        <v/>
      </c>
      <c r="J123" s="19">
        <f>IF(A123&amp;""="","",SUMIFS('المدفوعات'!$C$6:$C$2005,'المدفوعات'!$B$6:$B$2005,A123&amp;""))</f>
        <v/>
      </c>
      <c r="K123" s="19">
        <f>IF(A123&amp;""="","",ROUND(I123-J123,2))</f>
        <v/>
      </c>
      <c r="L123" s="20">
        <f>IF(A123&amp;""="","",IF(AND(K123&gt;0,G123&gt;0),ROUNDUP(ROUND(K123/G123,4),0),0))</f>
        <v/>
      </c>
      <c r="M123" s="21">
        <f>IF(A123&amp;""="","",IFERROR(SUMIFS('المدفوعات'!$A$6:$A$2005,'المدفوعات'!$B$6:$B$2005,A123&amp;"",'المدفوعات'!$H$6:$H$2005,1)/COUNTIFS('المدفوعات'!$B$6:$B$2005,A123&amp;"",'المدفوعات'!$H$6:$H$2005,1),""))</f>
        <v/>
      </c>
      <c r="N123" s="6">
        <f>IF(A123&amp;""="","",IF(G123&lt;=0,"حدد الاشتراك",IF(K123&gt;0,"متأخر",IF(K123&lt;0,"دفع مقدمًا","مسدد"))))</f>
        <v/>
      </c>
      <c r="O123" s="20">
        <f>IF(N123="متأخر",COUNTIFS($K$6:$K$305,"&gt;"&amp;K123)+COUNTIFS($K$6:K123,K123),"")</f>
        <v/>
      </c>
    </row>
    <row r="124">
      <c r="A124" s="5" t="n"/>
      <c r="B124" s="5" t="n"/>
      <c r="C124" s="5" t="n"/>
      <c r="D124" s="17" t="n"/>
      <c r="E124" s="18" t="n"/>
      <c r="F124" s="15" t="n"/>
      <c r="G124" s="19">
        <f>IF(A124&amp;""="","",IF(N(F124)&gt;0,F124,ROUND(N(E124)*'الإعدادات'!$B$6,2)))</f>
        <v/>
      </c>
      <c r="H124" s="20">
        <f>IF(A124&amp;""="","",MAX(0,(YEAR('الإعدادات'!$B$4)-YEAR('الإعدادات'!$B$5))*12+MONTH('الإعدادات'!$B$4)-MONTH('الإعدادات'!$B$5)+1))</f>
        <v/>
      </c>
      <c r="I124" s="19">
        <f>IF(A124&amp;""="","",ROUND(H124*G124,2))</f>
        <v/>
      </c>
      <c r="J124" s="19">
        <f>IF(A124&amp;""="","",SUMIFS('المدفوعات'!$C$6:$C$2005,'المدفوعات'!$B$6:$B$2005,A124&amp;""))</f>
        <v/>
      </c>
      <c r="K124" s="19">
        <f>IF(A124&amp;""="","",ROUND(I124-J124,2))</f>
        <v/>
      </c>
      <c r="L124" s="20">
        <f>IF(A124&amp;""="","",IF(AND(K124&gt;0,G124&gt;0),ROUNDUP(ROUND(K124/G124,4),0),0))</f>
        <v/>
      </c>
      <c r="M124" s="21">
        <f>IF(A124&amp;""="","",IFERROR(SUMIFS('المدفوعات'!$A$6:$A$2005,'المدفوعات'!$B$6:$B$2005,A124&amp;"",'المدفوعات'!$H$6:$H$2005,1)/COUNTIFS('المدفوعات'!$B$6:$B$2005,A124&amp;"",'المدفوعات'!$H$6:$H$2005,1),""))</f>
        <v/>
      </c>
      <c r="N124" s="6">
        <f>IF(A124&amp;""="","",IF(G124&lt;=0,"حدد الاشتراك",IF(K124&gt;0,"متأخر",IF(K124&lt;0,"دفع مقدمًا","مسدد"))))</f>
        <v/>
      </c>
      <c r="O124" s="20">
        <f>IF(N124="متأخر",COUNTIFS($K$6:$K$305,"&gt;"&amp;K124)+COUNTIFS($K$6:K124,K124),"")</f>
        <v/>
      </c>
    </row>
    <row r="125">
      <c r="A125" s="5" t="n"/>
      <c r="B125" s="5" t="n"/>
      <c r="C125" s="5" t="n"/>
      <c r="D125" s="17" t="n"/>
      <c r="E125" s="18" t="n"/>
      <c r="F125" s="15" t="n"/>
      <c r="G125" s="19">
        <f>IF(A125&amp;""="","",IF(N(F125)&gt;0,F125,ROUND(N(E125)*'الإعدادات'!$B$6,2)))</f>
        <v/>
      </c>
      <c r="H125" s="20">
        <f>IF(A125&amp;""="","",MAX(0,(YEAR('الإعدادات'!$B$4)-YEAR('الإعدادات'!$B$5))*12+MONTH('الإعدادات'!$B$4)-MONTH('الإعدادات'!$B$5)+1))</f>
        <v/>
      </c>
      <c r="I125" s="19">
        <f>IF(A125&amp;""="","",ROUND(H125*G125,2))</f>
        <v/>
      </c>
      <c r="J125" s="19">
        <f>IF(A125&amp;""="","",SUMIFS('المدفوعات'!$C$6:$C$2005,'المدفوعات'!$B$6:$B$2005,A125&amp;""))</f>
        <v/>
      </c>
      <c r="K125" s="19">
        <f>IF(A125&amp;""="","",ROUND(I125-J125,2))</f>
        <v/>
      </c>
      <c r="L125" s="20">
        <f>IF(A125&amp;""="","",IF(AND(K125&gt;0,G125&gt;0),ROUNDUP(ROUND(K125/G125,4),0),0))</f>
        <v/>
      </c>
      <c r="M125" s="21">
        <f>IF(A125&amp;""="","",IFERROR(SUMIFS('المدفوعات'!$A$6:$A$2005,'المدفوعات'!$B$6:$B$2005,A125&amp;"",'المدفوعات'!$H$6:$H$2005,1)/COUNTIFS('المدفوعات'!$B$6:$B$2005,A125&amp;"",'المدفوعات'!$H$6:$H$2005,1),""))</f>
        <v/>
      </c>
      <c r="N125" s="6">
        <f>IF(A125&amp;""="","",IF(G125&lt;=0,"حدد الاشتراك",IF(K125&gt;0,"متأخر",IF(K125&lt;0,"دفع مقدمًا","مسدد"))))</f>
        <v/>
      </c>
      <c r="O125" s="20">
        <f>IF(N125="متأخر",COUNTIFS($K$6:$K$305,"&gt;"&amp;K125)+COUNTIFS($K$6:K125,K125),"")</f>
        <v/>
      </c>
    </row>
    <row r="126">
      <c r="A126" s="5" t="n"/>
      <c r="B126" s="5" t="n"/>
      <c r="C126" s="5" t="n"/>
      <c r="D126" s="17" t="n"/>
      <c r="E126" s="18" t="n"/>
      <c r="F126" s="15" t="n"/>
      <c r="G126" s="19">
        <f>IF(A126&amp;""="","",IF(N(F126)&gt;0,F126,ROUND(N(E126)*'الإعدادات'!$B$6,2)))</f>
        <v/>
      </c>
      <c r="H126" s="20">
        <f>IF(A126&amp;""="","",MAX(0,(YEAR('الإعدادات'!$B$4)-YEAR('الإعدادات'!$B$5))*12+MONTH('الإعدادات'!$B$4)-MONTH('الإعدادات'!$B$5)+1))</f>
        <v/>
      </c>
      <c r="I126" s="19">
        <f>IF(A126&amp;""="","",ROUND(H126*G126,2))</f>
        <v/>
      </c>
      <c r="J126" s="19">
        <f>IF(A126&amp;""="","",SUMIFS('المدفوعات'!$C$6:$C$2005,'المدفوعات'!$B$6:$B$2005,A126&amp;""))</f>
        <v/>
      </c>
      <c r="K126" s="19">
        <f>IF(A126&amp;""="","",ROUND(I126-J126,2))</f>
        <v/>
      </c>
      <c r="L126" s="20">
        <f>IF(A126&amp;""="","",IF(AND(K126&gt;0,G126&gt;0),ROUNDUP(ROUND(K126/G126,4),0),0))</f>
        <v/>
      </c>
      <c r="M126" s="21">
        <f>IF(A126&amp;""="","",IFERROR(SUMIFS('المدفوعات'!$A$6:$A$2005,'المدفوعات'!$B$6:$B$2005,A126&amp;"",'المدفوعات'!$H$6:$H$2005,1)/COUNTIFS('المدفوعات'!$B$6:$B$2005,A126&amp;"",'المدفوعات'!$H$6:$H$2005,1),""))</f>
        <v/>
      </c>
      <c r="N126" s="6">
        <f>IF(A126&amp;""="","",IF(G126&lt;=0,"حدد الاشتراك",IF(K126&gt;0,"متأخر",IF(K126&lt;0,"دفع مقدمًا","مسدد"))))</f>
        <v/>
      </c>
      <c r="O126" s="20">
        <f>IF(N126="متأخر",COUNTIFS($K$6:$K$305,"&gt;"&amp;K126)+COUNTIFS($K$6:K126,K126),"")</f>
        <v/>
      </c>
    </row>
    <row r="127">
      <c r="A127" s="5" t="n"/>
      <c r="B127" s="5" t="n"/>
      <c r="C127" s="5" t="n"/>
      <c r="D127" s="17" t="n"/>
      <c r="E127" s="18" t="n"/>
      <c r="F127" s="15" t="n"/>
      <c r="G127" s="19">
        <f>IF(A127&amp;""="","",IF(N(F127)&gt;0,F127,ROUND(N(E127)*'الإعدادات'!$B$6,2)))</f>
        <v/>
      </c>
      <c r="H127" s="20">
        <f>IF(A127&amp;""="","",MAX(0,(YEAR('الإعدادات'!$B$4)-YEAR('الإعدادات'!$B$5))*12+MONTH('الإعدادات'!$B$4)-MONTH('الإعدادات'!$B$5)+1))</f>
        <v/>
      </c>
      <c r="I127" s="19">
        <f>IF(A127&amp;""="","",ROUND(H127*G127,2))</f>
        <v/>
      </c>
      <c r="J127" s="19">
        <f>IF(A127&amp;""="","",SUMIFS('المدفوعات'!$C$6:$C$2005,'المدفوعات'!$B$6:$B$2005,A127&amp;""))</f>
        <v/>
      </c>
      <c r="K127" s="19">
        <f>IF(A127&amp;""="","",ROUND(I127-J127,2))</f>
        <v/>
      </c>
      <c r="L127" s="20">
        <f>IF(A127&amp;""="","",IF(AND(K127&gt;0,G127&gt;0),ROUNDUP(ROUND(K127/G127,4),0),0))</f>
        <v/>
      </c>
      <c r="M127" s="21">
        <f>IF(A127&amp;""="","",IFERROR(SUMIFS('المدفوعات'!$A$6:$A$2005,'المدفوعات'!$B$6:$B$2005,A127&amp;"",'المدفوعات'!$H$6:$H$2005,1)/COUNTIFS('المدفوعات'!$B$6:$B$2005,A127&amp;"",'المدفوعات'!$H$6:$H$2005,1),""))</f>
        <v/>
      </c>
      <c r="N127" s="6">
        <f>IF(A127&amp;""="","",IF(G127&lt;=0,"حدد الاشتراك",IF(K127&gt;0,"متأخر",IF(K127&lt;0,"دفع مقدمًا","مسدد"))))</f>
        <v/>
      </c>
      <c r="O127" s="20">
        <f>IF(N127="متأخر",COUNTIFS($K$6:$K$305,"&gt;"&amp;K127)+COUNTIFS($K$6:K127,K127),"")</f>
        <v/>
      </c>
    </row>
    <row r="128">
      <c r="A128" s="5" t="n"/>
      <c r="B128" s="5" t="n"/>
      <c r="C128" s="5" t="n"/>
      <c r="D128" s="17" t="n"/>
      <c r="E128" s="18" t="n"/>
      <c r="F128" s="15" t="n"/>
      <c r="G128" s="19">
        <f>IF(A128&amp;""="","",IF(N(F128)&gt;0,F128,ROUND(N(E128)*'الإعدادات'!$B$6,2)))</f>
        <v/>
      </c>
      <c r="H128" s="20">
        <f>IF(A128&amp;""="","",MAX(0,(YEAR('الإعدادات'!$B$4)-YEAR('الإعدادات'!$B$5))*12+MONTH('الإعدادات'!$B$4)-MONTH('الإعدادات'!$B$5)+1))</f>
        <v/>
      </c>
      <c r="I128" s="19">
        <f>IF(A128&amp;""="","",ROUND(H128*G128,2))</f>
        <v/>
      </c>
      <c r="J128" s="19">
        <f>IF(A128&amp;""="","",SUMIFS('المدفوعات'!$C$6:$C$2005,'المدفوعات'!$B$6:$B$2005,A128&amp;""))</f>
        <v/>
      </c>
      <c r="K128" s="19">
        <f>IF(A128&amp;""="","",ROUND(I128-J128,2))</f>
        <v/>
      </c>
      <c r="L128" s="20">
        <f>IF(A128&amp;""="","",IF(AND(K128&gt;0,G128&gt;0),ROUNDUP(ROUND(K128/G128,4),0),0))</f>
        <v/>
      </c>
      <c r="M128" s="21">
        <f>IF(A128&amp;""="","",IFERROR(SUMIFS('المدفوعات'!$A$6:$A$2005,'المدفوعات'!$B$6:$B$2005,A128&amp;"",'المدفوعات'!$H$6:$H$2005,1)/COUNTIFS('المدفوعات'!$B$6:$B$2005,A128&amp;"",'المدفوعات'!$H$6:$H$2005,1),""))</f>
        <v/>
      </c>
      <c r="N128" s="6">
        <f>IF(A128&amp;""="","",IF(G128&lt;=0,"حدد الاشتراك",IF(K128&gt;0,"متأخر",IF(K128&lt;0,"دفع مقدمًا","مسدد"))))</f>
        <v/>
      </c>
      <c r="O128" s="20">
        <f>IF(N128="متأخر",COUNTIFS($K$6:$K$305,"&gt;"&amp;K128)+COUNTIFS($K$6:K128,K128),"")</f>
        <v/>
      </c>
    </row>
    <row r="129">
      <c r="A129" s="5" t="n"/>
      <c r="B129" s="5" t="n"/>
      <c r="C129" s="5" t="n"/>
      <c r="D129" s="17" t="n"/>
      <c r="E129" s="18" t="n"/>
      <c r="F129" s="15" t="n"/>
      <c r="G129" s="19">
        <f>IF(A129&amp;""="","",IF(N(F129)&gt;0,F129,ROUND(N(E129)*'الإعدادات'!$B$6,2)))</f>
        <v/>
      </c>
      <c r="H129" s="20">
        <f>IF(A129&amp;""="","",MAX(0,(YEAR('الإعدادات'!$B$4)-YEAR('الإعدادات'!$B$5))*12+MONTH('الإعدادات'!$B$4)-MONTH('الإعدادات'!$B$5)+1))</f>
        <v/>
      </c>
      <c r="I129" s="19">
        <f>IF(A129&amp;""="","",ROUND(H129*G129,2))</f>
        <v/>
      </c>
      <c r="J129" s="19">
        <f>IF(A129&amp;""="","",SUMIFS('المدفوعات'!$C$6:$C$2005,'المدفوعات'!$B$6:$B$2005,A129&amp;""))</f>
        <v/>
      </c>
      <c r="K129" s="19">
        <f>IF(A129&amp;""="","",ROUND(I129-J129,2))</f>
        <v/>
      </c>
      <c r="L129" s="20">
        <f>IF(A129&amp;""="","",IF(AND(K129&gt;0,G129&gt;0),ROUNDUP(ROUND(K129/G129,4),0),0))</f>
        <v/>
      </c>
      <c r="M129" s="21">
        <f>IF(A129&amp;""="","",IFERROR(SUMIFS('المدفوعات'!$A$6:$A$2005,'المدفوعات'!$B$6:$B$2005,A129&amp;"",'المدفوعات'!$H$6:$H$2005,1)/COUNTIFS('المدفوعات'!$B$6:$B$2005,A129&amp;"",'المدفوعات'!$H$6:$H$2005,1),""))</f>
        <v/>
      </c>
      <c r="N129" s="6">
        <f>IF(A129&amp;""="","",IF(G129&lt;=0,"حدد الاشتراك",IF(K129&gt;0,"متأخر",IF(K129&lt;0,"دفع مقدمًا","مسدد"))))</f>
        <v/>
      </c>
      <c r="O129" s="20">
        <f>IF(N129="متأخر",COUNTIFS($K$6:$K$305,"&gt;"&amp;K129)+COUNTIFS($K$6:K129,K129),"")</f>
        <v/>
      </c>
    </row>
    <row r="130">
      <c r="A130" s="5" t="n"/>
      <c r="B130" s="5" t="n"/>
      <c r="C130" s="5" t="n"/>
      <c r="D130" s="17" t="n"/>
      <c r="E130" s="18" t="n"/>
      <c r="F130" s="15" t="n"/>
      <c r="G130" s="19">
        <f>IF(A130&amp;""="","",IF(N(F130)&gt;0,F130,ROUND(N(E130)*'الإعدادات'!$B$6,2)))</f>
        <v/>
      </c>
      <c r="H130" s="20">
        <f>IF(A130&amp;""="","",MAX(0,(YEAR('الإعدادات'!$B$4)-YEAR('الإعدادات'!$B$5))*12+MONTH('الإعدادات'!$B$4)-MONTH('الإعدادات'!$B$5)+1))</f>
        <v/>
      </c>
      <c r="I130" s="19">
        <f>IF(A130&amp;""="","",ROUND(H130*G130,2))</f>
        <v/>
      </c>
      <c r="J130" s="19">
        <f>IF(A130&amp;""="","",SUMIFS('المدفوعات'!$C$6:$C$2005,'المدفوعات'!$B$6:$B$2005,A130&amp;""))</f>
        <v/>
      </c>
      <c r="K130" s="19">
        <f>IF(A130&amp;""="","",ROUND(I130-J130,2))</f>
        <v/>
      </c>
      <c r="L130" s="20">
        <f>IF(A130&amp;""="","",IF(AND(K130&gt;0,G130&gt;0),ROUNDUP(ROUND(K130/G130,4),0),0))</f>
        <v/>
      </c>
      <c r="M130" s="21">
        <f>IF(A130&amp;""="","",IFERROR(SUMIFS('المدفوعات'!$A$6:$A$2005,'المدفوعات'!$B$6:$B$2005,A130&amp;"",'المدفوعات'!$H$6:$H$2005,1)/COUNTIFS('المدفوعات'!$B$6:$B$2005,A130&amp;"",'المدفوعات'!$H$6:$H$2005,1),""))</f>
        <v/>
      </c>
      <c r="N130" s="6">
        <f>IF(A130&amp;""="","",IF(G130&lt;=0,"حدد الاشتراك",IF(K130&gt;0,"متأخر",IF(K130&lt;0,"دفع مقدمًا","مسدد"))))</f>
        <v/>
      </c>
      <c r="O130" s="20">
        <f>IF(N130="متأخر",COUNTIFS($K$6:$K$305,"&gt;"&amp;K130)+COUNTIFS($K$6:K130,K130),"")</f>
        <v/>
      </c>
    </row>
    <row r="131">
      <c r="A131" s="5" t="n"/>
      <c r="B131" s="5" t="n"/>
      <c r="C131" s="5" t="n"/>
      <c r="D131" s="17" t="n"/>
      <c r="E131" s="18" t="n"/>
      <c r="F131" s="15" t="n"/>
      <c r="G131" s="19">
        <f>IF(A131&amp;""="","",IF(N(F131)&gt;0,F131,ROUND(N(E131)*'الإعدادات'!$B$6,2)))</f>
        <v/>
      </c>
      <c r="H131" s="20">
        <f>IF(A131&amp;""="","",MAX(0,(YEAR('الإعدادات'!$B$4)-YEAR('الإعدادات'!$B$5))*12+MONTH('الإعدادات'!$B$4)-MONTH('الإعدادات'!$B$5)+1))</f>
        <v/>
      </c>
      <c r="I131" s="19">
        <f>IF(A131&amp;""="","",ROUND(H131*G131,2))</f>
        <v/>
      </c>
      <c r="J131" s="19">
        <f>IF(A131&amp;""="","",SUMIFS('المدفوعات'!$C$6:$C$2005,'المدفوعات'!$B$6:$B$2005,A131&amp;""))</f>
        <v/>
      </c>
      <c r="K131" s="19">
        <f>IF(A131&amp;""="","",ROUND(I131-J131,2))</f>
        <v/>
      </c>
      <c r="L131" s="20">
        <f>IF(A131&amp;""="","",IF(AND(K131&gt;0,G131&gt;0),ROUNDUP(ROUND(K131/G131,4),0),0))</f>
        <v/>
      </c>
      <c r="M131" s="21">
        <f>IF(A131&amp;""="","",IFERROR(SUMIFS('المدفوعات'!$A$6:$A$2005,'المدفوعات'!$B$6:$B$2005,A131&amp;"",'المدفوعات'!$H$6:$H$2005,1)/COUNTIFS('المدفوعات'!$B$6:$B$2005,A131&amp;"",'المدفوعات'!$H$6:$H$2005,1),""))</f>
        <v/>
      </c>
      <c r="N131" s="6">
        <f>IF(A131&amp;""="","",IF(G131&lt;=0,"حدد الاشتراك",IF(K131&gt;0,"متأخر",IF(K131&lt;0,"دفع مقدمًا","مسدد"))))</f>
        <v/>
      </c>
      <c r="O131" s="20">
        <f>IF(N131="متأخر",COUNTIFS($K$6:$K$305,"&gt;"&amp;K131)+COUNTIFS($K$6:K131,K131),"")</f>
        <v/>
      </c>
    </row>
    <row r="132">
      <c r="A132" s="5" t="n"/>
      <c r="B132" s="5" t="n"/>
      <c r="C132" s="5" t="n"/>
      <c r="D132" s="17" t="n"/>
      <c r="E132" s="18" t="n"/>
      <c r="F132" s="15" t="n"/>
      <c r="G132" s="19">
        <f>IF(A132&amp;""="","",IF(N(F132)&gt;0,F132,ROUND(N(E132)*'الإعدادات'!$B$6,2)))</f>
        <v/>
      </c>
      <c r="H132" s="20">
        <f>IF(A132&amp;""="","",MAX(0,(YEAR('الإعدادات'!$B$4)-YEAR('الإعدادات'!$B$5))*12+MONTH('الإعدادات'!$B$4)-MONTH('الإعدادات'!$B$5)+1))</f>
        <v/>
      </c>
      <c r="I132" s="19">
        <f>IF(A132&amp;""="","",ROUND(H132*G132,2))</f>
        <v/>
      </c>
      <c r="J132" s="19">
        <f>IF(A132&amp;""="","",SUMIFS('المدفوعات'!$C$6:$C$2005,'المدفوعات'!$B$6:$B$2005,A132&amp;""))</f>
        <v/>
      </c>
      <c r="K132" s="19">
        <f>IF(A132&amp;""="","",ROUND(I132-J132,2))</f>
        <v/>
      </c>
      <c r="L132" s="20">
        <f>IF(A132&amp;""="","",IF(AND(K132&gt;0,G132&gt;0),ROUNDUP(ROUND(K132/G132,4),0),0))</f>
        <v/>
      </c>
      <c r="M132" s="21">
        <f>IF(A132&amp;""="","",IFERROR(SUMIFS('المدفوعات'!$A$6:$A$2005,'المدفوعات'!$B$6:$B$2005,A132&amp;"",'المدفوعات'!$H$6:$H$2005,1)/COUNTIFS('المدفوعات'!$B$6:$B$2005,A132&amp;"",'المدفوعات'!$H$6:$H$2005,1),""))</f>
        <v/>
      </c>
      <c r="N132" s="6">
        <f>IF(A132&amp;""="","",IF(G132&lt;=0,"حدد الاشتراك",IF(K132&gt;0,"متأخر",IF(K132&lt;0,"دفع مقدمًا","مسدد"))))</f>
        <v/>
      </c>
      <c r="O132" s="20">
        <f>IF(N132="متأخر",COUNTIFS($K$6:$K$305,"&gt;"&amp;K132)+COUNTIFS($K$6:K132,K132),"")</f>
        <v/>
      </c>
    </row>
    <row r="133">
      <c r="A133" s="5" t="n"/>
      <c r="B133" s="5" t="n"/>
      <c r="C133" s="5" t="n"/>
      <c r="D133" s="17" t="n"/>
      <c r="E133" s="18" t="n"/>
      <c r="F133" s="15" t="n"/>
      <c r="G133" s="19">
        <f>IF(A133&amp;""="","",IF(N(F133)&gt;0,F133,ROUND(N(E133)*'الإعدادات'!$B$6,2)))</f>
        <v/>
      </c>
      <c r="H133" s="20">
        <f>IF(A133&amp;""="","",MAX(0,(YEAR('الإعدادات'!$B$4)-YEAR('الإعدادات'!$B$5))*12+MONTH('الإعدادات'!$B$4)-MONTH('الإعدادات'!$B$5)+1))</f>
        <v/>
      </c>
      <c r="I133" s="19">
        <f>IF(A133&amp;""="","",ROUND(H133*G133,2))</f>
        <v/>
      </c>
      <c r="J133" s="19">
        <f>IF(A133&amp;""="","",SUMIFS('المدفوعات'!$C$6:$C$2005,'المدفوعات'!$B$6:$B$2005,A133&amp;""))</f>
        <v/>
      </c>
      <c r="K133" s="19">
        <f>IF(A133&amp;""="","",ROUND(I133-J133,2))</f>
        <v/>
      </c>
      <c r="L133" s="20">
        <f>IF(A133&amp;""="","",IF(AND(K133&gt;0,G133&gt;0),ROUNDUP(ROUND(K133/G133,4),0),0))</f>
        <v/>
      </c>
      <c r="M133" s="21">
        <f>IF(A133&amp;""="","",IFERROR(SUMIFS('المدفوعات'!$A$6:$A$2005,'المدفوعات'!$B$6:$B$2005,A133&amp;"",'المدفوعات'!$H$6:$H$2005,1)/COUNTIFS('المدفوعات'!$B$6:$B$2005,A133&amp;"",'المدفوعات'!$H$6:$H$2005,1),""))</f>
        <v/>
      </c>
      <c r="N133" s="6">
        <f>IF(A133&amp;""="","",IF(G133&lt;=0,"حدد الاشتراك",IF(K133&gt;0,"متأخر",IF(K133&lt;0,"دفع مقدمًا","مسدد"))))</f>
        <v/>
      </c>
      <c r="O133" s="20">
        <f>IF(N133="متأخر",COUNTIFS($K$6:$K$305,"&gt;"&amp;K133)+COUNTIFS($K$6:K133,K133),"")</f>
        <v/>
      </c>
    </row>
    <row r="134">
      <c r="A134" s="5" t="n"/>
      <c r="B134" s="5" t="n"/>
      <c r="C134" s="5" t="n"/>
      <c r="D134" s="17" t="n"/>
      <c r="E134" s="18" t="n"/>
      <c r="F134" s="15" t="n"/>
      <c r="G134" s="19">
        <f>IF(A134&amp;""="","",IF(N(F134)&gt;0,F134,ROUND(N(E134)*'الإعدادات'!$B$6,2)))</f>
        <v/>
      </c>
      <c r="H134" s="20">
        <f>IF(A134&amp;""="","",MAX(0,(YEAR('الإعدادات'!$B$4)-YEAR('الإعدادات'!$B$5))*12+MONTH('الإعدادات'!$B$4)-MONTH('الإعدادات'!$B$5)+1))</f>
        <v/>
      </c>
      <c r="I134" s="19">
        <f>IF(A134&amp;""="","",ROUND(H134*G134,2))</f>
        <v/>
      </c>
      <c r="J134" s="19">
        <f>IF(A134&amp;""="","",SUMIFS('المدفوعات'!$C$6:$C$2005,'المدفوعات'!$B$6:$B$2005,A134&amp;""))</f>
        <v/>
      </c>
      <c r="K134" s="19">
        <f>IF(A134&amp;""="","",ROUND(I134-J134,2))</f>
        <v/>
      </c>
      <c r="L134" s="20">
        <f>IF(A134&amp;""="","",IF(AND(K134&gt;0,G134&gt;0),ROUNDUP(ROUND(K134/G134,4),0),0))</f>
        <v/>
      </c>
      <c r="M134" s="21">
        <f>IF(A134&amp;""="","",IFERROR(SUMIFS('المدفوعات'!$A$6:$A$2005,'المدفوعات'!$B$6:$B$2005,A134&amp;"",'المدفوعات'!$H$6:$H$2005,1)/COUNTIFS('المدفوعات'!$B$6:$B$2005,A134&amp;"",'المدفوعات'!$H$6:$H$2005,1),""))</f>
        <v/>
      </c>
      <c r="N134" s="6">
        <f>IF(A134&amp;""="","",IF(G134&lt;=0,"حدد الاشتراك",IF(K134&gt;0,"متأخر",IF(K134&lt;0,"دفع مقدمًا","مسدد"))))</f>
        <v/>
      </c>
      <c r="O134" s="20">
        <f>IF(N134="متأخر",COUNTIFS($K$6:$K$305,"&gt;"&amp;K134)+COUNTIFS($K$6:K134,K134),"")</f>
        <v/>
      </c>
    </row>
    <row r="135">
      <c r="A135" s="5" t="n"/>
      <c r="B135" s="5" t="n"/>
      <c r="C135" s="5" t="n"/>
      <c r="D135" s="17" t="n"/>
      <c r="E135" s="18" t="n"/>
      <c r="F135" s="15" t="n"/>
      <c r="G135" s="19">
        <f>IF(A135&amp;""="","",IF(N(F135)&gt;0,F135,ROUND(N(E135)*'الإعدادات'!$B$6,2)))</f>
        <v/>
      </c>
      <c r="H135" s="20">
        <f>IF(A135&amp;""="","",MAX(0,(YEAR('الإعدادات'!$B$4)-YEAR('الإعدادات'!$B$5))*12+MONTH('الإعدادات'!$B$4)-MONTH('الإعدادات'!$B$5)+1))</f>
        <v/>
      </c>
      <c r="I135" s="19">
        <f>IF(A135&amp;""="","",ROUND(H135*G135,2))</f>
        <v/>
      </c>
      <c r="J135" s="19">
        <f>IF(A135&amp;""="","",SUMIFS('المدفوعات'!$C$6:$C$2005,'المدفوعات'!$B$6:$B$2005,A135&amp;""))</f>
        <v/>
      </c>
      <c r="K135" s="19">
        <f>IF(A135&amp;""="","",ROUND(I135-J135,2))</f>
        <v/>
      </c>
      <c r="L135" s="20">
        <f>IF(A135&amp;""="","",IF(AND(K135&gt;0,G135&gt;0),ROUNDUP(ROUND(K135/G135,4),0),0))</f>
        <v/>
      </c>
      <c r="M135" s="21">
        <f>IF(A135&amp;""="","",IFERROR(SUMIFS('المدفوعات'!$A$6:$A$2005,'المدفوعات'!$B$6:$B$2005,A135&amp;"",'المدفوعات'!$H$6:$H$2005,1)/COUNTIFS('المدفوعات'!$B$6:$B$2005,A135&amp;"",'المدفوعات'!$H$6:$H$2005,1),""))</f>
        <v/>
      </c>
      <c r="N135" s="6">
        <f>IF(A135&amp;""="","",IF(G135&lt;=0,"حدد الاشتراك",IF(K135&gt;0,"متأخر",IF(K135&lt;0,"دفع مقدمًا","مسدد"))))</f>
        <v/>
      </c>
      <c r="O135" s="20">
        <f>IF(N135="متأخر",COUNTIFS($K$6:$K$305,"&gt;"&amp;K135)+COUNTIFS($K$6:K135,K135),"")</f>
        <v/>
      </c>
    </row>
    <row r="136">
      <c r="A136" s="5" t="n"/>
      <c r="B136" s="5" t="n"/>
      <c r="C136" s="5" t="n"/>
      <c r="D136" s="17" t="n"/>
      <c r="E136" s="18" t="n"/>
      <c r="F136" s="15" t="n"/>
      <c r="G136" s="19">
        <f>IF(A136&amp;""="","",IF(N(F136)&gt;0,F136,ROUND(N(E136)*'الإعدادات'!$B$6,2)))</f>
        <v/>
      </c>
      <c r="H136" s="20">
        <f>IF(A136&amp;""="","",MAX(0,(YEAR('الإعدادات'!$B$4)-YEAR('الإعدادات'!$B$5))*12+MONTH('الإعدادات'!$B$4)-MONTH('الإعدادات'!$B$5)+1))</f>
        <v/>
      </c>
      <c r="I136" s="19">
        <f>IF(A136&amp;""="","",ROUND(H136*G136,2))</f>
        <v/>
      </c>
      <c r="J136" s="19">
        <f>IF(A136&amp;""="","",SUMIFS('المدفوعات'!$C$6:$C$2005,'المدفوعات'!$B$6:$B$2005,A136&amp;""))</f>
        <v/>
      </c>
      <c r="K136" s="19">
        <f>IF(A136&amp;""="","",ROUND(I136-J136,2))</f>
        <v/>
      </c>
      <c r="L136" s="20">
        <f>IF(A136&amp;""="","",IF(AND(K136&gt;0,G136&gt;0),ROUNDUP(ROUND(K136/G136,4),0),0))</f>
        <v/>
      </c>
      <c r="M136" s="21">
        <f>IF(A136&amp;""="","",IFERROR(SUMIFS('المدفوعات'!$A$6:$A$2005,'المدفوعات'!$B$6:$B$2005,A136&amp;"",'المدفوعات'!$H$6:$H$2005,1)/COUNTIFS('المدفوعات'!$B$6:$B$2005,A136&amp;"",'المدفوعات'!$H$6:$H$2005,1),""))</f>
        <v/>
      </c>
      <c r="N136" s="6">
        <f>IF(A136&amp;""="","",IF(G136&lt;=0,"حدد الاشتراك",IF(K136&gt;0,"متأخر",IF(K136&lt;0,"دفع مقدمًا","مسدد"))))</f>
        <v/>
      </c>
      <c r="O136" s="20">
        <f>IF(N136="متأخر",COUNTIFS($K$6:$K$305,"&gt;"&amp;K136)+COUNTIFS($K$6:K136,K136),"")</f>
        <v/>
      </c>
    </row>
    <row r="137">
      <c r="A137" s="5" t="n"/>
      <c r="B137" s="5" t="n"/>
      <c r="C137" s="5" t="n"/>
      <c r="D137" s="17" t="n"/>
      <c r="E137" s="18" t="n"/>
      <c r="F137" s="15" t="n"/>
      <c r="G137" s="19">
        <f>IF(A137&amp;""="","",IF(N(F137)&gt;0,F137,ROUND(N(E137)*'الإعدادات'!$B$6,2)))</f>
        <v/>
      </c>
      <c r="H137" s="20">
        <f>IF(A137&amp;""="","",MAX(0,(YEAR('الإعدادات'!$B$4)-YEAR('الإعدادات'!$B$5))*12+MONTH('الإعدادات'!$B$4)-MONTH('الإعدادات'!$B$5)+1))</f>
        <v/>
      </c>
      <c r="I137" s="19">
        <f>IF(A137&amp;""="","",ROUND(H137*G137,2))</f>
        <v/>
      </c>
      <c r="J137" s="19">
        <f>IF(A137&amp;""="","",SUMIFS('المدفوعات'!$C$6:$C$2005,'المدفوعات'!$B$6:$B$2005,A137&amp;""))</f>
        <v/>
      </c>
      <c r="K137" s="19">
        <f>IF(A137&amp;""="","",ROUND(I137-J137,2))</f>
        <v/>
      </c>
      <c r="L137" s="20">
        <f>IF(A137&amp;""="","",IF(AND(K137&gt;0,G137&gt;0),ROUNDUP(ROUND(K137/G137,4),0),0))</f>
        <v/>
      </c>
      <c r="M137" s="21">
        <f>IF(A137&amp;""="","",IFERROR(SUMIFS('المدفوعات'!$A$6:$A$2005,'المدفوعات'!$B$6:$B$2005,A137&amp;"",'المدفوعات'!$H$6:$H$2005,1)/COUNTIFS('المدفوعات'!$B$6:$B$2005,A137&amp;"",'المدفوعات'!$H$6:$H$2005,1),""))</f>
        <v/>
      </c>
      <c r="N137" s="6">
        <f>IF(A137&amp;""="","",IF(G137&lt;=0,"حدد الاشتراك",IF(K137&gt;0,"متأخر",IF(K137&lt;0,"دفع مقدمًا","مسدد"))))</f>
        <v/>
      </c>
      <c r="O137" s="20">
        <f>IF(N137="متأخر",COUNTIFS($K$6:$K$305,"&gt;"&amp;K137)+COUNTIFS($K$6:K137,K137),"")</f>
        <v/>
      </c>
    </row>
    <row r="138">
      <c r="A138" s="5" t="n"/>
      <c r="B138" s="5" t="n"/>
      <c r="C138" s="5" t="n"/>
      <c r="D138" s="17" t="n"/>
      <c r="E138" s="18" t="n"/>
      <c r="F138" s="15" t="n"/>
      <c r="G138" s="19">
        <f>IF(A138&amp;""="","",IF(N(F138)&gt;0,F138,ROUND(N(E138)*'الإعدادات'!$B$6,2)))</f>
        <v/>
      </c>
      <c r="H138" s="20">
        <f>IF(A138&amp;""="","",MAX(0,(YEAR('الإعدادات'!$B$4)-YEAR('الإعدادات'!$B$5))*12+MONTH('الإعدادات'!$B$4)-MONTH('الإعدادات'!$B$5)+1))</f>
        <v/>
      </c>
      <c r="I138" s="19">
        <f>IF(A138&amp;""="","",ROUND(H138*G138,2))</f>
        <v/>
      </c>
      <c r="J138" s="19">
        <f>IF(A138&amp;""="","",SUMIFS('المدفوعات'!$C$6:$C$2005,'المدفوعات'!$B$6:$B$2005,A138&amp;""))</f>
        <v/>
      </c>
      <c r="K138" s="19">
        <f>IF(A138&amp;""="","",ROUND(I138-J138,2))</f>
        <v/>
      </c>
      <c r="L138" s="20">
        <f>IF(A138&amp;""="","",IF(AND(K138&gt;0,G138&gt;0),ROUNDUP(ROUND(K138/G138,4),0),0))</f>
        <v/>
      </c>
      <c r="M138" s="21">
        <f>IF(A138&amp;""="","",IFERROR(SUMIFS('المدفوعات'!$A$6:$A$2005,'المدفوعات'!$B$6:$B$2005,A138&amp;"",'المدفوعات'!$H$6:$H$2005,1)/COUNTIFS('المدفوعات'!$B$6:$B$2005,A138&amp;"",'المدفوعات'!$H$6:$H$2005,1),""))</f>
        <v/>
      </c>
      <c r="N138" s="6">
        <f>IF(A138&amp;""="","",IF(G138&lt;=0,"حدد الاشتراك",IF(K138&gt;0,"متأخر",IF(K138&lt;0,"دفع مقدمًا","مسدد"))))</f>
        <v/>
      </c>
      <c r="O138" s="20">
        <f>IF(N138="متأخر",COUNTIFS($K$6:$K$305,"&gt;"&amp;K138)+COUNTIFS($K$6:K138,K138),"")</f>
        <v/>
      </c>
    </row>
    <row r="139">
      <c r="A139" s="5" t="n"/>
      <c r="B139" s="5" t="n"/>
      <c r="C139" s="5" t="n"/>
      <c r="D139" s="17" t="n"/>
      <c r="E139" s="18" t="n"/>
      <c r="F139" s="15" t="n"/>
      <c r="G139" s="19">
        <f>IF(A139&amp;""="","",IF(N(F139)&gt;0,F139,ROUND(N(E139)*'الإعدادات'!$B$6,2)))</f>
        <v/>
      </c>
      <c r="H139" s="20">
        <f>IF(A139&amp;""="","",MAX(0,(YEAR('الإعدادات'!$B$4)-YEAR('الإعدادات'!$B$5))*12+MONTH('الإعدادات'!$B$4)-MONTH('الإعدادات'!$B$5)+1))</f>
        <v/>
      </c>
      <c r="I139" s="19">
        <f>IF(A139&amp;""="","",ROUND(H139*G139,2))</f>
        <v/>
      </c>
      <c r="J139" s="19">
        <f>IF(A139&amp;""="","",SUMIFS('المدفوعات'!$C$6:$C$2005,'المدفوعات'!$B$6:$B$2005,A139&amp;""))</f>
        <v/>
      </c>
      <c r="K139" s="19">
        <f>IF(A139&amp;""="","",ROUND(I139-J139,2))</f>
        <v/>
      </c>
      <c r="L139" s="20">
        <f>IF(A139&amp;""="","",IF(AND(K139&gt;0,G139&gt;0),ROUNDUP(ROUND(K139/G139,4),0),0))</f>
        <v/>
      </c>
      <c r="M139" s="21">
        <f>IF(A139&amp;""="","",IFERROR(SUMIFS('المدفوعات'!$A$6:$A$2005,'المدفوعات'!$B$6:$B$2005,A139&amp;"",'المدفوعات'!$H$6:$H$2005,1)/COUNTIFS('المدفوعات'!$B$6:$B$2005,A139&amp;"",'المدفوعات'!$H$6:$H$2005,1),""))</f>
        <v/>
      </c>
      <c r="N139" s="6">
        <f>IF(A139&amp;""="","",IF(G139&lt;=0,"حدد الاشتراك",IF(K139&gt;0,"متأخر",IF(K139&lt;0,"دفع مقدمًا","مسدد"))))</f>
        <v/>
      </c>
      <c r="O139" s="20">
        <f>IF(N139="متأخر",COUNTIFS($K$6:$K$305,"&gt;"&amp;K139)+COUNTIFS($K$6:K139,K139),"")</f>
        <v/>
      </c>
    </row>
    <row r="140">
      <c r="A140" s="5" t="n"/>
      <c r="B140" s="5" t="n"/>
      <c r="C140" s="5" t="n"/>
      <c r="D140" s="17" t="n"/>
      <c r="E140" s="18" t="n"/>
      <c r="F140" s="15" t="n"/>
      <c r="G140" s="19">
        <f>IF(A140&amp;""="","",IF(N(F140)&gt;0,F140,ROUND(N(E140)*'الإعدادات'!$B$6,2)))</f>
        <v/>
      </c>
      <c r="H140" s="20">
        <f>IF(A140&amp;""="","",MAX(0,(YEAR('الإعدادات'!$B$4)-YEAR('الإعدادات'!$B$5))*12+MONTH('الإعدادات'!$B$4)-MONTH('الإعدادات'!$B$5)+1))</f>
        <v/>
      </c>
      <c r="I140" s="19">
        <f>IF(A140&amp;""="","",ROUND(H140*G140,2))</f>
        <v/>
      </c>
      <c r="J140" s="19">
        <f>IF(A140&amp;""="","",SUMIFS('المدفوعات'!$C$6:$C$2005,'المدفوعات'!$B$6:$B$2005,A140&amp;""))</f>
        <v/>
      </c>
      <c r="K140" s="19">
        <f>IF(A140&amp;""="","",ROUND(I140-J140,2))</f>
        <v/>
      </c>
      <c r="L140" s="20">
        <f>IF(A140&amp;""="","",IF(AND(K140&gt;0,G140&gt;0),ROUNDUP(ROUND(K140/G140,4),0),0))</f>
        <v/>
      </c>
      <c r="M140" s="21">
        <f>IF(A140&amp;""="","",IFERROR(SUMIFS('المدفوعات'!$A$6:$A$2005,'المدفوعات'!$B$6:$B$2005,A140&amp;"",'المدفوعات'!$H$6:$H$2005,1)/COUNTIFS('المدفوعات'!$B$6:$B$2005,A140&amp;"",'المدفوعات'!$H$6:$H$2005,1),""))</f>
        <v/>
      </c>
      <c r="N140" s="6">
        <f>IF(A140&amp;""="","",IF(G140&lt;=0,"حدد الاشتراك",IF(K140&gt;0,"متأخر",IF(K140&lt;0,"دفع مقدمًا","مسدد"))))</f>
        <v/>
      </c>
      <c r="O140" s="20">
        <f>IF(N140="متأخر",COUNTIFS($K$6:$K$305,"&gt;"&amp;K140)+COUNTIFS($K$6:K140,K140),"")</f>
        <v/>
      </c>
    </row>
    <row r="141">
      <c r="A141" s="5" t="n"/>
      <c r="B141" s="5" t="n"/>
      <c r="C141" s="5" t="n"/>
      <c r="D141" s="17" t="n"/>
      <c r="E141" s="18" t="n"/>
      <c r="F141" s="15" t="n"/>
      <c r="G141" s="19">
        <f>IF(A141&amp;""="","",IF(N(F141)&gt;0,F141,ROUND(N(E141)*'الإعدادات'!$B$6,2)))</f>
        <v/>
      </c>
      <c r="H141" s="20">
        <f>IF(A141&amp;""="","",MAX(0,(YEAR('الإعدادات'!$B$4)-YEAR('الإعدادات'!$B$5))*12+MONTH('الإعدادات'!$B$4)-MONTH('الإعدادات'!$B$5)+1))</f>
        <v/>
      </c>
      <c r="I141" s="19">
        <f>IF(A141&amp;""="","",ROUND(H141*G141,2))</f>
        <v/>
      </c>
      <c r="J141" s="19">
        <f>IF(A141&amp;""="","",SUMIFS('المدفوعات'!$C$6:$C$2005,'المدفوعات'!$B$6:$B$2005,A141&amp;""))</f>
        <v/>
      </c>
      <c r="K141" s="19">
        <f>IF(A141&amp;""="","",ROUND(I141-J141,2))</f>
        <v/>
      </c>
      <c r="L141" s="20">
        <f>IF(A141&amp;""="","",IF(AND(K141&gt;0,G141&gt;0),ROUNDUP(ROUND(K141/G141,4),0),0))</f>
        <v/>
      </c>
      <c r="M141" s="21">
        <f>IF(A141&amp;""="","",IFERROR(SUMIFS('المدفوعات'!$A$6:$A$2005,'المدفوعات'!$B$6:$B$2005,A141&amp;"",'المدفوعات'!$H$6:$H$2005,1)/COUNTIFS('المدفوعات'!$B$6:$B$2005,A141&amp;"",'المدفوعات'!$H$6:$H$2005,1),""))</f>
        <v/>
      </c>
      <c r="N141" s="6">
        <f>IF(A141&amp;""="","",IF(G141&lt;=0,"حدد الاشتراك",IF(K141&gt;0,"متأخر",IF(K141&lt;0,"دفع مقدمًا","مسدد"))))</f>
        <v/>
      </c>
      <c r="O141" s="20">
        <f>IF(N141="متأخر",COUNTIFS($K$6:$K$305,"&gt;"&amp;K141)+COUNTIFS($K$6:K141,K141),"")</f>
        <v/>
      </c>
    </row>
    <row r="142">
      <c r="A142" s="5" t="n"/>
      <c r="B142" s="5" t="n"/>
      <c r="C142" s="5" t="n"/>
      <c r="D142" s="17" t="n"/>
      <c r="E142" s="18" t="n"/>
      <c r="F142" s="15" t="n"/>
      <c r="G142" s="19">
        <f>IF(A142&amp;""="","",IF(N(F142)&gt;0,F142,ROUND(N(E142)*'الإعدادات'!$B$6,2)))</f>
        <v/>
      </c>
      <c r="H142" s="20">
        <f>IF(A142&amp;""="","",MAX(0,(YEAR('الإعدادات'!$B$4)-YEAR('الإعدادات'!$B$5))*12+MONTH('الإعدادات'!$B$4)-MONTH('الإعدادات'!$B$5)+1))</f>
        <v/>
      </c>
      <c r="I142" s="19">
        <f>IF(A142&amp;""="","",ROUND(H142*G142,2))</f>
        <v/>
      </c>
      <c r="J142" s="19">
        <f>IF(A142&amp;""="","",SUMIFS('المدفوعات'!$C$6:$C$2005,'المدفوعات'!$B$6:$B$2005,A142&amp;""))</f>
        <v/>
      </c>
      <c r="K142" s="19">
        <f>IF(A142&amp;""="","",ROUND(I142-J142,2))</f>
        <v/>
      </c>
      <c r="L142" s="20">
        <f>IF(A142&amp;""="","",IF(AND(K142&gt;0,G142&gt;0),ROUNDUP(ROUND(K142/G142,4),0),0))</f>
        <v/>
      </c>
      <c r="M142" s="21">
        <f>IF(A142&amp;""="","",IFERROR(SUMIFS('المدفوعات'!$A$6:$A$2005,'المدفوعات'!$B$6:$B$2005,A142&amp;"",'المدفوعات'!$H$6:$H$2005,1)/COUNTIFS('المدفوعات'!$B$6:$B$2005,A142&amp;"",'المدفوعات'!$H$6:$H$2005,1),""))</f>
        <v/>
      </c>
      <c r="N142" s="6">
        <f>IF(A142&amp;""="","",IF(G142&lt;=0,"حدد الاشتراك",IF(K142&gt;0,"متأخر",IF(K142&lt;0,"دفع مقدمًا","مسدد"))))</f>
        <v/>
      </c>
      <c r="O142" s="20">
        <f>IF(N142="متأخر",COUNTIFS($K$6:$K$305,"&gt;"&amp;K142)+COUNTIFS($K$6:K142,K142),"")</f>
        <v/>
      </c>
    </row>
    <row r="143">
      <c r="A143" s="5" t="n"/>
      <c r="B143" s="5" t="n"/>
      <c r="C143" s="5" t="n"/>
      <c r="D143" s="17" t="n"/>
      <c r="E143" s="18" t="n"/>
      <c r="F143" s="15" t="n"/>
      <c r="G143" s="19">
        <f>IF(A143&amp;""="","",IF(N(F143)&gt;0,F143,ROUND(N(E143)*'الإعدادات'!$B$6,2)))</f>
        <v/>
      </c>
      <c r="H143" s="20">
        <f>IF(A143&amp;""="","",MAX(0,(YEAR('الإعدادات'!$B$4)-YEAR('الإعدادات'!$B$5))*12+MONTH('الإعدادات'!$B$4)-MONTH('الإعدادات'!$B$5)+1))</f>
        <v/>
      </c>
      <c r="I143" s="19">
        <f>IF(A143&amp;""="","",ROUND(H143*G143,2))</f>
        <v/>
      </c>
      <c r="J143" s="19">
        <f>IF(A143&amp;""="","",SUMIFS('المدفوعات'!$C$6:$C$2005,'المدفوعات'!$B$6:$B$2005,A143&amp;""))</f>
        <v/>
      </c>
      <c r="K143" s="19">
        <f>IF(A143&amp;""="","",ROUND(I143-J143,2))</f>
        <v/>
      </c>
      <c r="L143" s="20">
        <f>IF(A143&amp;""="","",IF(AND(K143&gt;0,G143&gt;0),ROUNDUP(ROUND(K143/G143,4),0),0))</f>
        <v/>
      </c>
      <c r="M143" s="21">
        <f>IF(A143&amp;""="","",IFERROR(SUMIFS('المدفوعات'!$A$6:$A$2005,'المدفوعات'!$B$6:$B$2005,A143&amp;"",'المدفوعات'!$H$6:$H$2005,1)/COUNTIFS('المدفوعات'!$B$6:$B$2005,A143&amp;"",'المدفوعات'!$H$6:$H$2005,1),""))</f>
        <v/>
      </c>
      <c r="N143" s="6">
        <f>IF(A143&amp;""="","",IF(G143&lt;=0,"حدد الاشتراك",IF(K143&gt;0,"متأخر",IF(K143&lt;0,"دفع مقدمًا","مسدد"))))</f>
        <v/>
      </c>
      <c r="O143" s="20">
        <f>IF(N143="متأخر",COUNTIFS($K$6:$K$305,"&gt;"&amp;K143)+COUNTIFS($K$6:K143,K143),"")</f>
        <v/>
      </c>
    </row>
    <row r="144">
      <c r="A144" s="5" t="n"/>
      <c r="B144" s="5" t="n"/>
      <c r="C144" s="5" t="n"/>
      <c r="D144" s="17" t="n"/>
      <c r="E144" s="18" t="n"/>
      <c r="F144" s="15" t="n"/>
      <c r="G144" s="19">
        <f>IF(A144&amp;""="","",IF(N(F144)&gt;0,F144,ROUND(N(E144)*'الإعدادات'!$B$6,2)))</f>
        <v/>
      </c>
      <c r="H144" s="20">
        <f>IF(A144&amp;""="","",MAX(0,(YEAR('الإعدادات'!$B$4)-YEAR('الإعدادات'!$B$5))*12+MONTH('الإعدادات'!$B$4)-MONTH('الإعدادات'!$B$5)+1))</f>
        <v/>
      </c>
      <c r="I144" s="19">
        <f>IF(A144&amp;""="","",ROUND(H144*G144,2))</f>
        <v/>
      </c>
      <c r="J144" s="19">
        <f>IF(A144&amp;""="","",SUMIFS('المدفوعات'!$C$6:$C$2005,'المدفوعات'!$B$6:$B$2005,A144&amp;""))</f>
        <v/>
      </c>
      <c r="K144" s="19">
        <f>IF(A144&amp;""="","",ROUND(I144-J144,2))</f>
        <v/>
      </c>
      <c r="L144" s="20">
        <f>IF(A144&amp;""="","",IF(AND(K144&gt;0,G144&gt;0),ROUNDUP(ROUND(K144/G144,4),0),0))</f>
        <v/>
      </c>
      <c r="M144" s="21">
        <f>IF(A144&amp;""="","",IFERROR(SUMIFS('المدفوعات'!$A$6:$A$2005,'المدفوعات'!$B$6:$B$2005,A144&amp;"",'المدفوعات'!$H$6:$H$2005,1)/COUNTIFS('المدفوعات'!$B$6:$B$2005,A144&amp;"",'المدفوعات'!$H$6:$H$2005,1),""))</f>
        <v/>
      </c>
      <c r="N144" s="6">
        <f>IF(A144&amp;""="","",IF(G144&lt;=0,"حدد الاشتراك",IF(K144&gt;0,"متأخر",IF(K144&lt;0,"دفع مقدمًا","مسدد"))))</f>
        <v/>
      </c>
      <c r="O144" s="20">
        <f>IF(N144="متأخر",COUNTIFS($K$6:$K$305,"&gt;"&amp;K144)+COUNTIFS($K$6:K144,K144),"")</f>
        <v/>
      </c>
    </row>
    <row r="145">
      <c r="A145" s="5" t="n"/>
      <c r="B145" s="5" t="n"/>
      <c r="C145" s="5" t="n"/>
      <c r="D145" s="17" t="n"/>
      <c r="E145" s="18" t="n"/>
      <c r="F145" s="15" t="n"/>
      <c r="G145" s="19">
        <f>IF(A145&amp;""="","",IF(N(F145)&gt;0,F145,ROUND(N(E145)*'الإعدادات'!$B$6,2)))</f>
        <v/>
      </c>
      <c r="H145" s="20">
        <f>IF(A145&amp;""="","",MAX(0,(YEAR('الإعدادات'!$B$4)-YEAR('الإعدادات'!$B$5))*12+MONTH('الإعدادات'!$B$4)-MONTH('الإعدادات'!$B$5)+1))</f>
        <v/>
      </c>
      <c r="I145" s="19">
        <f>IF(A145&amp;""="","",ROUND(H145*G145,2))</f>
        <v/>
      </c>
      <c r="J145" s="19">
        <f>IF(A145&amp;""="","",SUMIFS('المدفوعات'!$C$6:$C$2005,'المدفوعات'!$B$6:$B$2005,A145&amp;""))</f>
        <v/>
      </c>
      <c r="K145" s="19">
        <f>IF(A145&amp;""="","",ROUND(I145-J145,2))</f>
        <v/>
      </c>
      <c r="L145" s="20">
        <f>IF(A145&amp;""="","",IF(AND(K145&gt;0,G145&gt;0),ROUNDUP(ROUND(K145/G145,4),0),0))</f>
        <v/>
      </c>
      <c r="M145" s="21">
        <f>IF(A145&amp;""="","",IFERROR(SUMIFS('المدفوعات'!$A$6:$A$2005,'المدفوعات'!$B$6:$B$2005,A145&amp;"",'المدفوعات'!$H$6:$H$2005,1)/COUNTIFS('المدفوعات'!$B$6:$B$2005,A145&amp;"",'المدفوعات'!$H$6:$H$2005,1),""))</f>
        <v/>
      </c>
      <c r="N145" s="6">
        <f>IF(A145&amp;""="","",IF(G145&lt;=0,"حدد الاشتراك",IF(K145&gt;0,"متأخر",IF(K145&lt;0,"دفع مقدمًا","مسدد"))))</f>
        <v/>
      </c>
      <c r="O145" s="20">
        <f>IF(N145="متأخر",COUNTIFS($K$6:$K$305,"&gt;"&amp;K145)+COUNTIFS($K$6:K145,K145),"")</f>
        <v/>
      </c>
    </row>
    <row r="146">
      <c r="A146" s="5" t="n"/>
      <c r="B146" s="5" t="n"/>
      <c r="C146" s="5" t="n"/>
      <c r="D146" s="17" t="n"/>
      <c r="E146" s="18" t="n"/>
      <c r="F146" s="15" t="n"/>
      <c r="G146" s="19">
        <f>IF(A146&amp;""="","",IF(N(F146)&gt;0,F146,ROUND(N(E146)*'الإعدادات'!$B$6,2)))</f>
        <v/>
      </c>
      <c r="H146" s="20">
        <f>IF(A146&amp;""="","",MAX(0,(YEAR('الإعدادات'!$B$4)-YEAR('الإعدادات'!$B$5))*12+MONTH('الإعدادات'!$B$4)-MONTH('الإعدادات'!$B$5)+1))</f>
        <v/>
      </c>
      <c r="I146" s="19">
        <f>IF(A146&amp;""="","",ROUND(H146*G146,2))</f>
        <v/>
      </c>
      <c r="J146" s="19">
        <f>IF(A146&amp;""="","",SUMIFS('المدفوعات'!$C$6:$C$2005,'المدفوعات'!$B$6:$B$2005,A146&amp;""))</f>
        <v/>
      </c>
      <c r="K146" s="19">
        <f>IF(A146&amp;""="","",ROUND(I146-J146,2))</f>
        <v/>
      </c>
      <c r="L146" s="20">
        <f>IF(A146&amp;""="","",IF(AND(K146&gt;0,G146&gt;0),ROUNDUP(ROUND(K146/G146,4),0),0))</f>
        <v/>
      </c>
      <c r="M146" s="21">
        <f>IF(A146&amp;""="","",IFERROR(SUMIFS('المدفوعات'!$A$6:$A$2005,'المدفوعات'!$B$6:$B$2005,A146&amp;"",'المدفوعات'!$H$6:$H$2005,1)/COUNTIFS('المدفوعات'!$B$6:$B$2005,A146&amp;"",'المدفوعات'!$H$6:$H$2005,1),""))</f>
        <v/>
      </c>
      <c r="N146" s="6">
        <f>IF(A146&amp;""="","",IF(G146&lt;=0,"حدد الاشتراك",IF(K146&gt;0,"متأخر",IF(K146&lt;0,"دفع مقدمًا","مسدد"))))</f>
        <v/>
      </c>
      <c r="O146" s="20">
        <f>IF(N146="متأخر",COUNTIFS($K$6:$K$305,"&gt;"&amp;K146)+COUNTIFS($K$6:K146,K146),"")</f>
        <v/>
      </c>
    </row>
    <row r="147">
      <c r="A147" s="5" t="n"/>
      <c r="B147" s="5" t="n"/>
      <c r="C147" s="5" t="n"/>
      <c r="D147" s="17" t="n"/>
      <c r="E147" s="18" t="n"/>
      <c r="F147" s="15" t="n"/>
      <c r="G147" s="19">
        <f>IF(A147&amp;""="","",IF(N(F147)&gt;0,F147,ROUND(N(E147)*'الإعدادات'!$B$6,2)))</f>
        <v/>
      </c>
      <c r="H147" s="20">
        <f>IF(A147&amp;""="","",MAX(0,(YEAR('الإعدادات'!$B$4)-YEAR('الإعدادات'!$B$5))*12+MONTH('الإعدادات'!$B$4)-MONTH('الإعدادات'!$B$5)+1))</f>
        <v/>
      </c>
      <c r="I147" s="19">
        <f>IF(A147&amp;""="","",ROUND(H147*G147,2))</f>
        <v/>
      </c>
      <c r="J147" s="19">
        <f>IF(A147&amp;""="","",SUMIFS('المدفوعات'!$C$6:$C$2005,'المدفوعات'!$B$6:$B$2005,A147&amp;""))</f>
        <v/>
      </c>
      <c r="K147" s="19">
        <f>IF(A147&amp;""="","",ROUND(I147-J147,2))</f>
        <v/>
      </c>
      <c r="L147" s="20">
        <f>IF(A147&amp;""="","",IF(AND(K147&gt;0,G147&gt;0),ROUNDUP(ROUND(K147/G147,4),0),0))</f>
        <v/>
      </c>
      <c r="M147" s="21">
        <f>IF(A147&amp;""="","",IFERROR(SUMIFS('المدفوعات'!$A$6:$A$2005,'المدفوعات'!$B$6:$B$2005,A147&amp;"",'المدفوعات'!$H$6:$H$2005,1)/COUNTIFS('المدفوعات'!$B$6:$B$2005,A147&amp;"",'المدفوعات'!$H$6:$H$2005,1),""))</f>
        <v/>
      </c>
      <c r="N147" s="6">
        <f>IF(A147&amp;""="","",IF(G147&lt;=0,"حدد الاشتراك",IF(K147&gt;0,"متأخر",IF(K147&lt;0,"دفع مقدمًا","مسدد"))))</f>
        <v/>
      </c>
      <c r="O147" s="20">
        <f>IF(N147="متأخر",COUNTIFS($K$6:$K$305,"&gt;"&amp;K147)+COUNTIFS($K$6:K147,K147),"")</f>
        <v/>
      </c>
    </row>
    <row r="148">
      <c r="A148" s="5" t="n"/>
      <c r="B148" s="5" t="n"/>
      <c r="C148" s="5" t="n"/>
      <c r="D148" s="17" t="n"/>
      <c r="E148" s="18" t="n"/>
      <c r="F148" s="15" t="n"/>
      <c r="G148" s="19">
        <f>IF(A148&amp;""="","",IF(N(F148)&gt;0,F148,ROUND(N(E148)*'الإعدادات'!$B$6,2)))</f>
        <v/>
      </c>
      <c r="H148" s="20">
        <f>IF(A148&amp;""="","",MAX(0,(YEAR('الإعدادات'!$B$4)-YEAR('الإعدادات'!$B$5))*12+MONTH('الإعدادات'!$B$4)-MONTH('الإعدادات'!$B$5)+1))</f>
        <v/>
      </c>
      <c r="I148" s="19">
        <f>IF(A148&amp;""="","",ROUND(H148*G148,2))</f>
        <v/>
      </c>
      <c r="J148" s="19">
        <f>IF(A148&amp;""="","",SUMIFS('المدفوعات'!$C$6:$C$2005,'المدفوعات'!$B$6:$B$2005,A148&amp;""))</f>
        <v/>
      </c>
      <c r="K148" s="19">
        <f>IF(A148&amp;""="","",ROUND(I148-J148,2))</f>
        <v/>
      </c>
      <c r="L148" s="20">
        <f>IF(A148&amp;""="","",IF(AND(K148&gt;0,G148&gt;0),ROUNDUP(ROUND(K148/G148,4),0),0))</f>
        <v/>
      </c>
      <c r="M148" s="21">
        <f>IF(A148&amp;""="","",IFERROR(SUMIFS('المدفوعات'!$A$6:$A$2005,'المدفوعات'!$B$6:$B$2005,A148&amp;"",'المدفوعات'!$H$6:$H$2005,1)/COUNTIFS('المدفوعات'!$B$6:$B$2005,A148&amp;"",'المدفوعات'!$H$6:$H$2005,1),""))</f>
        <v/>
      </c>
      <c r="N148" s="6">
        <f>IF(A148&amp;""="","",IF(G148&lt;=0,"حدد الاشتراك",IF(K148&gt;0,"متأخر",IF(K148&lt;0,"دفع مقدمًا","مسدد"))))</f>
        <v/>
      </c>
      <c r="O148" s="20">
        <f>IF(N148="متأخر",COUNTIFS($K$6:$K$305,"&gt;"&amp;K148)+COUNTIFS($K$6:K148,K148),"")</f>
        <v/>
      </c>
    </row>
    <row r="149">
      <c r="A149" s="5" t="n"/>
      <c r="B149" s="5" t="n"/>
      <c r="C149" s="5" t="n"/>
      <c r="D149" s="17" t="n"/>
      <c r="E149" s="18" t="n"/>
      <c r="F149" s="15" t="n"/>
      <c r="G149" s="19">
        <f>IF(A149&amp;""="","",IF(N(F149)&gt;0,F149,ROUND(N(E149)*'الإعدادات'!$B$6,2)))</f>
        <v/>
      </c>
      <c r="H149" s="20">
        <f>IF(A149&amp;""="","",MAX(0,(YEAR('الإعدادات'!$B$4)-YEAR('الإعدادات'!$B$5))*12+MONTH('الإعدادات'!$B$4)-MONTH('الإعدادات'!$B$5)+1))</f>
        <v/>
      </c>
      <c r="I149" s="19">
        <f>IF(A149&amp;""="","",ROUND(H149*G149,2))</f>
        <v/>
      </c>
      <c r="J149" s="19">
        <f>IF(A149&amp;""="","",SUMIFS('المدفوعات'!$C$6:$C$2005,'المدفوعات'!$B$6:$B$2005,A149&amp;""))</f>
        <v/>
      </c>
      <c r="K149" s="19">
        <f>IF(A149&amp;""="","",ROUND(I149-J149,2))</f>
        <v/>
      </c>
      <c r="L149" s="20">
        <f>IF(A149&amp;""="","",IF(AND(K149&gt;0,G149&gt;0),ROUNDUP(ROUND(K149/G149,4),0),0))</f>
        <v/>
      </c>
      <c r="M149" s="21">
        <f>IF(A149&amp;""="","",IFERROR(SUMIFS('المدفوعات'!$A$6:$A$2005,'المدفوعات'!$B$6:$B$2005,A149&amp;"",'المدفوعات'!$H$6:$H$2005,1)/COUNTIFS('المدفوعات'!$B$6:$B$2005,A149&amp;"",'المدفوعات'!$H$6:$H$2005,1),""))</f>
        <v/>
      </c>
      <c r="N149" s="6">
        <f>IF(A149&amp;""="","",IF(G149&lt;=0,"حدد الاشتراك",IF(K149&gt;0,"متأخر",IF(K149&lt;0,"دفع مقدمًا","مسدد"))))</f>
        <v/>
      </c>
      <c r="O149" s="20">
        <f>IF(N149="متأخر",COUNTIFS($K$6:$K$305,"&gt;"&amp;K149)+COUNTIFS($K$6:K149,K149),"")</f>
        <v/>
      </c>
    </row>
    <row r="150">
      <c r="A150" s="5" t="n"/>
      <c r="B150" s="5" t="n"/>
      <c r="C150" s="5" t="n"/>
      <c r="D150" s="17" t="n"/>
      <c r="E150" s="18" t="n"/>
      <c r="F150" s="15" t="n"/>
      <c r="G150" s="19">
        <f>IF(A150&amp;""="","",IF(N(F150)&gt;0,F150,ROUND(N(E150)*'الإعدادات'!$B$6,2)))</f>
        <v/>
      </c>
      <c r="H150" s="20">
        <f>IF(A150&amp;""="","",MAX(0,(YEAR('الإعدادات'!$B$4)-YEAR('الإعدادات'!$B$5))*12+MONTH('الإعدادات'!$B$4)-MONTH('الإعدادات'!$B$5)+1))</f>
        <v/>
      </c>
      <c r="I150" s="19">
        <f>IF(A150&amp;""="","",ROUND(H150*G150,2))</f>
        <v/>
      </c>
      <c r="J150" s="19">
        <f>IF(A150&amp;""="","",SUMIFS('المدفوعات'!$C$6:$C$2005,'المدفوعات'!$B$6:$B$2005,A150&amp;""))</f>
        <v/>
      </c>
      <c r="K150" s="19">
        <f>IF(A150&amp;""="","",ROUND(I150-J150,2))</f>
        <v/>
      </c>
      <c r="L150" s="20">
        <f>IF(A150&amp;""="","",IF(AND(K150&gt;0,G150&gt;0),ROUNDUP(ROUND(K150/G150,4),0),0))</f>
        <v/>
      </c>
      <c r="M150" s="21">
        <f>IF(A150&amp;""="","",IFERROR(SUMIFS('المدفوعات'!$A$6:$A$2005,'المدفوعات'!$B$6:$B$2005,A150&amp;"",'المدفوعات'!$H$6:$H$2005,1)/COUNTIFS('المدفوعات'!$B$6:$B$2005,A150&amp;"",'المدفوعات'!$H$6:$H$2005,1),""))</f>
        <v/>
      </c>
      <c r="N150" s="6">
        <f>IF(A150&amp;""="","",IF(G150&lt;=0,"حدد الاشتراك",IF(K150&gt;0,"متأخر",IF(K150&lt;0,"دفع مقدمًا","مسدد"))))</f>
        <v/>
      </c>
      <c r="O150" s="20">
        <f>IF(N150="متأخر",COUNTIFS($K$6:$K$305,"&gt;"&amp;K150)+COUNTIFS($K$6:K150,K150),"")</f>
        <v/>
      </c>
    </row>
    <row r="151">
      <c r="A151" s="5" t="n"/>
      <c r="B151" s="5" t="n"/>
      <c r="C151" s="5" t="n"/>
      <c r="D151" s="17" t="n"/>
      <c r="E151" s="18" t="n"/>
      <c r="F151" s="15" t="n"/>
      <c r="G151" s="19">
        <f>IF(A151&amp;""="","",IF(N(F151)&gt;0,F151,ROUND(N(E151)*'الإعدادات'!$B$6,2)))</f>
        <v/>
      </c>
      <c r="H151" s="20">
        <f>IF(A151&amp;""="","",MAX(0,(YEAR('الإعدادات'!$B$4)-YEAR('الإعدادات'!$B$5))*12+MONTH('الإعدادات'!$B$4)-MONTH('الإعدادات'!$B$5)+1))</f>
        <v/>
      </c>
      <c r="I151" s="19">
        <f>IF(A151&amp;""="","",ROUND(H151*G151,2))</f>
        <v/>
      </c>
      <c r="J151" s="19">
        <f>IF(A151&amp;""="","",SUMIFS('المدفوعات'!$C$6:$C$2005,'المدفوعات'!$B$6:$B$2005,A151&amp;""))</f>
        <v/>
      </c>
      <c r="K151" s="19">
        <f>IF(A151&amp;""="","",ROUND(I151-J151,2))</f>
        <v/>
      </c>
      <c r="L151" s="20">
        <f>IF(A151&amp;""="","",IF(AND(K151&gt;0,G151&gt;0),ROUNDUP(ROUND(K151/G151,4),0),0))</f>
        <v/>
      </c>
      <c r="M151" s="21">
        <f>IF(A151&amp;""="","",IFERROR(SUMIFS('المدفوعات'!$A$6:$A$2005,'المدفوعات'!$B$6:$B$2005,A151&amp;"",'المدفوعات'!$H$6:$H$2005,1)/COUNTIFS('المدفوعات'!$B$6:$B$2005,A151&amp;"",'المدفوعات'!$H$6:$H$2005,1),""))</f>
        <v/>
      </c>
      <c r="N151" s="6">
        <f>IF(A151&amp;""="","",IF(G151&lt;=0,"حدد الاشتراك",IF(K151&gt;0,"متأخر",IF(K151&lt;0,"دفع مقدمًا","مسدد"))))</f>
        <v/>
      </c>
      <c r="O151" s="20">
        <f>IF(N151="متأخر",COUNTIFS($K$6:$K$305,"&gt;"&amp;K151)+COUNTIFS($K$6:K151,K151),"")</f>
        <v/>
      </c>
    </row>
    <row r="152">
      <c r="A152" s="5" t="n"/>
      <c r="B152" s="5" t="n"/>
      <c r="C152" s="5" t="n"/>
      <c r="D152" s="17" t="n"/>
      <c r="E152" s="18" t="n"/>
      <c r="F152" s="15" t="n"/>
      <c r="G152" s="19">
        <f>IF(A152&amp;""="","",IF(N(F152)&gt;0,F152,ROUND(N(E152)*'الإعدادات'!$B$6,2)))</f>
        <v/>
      </c>
      <c r="H152" s="20">
        <f>IF(A152&amp;""="","",MAX(0,(YEAR('الإعدادات'!$B$4)-YEAR('الإعدادات'!$B$5))*12+MONTH('الإعدادات'!$B$4)-MONTH('الإعدادات'!$B$5)+1))</f>
        <v/>
      </c>
      <c r="I152" s="19">
        <f>IF(A152&amp;""="","",ROUND(H152*G152,2))</f>
        <v/>
      </c>
      <c r="J152" s="19">
        <f>IF(A152&amp;""="","",SUMIFS('المدفوعات'!$C$6:$C$2005,'المدفوعات'!$B$6:$B$2005,A152&amp;""))</f>
        <v/>
      </c>
      <c r="K152" s="19">
        <f>IF(A152&amp;""="","",ROUND(I152-J152,2))</f>
        <v/>
      </c>
      <c r="L152" s="20">
        <f>IF(A152&amp;""="","",IF(AND(K152&gt;0,G152&gt;0),ROUNDUP(ROUND(K152/G152,4),0),0))</f>
        <v/>
      </c>
      <c r="M152" s="21">
        <f>IF(A152&amp;""="","",IFERROR(SUMIFS('المدفوعات'!$A$6:$A$2005,'المدفوعات'!$B$6:$B$2005,A152&amp;"",'المدفوعات'!$H$6:$H$2005,1)/COUNTIFS('المدفوعات'!$B$6:$B$2005,A152&amp;"",'المدفوعات'!$H$6:$H$2005,1),""))</f>
        <v/>
      </c>
      <c r="N152" s="6">
        <f>IF(A152&amp;""="","",IF(G152&lt;=0,"حدد الاشتراك",IF(K152&gt;0,"متأخر",IF(K152&lt;0,"دفع مقدمًا","مسدد"))))</f>
        <v/>
      </c>
      <c r="O152" s="20">
        <f>IF(N152="متأخر",COUNTIFS($K$6:$K$305,"&gt;"&amp;K152)+COUNTIFS($K$6:K152,K152),"")</f>
        <v/>
      </c>
    </row>
    <row r="153">
      <c r="A153" s="5" t="n"/>
      <c r="B153" s="5" t="n"/>
      <c r="C153" s="5" t="n"/>
      <c r="D153" s="17" t="n"/>
      <c r="E153" s="18" t="n"/>
      <c r="F153" s="15" t="n"/>
      <c r="G153" s="19">
        <f>IF(A153&amp;""="","",IF(N(F153)&gt;0,F153,ROUND(N(E153)*'الإعدادات'!$B$6,2)))</f>
        <v/>
      </c>
      <c r="H153" s="20">
        <f>IF(A153&amp;""="","",MAX(0,(YEAR('الإعدادات'!$B$4)-YEAR('الإعدادات'!$B$5))*12+MONTH('الإعدادات'!$B$4)-MONTH('الإعدادات'!$B$5)+1))</f>
        <v/>
      </c>
      <c r="I153" s="19">
        <f>IF(A153&amp;""="","",ROUND(H153*G153,2))</f>
        <v/>
      </c>
      <c r="J153" s="19">
        <f>IF(A153&amp;""="","",SUMIFS('المدفوعات'!$C$6:$C$2005,'المدفوعات'!$B$6:$B$2005,A153&amp;""))</f>
        <v/>
      </c>
      <c r="K153" s="19">
        <f>IF(A153&amp;""="","",ROUND(I153-J153,2))</f>
        <v/>
      </c>
      <c r="L153" s="20">
        <f>IF(A153&amp;""="","",IF(AND(K153&gt;0,G153&gt;0),ROUNDUP(ROUND(K153/G153,4),0),0))</f>
        <v/>
      </c>
      <c r="M153" s="21">
        <f>IF(A153&amp;""="","",IFERROR(SUMIFS('المدفوعات'!$A$6:$A$2005,'المدفوعات'!$B$6:$B$2005,A153&amp;"",'المدفوعات'!$H$6:$H$2005,1)/COUNTIFS('المدفوعات'!$B$6:$B$2005,A153&amp;"",'المدفوعات'!$H$6:$H$2005,1),""))</f>
        <v/>
      </c>
      <c r="N153" s="6">
        <f>IF(A153&amp;""="","",IF(G153&lt;=0,"حدد الاشتراك",IF(K153&gt;0,"متأخر",IF(K153&lt;0,"دفع مقدمًا","مسدد"))))</f>
        <v/>
      </c>
      <c r="O153" s="20">
        <f>IF(N153="متأخر",COUNTIFS($K$6:$K$305,"&gt;"&amp;K153)+COUNTIFS($K$6:K153,K153),"")</f>
        <v/>
      </c>
    </row>
    <row r="154">
      <c r="A154" s="5" t="n"/>
      <c r="B154" s="5" t="n"/>
      <c r="C154" s="5" t="n"/>
      <c r="D154" s="17" t="n"/>
      <c r="E154" s="18" t="n"/>
      <c r="F154" s="15" t="n"/>
      <c r="G154" s="19">
        <f>IF(A154&amp;""="","",IF(N(F154)&gt;0,F154,ROUND(N(E154)*'الإعدادات'!$B$6,2)))</f>
        <v/>
      </c>
      <c r="H154" s="20">
        <f>IF(A154&amp;""="","",MAX(0,(YEAR('الإعدادات'!$B$4)-YEAR('الإعدادات'!$B$5))*12+MONTH('الإعدادات'!$B$4)-MONTH('الإعدادات'!$B$5)+1))</f>
        <v/>
      </c>
      <c r="I154" s="19">
        <f>IF(A154&amp;""="","",ROUND(H154*G154,2))</f>
        <v/>
      </c>
      <c r="J154" s="19">
        <f>IF(A154&amp;""="","",SUMIFS('المدفوعات'!$C$6:$C$2005,'المدفوعات'!$B$6:$B$2005,A154&amp;""))</f>
        <v/>
      </c>
      <c r="K154" s="19">
        <f>IF(A154&amp;""="","",ROUND(I154-J154,2))</f>
        <v/>
      </c>
      <c r="L154" s="20">
        <f>IF(A154&amp;""="","",IF(AND(K154&gt;0,G154&gt;0),ROUNDUP(ROUND(K154/G154,4),0),0))</f>
        <v/>
      </c>
      <c r="M154" s="21">
        <f>IF(A154&amp;""="","",IFERROR(SUMIFS('المدفوعات'!$A$6:$A$2005,'المدفوعات'!$B$6:$B$2005,A154&amp;"",'المدفوعات'!$H$6:$H$2005,1)/COUNTIFS('المدفوعات'!$B$6:$B$2005,A154&amp;"",'المدفوعات'!$H$6:$H$2005,1),""))</f>
        <v/>
      </c>
      <c r="N154" s="6">
        <f>IF(A154&amp;""="","",IF(G154&lt;=0,"حدد الاشتراك",IF(K154&gt;0,"متأخر",IF(K154&lt;0,"دفع مقدمًا","مسدد"))))</f>
        <v/>
      </c>
      <c r="O154" s="20">
        <f>IF(N154="متأخر",COUNTIFS($K$6:$K$305,"&gt;"&amp;K154)+COUNTIFS($K$6:K154,K154),"")</f>
        <v/>
      </c>
    </row>
    <row r="155">
      <c r="A155" s="5" t="n"/>
      <c r="B155" s="5" t="n"/>
      <c r="C155" s="5" t="n"/>
      <c r="D155" s="17" t="n"/>
      <c r="E155" s="18" t="n"/>
      <c r="F155" s="15" t="n"/>
      <c r="G155" s="19">
        <f>IF(A155&amp;""="","",IF(N(F155)&gt;0,F155,ROUND(N(E155)*'الإعدادات'!$B$6,2)))</f>
        <v/>
      </c>
      <c r="H155" s="20">
        <f>IF(A155&amp;""="","",MAX(0,(YEAR('الإعدادات'!$B$4)-YEAR('الإعدادات'!$B$5))*12+MONTH('الإعدادات'!$B$4)-MONTH('الإعدادات'!$B$5)+1))</f>
        <v/>
      </c>
      <c r="I155" s="19">
        <f>IF(A155&amp;""="","",ROUND(H155*G155,2))</f>
        <v/>
      </c>
      <c r="J155" s="19">
        <f>IF(A155&amp;""="","",SUMIFS('المدفوعات'!$C$6:$C$2005,'المدفوعات'!$B$6:$B$2005,A155&amp;""))</f>
        <v/>
      </c>
      <c r="K155" s="19">
        <f>IF(A155&amp;""="","",ROUND(I155-J155,2))</f>
        <v/>
      </c>
      <c r="L155" s="20">
        <f>IF(A155&amp;""="","",IF(AND(K155&gt;0,G155&gt;0),ROUNDUP(ROUND(K155/G155,4),0),0))</f>
        <v/>
      </c>
      <c r="M155" s="21">
        <f>IF(A155&amp;""="","",IFERROR(SUMIFS('المدفوعات'!$A$6:$A$2005,'المدفوعات'!$B$6:$B$2005,A155&amp;"",'المدفوعات'!$H$6:$H$2005,1)/COUNTIFS('المدفوعات'!$B$6:$B$2005,A155&amp;"",'المدفوعات'!$H$6:$H$2005,1),""))</f>
        <v/>
      </c>
      <c r="N155" s="6">
        <f>IF(A155&amp;""="","",IF(G155&lt;=0,"حدد الاشتراك",IF(K155&gt;0,"متأخر",IF(K155&lt;0,"دفع مقدمًا","مسدد"))))</f>
        <v/>
      </c>
      <c r="O155" s="20">
        <f>IF(N155="متأخر",COUNTIFS($K$6:$K$305,"&gt;"&amp;K155)+COUNTIFS($K$6:K155,K155),"")</f>
        <v/>
      </c>
    </row>
    <row r="156">
      <c r="A156" s="5" t="n"/>
      <c r="B156" s="5" t="n"/>
      <c r="C156" s="5" t="n"/>
      <c r="D156" s="17" t="n"/>
      <c r="E156" s="18" t="n"/>
      <c r="F156" s="15" t="n"/>
      <c r="G156" s="19">
        <f>IF(A156&amp;""="","",IF(N(F156)&gt;0,F156,ROUND(N(E156)*'الإعدادات'!$B$6,2)))</f>
        <v/>
      </c>
      <c r="H156" s="20">
        <f>IF(A156&amp;""="","",MAX(0,(YEAR('الإعدادات'!$B$4)-YEAR('الإعدادات'!$B$5))*12+MONTH('الإعدادات'!$B$4)-MONTH('الإعدادات'!$B$5)+1))</f>
        <v/>
      </c>
      <c r="I156" s="19">
        <f>IF(A156&amp;""="","",ROUND(H156*G156,2))</f>
        <v/>
      </c>
      <c r="J156" s="19">
        <f>IF(A156&amp;""="","",SUMIFS('المدفوعات'!$C$6:$C$2005,'المدفوعات'!$B$6:$B$2005,A156&amp;""))</f>
        <v/>
      </c>
      <c r="K156" s="19">
        <f>IF(A156&amp;""="","",ROUND(I156-J156,2))</f>
        <v/>
      </c>
      <c r="L156" s="20">
        <f>IF(A156&amp;""="","",IF(AND(K156&gt;0,G156&gt;0),ROUNDUP(ROUND(K156/G156,4),0),0))</f>
        <v/>
      </c>
      <c r="M156" s="21">
        <f>IF(A156&amp;""="","",IFERROR(SUMIFS('المدفوعات'!$A$6:$A$2005,'المدفوعات'!$B$6:$B$2005,A156&amp;"",'المدفوعات'!$H$6:$H$2005,1)/COUNTIFS('المدفوعات'!$B$6:$B$2005,A156&amp;"",'المدفوعات'!$H$6:$H$2005,1),""))</f>
        <v/>
      </c>
      <c r="N156" s="6">
        <f>IF(A156&amp;""="","",IF(G156&lt;=0,"حدد الاشتراك",IF(K156&gt;0,"متأخر",IF(K156&lt;0,"دفع مقدمًا","مسدد"))))</f>
        <v/>
      </c>
      <c r="O156" s="20">
        <f>IF(N156="متأخر",COUNTIFS($K$6:$K$305,"&gt;"&amp;K156)+COUNTIFS($K$6:K156,K156),"")</f>
        <v/>
      </c>
    </row>
    <row r="157">
      <c r="A157" s="5" t="n"/>
      <c r="B157" s="5" t="n"/>
      <c r="C157" s="5" t="n"/>
      <c r="D157" s="17" t="n"/>
      <c r="E157" s="18" t="n"/>
      <c r="F157" s="15" t="n"/>
      <c r="G157" s="19">
        <f>IF(A157&amp;""="","",IF(N(F157)&gt;0,F157,ROUND(N(E157)*'الإعدادات'!$B$6,2)))</f>
        <v/>
      </c>
      <c r="H157" s="20">
        <f>IF(A157&amp;""="","",MAX(0,(YEAR('الإعدادات'!$B$4)-YEAR('الإعدادات'!$B$5))*12+MONTH('الإعدادات'!$B$4)-MONTH('الإعدادات'!$B$5)+1))</f>
        <v/>
      </c>
      <c r="I157" s="19">
        <f>IF(A157&amp;""="","",ROUND(H157*G157,2))</f>
        <v/>
      </c>
      <c r="J157" s="19">
        <f>IF(A157&amp;""="","",SUMIFS('المدفوعات'!$C$6:$C$2005,'المدفوعات'!$B$6:$B$2005,A157&amp;""))</f>
        <v/>
      </c>
      <c r="K157" s="19">
        <f>IF(A157&amp;""="","",ROUND(I157-J157,2))</f>
        <v/>
      </c>
      <c r="L157" s="20">
        <f>IF(A157&amp;""="","",IF(AND(K157&gt;0,G157&gt;0),ROUNDUP(ROUND(K157/G157,4),0),0))</f>
        <v/>
      </c>
      <c r="M157" s="21">
        <f>IF(A157&amp;""="","",IFERROR(SUMIFS('المدفوعات'!$A$6:$A$2005,'المدفوعات'!$B$6:$B$2005,A157&amp;"",'المدفوعات'!$H$6:$H$2005,1)/COUNTIFS('المدفوعات'!$B$6:$B$2005,A157&amp;"",'المدفوعات'!$H$6:$H$2005,1),""))</f>
        <v/>
      </c>
      <c r="N157" s="6">
        <f>IF(A157&amp;""="","",IF(G157&lt;=0,"حدد الاشتراك",IF(K157&gt;0,"متأخر",IF(K157&lt;0,"دفع مقدمًا","مسدد"))))</f>
        <v/>
      </c>
      <c r="O157" s="20">
        <f>IF(N157="متأخر",COUNTIFS($K$6:$K$305,"&gt;"&amp;K157)+COUNTIFS($K$6:K157,K157),"")</f>
        <v/>
      </c>
    </row>
    <row r="158">
      <c r="A158" s="5" t="n"/>
      <c r="B158" s="5" t="n"/>
      <c r="C158" s="5" t="n"/>
      <c r="D158" s="17" t="n"/>
      <c r="E158" s="18" t="n"/>
      <c r="F158" s="15" t="n"/>
      <c r="G158" s="19">
        <f>IF(A158&amp;""="","",IF(N(F158)&gt;0,F158,ROUND(N(E158)*'الإعدادات'!$B$6,2)))</f>
        <v/>
      </c>
      <c r="H158" s="20">
        <f>IF(A158&amp;""="","",MAX(0,(YEAR('الإعدادات'!$B$4)-YEAR('الإعدادات'!$B$5))*12+MONTH('الإعدادات'!$B$4)-MONTH('الإعدادات'!$B$5)+1))</f>
        <v/>
      </c>
      <c r="I158" s="19">
        <f>IF(A158&amp;""="","",ROUND(H158*G158,2))</f>
        <v/>
      </c>
      <c r="J158" s="19">
        <f>IF(A158&amp;""="","",SUMIFS('المدفوعات'!$C$6:$C$2005,'المدفوعات'!$B$6:$B$2005,A158&amp;""))</f>
        <v/>
      </c>
      <c r="K158" s="19">
        <f>IF(A158&amp;""="","",ROUND(I158-J158,2))</f>
        <v/>
      </c>
      <c r="L158" s="20">
        <f>IF(A158&amp;""="","",IF(AND(K158&gt;0,G158&gt;0),ROUNDUP(ROUND(K158/G158,4),0),0))</f>
        <v/>
      </c>
      <c r="M158" s="21">
        <f>IF(A158&amp;""="","",IFERROR(SUMIFS('المدفوعات'!$A$6:$A$2005,'المدفوعات'!$B$6:$B$2005,A158&amp;"",'المدفوعات'!$H$6:$H$2005,1)/COUNTIFS('المدفوعات'!$B$6:$B$2005,A158&amp;"",'المدفوعات'!$H$6:$H$2005,1),""))</f>
        <v/>
      </c>
      <c r="N158" s="6">
        <f>IF(A158&amp;""="","",IF(G158&lt;=0,"حدد الاشتراك",IF(K158&gt;0,"متأخر",IF(K158&lt;0,"دفع مقدمًا","مسدد"))))</f>
        <v/>
      </c>
      <c r="O158" s="20">
        <f>IF(N158="متأخر",COUNTIFS($K$6:$K$305,"&gt;"&amp;K158)+COUNTIFS($K$6:K158,K158),"")</f>
        <v/>
      </c>
    </row>
    <row r="159">
      <c r="A159" s="5" t="n"/>
      <c r="B159" s="5" t="n"/>
      <c r="C159" s="5" t="n"/>
      <c r="D159" s="17" t="n"/>
      <c r="E159" s="18" t="n"/>
      <c r="F159" s="15" t="n"/>
      <c r="G159" s="19">
        <f>IF(A159&amp;""="","",IF(N(F159)&gt;0,F159,ROUND(N(E159)*'الإعدادات'!$B$6,2)))</f>
        <v/>
      </c>
      <c r="H159" s="20">
        <f>IF(A159&amp;""="","",MAX(0,(YEAR('الإعدادات'!$B$4)-YEAR('الإعدادات'!$B$5))*12+MONTH('الإعدادات'!$B$4)-MONTH('الإعدادات'!$B$5)+1))</f>
        <v/>
      </c>
      <c r="I159" s="19">
        <f>IF(A159&amp;""="","",ROUND(H159*G159,2))</f>
        <v/>
      </c>
      <c r="J159" s="19">
        <f>IF(A159&amp;""="","",SUMIFS('المدفوعات'!$C$6:$C$2005,'المدفوعات'!$B$6:$B$2005,A159&amp;""))</f>
        <v/>
      </c>
      <c r="K159" s="19">
        <f>IF(A159&amp;""="","",ROUND(I159-J159,2))</f>
        <v/>
      </c>
      <c r="L159" s="20">
        <f>IF(A159&amp;""="","",IF(AND(K159&gt;0,G159&gt;0),ROUNDUP(ROUND(K159/G159,4),0),0))</f>
        <v/>
      </c>
      <c r="M159" s="21">
        <f>IF(A159&amp;""="","",IFERROR(SUMIFS('المدفوعات'!$A$6:$A$2005,'المدفوعات'!$B$6:$B$2005,A159&amp;"",'المدفوعات'!$H$6:$H$2005,1)/COUNTIFS('المدفوعات'!$B$6:$B$2005,A159&amp;"",'المدفوعات'!$H$6:$H$2005,1),""))</f>
        <v/>
      </c>
      <c r="N159" s="6">
        <f>IF(A159&amp;""="","",IF(G159&lt;=0,"حدد الاشتراك",IF(K159&gt;0,"متأخر",IF(K159&lt;0,"دفع مقدمًا","مسدد"))))</f>
        <v/>
      </c>
      <c r="O159" s="20">
        <f>IF(N159="متأخر",COUNTIFS($K$6:$K$305,"&gt;"&amp;K159)+COUNTIFS($K$6:K159,K159),"")</f>
        <v/>
      </c>
    </row>
    <row r="160">
      <c r="A160" s="5" t="n"/>
      <c r="B160" s="5" t="n"/>
      <c r="C160" s="5" t="n"/>
      <c r="D160" s="17" t="n"/>
      <c r="E160" s="18" t="n"/>
      <c r="F160" s="15" t="n"/>
      <c r="G160" s="19">
        <f>IF(A160&amp;""="","",IF(N(F160)&gt;0,F160,ROUND(N(E160)*'الإعدادات'!$B$6,2)))</f>
        <v/>
      </c>
      <c r="H160" s="20">
        <f>IF(A160&amp;""="","",MAX(0,(YEAR('الإعدادات'!$B$4)-YEAR('الإعدادات'!$B$5))*12+MONTH('الإعدادات'!$B$4)-MONTH('الإعدادات'!$B$5)+1))</f>
        <v/>
      </c>
      <c r="I160" s="19">
        <f>IF(A160&amp;""="","",ROUND(H160*G160,2))</f>
        <v/>
      </c>
      <c r="J160" s="19">
        <f>IF(A160&amp;""="","",SUMIFS('المدفوعات'!$C$6:$C$2005,'المدفوعات'!$B$6:$B$2005,A160&amp;""))</f>
        <v/>
      </c>
      <c r="K160" s="19">
        <f>IF(A160&amp;""="","",ROUND(I160-J160,2))</f>
        <v/>
      </c>
      <c r="L160" s="20">
        <f>IF(A160&amp;""="","",IF(AND(K160&gt;0,G160&gt;0),ROUNDUP(ROUND(K160/G160,4),0),0))</f>
        <v/>
      </c>
      <c r="M160" s="21">
        <f>IF(A160&amp;""="","",IFERROR(SUMIFS('المدفوعات'!$A$6:$A$2005,'المدفوعات'!$B$6:$B$2005,A160&amp;"",'المدفوعات'!$H$6:$H$2005,1)/COUNTIFS('المدفوعات'!$B$6:$B$2005,A160&amp;"",'المدفوعات'!$H$6:$H$2005,1),""))</f>
        <v/>
      </c>
      <c r="N160" s="6">
        <f>IF(A160&amp;""="","",IF(G160&lt;=0,"حدد الاشتراك",IF(K160&gt;0,"متأخر",IF(K160&lt;0,"دفع مقدمًا","مسدد"))))</f>
        <v/>
      </c>
      <c r="O160" s="20">
        <f>IF(N160="متأخر",COUNTIFS($K$6:$K$305,"&gt;"&amp;K160)+COUNTIFS($K$6:K160,K160),"")</f>
        <v/>
      </c>
    </row>
    <row r="161">
      <c r="A161" s="5" t="n"/>
      <c r="B161" s="5" t="n"/>
      <c r="C161" s="5" t="n"/>
      <c r="D161" s="17" t="n"/>
      <c r="E161" s="18" t="n"/>
      <c r="F161" s="15" t="n"/>
      <c r="G161" s="19">
        <f>IF(A161&amp;""="","",IF(N(F161)&gt;0,F161,ROUND(N(E161)*'الإعدادات'!$B$6,2)))</f>
        <v/>
      </c>
      <c r="H161" s="20">
        <f>IF(A161&amp;""="","",MAX(0,(YEAR('الإعدادات'!$B$4)-YEAR('الإعدادات'!$B$5))*12+MONTH('الإعدادات'!$B$4)-MONTH('الإعدادات'!$B$5)+1))</f>
        <v/>
      </c>
      <c r="I161" s="19">
        <f>IF(A161&amp;""="","",ROUND(H161*G161,2))</f>
        <v/>
      </c>
      <c r="J161" s="19">
        <f>IF(A161&amp;""="","",SUMIFS('المدفوعات'!$C$6:$C$2005,'المدفوعات'!$B$6:$B$2005,A161&amp;""))</f>
        <v/>
      </c>
      <c r="K161" s="19">
        <f>IF(A161&amp;""="","",ROUND(I161-J161,2))</f>
        <v/>
      </c>
      <c r="L161" s="20">
        <f>IF(A161&amp;""="","",IF(AND(K161&gt;0,G161&gt;0),ROUNDUP(ROUND(K161/G161,4),0),0))</f>
        <v/>
      </c>
      <c r="M161" s="21">
        <f>IF(A161&amp;""="","",IFERROR(SUMIFS('المدفوعات'!$A$6:$A$2005,'المدفوعات'!$B$6:$B$2005,A161&amp;"",'المدفوعات'!$H$6:$H$2005,1)/COUNTIFS('المدفوعات'!$B$6:$B$2005,A161&amp;"",'المدفوعات'!$H$6:$H$2005,1),""))</f>
        <v/>
      </c>
      <c r="N161" s="6">
        <f>IF(A161&amp;""="","",IF(G161&lt;=0,"حدد الاشتراك",IF(K161&gt;0,"متأخر",IF(K161&lt;0,"دفع مقدمًا","مسدد"))))</f>
        <v/>
      </c>
      <c r="O161" s="20">
        <f>IF(N161="متأخر",COUNTIFS($K$6:$K$305,"&gt;"&amp;K161)+COUNTIFS($K$6:K161,K161),"")</f>
        <v/>
      </c>
    </row>
    <row r="162">
      <c r="A162" s="5" t="n"/>
      <c r="B162" s="5" t="n"/>
      <c r="C162" s="5" t="n"/>
      <c r="D162" s="17" t="n"/>
      <c r="E162" s="18" t="n"/>
      <c r="F162" s="15" t="n"/>
      <c r="G162" s="19">
        <f>IF(A162&amp;""="","",IF(N(F162)&gt;0,F162,ROUND(N(E162)*'الإعدادات'!$B$6,2)))</f>
        <v/>
      </c>
      <c r="H162" s="20">
        <f>IF(A162&amp;""="","",MAX(0,(YEAR('الإعدادات'!$B$4)-YEAR('الإعدادات'!$B$5))*12+MONTH('الإعدادات'!$B$4)-MONTH('الإعدادات'!$B$5)+1))</f>
        <v/>
      </c>
      <c r="I162" s="19">
        <f>IF(A162&amp;""="","",ROUND(H162*G162,2))</f>
        <v/>
      </c>
      <c r="J162" s="19">
        <f>IF(A162&amp;""="","",SUMIFS('المدفوعات'!$C$6:$C$2005,'المدفوعات'!$B$6:$B$2005,A162&amp;""))</f>
        <v/>
      </c>
      <c r="K162" s="19">
        <f>IF(A162&amp;""="","",ROUND(I162-J162,2))</f>
        <v/>
      </c>
      <c r="L162" s="20">
        <f>IF(A162&amp;""="","",IF(AND(K162&gt;0,G162&gt;0),ROUNDUP(ROUND(K162/G162,4),0),0))</f>
        <v/>
      </c>
      <c r="M162" s="21">
        <f>IF(A162&amp;""="","",IFERROR(SUMIFS('المدفوعات'!$A$6:$A$2005,'المدفوعات'!$B$6:$B$2005,A162&amp;"",'المدفوعات'!$H$6:$H$2005,1)/COUNTIFS('المدفوعات'!$B$6:$B$2005,A162&amp;"",'المدفوعات'!$H$6:$H$2005,1),""))</f>
        <v/>
      </c>
      <c r="N162" s="6">
        <f>IF(A162&amp;""="","",IF(G162&lt;=0,"حدد الاشتراك",IF(K162&gt;0,"متأخر",IF(K162&lt;0,"دفع مقدمًا","مسدد"))))</f>
        <v/>
      </c>
      <c r="O162" s="20">
        <f>IF(N162="متأخر",COUNTIFS($K$6:$K$305,"&gt;"&amp;K162)+COUNTIFS($K$6:K162,K162),"")</f>
        <v/>
      </c>
    </row>
    <row r="163">
      <c r="A163" s="5" t="n"/>
      <c r="B163" s="5" t="n"/>
      <c r="C163" s="5" t="n"/>
      <c r="D163" s="17" t="n"/>
      <c r="E163" s="18" t="n"/>
      <c r="F163" s="15" t="n"/>
      <c r="G163" s="19">
        <f>IF(A163&amp;""="","",IF(N(F163)&gt;0,F163,ROUND(N(E163)*'الإعدادات'!$B$6,2)))</f>
        <v/>
      </c>
      <c r="H163" s="20">
        <f>IF(A163&amp;""="","",MAX(0,(YEAR('الإعدادات'!$B$4)-YEAR('الإعدادات'!$B$5))*12+MONTH('الإعدادات'!$B$4)-MONTH('الإعدادات'!$B$5)+1))</f>
        <v/>
      </c>
      <c r="I163" s="19">
        <f>IF(A163&amp;""="","",ROUND(H163*G163,2))</f>
        <v/>
      </c>
      <c r="J163" s="19">
        <f>IF(A163&amp;""="","",SUMIFS('المدفوعات'!$C$6:$C$2005,'المدفوعات'!$B$6:$B$2005,A163&amp;""))</f>
        <v/>
      </c>
      <c r="K163" s="19">
        <f>IF(A163&amp;""="","",ROUND(I163-J163,2))</f>
        <v/>
      </c>
      <c r="L163" s="20">
        <f>IF(A163&amp;""="","",IF(AND(K163&gt;0,G163&gt;0),ROUNDUP(ROUND(K163/G163,4),0),0))</f>
        <v/>
      </c>
      <c r="M163" s="21">
        <f>IF(A163&amp;""="","",IFERROR(SUMIFS('المدفوعات'!$A$6:$A$2005,'المدفوعات'!$B$6:$B$2005,A163&amp;"",'المدفوعات'!$H$6:$H$2005,1)/COUNTIFS('المدفوعات'!$B$6:$B$2005,A163&amp;"",'المدفوعات'!$H$6:$H$2005,1),""))</f>
        <v/>
      </c>
      <c r="N163" s="6">
        <f>IF(A163&amp;""="","",IF(G163&lt;=0,"حدد الاشتراك",IF(K163&gt;0,"متأخر",IF(K163&lt;0,"دفع مقدمًا","مسدد"))))</f>
        <v/>
      </c>
      <c r="O163" s="20">
        <f>IF(N163="متأخر",COUNTIFS($K$6:$K$305,"&gt;"&amp;K163)+COUNTIFS($K$6:K163,K163),"")</f>
        <v/>
      </c>
    </row>
    <row r="164">
      <c r="A164" s="5" t="n"/>
      <c r="B164" s="5" t="n"/>
      <c r="C164" s="5" t="n"/>
      <c r="D164" s="17" t="n"/>
      <c r="E164" s="18" t="n"/>
      <c r="F164" s="15" t="n"/>
      <c r="G164" s="19">
        <f>IF(A164&amp;""="","",IF(N(F164)&gt;0,F164,ROUND(N(E164)*'الإعدادات'!$B$6,2)))</f>
        <v/>
      </c>
      <c r="H164" s="20">
        <f>IF(A164&amp;""="","",MAX(0,(YEAR('الإعدادات'!$B$4)-YEAR('الإعدادات'!$B$5))*12+MONTH('الإعدادات'!$B$4)-MONTH('الإعدادات'!$B$5)+1))</f>
        <v/>
      </c>
      <c r="I164" s="19">
        <f>IF(A164&amp;""="","",ROUND(H164*G164,2))</f>
        <v/>
      </c>
      <c r="J164" s="19">
        <f>IF(A164&amp;""="","",SUMIFS('المدفوعات'!$C$6:$C$2005,'المدفوعات'!$B$6:$B$2005,A164&amp;""))</f>
        <v/>
      </c>
      <c r="K164" s="19">
        <f>IF(A164&amp;""="","",ROUND(I164-J164,2))</f>
        <v/>
      </c>
      <c r="L164" s="20">
        <f>IF(A164&amp;""="","",IF(AND(K164&gt;0,G164&gt;0),ROUNDUP(ROUND(K164/G164,4),0),0))</f>
        <v/>
      </c>
      <c r="M164" s="21">
        <f>IF(A164&amp;""="","",IFERROR(SUMIFS('المدفوعات'!$A$6:$A$2005,'المدفوعات'!$B$6:$B$2005,A164&amp;"",'المدفوعات'!$H$6:$H$2005,1)/COUNTIFS('المدفوعات'!$B$6:$B$2005,A164&amp;"",'المدفوعات'!$H$6:$H$2005,1),""))</f>
        <v/>
      </c>
      <c r="N164" s="6">
        <f>IF(A164&amp;""="","",IF(G164&lt;=0,"حدد الاشتراك",IF(K164&gt;0,"متأخر",IF(K164&lt;0,"دفع مقدمًا","مسدد"))))</f>
        <v/>
      </c>
      <c r="O164" s="20">
        <f>IF(N164="متأخر",COUNTIFS($K$6:$K$305,"&gt;"&amp;K164)+COUNTIFS($K$6:K164,K164),"")</f>
        <v/>
      </c>
    </row>
    <row r="165">
      <c r="A165" s="5" t="n"/>
      <c r="B165" s="5" t="n"/>
      <c r="C165" s="5" t="n"/>
      <c r="D165" s="17" t="n"/>
      <c r="E165" s="18" t="n"/>
      <c r="F165" s="15" t="n"/>
      <c r="G165" s="19">
        <f>IF(A165&amp;""="","",IF(N(F165)&gt;0,F165,ROUND(N(E165)*'الإعدادات'!$B$6,2)))</f>
        <v/>
      </c>
      <c r="H165" s="20">
        <f>IF(A165&amp;""="","",MAX(0,(YEAR('الإعدادات'!$B$4)-YEAR('الإعدادات'!$B$5))*12+MONTH('الإعدادات'!$B$4)-MONTH('الإعدادات'!$B$5)+1))</f>
        <v/>
      </c>
      <c r="I165" s="19">
        <f>IF(A165&amp;""="","",ROUND(H165*G165,2))</f>
        <v/>
      </c>
      <c r="J165" s="19">
        <f>IF(A165&amp;""="","",SUMIFS('المدفوعات'!$C$6:$C$2005,'المدفوعات'!$B$6:$B$2005,A165&amp;""))</f>
        <v/>
      </c>
      <c r="K165" s="19">
        <f>IF(A165&amp;""="","",ROUND(I165-J165,2))</f>
        <v/>
      </c>
      <c r="L165" s="20">
        <f>IF(A165&amp;""="","",IF(AND(K165&gt;0,G165&gt;0),ROUNDUP(ROUND(K165/G165,4),0),0))</f>
        <v/>
      </c>
      <c r="M165" s="21">
        <f>IF(A165&amp;""="","",IFERROR(SUMIFS('المدفوعات'!$A$6:$A$2005,'المدفوعات'!$B$6:$B$2005,A165&amp;"",'المدفوعات'!$H$6:$H$2005,1)/COUNTIFS('المدفوعات'!$B$6:$B$2005,A165&amp;"",'المدفوعات'!$H$6:$H$2005,1),""))</f>
        <v/>
      </c>
      <c r="N165" s="6">
        <f>IF(A165&amp;""="","",IF(G165&lt;=0,"حدد الاشتراك",IF(K165&gt;0,"متأخر",IF(K165&lt;0,"دفع مقدمًا","مسدد"))))</f>
        <v/>
      </c>
      <c r="O165" s="20">
        <f>IF(N165="متأخر",COUNTIFS($K$6:$K$305,"&gt;"&amp;K165)+COUNTIFS($K$6:K165,K165),"")</f>
        <v/>
      </c>
    </row>
    <row r="166">
      <c r="A166" s="5" t="n"/>
      <c r="B166" s="5" t="n"/>
      <c r="C166" s="5" t="n"/>
      <c r="D166" s="17" t="n"/>
      <c r="E166" s="18" t="n"/>
      <c r="F166" s="15" t="n"/>
      <c r="G166" s="19">
        <f>IF(A166&amp;""="","",IF(N(F166)&gt;0,F166,ROUND(N(E166)*'الإعدادات'!$B$6,2)))</f>
        <v/>
      </c>
      <c r="H166" s="20">
        <f>IF(A166&amp;""="","",MAX(0,(YEAR('الإعدادات'!$B$4)-YEAR('الإعدادات'!$B$5))*12+MONTH('الإعدادات'!$B$4)-MONTH('الإعدادات'!$B$5)+1))</f>
        <v/>
      </c>
      <c r="I166" s="19">
        <f>IF(A166&amp;""="","",ROUND(H166*G166,2))</f>
        <v/>
      </c>
      <c r="J166" s="19">
        <f>IF(A166&amp;""="","",SUMIFS('المدفوعات'!$C$6:$C$2005,'المدفوعات'!$B$6:$B$2005,A166&amp;""))</f>
        <v/>
      </c>
      <c r="K166" s="19">
        <f>IF(A166&amp;""="","",ROUND(I166-J166,2))</f>
        <v/>
      </c>
      <c r="L166" s="20">
        <f>IF(A166&amp;""="","",IF(AND(K166&gt;0,G166&gt;0),ROUNDUP(ROUND(K166/G166,4),0),0))</f>
        <v/>
      </c>
      <c r="M166" s="21">
        <f>IF(A166&amp;""="","",IFERROR(SUMIFS('المدفوعات'!$A$6:$A$2005,'المدفوعات'!$B$6:$B$2005,A166&amp;"",'المدفوعات'!$H$6:$H$2005,1)/COUNTIFS('المدفوعات'!$B$6:$B$2005,A166&amp;"",'المدفوعات'!$H$6:$H$2005,1),""))</f>
        <v/>
      </c>
      <c r="N166" s="6">
        <f>IF(A166&amp;""="","",IF(G166&lt;=0,"حدد الاشتراك",IF(K166&gt;0,"متأخر",IF(K166&lt;0,"دفع مقدمًا","مسدد"))))</f>
        <v/>
      </c>
      <c r="O166" s="20">
        <f>IF(N166="متأخر",COUNTIFS($K$6:$K$305,"&gt;"&amp;K166)+COUNTIFS($K$6:K166,K166),"")</f>
        <v/>
      </c>
    </row>
    <row r="167">
      <c r="A167" s="5" t="n"/>
      <c r="B167" s="5" t="n"/>
      <c r="C167" s="5" t="n"/>
      <c r="D167" s="17" t="n"/>
      <c r="E167" s="18" t="n"/>
      <c r="F167" s="15" t="n"/>
      <c r="G167" s="19">
        <f>IF(A167&amp;""="","",IF(N(F167)&gt;0,F167,ROUND(N(E167)*'الإعدادات'!$B$6,2)))</f>
        <v/>
      </c>
      <c r="H167" s="20">
        <f>IF(A167&amp;""="","",MAX(0,(YEAR('الإعدادات'!$B$4)-YEAR('الإعدادات'!$B$5))*12+MONTH('الإعدادات'!$B$4)-MONTH('الإعدادات'!$B$5)+1))</f>
        <v/>
      </c>
      <c r="I167" s="19">
        <f>IF(A167&amp;""="","",ROUND(H167*G167,2))</f>
        <v/>
      </c>
      <c r="J167" s="19">
        <f>IF(A167&amp;""="","",SUMIFS('المدفوعات'!$C$6:$C$2005,'المدفوعات'!$B$6:$B$2005,A167&amp;""))</f>
        <v/>
      </c>
      <c r="K167" s="19">
        <f>IF(A167&amp;""="","",ROUND(I167-J167,2))</f>
        <v/>
      </c>
      <c r="L167" s="20">
        <f>IF(A167&amp;""="","",IF(AND(K167&gt;0,G167&gt;0),ROUNDUP(ROUND(K167/G167,4),0),0))</f>
        <v/>
      </c>
      <c r="M167" s="21">
        <f>IF(A167&amp;""="","",IFERROR(SUMIFS('المدفوعات'!$A$6:$A$2005,'المدفوعات'!$B$6:$B$2005,A167&amp;"",'المدفوعات'!$H$6:$H$2005,1)/COUNTIFS('المدفوعات'!$B$6:$B$2005,A167&amp;"",'المدفوعات'!$H$6:$H$2005,1),""))</f>
        <v/>
      </c>
      <c r="N167" s="6">
        <f>IF(A167&amp;""="","",IF(G167&lt;=0,"حدد الاشتراك",IF(K167&gt;0,"متأخر",IF(K167&lt;0,"دفع مقدمًا","مسدد"))))</f>
        <v/>
      </c>
      <c r="O167" s="20">
        <f>IF(N167="متأخر",COUNTIFS($K$6:$K$305,"&gt;"&amp;K167)+COUNTIFS($K$6:K167,K167),"")</f>
        <v/>
      </c>
    </row>
    <row r="168">
      <c r="A168" s="5" t="n"/>
      <c r="B168" s="5" t="n"/>
      <c r="C168" s="5" t="n"/>
      <c r="D168" s="17" t="n"/>
      <c r="E168" s="18" t="n"/>
      <c r="F168" s="15" t="n"/>
      <c r="G168" s="19">
        <f>IF(A168&amp;""="","",IF(N(F168)&gt;0,F168,ROUND(N(E168)*'الإعدادات'!$B$6,2)))</f>
        <v/>
      </c>
      <c r="H168" s="20">
        <f>IF(A168&amp;""="","",MAX(0,(YEAR('الإعدادات'!$B$4)-YEAR('الإعدادات'!$B$5))*12+MONTH('الإعدادات'!$B$4)-MONTH('الإعدادات'!$B$5)+1))</f>
        <v/>
      </c>
      <c r="I168" s="19">
        <f>IF(A168&amp;""="","",ROUND(H168*G168,2))</f>
        <v/>
      </c>
      <c r="J168" s="19">
        <f>IF(A168&amp;""="","",SUMIFS('المدفوعات'!$C$6:$C$2005,'المدفوعات'!$B$6:$B$2005,A168&amp;""))</f>
        <v/>
      </c>
      <c r="K168" s="19">
        <f>IF(A168&amp;""="","",ROUND(I168-J168,2))</f>
        <v/>
      </c>
      <c r="L168" s="20">
        <f>IF(A168&amp;""="","",IF(AND(K168&gt;0,G168&gt;0),ROUNDUP(ROUND(K168/G168,4),0),0))</f>
        <v/>
      </c>
      <c r="M168" s="21">
        <f>IF(A168&amp;""="","",IFERROR(SUMIFS('المدفوعات'!$A$6:$A$2005,'المدفوعات'!$B$6:$B$2005,A168&amp;"",'المدفوعات'!$H$6:$H$2005,1)/COUNTIFS('المدفوعات'!$B$6:$B$2005,A168&amp;"",'المدفوعات'!$H$6:$H$2005,1),""))</f>
        <v/>
      </c>
      <c r="N168" s="6">
        <f>IF(A168&amp;""="","",IF(G168&lt;=0,"حدد الاشتراك",IF(K168&gt;0,"متأخر",IF(K168&lt;0,"دفع مقدمًا","مسدد"))))</f>
        <v/>
      </c>
      <c r="O168" s="20">
        <f>IF(N168="متأخر",COUNTIFS($K$6:$K$305,"&gt;"&amp;K168)+COUNTIFS($K$6:K168,K168),"")</f>
        <v/>
      </c>
    </row>
    <row r="169">
      <c r="A169" s="5" t="n"/>
      <c r="B169" s="5" t="n"/>
      <c r="C169" s="5" t="n"/>
      <c r="D169" s="17" t="n"/>
      <c r="E169" s="18" t="n"/>
      <c r="F169" s="15" t="n"/>
      <c r="G169" s="19">
        <f>IF(A169&amp;""="","",IF(N(F169)&gt;0,F169,ROUND(N(E169)*'الإعدادات'!$B$6,2)))</f>
        <v/>
      </c>
      <c r="H169" s="20">
        <f>IF(A169&amp;""="","",MAX(0,(YEAR('الإعدادات'!$B$4)-YEAR('الإعدادات'!$B$5))*12+MONTH('الإعدادات'!$B$4)-MONTH('الإعدادات'!$B$5)+1))</f>
        <v/>
      </c>
      <c r="I169" s="19">
        <f>IF(A169&amp;""="","",ROUND(H169*G169,2))</f>
        <v/>
      </c>
      <c r="J169" s="19">
        <f>IF(A169&amp;""="","",SUMIFS('المدفوعات'!$C$6:$C$2005,'المدفوعات'!$B$6:$B$2005,A169&amp;""))</f>
        <v/>
      </c>
      <c r="K169" s="19">
        <f>IF(A169&amp;""="","",ROUND(I169-J169,2))</f>
        <v/>
      </c>
      <c r="L169" s="20">
        <f>IF(A169&amp;""="","",IF(AND(K169&gt;0,G169&gt;0),ROUNDUP(ROUND(K169/G169,4),0),0))</f>
        <v/>
      </c>
      <c r="M169" s="21">
        <f>IF(A169&amp;""="","",IFERROR(SUMIFS('المدفوعات'!$A$6:$A$2005,'المدفوعات'!$B$6:$B$2005,A169&amp;"",'المدفوعات'!$H$6:$H$2005,1)/COUNTIFS('المدفوعات'!$B$6:$B$2005,A169&amp;"",'المدفوعات'!$H$6:$H$2005,1),""))</f>
        <v/>
      </c>
      <c r="N169" s="6">
        <f>IF(A169&amp;""="","",IF(G169&lt;=0,"حدد الاشتراك",IF(K169&gt;0,"متأخر",IF(K169&lt;0,"دفع مقدمًا","مسدد"))))</f>
        <v/>
      </c>
      <c r="O169" s="20">
        <f>IF(N169="متأخر",COUNTIFS($K$6:$K$305,"&gt;"&amp;K169)+COUNTIFS($K$6:K169,K169),"")</f>
        <v/>
      </c>
    </row>
    <row r="170">
      <c r="A170" s="5" t="n"/>
      <c r="B170" s="5" t="n"/>
      <c r="C170" s="5" t="n"/>
      <c r="D170" s="17" t="n"/>
      <c r="E170" s="18" t="n"/>
      <c r="F170" s="15" t="n"/>
      <c r="G170" s="19">
        <f>IF(A170&amp;""="","",IF(N(F170)&gt;0,F170,ROUND(N(E170)*'الإعدادات'!$B$6,2)))</f>
        <v/>
      </c>
      <c r="H170" s="20">
        <f>IF(A170&amp;""="","",MAX(0,(YEAR('الإعدادات'!$B$4)-YEAR('الإعدادات'!$B$5))*12+MONTH('الإعدادات'!$B$4)-MONTH('الإعدادات'!$B$5)+1))</f>
        <v/>
      </c>
      <c r="I170" s="19">
        <f>IF(A170&amp;""="","",ROUND(H170*G170,2))</f>
        <v/>
      </c>
      <c r="J170" s="19">
        <f>IF(A170&amp;""="","",SUMIFS('المدفوعات'!$C$6:$C$2005,'المدفوعات'!$B$6:$B$2005,A170&amp;""))</f>
        <v/>
      </c>
      <c r="K170" s="19">
        <f>IF(A170&amp;""="","",ROUND(I170-J170,2))</f>
        <v/>
      </c>
      <c r="L170" s="20">
        <f>IF(A170&amp;""="","",IF(AND(K170&gt;0,G170&gt;0),ROUNDUP(ROUND(K170/G170,4),0),0))</f>
        <v/>
      </c>
      <c r="M170" s="21">
        <f>IF(A170&amp;""="","",IFERROR(SUMIFS('المدفوعات'!$A$6:$A$2005,'المدفوعات'!$B$6:$B$2005,A170&amp;"",'المدفوعات'!$H$6:$H$2005,1)/COUNTIFS('المدفوعات'!$B$6:$B$2005,A170&amp;"",'المدفوعات'!$H$6:$H$2005,1),""))</f>
        <v/>
      </c>
      <c r="N170" s="6">
        <f>IF(A170&amp;""="","",IF(G170&lt;=0,"حدد الاشتراك",IF(K170&gt;0,"متأخر",IF(K170&lt;0,"دفع مقدمًا","مسدد"))))</f>
        <v/>
      </c>
      <c r="O170" s="20">
        <f>IF(N170="متأخر",COUNTIFS($K$6:$K$305,"&gt;"&amp;K170)+COUNTIFS($K$6:K170,K170),"")</f>
        <v/>
      </c>
    </row>
    <row r="171">
      <c r="A171" s="5" t="n"/>
      <c r="B171" s="5" t="n"/>
      <c r="C171" s="5" t="n"/>
      <c r="D171" s="17" t="n"/>
      <c r="E171" s="18" t="n"/>
      <c r="F171" s="15" t="n"/>
      <c r="G171" s="19">
        <f>IF(A171&amp;""="","",IF(N(F171)&gt;0,F171,ROUND(N(E171)*'الإعدادات'!$B$6,2)))</f>
        <v/>
      </c>
      <c r="H171" s="20">
        <f>IF(A171&amp;""="","",MAX(0,(YEAR('الإعدادات'!$B$4)-YEAR('الإعدادات'!$B$5))*12+MONTH('الإعدادات'!$B$4)-MONTH('الإعدادات'!$B$5)+1))</f>
        <v/>
      </c>
      <c r="I171" s="19">
        <f>IF(A171&amp;""="","",ROUND(H171*G171,2))</f>
        <v/>
      </c>
      <c r="J171" s="19">
        <f>IF(A171&amp;""="","",SUMIFS('المدفوعات'!$C$6:$C$2005,'المدفوعات'!$B$6:$B$2005,A171&amp;""))</f>
        <v/>
      </c>
      <c r="K171" s="19">
        <f>IF(A171&amp;""="","",ROUND(I171-J171,2))</f>
        <v/>
      </c>
      <c r="L171" s="20">
        <f>IF(A171&amp;""="","",IF(AND(K171&gt;0,G171&gt;0),ROUNDUP(ROUND(K171/G171,4),0),0))</f>
        <v/>
      </c>
      <c r="M171" s="21">
        <f>IF(A171&amp;""="","",IFERROR(SUMIFS('المدفوعات'!$A$6:$A$2005,'المدفوعات'!$B$6:$B$2005,A171&amp;"",'المدفوعات'!$H$6:$H$2005,1)/COUNTIFS('المدفوعات'!$B$6:$B$2005,A171&amp;"",'المدفوعات'!$H$6:$H$2005,1),""))</f>
        <v/>
      </c>
      <c r="N171" s="6">
        <f>IF(A171&amp;""="","",IF(G171&lt;=0,"حدد الاشتراك",IF(K171&gt;0,"متأخر",IF(K171&lt;0,"دفع مقدمًا","مسدد"))))</f>
        <v/>
      </c>
      <c r="O171" s="20">
        <f>IF(N171="متأخر",COUNTIFS($K$6:$K$305,"&gt;"&amp;K171)+COUNTIFS($K$6:K171,K171),"")</f>
        <v/>
      </c>
    </row>
    <row r="172">
      <c r="A172" s="5" t="n"/>
      <c r="B172" s="5" t="n"/>
      <c r="C172" s="5" t="n"/>
      <c r="D172" s="17" t="n"/>
      <c r="E172" s="18" t="n"/>
      <c r="F172" s="15" t="n"/>
      <c r="G172" s="19">
        <f>IF(A172&amp;""="","",IF(N(F172)&gt;0,F172,ROUND(N(E172)*'الإعدادات'!$B$6,2)))</f>
        <v/>
      </c>
      <c r="H172" s="20">
        <f>IF(A172&amp;""="","",MAX(0,(YEAR('الإعدادات'!$B$4)-YEAR('الإعدادات'!$B$5))*12+MONTH('الإعدادات'!$B$4)-MONTH('الإعدادات'!$B$5)+1))</f>
        <v/>
      </c>
      <c r="I172" s="19">
        <f>IF(A172&amp;""="","",ROUND(H172*G172,2))</f>
        <v/>
      </c>
      <c r="J172" s="19">
        <f>IF(A172&amp;""="","",SUMIFS('المدفوعات'!$C$6:$C$2005,'المدفوعات'!$B$6:$B$2005,A172&amp;""))</f>
        <v/>
      </c>
      <c r="K172" s="19">
        <f>IF(A172&amp;""="","",ROUND(I172-J172,2))</f>
        <v/>
      </c>
      <c r="L172" s="20">
        <f>IF(A172&amp;""="","",IF(AND(K172&gt;0,G172&gt;0),ROUNDUP(ROUND(K172/G172,4),0),0))</f>
        <v/>
      </c>
      <c r="M172" s="21">
        <f>IF(A172&amp;""="","",IFERROR(SUMIFS('المدفوعات'!$A$6:$A$2005,'المدفوعات'!$B$6:$B$2005,A172&amp;"",'المدفوعات'!$H$6:$H$2005,1)/COUNTIFS('المدفوعات'!$B$6:$B$2005,A172&amp;"",'المدفوعات'!$H$6:$H$2005,1),""))</f>
        <v/>
      </c>
      <c r="N172" s="6">
        <f>IF(A172&amp;""="","",IF(G172&lt;=0,"حدد الاشتراك",IF(K172&gt;0,"متأخر",IF(K172&lt;0,"دفع مقدمًا","مسدد"))))</f>
        <v/>
      </c>
      <c r="O172" s="20">
        <f>IF(N172="متأخر",COUNTIFS($K$6:$K$305,"&gt;"&amp;K172)+COUNTIFS($K$6:K172,K172),"")</f>
        <v/>
      </c>
    </row>
    <row r="173">
      <c r="A173" s="5" t="n"/>
      <c r="B173" s="5" t="n"/>
      <c r="C173" s="5" t="n"/>
      <c r="D173" s="17" t="n"/>
      <c r="E173" s="18" t="n"/>
      <c r="F173" s="15" t="n"/>
      <c r="G173" s="19">
        <f>IF(A173&amp;""="","",IF(N(F173)&gt;0,F173,ROUND(N(E173)*'الإعدادات'!$B$6,2)))</f>
        <v/>
      </c>
      <c r="H173" s="20">
        <f>IF(A173&amp;""="","",MAX(0,(YEAR('الإعدادات'!$B$4)-YEAR('الإعدادات'!$B$5))*12+MONTH('الإعدادات'!$B$4)-MONTH('الإعدادات'!$B$5)+1))</f>
        <v/>
      </c>
      <c r="I173" s="19">
        <f>IF(A173&amp;""="","",ROUND(H173*G173,2))</f>
        <v/>
      </c>
      <c r="J173" s="19">
        <f>IF(A173&amp;""="","",SUMIFS('المدفوعات'!$C$6:$C$2005,'المدفوعات'!$B$6:$B$2005,A173&amp;""))</f>
        <v/>
      </c>
      <c r="K173" s="19">
        <f>IF(A173&amp;""="","",ROUND(I173-J173,2))</f>
        <v/>
      </c>
      <c r="L173" s="20">
        <f>IF(A173&amp;""="","",IF(AND(K173&gt;0,G173&gt;0),ROUNDUP(ROUND(K173/G173,4),0),0))</f>
        <v/>
      </c>
      <c r="M173" s="21">
        <f>IF(A173&amp;""="","",IFERROR(SUMIFS('المدفوعات'!$A$6:$A$2005,'المدفوعات'!$B$6:$B$2005,A173&amp;"",'المدفوعات'!$H$6:$H$2005,1)/COUNTIFS('المدفوعات'!$B$6:$B$2005,A173&amp;"",'المدفوعات'!$H$6:$H$2005,1),""))</f>
        <v/>
      </c>
      <c r="N173" s="6">
        <f>IF(A173&amp;""="","",IF(G173&lt;=0,"حدد الاشتراك",IF(K173&gt;0,"متأخر",IF(K173&lt;0,"دفع مقدمًا","مسدد"))))</f>
        <v/>
      </c>
      <c r="O173" s="20">
        <f>IF(N173="متأخر",COUNTIFS($K$6:$K$305,"&gt;"&amp;K173)+COUNTIFS($K$6:K173,K173),"")</f>
        <v/>
      </c>
    </row>
    <row r="174">
      <c r="A174" s="5" t="n"/>
      <c r="B174" s="5" t="n"/>
      <c r="C174" s="5" t="n"/>
      <c r="D174" s="17" t="n"/>
      <c r="E174" s="18" t="n"/>
      <c r="F174" s="15" t="n"/>
      <c r="G174" s="19">
        <f>IF(A174&amp;""="","",IF(N(F174)&gt;0,F174,ROUND(N(E174)*'الإعدادات'!$B$6,2)))</f>
        <v/>
      </c>
      <c r="H174" s="20">
        <f>IF(A174&amp;""="","",MAX(0,(YEAR('الإعدادات'!$B$4)-YEAR('الإعدادات'!$B$5))*12+MONTH('الإعدادات'!$B$4)-MONTH('الإعدادات'!$B$5)+1))</f>
        <v/>
      </c>
      <c r="I174" s="19">
        <f>IF(A174&amp;""="","",ROUND(H174*G174,2))</f>
        <v/>
      </c>
      <c r="J174" s="19">
        <f>IF(A174&amp;""="","",SUMIFS('المدفوعات'!$C$6:$C$2005,'المدفوعات'!$B$6:$B$2005,A174&amp;""))</f>
        <v/>
      </c>
      <c r="K174" s="19">
        <f>IF(A174&amp;""="","",ROUND(I174-J174,2))</f>
        <v/>
      </c>
      <c r="L174" s="20">
        <f>IF(A174&amp;""="","",IF(AND(K174&gt;0,G174&gt;0),ROUNDUP(ROUND(K174/G174,4),0),0))</f>
        <v/>
      </c>
      <c r="M174" s="21">
        <f>IF(A174&amp;""="","",IFERROR(SUMIFS('المدفوعات'!$A$6:$A$2005,'المدفوعات'!$B$6:$B$2005,A174&amp;"",'المدفوعات'!$H$6:$H$2005,1)/COUNTIFS('المدفوعات'!$B$6:$B$2005,A174&amp;"",'المدفوعات'!$H$6:$H$2005,1),""))</f>
        <v/>
      </c>
      <c r="N174" s="6">
        <f>IF(A174&amp;""="","",IF(G174&lt;=0,"حدد الاشتراك",IF(K174&gt;0,"متأخر",IF(K174&lt;0,"دفع مقدمًا","مسدد"))))</f>
        <v/>
      </c>
      <c r="O174" s="20">
        <f>IF(N174="متأخر",COUNTIFS($K$6:$K$305,"&gt;"&amp;K174)+COUNTIFS($K$6:K174,K174),"")</f>
        <v/>
      </c>
    </row>
    <row r="175">
      <c r="A175" s="5" t="n"/>
      <c r="B175" s="5" t="n"/>
      <c r="C175" s="5" t="n"/>
      <c r="D175" s="17" t="n"/>
      <c r="E175" s="18" t="n"/>
      <c r="F175" s="15" t="n"/>
      <c r="G175" s="19">
        <f>IF(A175&amp;""="","",IF(N(F175)&gt;0,F175,ROUND(N(E175)*'الإعدادات'!$B$6,2)))</f>
        <v/>
      </c>
      <c r="H175" s="20">
        <f>IF(A175&amp;""="","",MAX(0,(YEAR('الإعدادات'!$B$4)-YEAR('الإعدادات'!$B$5))*12+MONTH('الإعدادات'!$B$4)-MONTH('الإعدادات'!$B$5)+1))</f>
        <v/>
      </c>
      <c r="I175" s="19">
        <f>IF(A175&amp;""="","",ROUND(H175*G175,2))</f>
        <v/>
      </c>
      <c r="J175" s="19">
        <f>IF(A175&amp;""="","",SUMIFS('المدفوعات'!$C$6:$C$2005,'المدفوعات'!$B$6:$B$2005,A175&amp;""))</f>
        <v/>
      </c>
      <c r="K175" s="19">
        <f>IF(A175&amp;""="","",ROUND(I175-J175,2))</f>
        <v/>
      </c>
      <c r="L175" s="20">
        <f>IF(A175&amp;""="","",IF(AND(K175&gt;0,G175&gt;0),ROUNDUP(ROUND(K175/G175,4),0),0))</f>
        <v/>
      </c>
      <c r="M175" s="21">
        <f>IF(A175&amp;""="","",IFERROR(SUMIFS('المدفوعات'!$A$6:$A$2005,'المدفوعات'!$B$6:$B$2005,A175&amp;"",'المدفوعات'!$H$6:$H$2005,1)/COUNTIFS('المدفوعات'!$B$6:$B$2005,A175&amp;"",'المدفوعات'!$H$6:$H$2005,1),""))</f>
        <v/>
      </c>
      <c r="N175" s="6">
        <f>IF(A175&amp;""="","",IF(G175&lt;=0,"حدد الاشتراك",IF(K175&gt;0,"متأخر",IF(K175&lt;0,"دفع مقدمًا","مسدد"))))</f>
        <v/>
      </c>
      <c r="O175" s="20">
        <f>IF(N175="متأخر",COUNTIFS($K$6:$K$305,"&gt;"&amp;K175)+COUNTIFS($K$6:K175,K175),"")</f>
        <v/>
      </c>
    </row>
    <row r="176">
      <c r="A176" s="5" t="n"/>
      <c r="B176" s="5" t="n"/>
      <c r="C176" s="5" t="n"/>
      <c r="D176" s="17" t="n"/>
      <c r="E176" s="18" t="n"/>
      <c r="F176" s="15" t="n"/>
      <c r="G176" s="19">
        <f>IF(A176&amp;""="","",IF(N(F176)&gt;0,F176,ROUND(N(E176)*'الإعدادات'!$B$6,2)))</f>
        <v/>
      </c>
      <c r="H176" s="20">
        <f>IF(A176&amp;""="","",MAX(0,(YEAR('الإعدادات'!$B$4)-YEAR('الإعدادات'!$B$5))*12+MONTH('الإعدادات'!$B$4)-MONTH('الإعدادات'!$B$5)+1))</f>
        <v/>
      </c>
      <c r="I176" s="19">
        <f>IF(A176&amp;""="","",ROUND(H176*G176,2))</f>
        <v/>
      </c>
      <c r="J176" s="19">
        <f>IF(A176&amp;""="","",SUMIFS('المدفوعات'!$C$6:$C$2005,'المدفوعات'!$B$6:$B$2005,A176&amp;""))</f>
        <v/>
      </c>
      <c r="K176" s="19">
        <f>IF(A176&amp;""="","",ROUND(I176-J176,2))</f>
        <v/>
      </c>
      <c r="L176" s="20">
        <f>IF(A176&amp;""="","",IF(AND(K176&gt;0,G176&gt;0),ROUNDUP(ROUND(K176/G176,4),0),0))</f>
        <v/>
      </c>
      <c r="M176" s="21">
        <f>IF(A176&amp;""="","",IFERROR(SUMIFS('المدفوعات'!$A$6:$A$2005,'المدفوعات'!$B$6:$B$2005,A176&amp;"",'المدفوعات'!$H$6:$H$2005,1)/COUNTIFS('المدفوعات'!$B$6:$B$2005,A176&amp;"",'المدفوعات'!$H$6:$H$2005,1),""))</f>
        <v/>
      </c>
      <c r="N176" s="6">
        <f>IF(A176&amp;""="","",IF(G176&lt;=0,"حدد الاشتراك",IF(K176&gt;0,"متأخر",IF(K176&lt;0,"دفع مقدمًا","مسدد"))))</f>
        <v/>
      </c>
      <c r="O176" s="20">
        <f>IF(N176="متأخر",COUNTIFS($K$6:$K$305,"&gt;"&amp;K176)+COUNTIFS($K$6:K176,K176),"")</f>
        <v/>
      </c>
    </row>
    <row r="177">
      <c r="A177" s="5" t="n"/>
      <c r="B177" s="5" t="n"/>
      <c r="C177" s="5" t="n"/>
      <c r="D177" s="17" t="n"/>
      <c r="E177" s="18" t="n"/>
      <c r="F177" s="15" t="n"/>
      <c r="G177" s="19">
        <f>IF(A177&amp;""="","",IF(N(F177)&gt;0,F177,ROUND(N(E177)*'الإعدادات'!$B$6,2)))</f>
        <v/>
      </c>
      <c r="H177" s="20">
        <f>IF(A177&amp;""="","",MAX(0,(YEAR('الإعدادات'!$B$4)-YEAR('الإعدادات'!$B$5))*12+MONTH('الإعدادات'!$B$4)-MONTH('الإعدادات'!$B$5)+1))</f>
        <v/>
      </c>
      <c r="I177" s="19">
        <f>IF(A177&amp;""="","",ROUND(H177*G177,2))</f>
        <v/>
      </c>
      <c r="J177" s="19">
        <f>IF(A177&amp;""="","",SUMIFS('المدفوعات'!$C$6:$C$2005,'المدفوعات'!$B$6:$B$2005,A177&amp;""))</f>
        <v/>
      </c>
      <c r="K177" s="19">
        <f>IF(A177&amp;""="","",ROUND(I177-J177,2))</f>
        <v/>
      </c>
      <c r="L177" s="20">
        <f>IF(A177&amp;""="","",IF(AND(K177&gt;0,G177&gt;0),ROUNDUP(ROUND(K177/G177,4),0),0))</f>
        <v/>
      </c>
      <c r="M177" s="21">
        <f>IF(A177&amp;""="","",IFERROR(SUMIFS('المدفوعات'!$A$6:$A$2005,'المدفوعات'!$B$6:$B$2005,A177&amp;"",'المدفوعات'!$H$6:$H$2005,1)/COUNTIFS('المدفوعات'!$B$6:$B$2005,A177&amp;"",'المدفوعات'!$H$6:$H$2005,1),""))</f>
        <v/>
      </c>
      <c r="N177" s="6">
        <f>IF(A177&amp;""="","",IF(G177&lt;=0,"حدد الاشتراك",IF(K177&gt;0,"متأخر",IF(K177&lt;0,"دفع مقدمًا","مسدد"))))</f>
        <v/>
      </c>
      <c r="O177" s="20">
        <f>IF(N177="متأخر",COUNTIFS($K$6:$K$305,"&gt;"&amp;K177)+COUNTIFS($K$6:K177,K177),"")</f>
        <v/>
      </c>
    </row>
    <row r="178">
      <c r="A178" s="5" t="n"/>
      <c r="B178" s="5" t="n"/>
      <c r="C178" s="5" t="n"/>
      <c r="D178" s="17" t="n"/>
      <c r="E178" s="18" t="n"/>
      <c r="F178" s="15" t="n"/>
      <c r="G178" s="19">
        <f>IF(A178&amp;""="","",IF(N(F178)&gt;0,F178,ROUND(N(E178)*'الإعدادات'!$B$6,2)))</f>
        <v/>
      </c>
      <c r="H178" s="20">
        <f>IF(A178&amp;""="","",MAX(0,(YEAR('الإعدادات'!$B$4)-YEAR('الإعدادات'!$B$5))*12+MONTH('الإعدادات'!$B$4)-MONTH('الإعدادات'!$B$5)+1))</f>
        <v/>
      </c>
      <c r="I178" s="19">
        <f>IF(A178&amp;""="","",ROUND(H178*G178,2))</f>
        <v/>
      </c>
      <c r="J178" s="19">
        <f>IF(A178&amp;""="","",SUMIFS('المدفوعات'!$C$6:$C$2005,'المدفوعات'!$B$6:$B$2005,A178&amp;""))</f>
        <v/>
      </c>
      <c r="K178" s="19">
        <f>IF(A178&amp;""="","",ROUND(I178-J178,2))</f>
        <v/>
      </c>
      <c r="L178" s="20">
        <f>IF(A178&amp;""="","",IF(AND(K178&gt;0,G178&gt;0),ROUNDUP(ROUND(K178/G178,4),0),0))</f>
        <v/>
      </c>
      <c r="M178" s="21">
        <f>IF(A178&amp;""="","",IFERROR(SUMIFS('المدفوعات'!$A$6:$A$2005,'المدفوعات'!$B$6:$B$2005,A178&amp;"",'المدفوعات'!$H$6:$H$2005,1)/COUNTIFS('المدفوعات'!$B$6:$B$2005,A178&amp;"",'المدفوعات'!$H$6:$H$2005,1),""))</f>
        <v/>
      </c>
      <c r="N178" s="6">
        <f>IF(A178&amp;""="","",IF(G178&lt;=0,"حدد الاشتراك",IF(K178&gt;0,"متأخر",IF(K178&lt;0,"دفع مقدمًا","مسدد"))))</f>
        <v/>
      </c>
      <c r="O178" s="20">
        <f>IF(N178="متأخر",COUNTIFS($K$6:$K$305,"&gt;"&amp;K178)+COUNTIFS($K$6:K178,K178),"")</f>
        <v/>
      </c>
    </row>
    <row r="179">
      <c r="A179" s="5" t="n"/>
      <c r="B179" s="5" t="n"/>
      <c r="C179" s="5" t="n"/>
      <c r="D179" s="17" t="n"/>
      <c r="E179" s="18" t="n"/>
      <c r="F179" s="15" t="n"/>
      <c r="G179" s="19">
        <f>IF(A179&amp;""="","",IF(N(F179)&gt;0,F179,ROUND(N(E179)*'الإعدادات'!$B$6,2)))</f>
        <v/>
      </c>
      <c r="H179" s="20">
        <f>IF(A179&amp;""="","",MAX(0,(YEAR('الإعدادات'!$B$4)-YEAR('الإعدادات'!$B$5))*12+MONTH('الإعدادات'!$B$4)-MONTH('الإعدادات'!$B$5)+1))</f>
        <v/>
      </c>
      <c r="I179" s="19">
        <f>IF(A179&amp;""="","",ROUND(H179*G179,2))</f>
        <v/>
      </c>
      <c r="J179" s="19">
        <f>IF(A179&amp;""="","",SUMIFS('المدفوعات'!$C$6:$C$2005,'المدفوعات'!$B$6:$B$2005,A179&amp;""))</f>
        <v/>
      </c>
      <c r="K179" s="19">
        <f>IF(A179&amp;""="","",ROUND(I179-J179,2))</f>
        <v/>
      </c>
      <c r="L179" s="20">
        <f>IF(A179&amp;""="","",IF(AND(K179&gt;0,G179&gt;0),ROUNDUP(ROUND(K179/G179,4),0),0))</f>
        <v/>
      </c>
      <c r="M179" s="21">
        <f>IF(A179&amp;""="","",IFERROR(SUMIFS('المدفوعات'!$A$6:$A$2005,'المدفوعات'!$B$6:$B$2005,A179&amp;"",'المدفوعات'!$H$6:$H$2005,1)/COUNTIFS('المدفوعات'!$B$6:$B$2005,A179&amp;"",'المدفوعات'!$H$6:$H$2005,1),""))</f>
        <v/>
      </c>
      <c r="N179" s="6">
        <f>IF(A179&amp;""="","",IF(G179&lt;=0,"حدد الاشتراك",IF(K179&gt;0,"متأخر",IF(K179&lt;0,"دفع مقدمًا","مسدد"))))</f>
        <v/>
      </c>
      <c r="O179" s="20">
        <f>IF(N179="متأخر",COUNTIFS($K$6:$K$305,"&gt;"&amp;K179)+COUNTIFS($K$6:K179,K179),"")</f>
        <v/>
      </c>
    </row>
    <row r="180">
      <c r="A180" s="5" t="n"/>
      <c r="B180" s="5" t="n"/>
      <c r="C180" s="5" t="n"/>
      <c r="D180" s="17" t="n"/>
      <c r="E180" s="18" t="n"/>
      <c r="F180" s="15" t="n"/>
      <c r="G180" s="19">
        <f>IF(A180&amp;""="","",IF(N(F180)&gt;0,F180,ROUND(N(E180)*'الإعدادات'!$B$6,2)))</f>
        <v/>
      </c>
      <c r="H180" s="20">
        <f>IF(A180&amp;""="","",MAX(0,(YEAR('الإعدادات'!$B$4)-YEAR('الإعدادات'!$B$5))*12+MONTH('الإعدادات'!$B$4)-MONTH('الإعدادات'!$B$5)+1))</f>
        <v/>
      </c>
      <c r="I180" s="19">
        <f>IF(A180&amp;""="","",ROUND(H180*G180,2))</f>
        <v/>
      </c>
      <c r="J180" s="19">
        <f>IF(A180&amp;""="","",SUMIFS('المدفوعات'!$C$6:$C$2005,'المدفوعات'!$B$6:$B$2005,A180&amp;""))</f>
        <v/>
      </c>
      <c r="K180" s="19">
        <f>IF(A180&amp;""="","",ROUND(I180-J180,2))</f>
        <v/>
      </c>
      <c r="L180" s="20">
        <f>IF(A180&amp;""="","",IF(AND(K180&gt;0,G180&gt;0),ROUNDUP(ROUND(K180/G180,4),0),0))</f>
        <v/>
      </c>
      <c r="M180" s="21">
        <f>IF(A180&amp;""="","",IFERROR(SUMIFS('المدفوعات'!$A$6:$A$2005,'المدفوعات'!$B$6:$B$2005,A180&amp;"",'المدفوعات'!$H$6:$H$2005,1)/COUNTIFS('المدفوعات'!$B$6:$B$2005,A180&amp;"",'المدفوعات'!$H$6:$H$2005,1),""))</f>
        <v/>
      </c>
      <c r="N180" s="6">
        <f>IF(A180&amp;""="","",IF(G180&lt;=0,"حدد الاشتراك",IF(K180&gt;0,"متأخر",IF(K180&lt;0,"دفع مقدمًا","مسدد"))))</f>
        <v/>
      </c>
      <c r="O180" s="20">
        <f>IF(N180="متأخر",COUNTIFS($K$6:$K$305,"&gt;"&amp;K180)+COUNTIFS($K$6:K180,K180),"")</f>
        <v/>
      </c>
    </row>
    <row r="181">
      <c r="A181" s="5" t="n"/>
      <c r="B181" s="5" t="n"/>
      <c r="C181" s="5" t="n"/>
      <c r="D181" s="17" t="n"/>
      <c r="E181" s="18" t="n"/>
      <c r="F181" s="15" t="n"/>
      <c r="G181" s="19">
        <f>IF(A181&amp;""="","",IF(N(F181)&gt;0,F181,ROUND(N(E181)*'الإعدادات'!$B$6,2)))</f>
        <v/>
      </c>
      <c r="H181" s="20">
        <f>IF(A181&amp;""="","",MAX(0,(YEAR('الإعدادات'!$B$4)-YEAR('الإعدادات'!$B$5))*12+MONTH('الإعدادات'!$B$4)-MONTH('الإعدادات'!$B$5)+1))</f>
        <v/>
      </c>
      <c r="I181" s="19">
        <f>IF(A181&amp;""="","",ROUND(H181*G181,2))</f>
        <v/>
      </c>
      <c r="J181" s="19">
        <f>IF(A181&amp;""="","",SUMIFS('المدفوعات'!$C$6:$C$2005,'المدفوعات'!$B$6:$B$2005,A181&amp;""))</f>
        <v/>
      </c>
      <c r="K181" s="19">
        <f>IF(A181&amp;""="","",ROUND(I181-J181,2))</f>
        <v/>
      </c>
      <c r="L181" s="20">
        <f>IF(A181&amp;""="","",IF(AND(K181&gt;0,G181&gt;0),ROUNDUP(ROUND(K181/G181,4),0),0))</f>
        <v/>
      </c>
      <c r="M181" s="21">
        <f>IF(A181&amp;""="","",IFERROR(SUMIFS('المدفوعات'!$A$6:$A$2005,'المدفوعات'!$B$6:$B$2005,A181&amp;"",'المدفوعات'!$H$6:$H$2005,1)/COUNTIFS('المدفوعات'!$B$6:$B$2005,A181&amp;"",'المدفوعات'!$H$6:$H$2005,1),""))</f>
        <v/>
      </c>
      <c r="N181" s="6">
        <f>IF(A181&amp;""="","",IF(G181&lt;=0,"حدد الاشتراك",IF(K181&gt;0,"متأخر",IF(K181&lt;0,"دفع مقدمًا","مسدد"))))</f>
        <v/>
      </c>
      <c r="O181" s="20">
        <f>IF(N181="متأخر",COUNTIFS($K$6:$K$305,"&gt;"&amp;K181)+COUNTIFS($K$6:K181,K181),"")</f>
        <v/>
      </c>
    </row>
    <row r="182">
      <c r="A182" s="5" t="n"/>
      <c r="B182" s="5" t="n"/>
      <c r="C182" s="5" t="n"/>
      <c r="D182" s="17" t="n"/>
      <c r="E182" s="18" t="n"/>
      <c r="F182" s="15" t="n"/>
      <c r="G182" s="19">
        <f>IF(A182&amp;""="","",IF(N(F182)&gt;0,F182,ROUND(N(E182)*'الإعدادات'!$B$6,2)))</f>
        <v/>
      </c>
      <c r="H182" s="20">
        <f>IF(A182&amp;""="","",MAX(0,(YEAR('الإعدادات'!$B$4)-YEAR('الإعدادات'!$B$5))*12+MONTH('الإعدادات'!$B$4)-MONTH('الإعدادات'!$B$5)+1))</f>
        <v/>
      </c>
      <c r="I182" s="19">
        <f>IF(A182&amp;""="","",ROUND(H182*G182,2))</f>
        <v/>
      </c>
      <c r="J182" s="19">
        <f>IF(A182&amp;""="","",SUMIFS('المدفوعات'!$C$6:$C$2005,'المدفوعات'!$B$6:$B$2005,A182&amp;""))</f>
        <v/>
      </c>
      <c r="K182" s="19">
        <f>IF(A182&amp;""="","",ROUND(I182-J182,2))</f>
        <v/>
      </c>
      <c r="L182" s="20">
        <f>IF(A182&amp;""="","",IF(AND(K182&gt;0,G182&gt;0),ROUNDUP(ROUND(K182/G182,4),0),0))</f>
        <v/>
      </c>
      <c r="M182" s="21">
        <f>IF(A182&amp;""="","",IFERROR(SUMIFS('المدفوعات'!$A$6:$A$2005,'المدفوعات'!$B$6:$B$2005,A182&amp;"",'المدفوعات'!$H$6:$H$2005,1)/COUNTIFS('المدفوعات'!$B$6:$B$2005,A182&amp;"",'المدفوعات'!$H$6:$H$2005,1),""))</f>
        <v/>
      </c>
      <c r="N182" s="6">
        <f>IF(A182&amp;""="","",IF(G182&lt;=0,"حدد الاشتراك",IF(K182&gt;0,"متأخر",IF(K182&lt;0,"دفع مقدمًا","مسدد"))))</f>
        <v/>
      </c>
      <c r="O182" s="20">
        <f>IF(N182="متأخر",COUNTIFS($K$6:$K$305,"&gt;"&amp;K182)+COUNTIFS($K$6:K182,K182),"")</f>
        <v/>
      </c>
    </row>
    <row r="183">
      <c r="A183" s="5" t="n"/>
      <c r="B183" s="5" t="n"/>
      <c r="C183" s="5" t="n"/>
      <c r="D183" s="17" t="n"/>
      <c r="E183" s="18" t="n"/>
      <c r="F183" s="15" t="n"/>
      <c r="G183" s="19">
        <f>IF(A183&amp;""="","",IF(N(F183)&gt;0,F183,ROUND(N(E183)*'الإعدادات'!$B$6,2)))</f>
        <v/>
      </c>
      <c r="H183" s="20">
        <f>IF(A183&amp;""="","",MAX(0,(YEAR('الإعدادات'!$B$4)-YEAR('الإعدادات'!$B$5))*12+MONTH('الإعدادات'!$B$4)-MONTH('الإعدادات'!$B$5)+1))</f>
        <v/>
      </c>
      <c r="I183" s="19">
        <f>IF(A183&amp;""="","",ROUND(H183*G183,2))</f>
        <v/>
      </c>
      <c r="J183" s="19">
        <f>IF(A183&amp;""="","",SUMIFS('المدفوعات'!$C$6:$C$2005,'المدفوعات'!$B$6:$B$2005,A183&amp;""))</f>
        <v/>
      </c>
      <c r="K183" s="19">
        <f>IF(A183&amp;""="","",ROUND(I183-J183,2))</f>
        <v/>
      </c>
      <c r="L183" s="20">
        <f>IF(A183&amp;""="","",IF(AND(K183&gt;0,G183&gt;0),ROUNDUP(ROUND(K183/G183,4),0),0))</f>
        <v/>
      </c>
      <c r="M183" s="21">
        <f>IF(A183&amp;""="","",IFERROR(SUMIFS('المدفوعات'!$A$6:$A$2005,'المدفوعات'!$B$6:$B$2005,A183&amp;"",'المدفوعات'!$H$6:$H$2005,1)/COUNTIFS('المدفوعات'!$B$6:$B$2005,A183&amp;"",'المدفوعات'!$H$6:$H$2005,1),""))</f>
        <v/>
      </c>
      <c r="N183" s="6">
        <f>IF(A183&amp;""="","",IF(G183&lt;=0,"حدد الاشتراك",IF(K183&gt;0,"متأخر",IF(K183&lt;0,"دفع مقدمًا","مسدد"))))</f>
        <v/>
      </c>
      <c r="O183" s="20">
        <f>IF(N183="متأخر",COUNTIFS($K$6:$K$305,"&gt;"&amp;K183)+COUNTIFS($K$6:K183,K183),"")</f>
        <v/>
      </c>
    </row>
    <row r="184">
      <c r="A184" s="5" t="n"/>
      <c r="B184" s="5" t="n"/>
      <c r="C184" s="5" t="n"/>
      <c r="D184" s="17" t="n"/>
      <c r="E184" s="18" t="n"/>
      <c r="F184" s="15" t="n"/>
      <c r="G184" s="19">
        <f>IF(A184&amp;""="","",IF(N(F184)&gt;0,F184,ROUND(N(E184)*'الإعدادات'!$B$6,2)))</f>
        <v/>
      </c>
      <c r="H184" s="20">
        <f>IF(A184&amp;""="","",MAX(0,(YEAR('الإعدادات'!$B$4)-YEAR('الإعدادات'!$B$5))*12+MONTH('الإعدادات'!$B$4)-MONTH('الإعدادات'!$B$5)+1))</f>
        <v/>
      </c>
      <c r="I184" s="19">
        <f>IF(A184&amp;""="","",ROUND(H184*G184,2))</f>
        <v/>
      </c>
      <c r="J184" s="19">
        <f>IF(A184&amp;""="","",SUMIFS('المدفوعات'!$C$6:$C$2005,'المدفوعات'!$B$6:$B$2005,A184&amp;""))</f>
        <v/>
      </c>
      <c r="K184" s="19">
        <f>IF(A184&amp;""="","",ROUND(I184-J184,2))</f>
        <v/>
      </c>
      <c r="L184" s="20">
        <f>IF(A184&amp;""="","",IF(AND(K184&gt;0,G184&gt;0),ROUNDUP(ROUND(K184/G184,4),0),0))</f>
        <v/>
      </c>
      <c r="M184" s="21">
        <f>IF(A184&amp;""="","",IFERROR(SUMIFS('المدفوعات'!$A$6:$A$2005,'المدفوعات'!$B$6:$B$2005,A184&amp;"",'المدفوعات'!$H$6:$H$2005,1)/COUNTIFS('المدفوعات'!$B$6:$B$2005,A184&amp;"",'المدفوعات'!$H$6:$H$2005,1),""))</f>
        <v/>
      </c>
      <c r="N184" s="6">
        <f>IF(A184&amp;""="","",IF(G184&lt;=0,"حدد الاشتراك",IF(K184&gt;0,"متأخر",IF(K184&lt;0,"دفع مقدمًا","مسدد"))))</f>
        <v/>
      </c>
      <c r="O184" s="20">
        <f>IF(N184="متأخر",COUNTIFS($K$6:$K$305,"&gt;"&amp;K184)+COUNTIFS($K$6:K184,K184),"")</f>
        <v/>
      </c>
    </row>
    <row r="185">
      <c r="A185" s="5" t="n"/>
      <c r="B185" s="5" t="n"/>
      <c r="C185" s="5" t="n"/>
      <c r="D185" s="17" t="n"/>
      <c r="E185" s="18" t="n"/>
      <c r="F185" s="15" t="n"/>
      <c r="G185" s="19">
        <f>IF(A185&amp;""="","",IF(N(F185)&gt;0,F185,ROUND(N(E185)*'الإعدادات'!$B$6,2)))</f>
        <v/>
      </c>
      <c r="H185" s="20">
        <f>IF(A185&amp;""="","",MAX(0,(YEAR('الإعدادات'!$B$4)-YEAR('الإعدادات'!$B$5))*12+MONTH('الإعدادات'!$B$4)-MONTH('الإعدادات'!$B$5)+1))</f>
        <v/>
      </c>
      <c r="I185" s="19">
        <f>IF(A185&amp;""="","",ROUND(H185*G185,2))</f>
        <v/>
      </c>
      <c r="J185" s="19">
        <f>IF(A185&amp;""="","",SUMIFS('المدفوعات'!$C$6:$C$2005,'المدفوعات'!$B$6:$B$2005,A185&amp;""))</f>
        <v/>
      </c>
      <c r="K185" s="19">
        <f>IF(A185&amp;""="","",ROUND(I185-J185,2))</f>
        <v/>
      </c>
      <c r="L185" s="20">
        <f>IF(A185&amp;""="","",IF(AND(K185&gt;0,G185&gt;0),ROUNDUP(ROUND(K185/G185,4),0),0))</f>
        <v/>
      </c>
      <c r="M185" s="21">
        <f>IF(A185&amp;""="","",IFERROR(SUMIFS('المدفوعات'!$A$6:$A$2005,'المدفوعات'!$B$6:$B$2005,A185&amp;"",'المدفوعات'!$H$6:$H$2005,1)/COUNTIFS('المدفوعات'!$B$6:$B$2005,A185&amp;"",'المدفوعات'!$H$6:$H$2005,1),""))</f>
        <v/>
      </c>
      <c r="N185" s="6">
        <f>IF(A185&amp;""="","",IF(G185&lt;=0,"حدد الاشتراك",IF(K185&gt;0,"متأخر",IF(K185&lt;0,"دفع مقدمًا","مسدد"))))</f>
        <v/>
      </c>
      <c r="O185" s="20">
        <f>IF(N185="متأخر",COUNTIFS($K$6:$K$305,"&gt;"&amp;K185)+COUNTIFS($K$6:K185,K185),"")</f>
        <v/>
      </c>
    </row>
    <row r="186">
      <c r="A186" s="5" t="n"/>
      <c r="B186" s="5" t="n"/>
      <c r="C186" s="5" t="n"/>
      <c r="D186" s="17" t="n"/>
      <c r="E186" s="18" t="n"/>
      <c r="F186" s="15" t="n"/>
      <c r="G186" s="19">
        <f>IF(A186&amp;""="","",IF(N(F186)&gt;0,F186,ROUND(N(E186)*'الإعدادات'!$B$6,2)))</f>
        <v/>
      </c>
      <c r="H186" s="20">
        <f>IF(A186&amp;""="","",MAX(0,(YEAR('الإعدادات'!$B$4)-YEAR('الإعدادات'!$B$5))*12+MONTH('الإعدادات'!$B$4)-MONTH('الإعدادات'!$B$5)+1))</f>
        <v/>
      </c>
      <c r="I186" s="19">
        <f>IF(A186&amp;""="","",ROUND(H186*G186,2))</f>
        <v/>
      </c>
      <c r="J186" s="19">
        <f>IF(A186&amp;""="","",SUMIFS('المدفوعات'!$C$6:$C$2005,'المدفوعات'!$B$6:$B$2005,A186&amp;""))</f>
        <v/>
      </c>
      <c r="K186" s="19">
        <f>IF(A186&amp;""="","",ROUND(I186-J186,2))</f>
        <v/>
      </c>
      <c r="L186" s="20">
        <f>IF(A186&amp;""="","",IF(AND(K186&gt;0,G186&gt;0),ROUNDUP(ROUND(K186/G186,4),0),0))</f>
        <v/>
      </c>
      <c r="M186" s="21">
        <f>IF(A186&amp;""="","",IFERROR(SUMIFS('المدفوعات'!$A$6:$A$2005,'المدفوعات'!$B$6:$B$2005,A186&amp;"",'المدفوعات'!$H$6:$H$2005,1)/COUNTIFS('المدفوعات'!$B$6:$B$2005,A186&amp;"",'المدفوعات'!$H$6:$H$2005,1),""))</f>
        <v/>
      </c>
      <c r="N186" s="6">
        <f>IF(A186&amp;""="","",IF(G186&lt;=0,"حدد الاشتراك",IF(K186&gt;0,"متأخر",IF(K186&lt;0,"دفع مقدمًا","مسدد"))))</f>
        <v/>
      </c>
      <c r="O186" s="20">
        <f>IF(N186="متأخر",COUNTIFS($K$6:$K$305,"&gt;"&amp;K186)+COUNTIFS($K$6:K186,K186),"")</f>
        <v/>
      </c>
    </row>
    <row r="187">
      <c r="A187" s="5" t="n"/>
      <c r="B187" s="5" t="n"/>
      <c r="C187" s="5" t="n"/>
      <c r="D187" s="17" t="n"/>
      <c r="E187" s="18" t="n"/>
      <c r="F187" s="15" t="n"/>
      <c r="G187" s="19">
        <f>IF(A187&amp;""="","",IF(N(F187)&gt;0,F187,ROUND(N(E187)*'الإعدادات'!$B$6,2)))</f>
        <v/>
      </c>
      <c r="H187" s="20">
        <f>IF(A187&amp;""="","",MAX(0,(YEAR('الإعدادات'!$B$4)-YEAR('الإعدادات'!$B$5))*12+MONTH('الإعدادات'!$B$4)-MONTH('الإعدادات'!$B$5)+1))</f>
        <v/>
      </c>
      <c r="I187" s="19">
        <f>IF(A187&amp;""="","",ROUND(H187*G187,2))</f>
        <v/>
      </c>
      <c r="J187" s="19">
        <f>IF(A187&amp;""="","",SUMIFS('المدفوعات'!$C$6:$C$2005,'المدفوعات'!$B$6:$B$2005,A187&amp;""))</f>
        <v/>
      </c>
      <c r="K187" s="19">
        <f>IF(A187&amp;""="","",ROUND(I187-J187,2))</f>
        <v/>
      </c>
      <c r="L187" s="20">
        <f>IF(A187&amp;""="","",IF(AND(K187&gt;0,G187&gt;0),ROUNDUP(ROUND(K187/G187,4),0),0))</f>
        <v/>
      </c>
      <c r="M187" s="21">
        <f>IF(A187&amp;""="","",IFERROR(SUMIFS('المدفوعات'!$A$6:$A$2005,'المدفوعات'!$B$6:$B$2005,A187&amp;"",'المدفوعات'!$H$6:$H$2005,1)/COUNTIFS('المدفوعات'!$B$6:$B$2005,A187&amp;"",'المدفوعات'!$H$6:$H$2005,1),""))</f>
        <v/>
      </c>
      <c r="N187" s="6">
        <f>IF(A187&amp;""="","",IF(G187&lt;=0,"حدد الاشتراك",IF(K187&gt;0,"متأخر",IF(K187&lt;0,"دفع مقدمًا","مسدد"))))</f>
        <v/>
      </c>
      <c r="O187" s="20">
        <f>IF(N187="متأخر",COUNTIFS($K$6:$K$305,"&gt;"&amp;K187)+COUNTIFS($K$6:K187,K187),"")</f>
        <v/>
      </c>
    </row>
    <row r="188">
      <c r="A188" s="5" t="n"/>
      <c r="B188" s="5" t="n"/>
      <c r="C188" s="5" t="n"/>
      <c r="D188" s="17" t="n"/>
      <c r="E188" s="18" t="n"/>
      <c r="F188" s="15" t="n"/>
      <c r="G188" s="19">
        <f>IF(A188&amp;""="","",IF(N(F188)&gt;0,F188,ROUND(N(E188)*'الإعدادات'!$B$6,2)))</f>
        <v/>
      </c>
      <c r="H188" s="20">
        <f>IF(A188&amp;""="","",MAX(0,(YEAR('الإعدادات'!$B$4)-YEAR('الإعدادات'!$B$5))*12+MONTH('الإعدادات'!$B$4)-MONTH('الإعدادات'!$B$5)+1))</f>
        <v/>
      </c>
      <c r="I188" s="19">
        <f>IF(A188&amp;""="","",ROUND(H188*G188,2))</f>
        <v/>
      </c>
      <c r="J188" s="19">
        <f>IF(A188&amp;""="","",SUMIFS('المدفوعات'!$C$6:$C$2005,'المدفوعات'!$B$6:$B$2005,A188&amp;""))</f>
        <v/>
      </c>
      <c r="K188" s="19">
        <f>IF(A188&amp;""="","",ROUND(I188-J188,2))</f>
        <v/>
      </c>
      <c r="L188" s="20">
        <f>IF(A188&amp;""="","",IF(AND(K188&gt;0,G188&gt;0),ROUNDUP(ROUND(K188/G188,4),0),0))</f>
        <v/>
      </c>
      <c r="M188" s="21">
        <f>IF(A188&amp;""="","",IFERROR(SUMIFS('المدفوعات'!$A$6:$A$2005,'المدفوعات'!$B$6:$B$2005,A188&amp;"",'المدفوعات'!$H$6:$H$2005,1)/COUNTIFS('المدفوعات'!$B$6:$B$2005,A188&amp;"",'المدفوعات'!$H$6:$H$2005,1),""))</f>
        <v/>
      </c>
      <c r="N188" s="6">
        <f>IF(A188&amp;""="","",IF(G188&lt;=0,"حدد الاشتراك",IF(K188&gt;0,"متأخر",IF(K188&lt;0,"دفع مقدمًا","مسدد"))))</f>
        <v/>
      </c>
      <c r="O188" s="20">
        <f>IF(N188="متأخر",COUNTIFS($K$6:$K$305,"&gt;"&amp;K188)+COUNTIFS($K$6:K188,K188),"")</f>
        <v/>
      </c>
    </row>
    <row r="189">
      <c r="A189" s="5" t="n"/>
      <c r="B189" s="5" t="n"/>
      <c r="C189" s="5" t="n"/>
      <c r="D189" s="17" t="n"/>
      <c r="E189" s="18" t="n"/>
      <c r="F189" s="15" t="n"/>
      <c r="G189" s="19">
        <f>IF(A189&amp;""="","",IF(N(F189)&gt;0,F189,ROUND(N(E189)*'الإعدادات'!$B$6,2)))</f>
        <v/>
      </c>
      <c r="H189" s="20">
        <f>IF(A189&amp;""="","",MAX(0,(YEAR('الإعدادات'!$B$4)-YEAR('الإعدادات'!$B$5))*12+MONTH('الإعدادات'!$B$4)-MONTH('الإعدادات'!$B$5)+1))</f>
        <v/>
      </c>
      <c r="I189" s="19">
        <f>IF(A189&amp;""="","",ROUND(H189*G189,2))</f>
        <v/>
      </c>
      <c r="J189" s="19">
        <f>IF(A189&amp;""="","",SUMIFS('المدفوعات'!$C$6:$C$2005,'المدفوعات'!$B$6:$B$2005,A189&amp;""))</f>
        <v/>
      </c>
      <c r="K189" s="19">
        <f>IF(A189&amp;""="","",ROUND(I189-J189,2))</f>
        <v/>
      </c>
      <c r="L189" s="20">
        <f>IF(A189&amp;""="","",IF(AND(K189&gt;0,G189&gt;0),ROUNDUP(ROUND(K189/G189,4),0),0))</f>
        <v/>
      </c>
      <c r="M189" s="21">
        <f>IF(A189&amp;""="","",IFERROR(SUMIFS('المدفوعات'!$A$6:$A$2005,'المدفوعات'!$B$6:$B$2005,A189&amp;"",'المدفوعات'!$H$6:$H$2005,1)/COUNTIFS('المدفوعات'!$B$6:$B$2005,A189&amp;"",'المدفوعات'!$H$6:$H$2005,1),""))</f>
        <v/>
      </c>
      <c r="N189" s="6">
        <f>IF(A189&amp;""="","",IF(G189&lt;=0,"حدد الاشتراك",IF(K189&gt;0,"متأخر",IF(K189&lt;0,"دفع مقدمًا","مسدد"))))</f>
        <v/>
      </c>
      <c r="O189" s="20">
        <f>IF(N189="متأخر",COUNTIFS($K$6:$K$305,"&gt;"&amp;K189)+COUNTIFS($K$6:K189,K189),"")</f>
        <v/>
      </c>
    </row>
    <row r="190">
      <c r="A190" s="5" t="n"/>
      <c r="B190" s="5" t="n"/>
      <c r="C190" s="5" t="n"/>
      <c r="D190" s="17" t="n"/>
      <c r="E190" s="18" t="n"/>
      <c r="F190" s="15" t="n"/>
      <c r="G190" s="19">
        <f>IF(A190&amp;""="","",IF(N(F190)&gt;0,F190,ROUND(N(E190)*'الإعدادات'!$B$6,2)))</f>
        <v/>
      </c>
      <c r="H190" s="20">
        <f>IF(A190&amp;""="","",MAX(0,(YEAR('الإعدادات'!$B$4)-YEAR('الإعدادات'!$B$5))*12+MONTH('الإعدادات'!$B$4)-MONTH('الإعدادات'!$B$5)+1))</f>
        <v/>
      </c>
      <c r="I190" s="19">
        <f>IF(A190&amp;""="","",ROUND(H190*G190,2))</f>
        <v/>
      </c>
      <c r="J190" s="19">
        <f>IF(A190&amp;""="","",SUMIFS('المدفوعات'!$C$6:$C$2005,'المدفوعات'!$B$6:$B$2005,A190&amp;""))</f>
        <v/>
      </c>
      <c r="K190" s="19">
        <f>IF(A190&amp;""="","",ROUND(I190-J190,2))</f>
        <v/>
      </c>
      <c r="L190" s="20">
        <f>IF(A190&amp;""="","",IF(AND(K190&gt;0,G190&gt;0),ROUNDUP(ROUND(K190/G190,4),0),0))</f>
        <v/>
      </c>
      <c r="M190" s="21">
        <f>IF(A190&amp;""="","",IFERROR(SUMIFS('المدفوعات'!$A$6:$A$2005,'المدفوعات'!$B$6:$B$2005,A190&amp;"",'المدفوعات'!$H$6:$H$2005,1)/COUNTIFS('المدفوعات'!$B$6:$B$2005,A190&amp;"",'المدفوعات'!$H$6:$H$2005,1),""))</f>
        <v/>
      </c>
      <c r="N190" s="6">
        <f>IF(A190&amp;""="","",IF(G190&lt;=0,"حدد الاشتراك",IF(K190&gt;0,"متأخر",IF(K190&lt;0,"دفع مقدمًا","مسدد"))))</f>
        <v/>
      </c>
      <c r="O190" s="20">
        <f>IF(N190="متأخر",COUNTIFS($K$6:$K$305,"&gt;"&amp;K190)+COUNTIFS($K$6:K190,K190),"")</f>
        <v/>
      </c>
    </row>
    <row r="191">
      <c r="A191" s="5" t="n"/>
      <c r="B191" s="5" t="n"/>
      <c r="C191" s="5" t="n"/>
      <c r="D191" s="17" t="n"/>
      <c r="E191" s="18" t="n"/>
      <c r="F191" s="15" t="n"/>
      <c r="G191" s="19">
        <f>IF(A191&amp;""="","",IF(N(F191)&gt;0,F191,ROUND(N(E191)*'الإعدادات'!$B$6,2)))</f>
        <v/>
      </c>
      <c r="H191" s="20">
        <f>IF(A191&amp;""="","",MAX(0,(YEAR('الإعدادات'!$B$4)-YEAR('الإعدادات'!$B$5))*12+MONTH('الإعدادات'!$B$4)-MONTH('الإعدادات'!$B$5)+1))</f>
        <v/>
      </c>
      <c r="I191" s="19">
        <f>IF(A191&amp;""="","",ROUND(H191*G191,2))</f>
        <v/>
      </c>
      <c r="J191" s="19">
        <f>IF(A191&amp;""="","",SUMIFS('المدفوعات'!$C$6:$C$2005,'المدفوعات'!$B$6:$B$2005,A191&amp;""))</f>
        <v/>
      </c>
      <c r="K191" s="19">
        <f>IF(A191&amp;""="","",ROUND(I191-J191,2))</f>
        <v/>
      </c>
      <c r="L191" s="20">
        <f>IF(A191&amp;""="","",IF(AND(K191&gt;0,G191&gt;0),ROUNDUP(ROUND(K191/G191,4),0),0))</f>
        <v/>
      </c>
      <c r="M191" s="21">
        <f>IF(A191&amp;""="","",IFERROR(SUMIFS('المدفوعات'!$A$6:$A$2005,'المدفوعات'!$B$6:$B$2005,A191&amp;"",'المدفوعات'!$H$6:$H$2005,1)/COUNTIFS('المدفوعات'!$B$6:$B$2005,A191&amp;"",'المدفوعات'!$H$6:$H$2005,1),""))</f>
        <v/>
      </c>
      <c r="N191" s="6">
        <f>IF(A191&amp;""="","",IF(G191&lt;=0,"حدد الاشتراك",IF(K191&gt;0,"متأخر",IF(K191&lt;0,"دفع مقدمًا","مسدد"))))</f>
        <v/>
      </c>
      <c r="O191" s="20">
        <f>IF(N191="متأخر",COUNTIFS($K$6:$K$305,"&gt;"&amp;K191)+COUNTIFS($K$6:K191,K191),"")</f>
        <v/>
      </c>
    </row>
    <row r="192">
      <c r="A192" s="5" t="n"/>
      <c r="B192" s="5" t="n"/>
      <c r="C192" s="5" t="n"/>
      <c r="D192" s="17" t="n"/>
      <c r="E192" s="18" t="n"/>
      <c r="F192" s="15" t="n"/>
      <c r="G192" s="19">
        <f>IF(A192&amp;""="","",IF(N(F192)&gt;0,F192,ROUND(N(E192)*'الإعدادات'!$B$6,2)))</f>
        <v/>
      </c>
      <c r="H192" s="20">
        <f>IF(A192&amp;""="","",MAX(0,(YEAR('الإعدادات'!$B$4)-YEAR('الإعدادات'!$B$5))*12+MONTH('الإعدادات'!$B$4)-MONTH('الإعدادات'!$B$5)+1))</f>
        <v/>
      </c>
      <c r="I192" s="19">
        <f>IF(A192&amp;""="","",ROUND(H192*G192,2))</f>
        <v/>
      </c>
      <c r="J192" s="19">
        <f>IF(A192&amp;""="","",SUMIFS('المدفوعات'!$C$6:$C$2005,'المدفوعات'!$B$6:$B$2005,A192&amp;""))</f>
        <v/>
      </c>
      <c r="K192" s="19">
        <f>IF(A192&amp;""="","",ROUND(I192-J192,2))</f>
        <v/>
      </c>
      <c r="L192" s="20">
        <f>IF(A192&amp;""="","",IF(AND(K192&gt;0,G192&gt;0),ROUNDUP(ROUND(K192/G192,4),0),0))</f>
        <v/>
      </c>
      <c r="M192" s="21">
        <f>IF(A192&amp;""="","",IFERROR(SUMIFS('المدفوعات'!$A$6:$A$2005,'المدفوعات'!$B$6:$B$2005,A192&amp;"",'المدفوعات'!$H$6:$H$2005,1)/COUNTIFS('المدفوعات'!$B$6:$B$2005,A192&amp;"",'المدفوعات'!$H$6:$H$2005,1),""))</f>
        <v/>
      </c>
      <c r="N192" s="6">
        <f>IF(A192&amp;""="","",IF(G192&lt;=0,"حدد الاشتراك",IF(K192&gt;0,"متأخر",IF(K192&lt;0,"دفع مقدمًا","مسدد"))))</f>
        <v/>
      </c>
      <c r="O192" s="20">
        <f>IF(N192="متأخر",COUNTIFS($K$6:$K$305,"&gt;"&amp;K192)+COUNTIFS($K$6:K192,K192),"")</f>
        <v/>
      </c>
    </row>
    <row r="193">
      <c r="A193" s="5" t="n"/>
      <c r="B193" s="5" t="n"/>
      <c r="C193" s="5" t="n"/>
      <c r="D193" s="17" t="n"/>
      <c r="E193" s="18" t="n"/>
      <c r="F193" s="15" t="n"/>
      <c r="G193" s="19">
        <f>IF(A193&amp;""="","",IF(N(F193)&gt;0,F193,ROUND(N(E193)*'الإعدادات'!$B$6,2)))</f>
        <v/>
      </c>
      <c r="H193" s="20">
        <f>IF(A193&amp;""="","",MAX(0,(YEAR('الإعدادات'!$B$4)-YEAR('الإعدادات'!$B$5))*12+MONTH('الإعدادات'!$B$4)-MONTH('الإعدادات'!$B$5)+1))</f>
        <v/>
      </c>
      <c r="I193" s="19">
        <f>IF(A193&amp;""="","",ROUND(H193*G193,2))</f>
        <v/>
      </c>
      <c r="J193" s="19">
        <f>IF(A193&amp;""="","",SUMIFS('المدفوعات'!$C$6:$C$2005,'المدفوعات'!$B$6:$B$2005,A193&amp;""))</f>
        <v/>
      </c>
      <c r="K193" s="19">
        <f>IF(A193&amp;""="","",ROUND(I193-J193,2))</f>
        <v/>
      </c>
      <c r="L193" s="20">
        <f>IF(A193&amp;""="","",IF(AND(K193&gt;0,G193&gt;0),ROUNDUP(ROUND(K193/G193,4),0),0))</f>
        <v/>
      </c>
      <c r="M193" s="21">
        <f>IF(A193&amp;""="","",IFERROR(SUMIFS('المدفوعات'!$A$6:$A$2005,'المدفوعات'!$B$6:$B$2005,A193&amp;"",'المدفوعات'!$H$6:$H$2005,1)/COUNTIFS('المدفوعات'!$B$6:$B$2005,A193&amp;"",'المدفوعات'!$H$6:$H$2005,1),""))</f>
        <v/>
      </c>
      <c r="N193" s="6">
        <f>IF(A193&amp;""="","",IF(G193&lt;=0,"حدد الاشتراك",IF(K193&gt;0,"متأخر",IF(K193&lt;0,"دفع مقدمًا","مسدد"))))</f>
        <v/>
      </c>
      <c r="O193" s="20">
        <f>IF(N193="متأخر",COUNTIFS($K$6:$K$305,"&gt;"&amp;K193)+COUNTIFS($K$6:K193,K193),"")</f>
        <v/>
      </c>
    </row>
    <row r="194">
      <c r="A194" s="5" t="n"/>
      <c r="B194" s="5" t="n"/>
      <c r="C194" s="5" t="n"/>
      <c r="D194" s="17" t="n"/>
      <c r="E194" s="18" t="n"/>
      <c r="F194" s="15" t="n"/>
      <c r="G194" s="19">
        <f>IF(A194&amp;""="","",IF(N(F194)&gt;0,F194,ROUND(N(E194)*'الإعدادات'!$B$6,2)))</f>
        <v/>
      </c>
      <c r="H194" s="20">
        <f>IF(A194&amp;""="","",MAX(0,(YEAR('الإعدادات'!$B$4)-YEAR('الإعدادات'!$B$5))*12+MONTH('الإعدادات'!$B$4)-MONTH('الإعدادات'!$B$5)+1))</f>
        <v/>
      </c>
      <c r="I194" s="19">
        <f>IF(A194&amp;""="","",ROUND(H194*G194,2))</f>
        <v/>
      </c>
      <c r="J194" s="19">
        <f>IF(A194&amp;""="","",SUMIFS('المدفوعات'!$C$6:$C$2005,'المدفوعات'!$B$6:$B$2005,A194&amp;""))</f>
        <v/>
      </c>
      <c r="K194" s="19">
        <f>IF(A194&amp;""="","",ROUND(I194-J194,2))</f>
        <v/>
      </c>
      <c r="L194" s="20">
        <f>IF(A194&amp;""="","",IF(AND(K194&gt;0,G194&gt;0),ROUNDUP(ROUND(K194/G194,4),0),0))</f>
        <v/>
      </c>
      <c r="M194" s="21">
        <f>IF(A194&amp;""="","",IFERROR(SUMIFS('المدفوعات'!$A$6:$A$2005,'المدفوعات'!$B$6:$B$2005,A194&amp;"",'المدفوعات'!$H$6:$H$2005,1)/COUNTIFS('المدفوعات'!$B$6:$B$2005,A194&amp;"",'المدفوعات'!$H$6:$H$2005,1),""))</f>
        <v/>
      </c>
      <c r="N194" s="6">
        <f>IF(A194&amp;""="","",IF(G194&lt;=0,"حدد الاشتراك",IF(K194&gt;0,"متأخر",IF(K194&lt;0,"دفع مقدمًا","مسدد"))))</f>
        <v/>
      </c>
      <c r="O194" s="20">
        <f>IF(N194="متأخر",COUNTIFS($K$6:$K$305,"&gt;"&amp;K194)+COUNTIFS($K$6:K194,K194),"")</f>
        <v/>
      </c>
    </row>
    <row r="195">
      <c r="A195" s="5" t="n"/>
      <c r="B195" s="5" t="n"/>
      <c r="C195" s="5" t="n"/>
      <c r="D195" s="17" t="n"/>
      <c r="E195" s="18" t="n"/>
      <c r="F195" s="15" t="n"/>
      <c r="G195" s="19">
        <f>IF(A195&amp;""="","",IF(N(F195)&gt;0,F195,ROUND(N(E195)*'الإعدادات'!$B$6,2)))</f>
        <v/>
      </c>
      <c r="H195" s="20">
        <f>IF(A195&amp;""="","",MAX(0,(YEAR('الإعدادات'!$B$4)-YEAR('الإعدادات'!$B$5))*12+MONTH('الإعدادات'!$B$4)-MONTH('الإعدادات'!$B$5)+1))</f>
        <v/>
      </c>
      <c r="I195" s="19">
        <f>IF(A195&amp;""="","",ROUND(H195*G195,2))</f>
        <v/>
      </c>
      <c r="J195" s="19">
        <f>IF(A195&amp;""="","",SUMIFS('المدفوعات'!$C$6:$C$2005,'المدفوعات'!$B$6:$B$2005,A195&amp;""))</f>
        <v/>
      </c>
      <c r="K195" s="19">
        <f>IF(A195&amp;""="","",ROUND(I195-J195,2))</f>
        <v/>
      </c>
      <c r="L195" s="20">
        <f>IF(A195&amp;""="","",IF(AND(K195&gt;0,G195&gt;0),ROUNDUP(ROUND(K195/G195,4),0),0))</f>
        <v/>
      </c>
      <c r="M195" s="21">
        <f>IF(A195&amp;""="","",IFERROR(SUMIFS('المدفوعات'!$A$6:$A$2005,'المدفوعات'!$B$6:$B$2005,A195&amp;"",'المدفوعات'!$H$6:$H$2005,1)/COUNTIFS('المدفوعات'!$B$6:$B$2005,A195&amp;"",'المدفوعات'!$H$6:$H$2005,1),""))</f>
        <v/>
      </c>
      <c r="N195" s="6">
        <f>IF(A195&amp;""="","",IF(G195&lt;=0,"حدد الاشتراك",IF(K195&gt;0,"متأخر",IF(K195&lt;0,"دفع مقدمًا","مسدد"))))</f>
        <v/>
      </c>
      <c r="O195" s="20">
        <f>IF(N195="متأخر",COUNTIFS($K$6:$K$305,"&gt;"&amp;K195)+COUNTIFS($K$6:K195,K195),"")</f>
        <v/>
      </c>
    </row>
    <row r="196">
      <c r="A196" s="5" t="n"/>
      <c r="B196" s="5" t="n"/>
      <c r="C196" s="5" t="n"/>
      <c r="D196" s="17" t="n"/>
      <c r="E196" s="18" t="n"/>
      <c r="F196" s="15" t="n"/>
      <c r="G196" s="19">
        <f>IF(A196&amp;""="","",IF(N(F196)&gt;0,F196,ROUND(N(E196)*'الإعدادات'!$B$6,2)))</f>
        <v/>
      </c>
      <c r="H196" s="20">
        <f>IF(A196&amp;""="","",MAX(0,(YEAR('الإعدادات'!$B$4)-YEAR('الإعدادات'!$B$5))*12+MONTH('الإعدادات'!$B$4)-MONTH('الإعدادات'!$B$5)+1))</f>
        <v/>
      </c>
      <c r="I196" s="19">
        <f>IF(A196&amp;""="","",ROUND(H196*G196,2))</f>
        <v/>
      </c>
      <c r="J196" s="19">
        <f>IF(A196&amp;""="","",SUMIFS('المدفوعات'!$C$6:$C$2005,'المدفوعات'!$B$6:$B$2005,A196&amp;""))</f>
        <v/>
      </c>
      <c r="K196" s="19">
        <f>IF(A196&amp;""="","",ROUND(I196-J196,2))</f>
        <v/>
      </c>
      <c r="L196" s="20">
        <f>IF(A196&amp;""="","",IF(AND(K196&gt;0,G196&gt;0),ROUNDUP(ROUND(K196/G196,4),0),0))</f>
        <v/>
      </c>
      <c r="M196" s="21">
        <f>IF(A196&amp;""="","",IFERROR(SUMIFS('المدفوعات'!$A$6:$A$2005,'المدفوعات'!$B$6:$B$2005,A196&amp;"",'المدفوعات'!$H$6:$H$2005,1)/COUNTIFS('المدفوعات'!$B$6:$B$2005,A196&amp;"",'المدفوعات'!$H$6:$H$2005,1),""))</f>
        <v/>
      </c>
      <c r="N196" s="6">
        <f>IF(A196&amp;""="","",IF(G196&lt;=0,"حدد الاشتراك",IF(K196&gt;0,"متأخر",IF(K196&lt;0,"دفع مقدمًا","مسدد"))))</f>
        <v/>
      </c>
      <c r="O196" s="20">
        <f>IF(N196="متأخر",COUNTIFS($K$6:$K$305,"&gt;"&amp;K196)+COUNTIFS($K$6:K196,K196),"")</f>
        <v/>
      </c>
    </row>
    <row r="197">
      <c r="A197" s="5" t="n"/>
      <c r="B197" s="5" t="n"/>
      <c r="C197" s="5" t="n"/>
      <c r="D197" s="17" t="n"/>
      <c r="E197" s="18" t="n"/>
      <c r="F197" s="15" t="n"/>
      <c r="G197" s="19">
        <f>IF(A197&amp;""="","",IF(N(F197)&gt;0,F197,ROUND(N(E197)*'الإعدادات'!$B$6,2)))</f>
        <v/>
      </c>
      <c r="H197" s="20">
        <f>IF(A197&amp;""="","",MAX(0,(YEAR('الإعدادات'!$B$4)-YEAR('الإعدادات'!$B$5))*12+MONTH('الإعدادات'!$B$4)-MONTH('الإعدادات'!$B$5)+1))</f>
        <v/>
      </c>
      <c r="I197" s="19">
        <f>IF(A197&amp;""="","",ROUND(H197*G197,2))</f>
        <v/>
      </c>
      <c r="J197" s="19">
        <f>IF(A197&amp;""="","",SUMIFS('المدفوعات'!$C$6:$C$2005,'المدفوعات'!$B$6:$B$2005,A197&amp;""))</f>
        <v/>
      </c>
      <c r="K197" s="19">
        <f>IF(A197&amp;""="","",ROUND(I197-J197,2))</f>
        <v/>
      </c>
      <c r="L197" s="20">
        <f>IF(A197&amp;""="","",IF(AND(K197&gt;0,G197&gt;0),ROUNDUP(ROUND(K197/G197,4),0),0))</f>
        <v/>
      </c>
      <c r="M197" s="21">
        <f>IF(A197&amp;""="","",IFERROR(SUMIFS('المدفوعات'!$A$6:$A$2005,'المدفوعات'!$B$6:$B$2005,A197&amp;"",'المدفوعات'!$H$6:$H$2005,1)/COUNTIFS('المدفوعات'!$B$6:$B$2005,A197&amp;"",'المدفوعات'!$H$6:$H$2005,1),""))</f>
        <v/>
      </c>
      <c r="N197" s="6">
        <f>IF(A197&amp;""="","",IF(G197&lt;=0,"حدد الاشتراك",IF(K197&gt;0,"متأخر",IF(K197&lt;0,"دفع مقدمًا","مسدد"))))</f>
        <v/>
      </c>
      <c r="O197" s="20">
        <f>IF(N197="متأخر",COUNTIFS($K$6:$K$305,"&gt;"&amp;K197)+COUNTIFS($K$6:K197,K197),"")</f>
        <v/>
      </c>
    </row>
    <row r="198">
      <c r="A198" s="5" t="n"/>
      <c r="B198" s="5" t="n"/>
      <c r="C198" s="5" t="n"/>
      <c r="D198" s="17" t="n"/>
      <c r="E198" s="18" t="n"/>
      <c r="F198" s="15" t="n"/>
      <c r="G198" s="19">
        <f>IF(A198&amp;""="","",IF(N(F198)&gt;0,F198,ROUND(N(E198)*'الإعدادات'!$B$6,2)))</f>
        <v/>
      </c>
      <c r="H198" s="20">
        <f>IF(A198&amp;""="","",MAX(0,(YEAR('الإعدادات'!$B$4)-YEAR('الإعدادات'!$B$5))*12+MONTH('الإعدادات'!$B$4)-MONTH('الإعدادات'!$B$5)+1))</f>
        <v/>
      </c>
      <c r="I198" s="19">
        <f>IF(A198&amp;""="","",ROUND(H198*G198,2))</f>
        <v/>
      </c>
      <c r="J198" s="19">
        <f>IF(A198&amp;""="","",SUMIFS('المدفوعات'!$C$6:$C$2005,'المدفوعات'!$B$6:$B$2005,A198&amp;""))</f>
        <v/>
      </c>
      <c r="K198" s="19">
        <f>IF(A198&amp;""="","",ROUND(I198-J198,2))</f>
        <v/>
      </c>
      <c r="L198" s="20">
        <f>IF(A198&amp;""="","",IF(AND(K198&gt;0,G198&gt;0),ROUNDUP(ROUND(K198/G198,4),0),0))</f>
        <v/>
      </c>
      <c r="M198" s="21">
        <f>IF(A198&amp;""="","",IFERROR(SUMIFS('المدفوعات'!$A$6:$A$2005,'المدفوعات'!$B$6:$B$2005,A198&amp;"",'المدفوعات'!$H$6:$H$2005,1)/COUNTIFS('المدفوعات'!$B$6:$B$2005,A198&amp;"",'المدفوعات'!$H$6:$H$2005,1),""))</f>
        <v/>
      </c>
      <c r="N198" s="6">
        <f>IF(A198&amp;""="","",IF(G198&lt;=0,"حدد الاشتراك",IF(K198&gt;0,"متأخر",IF(K198&lt;0,"دفع مقدمًا","مسدد"))))</f>
        <v/>
      </c>
      <c r="O198" s="20">
        <f>IF(N198="متأخر",COUNTIFS($K$6:$K$305,"&gt;"&amp;K198)+COUNTIFS($K$6:K198,K198),"")</f>
        <v/>
      </c>
    </row>
    <row r="199">
      <c r="A199" s="5" t="n"/>
      <c r="B199" s="5" t="n"/>
      <c r="C199" s="5" t="n"/>
      <c r="D199" s="17" t="n"/>
      <c r="E199" s="18" t="n"/>
      <c r="F199" s="15" t="n"/>
      <c r="G199" s="19">
        <f>IF(A199&amp;""="","",IF(N(F199)&gt;0,F199,ROUND(N(E199)*'الإعدادات'!$B$6,2)))</f>
        <v/>
      </c>
      <c r="H199" s="20">
        <f>IF(A199&amp;""="","",MAX(0,(YEAR('الإعدادات'!$B$4)-YEAR('الإعدادات'!$B$5))*12+MONTH('الإعدادات'!$B$4)-MONTH('الإعدادات'!$B$5)+1))</f>
        <v/>
      </c>
      <c r="I199" s="19">
        <f>IF(A199&amp;""="","",ROUND(H199*G199,2))</f>
        <v/>
      </c>
      <c r="J199" s="19">
        <f>IF(A199&amp;""="","",SUMIFS('المدفوعات'!$C$6:$C$2005,'المدفوعات'!$B$6:$B$2005,A199&amp;""))</f>
        <v/>
      </c>
      <c r="K199" s="19">
        <f>IF(A199&amp;""="","",ROUND(I199-J199,2))</f>
        <v/>
      </c>
      <c r="L199" s="20">
        <f>IF(A199&amp;""="","",IF(AND(K199&gt;0,G199&gt;0),ROUNDUP(ROUND(K199/G199,4),0),0))</f>
        <v/>
      </c>
      <c r="M199" s="21">
        <f>IF(A199&amp;""="","",IFERROR(SUMIFS('المدفوعات'!$A$6:$A$2005,'المدفوعات'!$B$6:$B$2005,A199&amp;"",'المدفوعات'!$H$6:$H$2005,1)/COUNTIFS('المدفوعات'!$B$6:$B$2005,A199&amp;"",'المدفوعات'!$H$6:$H$2005,1),""))</f>
        <v/>
      </c>
      <c r="N199" s="6">
        <f>IF(A199&amp;""="","",IF(G199&lt;=0,"حدد الاشتراك",IF(K199&gt;0,"متأخر",IF(K199&lt;0,"دفع مقدمًا","مسدد"))))</f>
        <v/>
      </c>
      <c r="O199" s="20">
        <f>IF(N199="متأخر",COUNTIFS($K$6:$K$305,"&gt;"&amp;K199)+COUNTIFS($K$6:K199,K199),"")</f>
        <v/>
      </c>
    </row>
    <row r="200">
      <c r="A200" s="5" t="n"/>
      <c r="B200" s="5" t="n"/>
      <c r="C200" s="5" t="n"/>
      <c r="D200" s="17" t="n"/>
      <c r="E200" s="18" t="n"/>
      <c r="F200" s="15" t="n"/>
      <c r="G200" s="19">
        <f>IF(A200&amp;""="","",IF(N(F200)&gt;0,F200,ROUND(N(E200)*'الإعدادات'!$B$6,2)))</f>
        <v/>
      </c>
      <c r="H200" s="20">
        <f>IF(A200&amp;""="","",MAX(0,(YEAR('الإعدادات'!$B$4)-YEAR('الإعدادات'!$B$5))*12+MONTH('الإعدادات'!$B$4)-MONTH('الإعدادات'!$B$5)+1))</f>
        <v/>
      </c>
      <c r="I200" s="19">
        <f>IF(A200&amp;""="","",ROUND(H200*G200,2))</f>
        <v/>
      </c>
      <c r="J200" s="19">
        <f>IF(A200&amp;""="","",SUMIFS('المدفوعات'!$C$6:$C$2005,'المدفوعات'!$B$6:$B$2005,A200&amp;""))</f>
        <v/>
      </c>
      <c r="K200" s="19">
        <f>IF(A200&amp;""="","",ROUND(I200-J200,2))</f>
        <v/>
      </c>
      <c r="L200" s="20">
        <f>IF(A200&amp;""="","",IF(AND(K200&gt;0,G200&gt;0),ROUNDUP(ROUND(K200/G200,4),0),0))</f>
        <v/>
      </c>
      <c r="M200" s="21">
        <f>IF(A200&amp;""="","",IFERROR(SUMIFS('المدفوعات'!$A$6:$A$2005,'المدفوعات'!$B$6:$B$2005,A200&amp;"",'المدفوعات'!$H$6:$H$2005,1)/COUNTIFS('المدفوعات'!$B$6:$B$2005,A200&amp;"",'المدفوعات'!$H$6:$H$2005,1),""))</f>
        <v/>
      </c>
      <c r="N200" s="6">
        <f>IF(A200&amp;""="","",IF(G200&lt;=0,"حدد الاشتراك",IF(K200&gt;0,"متأخر",IF(K200&lt;0,"دفع مقدمًا","مسدد"))))</f>
        <v/>
      </c>
      <c r="O200" s="20">
        <f>IF(N200="متأخر",COUNTIFS($K$6:$K$305,"&gt;"&amp;K200)+COUNTIFS($K$6:K200,K200),"")</f>
        <v/>
      </c>
    </row>
    <row r="201">
      <c r="A201" s="5" t="n"/>
      <c r="B201" s="5" t="n"/>
      <c r="C201" s="5" t="n"/>
      <c r="D201" s="17" t="n"/>
      <c r="E201" s="18" t="n"/>
      <c r="F201" s="15" t="n"/>
      <c r="G201" s="19">
        <f>IF(A201&amp;""="","",IF(N(F201)&gt;0,F201,ROUND(N(E201)*'الإعدادات'!$B$6,2)))</f>
        <v/>
      </c>
      <c r="H201" s="20">
        <f>IF(A201&amp;""="","",MAX(0,(YEAR('الإعدادات'!$B$4)-YEAR('الإعدادات'!$B$5))*12+MONTH('الإعدادات'!$B$4)-MONTH('الإعدادات'!$B$5)+1))</f>
        <v/>
      </c>
      <c r="I201" s="19">
        <f>IF(A201&amp;""="","",ROUND(H201*G201,2))</f>
        <v/>
      </c>
      <c r="J201" s="19">
        <f>IF(A201&amp;""="","",SUMIFS('المدفوعات'!$C$6:$C$2005,'المدفوعات'!$B$6:$B$2005,A201&amp;""))</f>
        <v/>
      </c>
      <c r="K201" s="19">
        <f>IF(A201&amp;""="","",ROUND(I201-J201,2))</f>
        <v/>
      </c>
      <c r="L201" s="20">
        <f>IF(A201&amp;""="","",IF(AND(K201&gt;0,G201&gt;0),ROUNDUP(ROUND(K201/G201,4),0),0))</f>
        <v/>
      </c>
      <c r="M201" s="21">
        <f>IF(A201&amp;""="","",IFERROR(SUMIFS('المدفوعات'!$A$6:$A$2005,'المدفوعات'!$B$6:$B$2005,A201&amp;"",'المدفوعات'!$H$6:$H$2005,1)/COUNTIFS('المدفوعات'!$B$6:$B$2005,A201&amp;"",'المدفوعات'!$H$6:$H$2005,1),""))</f>
        <v/>
      </c>
      <c r="N201" s="6">
        <f>IF(A201&amp;""="","",IF(G201&lt;=0,"حدد الاشتراك",IF(K201&gt;0,"متأخر",IF(K201&lt;0,"دفع مقدمًا","مسدد"))))</f>
        <v/>
      </c>
      <c r="O201" s="20">
        <f>IF(N201="متأخر",COUNTIFS($K$6:$K$305,"&gt;"&amp;K201)+COUNTIFS($K$6:K201,K201),"")</f>
        <v/>
      </c>
    </row>
    <row r="202">
      <c r="A202" s="5" t="n"/>
      <c r="B202" s="5" t="n"/>
      <c r="C202" s="5" t="n"/>
      <c r="D202" s="17" t="n"/>
      <c r="E202" s="18" t="n"/>
      <c r="F202" s="15" t="n"/>
      <c r="G202" s="19">
        <f>IF(A202&amp;""="","",IF(N(F202)&gt;0,F202,ROUND(N(E202)*'الإعدادات'!$B$6,2)))</f>
        <v/>
      </c>
      <c r="H202" s="20">
        <f>IF(A202&amp;""="","",MAX(0,(YEAR('الإعدادات'!$B$4)-YEAR('الإعدادات'!$B$5))*12+MONTH('الإعدادات'!$B$4)-MONTH('الإعدادات'!$B$5)+1))</f>
        <v/>
      </c>
      <c r="I202" s="19">
        <f>IF(A202&amp;""="","",ROUND(H202*G202,2))</f>
        <v/>
      </c>
      <c r="J202" s="19">
        <f>IF(A202&amp;""="","",SUMIFS('المدفوعات'!$C$6:$C$2005,'المدفوعات'!$B$6:$B$2005,A202&amp;""))</f>
        <v/>
      </c>
      <c r="K202" s="19">
        <f>IF(A202&amp;""="","",ROUND(I202-J202,2))</f>
        <v/>
      </c>
      <c r="L202" s="20">
        <f>IF(A202&amp;""="","",IF(AND(K202&gt;0,G202&gt;0),ROUNDUP(ROUND(K202/G202,4),0),0))</f>
        <v/>
      </c>
      <c r="M202" s="21">
        <f>IF(A202&amp;""="","",IFERROR(SUMIFS('المدفوعات'!$A$6:$A$2005,'المدفوعات'!$B$6:$B$2005,A202&amp;"",'المدفوعات'!$H$6:$H$2005,1)/COUNTIFS('المدفوعات'!$B$6:$B$2005,A202&amp;"",'المدفوعات'!$H$6:$H$2005,1),""))</f>
        <v/>
      </c>
      <c r="N202" s="6">
        <f>IF(A202&amp;""="","",IF(G202&lt;=0,"حدد الاشتراك",IF(K202&gt;0,"متأخر",IF(K202&lt;0,"دفع مقدمًا","مسدد"))))</f>
        <v/>
      </c>
      <c r="O202" s="20">
        <f>IF(N202="متأخر",COUNTIFS($K$6:$K$305,"&gt;"&amp;K202)+COUNTIFS($K$6:K202,K202),"")</f>
        <v/>
      </c>
    </row>
    <row r="203">
      <c r="A203" s="5" t="n"/>
      <c r="B203" s="5" t="n"/>
      <c r="C203" s="5" t="n"/>
      <c r="D203" s="17" t="n"/>
      <c r="E203" s="18" t="n"/>
      <c r="F203" s="15" t="n"/>
      <c r="G203" s="19">
        <f>IF(A203&amp;""="","",IF(N(F203)&gt;0,F203,ROUND(N(E203)*'الإعدادات'!$B$6,2)))</f>
        <v/>
      </c>
      <c r="H203" s="20">
        <f>IF(A203&amp;""="","",MAX(0,(YEAR('الإعدادات'!$B$4)-YEAR('الإعدادات'!$B$5))*12+MONTH('الإعدادات'!$B$4)-MONTH('الإعدادات'!$B$5)+1))</f>
        <v/>
      </c>
      <c r="I203" s="19">
        <f>IF(A203&amp;""="","",ROUND(H203*G203,2))</f>
        <v/>
      </c>
      <c r="J203" s="19">
        <f>IF(A203&amp;""="","",SUMIFS('المدفوعات'!$C$6:$C$2005,'المدفوعات'!$B$6:$B$2005,A203&amp;""))</f>
        <v/>
      </c>
      <c r="K203" s="19">
        <f>IF(A203&amp;""="","",ROUND(I203-J203,2))</f>
        <v/>
      </c>
      <c r="L203" s="20">
        <f>IF(A203&amp;""="","",IF(AND(K203&gt;0,G203&gt;0),ROUNDUP(ROUND(K203/G203,4),0),0))</f>
        <v/>
      </c>
      <c r="M203" s="21">
        <f>IF(A203&amp;""="","",IFERROR(SUMIFS('المدفوعات'!$A$6:$A$2005,'المدفوعات'!$B$6:$B$2005,A203&amp;"",'المدفوعات'!$H$6:$H$2005,1)/COUNTIFS('المدفوعات'!$B$6:$B$2005,A203&amp;"",'المدفوعات'!$H$6:$H$2005,1),""))</f>
        <v/>
      </c>
      <c r="N203" s="6">
        <f>IF(A203&amp;""="","",IF(G203&lt;=0,"حدد الاشتراك",IF(K203&gt;0,"متأخر",IF(K203&lt;0,"دفع مقدمًا","مسدد"))))</f>
        <v/>
      </c>
      <c r="O203" s="20">
        <f>IF(N203="متأخر",COUNTIFS($K$6:$K$305,"&gt;"&amp;K203)+COUNTIFS($K$6:K203,K203),"")</f>
        <v/>
      </c>
    </row>
    <row r="204">
      <c r="A204" s="5" t="n"/>
      <c r="B204" s="5" t="n"/>
      <c r="C204" s="5" t="n"/>
      <c r="D204" s="17" t="n"/>
      <c r="E204" s="18" t="n"/>
      <c r="F204" s="15" t="n"/>
      <c r="G204" s="19">
        <f>IF(A204&amp;""="","",IF(N(F204)&gt;0,F204,ROUND(N(E204)*'الإعدادات'!$B$6,2)))</f>
        <v/>
      </c>
      <c r="H204" s="20">
        <f>IF(A204&amp;""="","",MAX(0,(YEAR('الإعدادات'!$B$4)-YEAR('الإعدادات'!$B$5))*12+MONTH('الإعدادات'!$B$4)-MONTH('الإعدادات'!$B$5)+1))</f>
        <v/>
      </c>
      <c r="I204" s="19">
        <f>IF(A204&amp;""="","",ROUND(H204*G204,2))</f>
        <v/>
      </c>
      <c r="J204" s="19">
        <f>IF(A204&amp;""="","",SUMIFS('المدفوعات'!$C$6:$C$2005,'المدفوعات'!$B$6:$B$2005,A204&amp;""))</f>
        <v/>
      </c>
      <c r="K204" s="19">
        <f>IF(A204&amp;""="","",ROUND(I204-J204,2))</f>
        <v/>
      </c>
      <c r="L204" s="20">
        <f>IF(A204&amp;""="","",IF(AND(K204&gt;0,G204&gt;0),ROUNDUP(ROUND(K204/G204,4),0),0))</f>
        <v/>
      </c>
      <c r="M204" s="21">
        <f>IF(A204&amp;""="","",IFERROR(SUMIFS('المدفوعات'!$A$6:$A$2005,'المدفوعات'!$B$6:$B$2005,A204&amp;"",'المدفوعات'!$H$6:$H$2005,1)/COUNTIFS('المدفوعات'!$B$6:$B$2005,A204&amp;"",'المدفوعات'!$H$6:$H$2005,1),""))</f>
        <v/>
      </c>
      <c r="N204" s="6">
        <f>IF(A204&amp;""="","",IF(G204&lt;=0,"حدد الاشتراك",IF(K204&gt;0,"متأخر",IF(K204&lt;0,"دفع مقدمًا","مسدد"))))</f>
        <v/>
      </c>
      <c r="O204" s="20">
        <f>IF(N204="متأخر",COUNTIFS($K$6:$K$305,"&gt;"&amp;K204)+COUNTIFS($K$6:K204,K204),"")</f>
        <v/>
      </c>
    </row>
    <row r="205">
      <c r="A205" s="5" t="n"/>
      <c r="B205" s="5" t="n"/>
      <c r="C205" s="5" t="n"/>
      <c r="D205" s="17" t="n"/>
      <c r="E205" s="18" t="n"/>
      <c r="F205" s="15" t="n"/>
      <c r="G205" s="19">
        <f>IF(A205&amp;""="","",IF(N(F205)&gt;0,F205,ROUND(N(E205)*'الإعدادات'!$B$6,2)))</f>
        <v/>
      </c>
      <c r="H205" s="20">
        <f>IF(A205&amp;""="","",MAX(0,(YEAR('الإعدادات'!$B$4)-YEAR('الإعدادات'!$B$5))*12+MONTH('الإعدادات'!$B$4)-MONTH('الإعدادات'!$B$5)+1))</f>
        <v/>
      </c>
      <c r="I205" s="19">
        <f>IF(A205&amp;""="","",ROUND(H205*G205,2))</f>
        <v/>
      </c>
      <c r="J205" s="19">
        <f>IF(A205&amp;""="","",SUMIFS('المدفوعات'!$C$6:$C$2005,'المدفوعات'!$B$6:$B$2005,A205&amp;""))</f>
        <v/>
      </c>
      <c r="K205" s="19">
        <f>IF(A205&amp;""="","",ROUND(I205-J205,2))</f>
        <v/>
      </c>
      <c r="L205" s="20">
        <f>IF(A205&amp;""="","",IF(AND(K205&gt;0,G205&gt;0),ROUNDUP(ROUND(K205/G205,4),0),0))</f>
        <v/>
      </c>
      <c r="M205" s="21">
        <f>IF(A205&amp;""="","",IFERROR(SUMIFS('المدفوعات'!$A$6:$A$2005,'المدفوعات'!$B$6:$B$2005,A205&amp;"",'المدفوعات'!$H$6:$H$2005,1)/COUNTIFS('المدفوعات'!$B$6:$B$2005,A205&amp;"",'المدفوعات'!$H$6:$H$2005,1),""))</f>
        <v/>
      </c>
      <c r="N205" s="6">
        <f>IF(A205&amp;""="","",IF(G205&lt;=0,"حدد الاشتراك",IF(K205&gt;0,"متأخر",IF(K205&lt;0,"دفع مقدمًا","مسدد"))))</f>
        <v/>
      </c>
      <c r="O205" s="20">
        <f>IF(N205="متأخر",COUNTIFS($K$6:$K$305,"&gt;"&amp;K205)+COUNTIFS($K$6:K205,K205),"")</f>
        <v/>
      </c>
    </row>
    <row r="206">
      <c r="A206" s="5" t="n"/>
      <c r="B206" s="5" t="n"/>
      <c r="C206" s="5" t="n"/>
      <c r="D206" s="17" t="n"/>
      <c r="E206" s="18" t="n"/>
      <c r="F206" s="15" t="n"/>
      <c r="G206" s="19">
        <f>IF(A206&amp;""="","",IF(N(F206)&gt;0,F206,ROUND(N(E206)*'الإعدادات'!$B$6,2)))</f>
        <v/>
      </c>
      <c r="H206" s="20">
        <f>IF(A206&amp;""="","",MAX(0,(YEAR('الإعدادات'!$B$4)-YEAR('الإعدادات'!$B$5))*12+MONTH('الإعدادات'!$B$4)-MONTH('الإعدادات'!$B$5)+1))</f>
        <v/>
      </c>
      <c r="I206" s="19">
        <f>IF(A206&amp;""="","",ROUND(H206*G206,2))</f>
        <v/>
      </c>
      <c r="J206" s="19">
        <f>IF(A206&amp;""="","",SUMIFS('المدفوعات'!$C$6:$C$2005,'المدفوعات'!$B$6:$B$2005,A206&amp;""))</f>
        <v/>
      </c>
      <c r="K206" s="19">
        <f>IF(A206&amp;""="","",ROUND(I206-J206,2))</f>
        <v/>
      </c>
      <c r="L206" s="20">
        <f>IF(A206&amp;""="","",IF(AND(K206&gt;0,G206&gt;0),ROUNDUP(ROUND(K206/G206,4),0),0))</f>
        <v/>
      </c>
      <c r="M206" s="21">
        <f>IF(A206&amp;""="","",IFERROR(SUMIFS('المدفوعات'!$A$6:$A$2005,'المدفوعات'!$B$6:$B$2005,A206&amp;"",'المدفوعات'!$H$6:$H$2005,1)/COUNTIFS('المدفوعات'!$B$6:$B$2005,A206&amp;"",'المدفوعات'!$H$6:$H$2005,1),""))</f>
        <v/>
      </c>
      <c r="N206" s="6">
        <f>IF(A206&amp;""="","",IF(G206&lt;=0,"حدد الاشتراك",IF(K206&gt;0,"متأخر",IF(K206&lt;0,"دفع مقدمًا","مسدد"))))</f>
        <v/>
      </c>
      <c r="O206" s="20">
        <f>IF(N206="متأخر",COUNTIFS($K$6:$K$305,"&gt;"&amp;K206)+COUNTIFS($K$6:K206,K206),"")</f>
        <v/>
      </c>
    </row>
    <row r="207">
      <c r="A207" s="5" t="n"/>
      <c r="B207" s="5" t="n"/>
      <c r="C207" s="5" t="n"/>
      <c r="D207" s="17" t="n"/>
      <c r="E207" s="18" t="n"/>
      <c r="F207" s="15" t="n"/>
      <c r="G207" s="19">
        <f>IF(A207&amp;""="","",IF(N(F207)&gt;0,F207,ROUND(N(E207)*'الإعدادات'!$B$6,2)))</f>
        <v/>
      </c>
      <c r="H207" s="20">
        <f>IF(A207&amp;""="","",MAX(0,(YEAR('الإعدادات'!$B$4)-YEAR('الإعدادات'!$B$5))*12+MONTH('الإعدادات'!$B$4)-MONTH('الإعدادات'!$B$5)+1))</f>
        <v/>
      </c>
      <c r="I207" s="19">
        <f>IF(A207&amp;""="","",ROUND(H207*G207,2))</f>
        <v/>
      </c>
      <c r="J207" s="19">
        <f>IF(A207&amp;""="","",SUMIFS('المدفوعات'!$C$6:$C$2005,'المدفوعات'!$B$6:$B$2005,A207&amp;""))</f>
        <v/>
      </c>
      <c r="K207" s="19">
        <f>IF(A207&amp;""="","",ROUND(I207-J207,2))</f>
        <v/>
      </c>
      <c r="L207" s="20">
        <f>IF(A207&amp;""="","",IF(AND(K207&gt;0,G207&gt;0),ROUNDUP(ROUND(K207/G207,4),0),0))</f>
        <v/>
      </c>
      <c r="M207" s="21">
        <f>IF(A207&amp;""="","",IFERROR(SUMIFS('المدفوعات'!$A$6:$A$2005,'المدفوعات'!$B$6:$B$2005,A207&amp;"",'المدفوعات'!$H$6:$H$2005,1)/COUNTIFS('المدفوعات'!$B$6:$B$2005,A207&amp;"",'المدفوعات'!$H$6:$H$2005,1),""))</f>
        <v/>
      </c>
      <c r="N207" s="6">
        <f>IF(A207&amp;""="","",IF(G207&lt;=0,"حدد الاشتراك",IF(K207&gt;0,"متأخر",IF(K207&lt;0,"دفع مقدمًا","مسدد"))))</f>
        <v/>
      </c>
      <c r="O207" s="20">
        <f>IF(N207="متأخر",COUNTIFS($K$6:$K$305,"&gt;"&amp;K207)+COUNTIFS($K$6:K207,K207),"")</f>
        <v/>
      </c>
    </row>
    <row r="208">
      <c r="A208" s="5" t="n"/>
      <c r="B208" s="5" t="n"/>
      <c r="C208" s="5" t="n"/>
      <c r="D208" s="17" t="n"/>
      <c r="E208" s="18" t="n"/>
      <c r="F208" s="15" t="n"/>
      <c r="G208" s="19">
        <f>IF(A208&amp;""="","",IF(N(F208)&gt;0,F208,ROUND(N(E208)*'الإعدادات'!$B$6,2)))</f>
        <v/>
      </c>
      <c r="H208" s="20">
        <f>IF(A208&amp;""="","",MAX(0,(YEAR('الإعدادات'!$B$4)-YEAR('الإعدادات'!$B$5))*12+MONTH('الإعدادات'!$B$4)-MONTH('الإعدادات'!$B$5)+1))</f>
        <v/>
      </c>
      <c r="I208" s="19">
        <f>IF(A208&amp;""="","",ROUND(H208*G208,2))</f>
        <v/>
      </c>
      <c r="J208" s="19">
        <f>IF(A208&amp;""="","",SUMIFS('المدفوعات'!$C$6:$C$2005,'المدفوعات'!$B$6:$B$2005,A208&amp;""))</f>
        <v/>
      </c>
      <c r="K208" s="19">
        <f>IF(A208&amp;""="","",ROUND(I208-J208,2))</f>
        <v/>
      </c>
      <c r="L208" s="20">
        <f>IF(A208&amp;""="","",IF(AND(K208&gt;0,G208&gt;0),ROUNDUP(ROUND(K208/G208,4),0),0))</f>
        <v/>
      </c>
      <c r="M208" s="21">
        <f>IF(A208&amp;""="","",IFERROR(SUMIFS('المدفوعات'!$A$6:$A$2005,'المدفوعات'!$B$6:$B$2005,A208&amp;"",'المدفوعات'!$H$6:$H$2005,1)/COUNTIFS('المدفوعات'!$B$6:$B$2005,A208&amp;"",'المدفوعات'!$H$6:$H$2005,1),""))</f>
        <v/>
      </c>
      <c r="N208" s="6">
        <f>IF(A208&amp;""="","",IF(G208&lt;=0,"حدد الاشتراك",IF(K208&gt;0,"متأخر",IF(K208&lt;0,"دفع مقدمًا","مسدد"))))</f>
        <v/>
      </c>
      <c r="O208" s="20">
        <f>IF(N208="متأخر",COUNTIFS($K$6:$K$305,"&gt;"&amp;K208)+COUNTIFS($K$6:K208,K208),"")</f>
        <v/>
      </c>
    </row>
    <row r="209">
      <c r="A209" s="5" t="n"/>
      <c r="B209" s="5" t="n"/>
      <c r="C209" s="5" t="n"/>
      <c r="D209" s="17" t="n"/>
      <c r="E209" s="18" t="n"/>
      <c r="F209" s="15" t="n"/>
      <c r="G209" s="19">
        <f>IF(A209&amp;""="","",IF(N(F209)&gt;0,F209,ROUND(N(E209)*'الإعدادات'!$B$6,2)))</f>
        <v/>
      </c>
      <c r="H209" s="20">
        <f>IF(A209&amp;""="","",MAX(0,(YEAR('الإعدادات'!$B$4)-YEAR('الإعدادات'!$B$5))*12+MONTH('الإعدادات'!$B$4)-MONTH('الإعدادات'!$B$5)+1))</f>
        <v/>
      </c>
      <c r="I209" s="19">
        <f>IF(A209&amp;""="","",ROUND(H209*G209,2))</f>
        <v/>
      </c>
      <c r="J209" s="19">
        <f>IF(A209&amp;""="","",SUMIFS('المدفوعات'!$C$6:$C$2005,'المدفوعات'!$B$6:$B$2005,A209&amp;""))</f>
        <v/>
      </c>
      <c r="K209" s="19">
        <f>IF(A209&amp;""="","",ROUND(I209-J209,2))</f>
        <v/>
      </c>
      <c r="L209" s="20">
        <f>IF(A209&amp;""="","",IF(AND(K209&gt;0,G209&gt;0),ROUNDUP(ROUND(K209/G209,4),0),0))</f>
        <v/>
      </c>
      <c r="M209" s="21">
        <f>IF(A209&amp;""="","",IFERROR(SUMIFS('المدفوعات'!$A$6:$A$2005,'المدفوعات'!$B$6:$B$2005,A209&amp;"",'المدفوعات'!$H$6:$H$2005,1)/COUNTIFS('المدفوعات'!$B$6:$B$2005,A209&amp;"",'المدفوعات'!$H$6:$H$2005,1),""))</f>
        <v/>
      </c>
      <c r="N209" s="6">
        <f>IF(A209&amp;""="","",IF(G209&lt;=0,"حدد الاشتراك",IF(K209&gt;0,"متأخر",IF(K209&lt;0,"دفع مقدمًا","مسدد"))))</f>
        <v/>
      </c>
      <c r="O209" s="20">
        <f>IF(N209="متأخر",COUNTIFS($K$6:$K$305,"&gt;"&amp;K209)+COUNTIFS($K$6:K209,K209),"")</f>
        <v/>
      </c>
    </row>
    <row r="210">
      <c r="A210" s="5" t="n"/>
      <c r="B210" s="5" t="n"/>
      <c r="C210" s="5" t="n"/>
      <c r="D210" s="17" t="n"/>
      <c r="E210" s="18" t="n"/>
      <c r="F210" s="15" t="n"/>
      <c r="G210" s="19">
        <f>IF(A210&amp;""="","",IF(N(F210)&gt;0,F210,ROUND(N(E210)*'الإعدادات'!$B$6,2)))</f>
        <v/>
      </c>
      <c r="H210" s="20">
        <f>IF(A210&amp;""="","",MAX(0,(YEAR('الإعدادات'!$B$4)-YEAR('الإعدادات'!$B$5))*12+MONTH('الإعدادات'!$B$4)-MONTH('الإعدادات'!$B$5)+1))</f>
        <v/>
      </c>
      <c r="I210" s="19">
        <f>IF(A210&amp;""="","",ROUND(H210*G210,2))</f>
        <v/>
      </c>
      <c r="J210" s="19">
        <f>IF(A210&amp;""="","",SUMIFS('المدفوعات'!$C$6:$C$2005,'المدفوعات'!$B$6:$B$2005,A210&amp;""))</f>
        <v/>
      </c>
      <c r="K210" s="19">
        <f>IF(A210&amp;""="","",ROUND(I210-J210,2))</f>
        <v/>
      </c>
      <c r="L210" s="20">
        <f>IF(A210&amp;""="","",IF(AND(K210&gt;0,G210&gt;0),ROUNDUP(ROUND(K210/G210,4),0),0))</f>
        <v/>
      </c>
      <c r="M210" s="21">
        <f>IF(A210&amp;""="","",IFERROR(SUMIFS('المدفوعات'!$A$6:$A$2005,'المدفوعات'!$B$6:$B$2005,A210&amp;"",'المدفوعات'!$H$6:$H$2005,1)/COUNTIFS('المدفوعات'!$B$6:$B$2005,A210&amp;"",'المدفوعات'!$H$6:$H$2005,1),""))</f>
        <v/>
      </c>
      <c r="N210" s="6">
        <f>IF(A210&amp;""="","",IF(G210&lt;=0,"حدد الاشتراك",IF(K210&gt;0,"متأخر",IF(K210&lt;0,"دفع مقدمًا","مسدد"))))</f>
        <v/>
      </c>
      <c r="O210" s="20">
        <f>IF(N210="متأخر",COUNTIFS($K$6:$K$305,"&gt;"&amp;K210)+COUNTIFS($K$6:K210,K210),"")</f>
        <v/>
      </c>
    </row>
    <row r="211">
      <c r="A211" s="5" t="n"/>
      <c r="B211" s="5" t="n"/>
      <c r="C211" s="5" t="n"/>
      <c r="D211" s="17" t="n"/>
      <c r="E211" s="18" t="n"/>
      <c r="F211" s="15" t="n"/>
      <c r="G211" s="19">
        <f>IF(A211&amp;""="","",IF(N(F211)&gt;0,F211,ROUND(N(E211)*'الإعدادات'!$B$6,2)))</f>
        <v/>
      </c>
      <c r="H211" s="20">
        <f>IF(A211&amp;""="","",MAX(0,(YEAR('الإعدادات'!$B$4)-YEAR('الإعدادات'!$B$5))*12+MONTH('الإعدادات'!$B$4)-MONTH('الإعدادات'!$B$5)+1))</f>
        <v/>
      </c>
      <c r="I211" s="19">
        <f>IF(A211&amp;""="","",ROUND(H211*G211,2))</f>
        <v/>
      </c>
      <c r="J211" s="19">
        <f>IF(A211&amp;""="","",SUMIFS('المدفوعات'!$C$6:$C$2005,'المدفوعات'!$B$6:$B$2005,A211&amp;""))</f>
        <v/>
      </c>
      <c r="K211" s="19">
        <f>IF(A211&amp;""="","",ROUND(I211-J211,2))</f>
        <v/>
      </c>
      <c r="L211" s="20">
        <f>IF(A211&amp;""="","",IF(AND(K211&gt;0,G211&gt;0),ROUNDUP(ROUND(K211/G211,4),0),0))</f>
        <v/>
      </c>
      <c r="M211" s="21">
        <f>IF(A211&amp;""="","",IFERROR(SUMIFS('المدفوعات'!$A$6:$A$2005,'المدفوعات'!$B$6:$B$2005,A211&amp;"",'المدفوعات'!$H$6:$H$2005,1)/COUNTIFS('المدفوعات'!$B$6:$B$2005,A211&amp;"",'المدفوعات'!$H$6:$H$2005,1),""))</f>
        <v/>
      </c>
      <c r="N211" s="6">
        <f>IF(A211&amp;""="","",IF(G211&lt;=0,"حدد الاشتراك",IF(K211&gt;0,"متأخر",IF(K211&lt;0,"دفع مقدمًا","مسدد"))))</f>
        <v/>
      </c>
      <c r="O211" s="20">
        <f>IF(N211="متأخر",COUNTIFS($K$6:$K$305,"&gt;"&amp;K211)+COUNTIFS($K$6:K211,K211),"")</f>
        <v/>
      </c>
    </row>
    <row r="212">
      <c r="A212" s="5" t="n"/>
      <c r="B212" s="5" t="n"/>
      <c r="C212" s="5" t="n"/>
      <c r="D212" s="17" t="n"/>
      <c r="E212" s="18" t="n"/>
      <c r="F212" s="15" t="n"/>
      <c r="G212" s="19">
        <f>IF(A212&amp;""="","",IF(N(F212)&gt;0,F212,ROUND(N(E212)*'الإعدادات'!$B$6,2)))</f>
        <v/>
      </c>
      <c r="H212" s="20">
        <f>IF(A212&amp;""="","",MAX(0,(YEAR('الإعدادات'!$B$4)-YEAR('الإعدادات'!$B$5))*12+MONTH('الإعدادات'!$B$4)-MONTH('الإعدادات'!$B$5)+1))</f>
        <v/>
      </c>
      <c r="I212" s="19">
        <f>IF(A212&amp;""="","",ROUND(H212*G212,2))</f>
        <v/>
      </c>
      <c r="J212" s="19">
        <f>IF(A212&amp;""="","",SUMIFS('المدفوعات'!$C$6:$C$2005,'المدفوعات'!$B$6:$B$2005,A212&amp;""))</f>
        <v/>
      </c>
      <c r="K212" s="19">
        <f>IF(A212&amp;""="","",ROUND(I212-J212,2))</f>
        <v/>
      </c>
      <c r="L212" s="20">
        <f>IF(A212&amp;""="","",IF(AND(K212&gt;0,G212&gt;0),ROUNDUP(ROUND(K212/G212,4),0),0))</f>
        <v/>
      </c>
      <c r="M212" s="21">
        <f>IF(A212&amp;""="","",IFERROR(SUMIFS('المدفوعات'!$A$6:$A$2005,'المدفوعات'!$B$6:$B$2005,A212&amp;"",'المدفوعات'!$H$6:$H$2005,1)/COUNTIFS('المدفوعات'!$B$6:$B$2005,A212&amp;"",'المدفوعات'!$H$6:$H$2005,1),""))</f>
        <v/>
      </c>
      <c r="N212" s="6">
        <f>IF(A212&amp;""="","",IF(G212&lt;=0,"حدد الاشتراك",IF(K212&gt;0,"متأخر",IF(K212&lt;0,"دفع مقدمًا","مسدد"))))</f>
        <v/>
      </c>
      <c r="O212" s="20">
        <f>IF(N212="متأخر",COUNTIFS($K$6:$K$305,"&gt;"&amp;K212)+COUNTIFS($K$6:K212,K212),"")</f>
        <v/>
      </c>
    </row>
    <row r="213">
      <c r="A213" s="5" t="n"/>
      <c r="B213" s="5" t="n"/>
      <c r="C213" s="5" t="n"/>
      <c r="D213" s="17" t="n"/>
      <c r="E213" s="18" t="n"/>
      <c r="F213" s="15" t="n"/>
      <c r="G213" s="19">
        <f>IF(A213&amp;""="","",IF(N(F213)&gt;0,F213,ROUND(N(E213)*'الإعدادات'!$B$6,2)))</f>
        <v/>
      </c>
      <c r="H213" s="20">
        <f>IF(A213&amp;""="","",MAX(0,(YEAR('الإعدادات'!$B$4)-YEAR('الإعدادات'!$B$5))*12+MONTH('الإعدادات'!$B$4)-MONTH('الإعدادات'!$B$5)+1))</f>
        <v/>
      </c>
      <c r="I213" s="19">
        <f>IF(A213&amp;""="","",ROUND(H213*G213,2))</f>
        <v/>
      </c>
      <c r="J213" s="19">
        <f>IF(A213&amp;""="","",SUMIFS('المدفوعات'!$C$6:$C$2005,'المدفوعات'!$B$6:$B$2005,A213&amp;""))</f>
        <v/>
      </c>
      <c r="K213" s="19">
        <f>IF(A213&amp;""="","",ROUND(I213-J213,2))</f>
        <v/>
      </c>
      <c r="L213" s="20">
        <f>IF(A213&amp;""="","",IF(AND(K213&gt;0,G213&gt;0),ROUNDUP(ROUND(K213/G213,4),0),0))</f>
        <v/>
      </c>
      <c r="M213" s="21">
        <f>IF(A213&amp;""="","",IFERROR(SUMIFS('المدفوعات'!$A$6:$A$2005,'المدفوعات'!$B$6:$B$2005,A213&amp;"",'المدفوعات'!$H$6:$H$2005,1)/COUNTIFS('المدفوعات'!$B$6:$B$2005,A213&amp;"",'المدفوعات'!$H$6:$H$2005,1),""))</f>
        <v/>
      </c>
      <c r="N213" s="6">
        <f>IF(A213&amp;""="","",IF(G213&lt;=0,"حدد الاشتراك",IF(K213&gt;0,"متأخر",IF(K213&lt;0,"دفع مقدمًا","مسدد"))))</f>
        <v/>
      </c>
      <c r="O213" s="20">
        <f>IF(N213="متأخر",COUNTIFS($K$6:$K$305,"&gt;"&amp;K213)+COUNTIFS($K$6:K213,K213),"")</f>
        <v/>
      </c>
    </row>
    <row r="214">
      <c r="A214" s="5" t="n"/>
      <c r="B214" s="5" t="n"/>
      <c r="C214" s="5" t="n"/>
      <c r="D214" s="17" t="n"/>
      <c r="E214" s="18" t="n"/>
      <c r="F214" s="15" t="n"/>
      <c r="G214" s="19">
        <f>IF(A214&amp;""="","",IF(N(F214)&gt;0,F214,ROUND(N(E214)*'الإعدادات'!$B$6,2)))</f>
        <v/>
      </c>
      <c r="H214" s="20">
        <f>IF(A214&amp;""="","",MAX(0,(YEAR('الإعدادات'!$B$4)-YEAR('الإعدادات'!$B$5))*12+MONTH('الإعدادات'!$B$4)-MONTH('الإعدادات'!$B$5)+1))</f>
        <v/>
      </c>
      <c r="I214" s="19">
        <f>IF(A214&amp;""="","",ROUND(H214*G214,2))</f>
        <v/>
      </c>
      <c r="J214" s="19">
        <f>IF(A214&amp;""="","",SUMIFS('المدفوعات'!$C$6:$C$2005,'المدفوعات'!$B$6:$B$2005,A214&amp;""))</f>
        <v/>
      </c>
      <c r="K214" s="19">
        <f>IF(A214&amp;""="","",ROUND(I214-J214,2))</f>
        <v/>
      </c>
      <c r="L214" s="20">
        <f>IF(A214&amp;""="","",IF(AND(K214&gt;0,G214&gt;0),ROUNDUP(ROUND(K214/G214,4),0),0))</f>
        <v/>
      </c>
      <c r="M214" s="21">
        <f>IF(A214&amp;""="","",IFERROR(SUMIFS('المدفوعات'!$A$6:$A$2005,'المدفوعات'!$B$6:$B$2005,A214&amp;"",'المدفوعات'!$H$6:$H$2005,1)/COUNTIFS('المدفوعات'!$B$6:$B$2005,A214&amp;"",'المدفوعات'!$H$6:$H$2005,1),""))</f>
        <v/>
      </c>
      <c r="N214" s="6">
        <f>IF(A214&amp;""="","",IF(G214&lt;=0,"حدد الاشتراك",IF(K214&gt;0,"متأخر",IF(K214&lt;0,"دفع مقدمًا","مسدد"))))</f>
        <v/>
      </c>
      <c r="O214" s="20">
        <f>IF(N214="متأخر",COUNTIFS($K$6:$K$305,"&gt;"&amp;K214)+COUNTIFS($K$6:K214,K214),"")</f>
        <v/>
      </c>
    </row>
    <row r="215">
      <c r="A215" s="5" t="n"/>
      <c r="B215" s="5" t="n"/>
      <c r="C215" s="5" t="n"/>
      <c r="D215" s="17" t="n"/>
      <c r="E215" s="18" t="n"/>
      <c r="F215" s="15" t="n"/>
      <c r="G215" s="19">
        <f>IF(A215&amp;""="","",IF(N(F215)&gt;0,F215,ROUND(N(E215)*'الإعدادات'!$B$6,2)))</f>
        <v/>
      </c>
      <c r="H215" s="20">
        <f>IF(A215&amp;""="","",MAX(0,(YEAR('الإعدادات'!$B$4)-YEAR('الإعدادات'!$B$5))*12+MONTH('الإعدادات'!$B$4)-MONTH('الإعدادات'!$B$5)+1))</f>
        <v/>
      </c>
      <c r="I215" s="19">
        <f>IF(A215&amp;""="","",ROUND(H215*G215,2))</f>
        <v/>
      </c>
      <c r="J215" s="19">
        <f>IF(A215&amp;""="","",SUMIFS('المدفوعات'!$C$6:$C$2005,'المدفوعات'!$B$6:$B$2005,A215&amp;""))</f>
        <v/>
      </c>
      <c r="K215" s="19">
        <f>IF(A215&amp;""="","",ROUND(I215-J215,2))</f>
        <v/>
      </c>
      <c r="L215" s="20">
        <f>IF(A215&amp;""="","",IF(AND(K215&gt;0,G215&gt;0),ROUNDUP(ROUND(K215/G215,4),0),0))</f>
        <v/>
      </c>
      <c r="M215" s="21">
        <f>IF(A215&amp;""="","",IFERROR(SUMIFS('المدفوعات'!$A$6:$A$2005,'المدفوعات'!$B$6:$B$2005,A215&amp;"",'المدفوعات'!$H$6:$H$2005,1)/COUNTIFS('المدفوعات'!$B$6:$B$2005,A215&amp;"",'المدفوعات'!$H$6:$H$2005,1),""))</f>
        <v/>
      </c>
      <c r="N215" s="6">
        <f>IF(A215&amp;""="","",IF(G215&lt;=0,"حدد الاشتراك",IF(K215&gt;0,"متأخر",IF(K215&lt;0,"دفع مقدمًا","مسدد"))))</f>
        <v/>
      </c>
      <c r="O215" s="20">
        <f>IF(N215="متأخر",COUNTIFS($K$6:$K$305,"&gt;"&amp;K215)+COUNTIFS($K$6:K215,K215),"")</f>
        <v/>
      </c>
    </row>
    <row r="216">
      <c r="A216" s="5" t="n"/>
      <c r="B216" s="5" t="n"/>
      <c r="C216" s="5" t="n"/>
      <c r="D216" s="17" t="n"/>
      <c r="E216" s="18" t="n"/>
      <c r="F216" s="15" t="n"/>
      <c r="G216" s="19">
        <f>IF(A216&amp;""="","",IF(N(F216)&gt;0,F216,ROUND(N(E216)*'الإعدادات'!$B$6,2)))</f>
        <v/>
      </c>
      <c r="H216" s="20">
        <f>IF(A216&amp;""="","",MAX(0,(YEAR('الإعدادات'!$B$4)-YEAR('الإعدادات'!$B$5))*12+MONTH('الإعدادات'!$B$4)-MONTH('الإعدادات'!$B$5)+1))</f>
        <v/>
      </c>
      <c r="I216" s="19">
        <f>IF(A216&amp;""="","",ROUND(H216*G216,2))</f>
        <v/>
      </c>
      <c r="J216" s="19">
        <f>IF(A216&amp;""="","",SUMIFS('المدفوعات'!$C$6:$C$2005,'المدفوعات'!$B$6:$B$2005,A216&amp;""))</f>
        <v/>
      </c>
      <c r="K216" s="19">
        <f>IF(A216&amp;""="","",ROUND(I216-J216,2))</f>
        <v/>
      </c>
      <c r="L216" s="20">
        <f>IF(A216&amp;""="","",IF(AND(K216&gt;0,G216&gt;0),ROUNDUP(ROUND(K216/G216,4),0),0))</f>
        <v/>
      </c>
      <c r="M216" s="21">
        <f>IF(A216&amp;""="","",IFERROR(SUMIFS('المدفوعات'!$A$6:$A$2005,'المدفوعات'!$B$6:$B$2005,A216&amp;"",'المدفوعات'!$H$6:$H$2005,1)/COUNTIFS('المدفوعات'!$B$6:$B$2005,A216&amp;"",'المدفوعات'!$H$6:$H$2005,1),""))</f>
        <v/>
      </c>
      <c r="N216" s="6">
        <f>IF(A216&amp;""="","",IF(G216&lt;=0,"حدد الاشتراك",IF(K216&gt;0,"متأخر",IF(K216&lt;0,"دفع مقدمًا","مسدد"))))</f>
        <v/>
      </c>
      <c r="O216" s="20">
        <f>IF(N216="متأخر",COUNTIFS($K$6:$K$305,"&gt;"&amp;K216)+COUNTIFS($K$6:K216,K216),"")</f>
        <v/>
      </c>
    </row>
    <row r="217">
      <c r="A217" s="5" t="n"/>
      <c r="B217" s="5" t="n"/>
      <c r="C217" s="5" t="n"/>
      <c r="D217" s="17" t="n"/>
      <c r="E217" s="18" t="n"/>
      <c r="F217" s="15" t="n"/>
      <c r="G217" s="19">
        <f>IF(A217&amp;""="","",IF(N(F217)&gt;0,F217,ROUND(N(E217)*'الإعدادات'!$B$6,2)))</f>
        <v/>
      </c>
      <c r="H217" s="20">
        <f>IF(A217&amp;""="","",MAX(0,(YEAR('الإعدادات'!$B$4)-YEAR('الإعدادات'!$B$5))*12+MONTH('الإعدادات'!$B$4)-MONTH('الإعدادات'!$B$5)+1))</f>
        <v/>
      </c>
      <c r="I217" s="19">
        <f>IF(A217&amp;""="","",ROUND(H217*G217,2))</f>
        <v/>
      </c>
      <c r="J217" s="19">
        <f>IF(A217&amp;""="","",SUMIFS('المدفوعات'!$C$6:$C$2005,'المدفوعات'!$B$6:$B$2005,A217&amp;""))</f>
        <v/>
      </c>
      <c r="K217" s="19">
        <f>IF(A217&amp;""="","",ROUND(I217-J217,2))</f>
        <v/>
      </c>
      <c r="L217" s="20">
        <f>IF(A217&amp;""="","",IF(AND(K217&gt;0,G217&gt;0),ROUNDUP(ROUND(K217/G217,4),0),0))</f>
        <v/>
      </c>
      <c r="M217" s="21">
        <f>IF(A217&amp;""="","",IFERROR(SUMIFS('المدفوعات'!$A$6:$A$2005,'المدفوعات'!$B$6:$B$2005,A217&amp;"",'المدفوعات'!$H$6:$H$2005,1)/COUNTIFS('المدفوعات'!$B$6:$B$2005,A217&amp;"",'المدفوعات'!$H$6:$H$2005,1),""))</f>
        <v/>
      </c>
      <c r="N217" s="6">
        <f>IF(A217&amp;""="","",IF(G217&lt;=0,"حدد الاشتراك",IF(K217&gt;0,"متأخر",IF(K217&lt;0,"دفع مقدمًا","مسدد"))))</f>
        <v/>
      </c>
      <c r="O217" s="20">
        <f>IF(N217="متأخر",COUNTIFS($K$6:$K$305,"&gt;"&amp;K217)+COUNTIFS($K$6:K217,K217),"")</f>
        <v/>
      </c>
    </row>
    <row r="218">
      <c r="A218" s="5" t="n"/>
      <c r="B218" s="5" t="n"/>
      <c r="C218" s="5" t="n"/>
      <c r="D218" s="17" t="n"/>
      <c r="E218" s="18" t="n"/>
      <c r="F218" s="15" t="n"/>
      <c r="G218" s="19">
        <f>IF(A218&amp;""="","",IF(N(F218)&gt;0,F218,ROUND(N(E218)*'الإعدادات'!$B$6,2)))</f>
        <v/>
      </c>
      <c r="H218" s="20">
        <f>IF(A218&amp;""="","",MAX(0,(YEAR('الإعدادات'!$B$4)-YEAR('الإعدادات'!$B$5))*12+MONTH('الإعدادات'!$B$4)-MONTH('الإعدادات'!$B$5)+1))</f>
        <v/>
      </c>
      <c r="I218" s="19">
        <f>IF(A218&amp;""="","",ROUND(H218*G218,2))</f>
        <v/>
      </c>
      <c r="J218" s="19">
        <f>IF(A218&amp;""="","",SUMIFS('المدفوعات'!$C$6:$C$2005,'المدفوعات'!$B$6:$B$2005,A218&amp;""))</f>
        <v/>
      </c>
      <c r="K218" s="19">
        <f>IF(A218&amp;""="","",ROUND(I218-J218,2))</f>
        <v/>
      </c>
      <c r="L218" s="20">
        <f>IF(A218&amp;""="","",IF(AND(K218&gt;0,G218&gt;0),ROUNDUP(ROUND(K218/G218,4),0),0))</f>
        <v/>
      </c>
      <c r="M218" s="21">
        <f>IF(A218&amp;""="","",IFERROR(SUMIFS('المدفوعات'!$A$6:$A$2005,'المدفوعات'!$B$6:$B$2005,A218&amp;"",'المدفوعات'!$H$6:$H$2005,1)/COUNTIFS('المدفوعات'!$B$6:$B$2005,A218&amp;"",'المدفوعات'!$H$6:$H$2005,1),""))</f>
        <v/>
      </c>
      <c r="N218" s="6">
        <f>IF(A218&amp;""="","",IF(G218&lt;=0,"حدد الاشتراك",IF(K218&gt;0,"متأخر",IF(K218&lt;0,"دفع مقدمًا","مسدد"))))</f>
        <v/>
      </c>
      <c r="O218" s="20">
        <f>IF(N218="متأخر",COUNTIFS($K$6:$K$305,"&gt;"&amp;K218)+COUNTIFS($K$6:K218,K218),"")</f>
        <v/>
      </c>
    </row>
    <row r="219">
      <c r="A219" s="5" t="n"/>
      <c r="B219" s="5" t="n"/>
      <c r="C219" s="5" t="n"/>
      <c r="D219" s="17" t="n"/>
      <c r="E219" s="18" t="n"/>
      <c r="F219" s="15" t="n"/>
      <c r="G219" s="19">
        <f>IF(A219&amp;""="","",IF(N(F219)&gt;0,F219,ROUND(N(E219)*'الإعدادات'!$B$6,2)))</f>
        <v/>
      </c>
      <c r="H219" s="20">
        <f>IF(A219&amp;""="","",MAX(0,(YEAR('الإعدادات'!$B$4)-YEAR('الإعدادات'!$B$5))*12+MONTH('الإعدادات'!$B$4)-MONTH('الإعدادات'!$B$5)+1))</f>
        <v/>
      </c>
      <c r="I219" s="19">
        <f>IF(A219&amp;""="","",ROUND(H219*G219,2))</f>
        <v/>
      </c>
      <c r="J219" s="19">
        <f>IF(A219&amp;""="","",SUMIFS('المدفوعات'!$C$6:$C$2005,'المدفوعات'!$B$6:$B$2005,A219&amp;""))</f>
        <v/>
      </c>
      <c r="K219" s="19">
        <f>IF(A219&amp;""="","",ROUND(I219-J219,2))</f>
        <v/>
      </c>
      <c r="L219" s="20">
        <f>IF(A219&amp;""="","",IF(AND(K219&gt;0,G219&gt;0),ROUNDUP(ROUND(K219/G219,4),0),0))</f>
        <v/>
      </c>
      <c r="M219" s="21">
        <f>IF(A219&amp;""="","",IFERROR(SUMIFS('المدفوعات'!$A$6:$A$2005,'المدفوعات'!$B$6:$B$2005,A219&amp;"",'المدفوعات'!$H$6:$H$2005,1)/COUNTIFS('المدفوعات'!$B$6:$B$2005,A219&amp;"",'المدفوعات'!$H$6:$H$2005,1),""))</f>
        <v/>
      </c>
      <c r="N219" s="6">
        <f>IF(A219&amp;""="","",IF(G219&lt;=0,"حدد الاشتراك",IF(K219&gt;0,"متأخر",IF(K219&lt;0,"دفع مقدمًا","مسدد"))))</f>
        <v/>
      </c>
      <c r="O219" s="20">
        <f>IF(N219="متأخر",COUNTIFS($K$6:$K$305,"&gt;"&amp;K219)+COUNTIFS($K$6:K219,K219),"")</f>
        <v/>
      </c>
    </row>
    <row r="220">
      <c r="A220" s="5" t="n"/>
      <c r="B220" s="5" t="n"/>
      <c r="C220" s="5" t="n"/>
      <c r="D220" s="17" t="n"/>
      <c r="E220" s="18" t="n"/>
      <c r="F220" s="15" t="n"/>
      <c r="G220" s="19">
        <f>IF(A220&amp;""="","",IF(N(F220)&gt;0,F220,ROUND(N(E220)*'الإعدادات'!$B$6,2)))</f>
        <v/>
      </c>
      <c r="H220" s="20">
        <f>IF(A220&amp;""="","",MAX(0,(YEAR('الإعدادات'!$B$4)-YEAR('الإعدادات'!$B$5))*12+MONTH('الإعدادات'!$B$4)-MONTH('الإعدادات'!$B$5)+1))</f>
        <v/>
      </c>
      <c r="I220" s="19">
        <f>IF(A220&amp;""="","",ROUND(H220*G220,2))</f>
        <v/>
      </c>
      <c r="J220" s="19">
        <f>IF(A220&amp;""="","",SUMIFS('المدفوعات'!$C$6:$C$2005,'المدفوعات'!$B$6:$B$2005,A220&amp;""))</f>
        <v/>
      </c>
      <c r="K220" s="19">
        <f>IF(A220&amp;""="","",ROUND(I220-J220,2))</f>
        <v/>
      </c>
      <c r="L220" s="20">
        <f>IF(A220&amp;""="","",IF(AND(K220&gt;0,G220&gt;0),ROUNDUP(ROUND(K220/G220,4),0),0))</f>
        <v/>
      </c>
      <c r="M220" s="21">
        <f>IF(A220&amp;""="","",IFERROR(SUMIFS('المدفوعات'!$A$6:$A$2005,'المدفوعات'!$B$6:$B$2005,A220&amp;"",'المدفوعات'!$H$6:$H$2005,1)/COUNTIFS('المدفوعات'!$B$6:$B$2005,A220&amp;"",'المدفوعات'!$H$6:$H$2005,1),""))</f>
        <v/>
      </c>
      <c r="N220" s="6">
        <f>IF(A220&amp;""="","",IF(G220&lt;=0,"حدد الاشتراك",IF(K220&gt;0,"متأخر",IF(K220&lt;0,"دفع مقدمًا","مسدد"))))</f>
        <v/>
      </c>
      <c r="O220" s="20">
        <f>IF(N220="متأخر",COUNTIFS($K$6:$K$305,"&gt;"&amp;K220)+COUNTIFS($K$6:K220,K220),"")</f>
        <v/>
      </c>
    </row>
    <row r="221">
      <c r="A221" s="5" t="n"/>
      <c r="B221" s="5" t="n"/>
      <c r="C221" s="5" t="n"/>
      <c r="D221" s="17" t="n"/>
      <c r="E221" s="18" t="n"/>
      <c r="F221" s="15" t="n"/>
      <c r="G221" s="19">
        <f>IF(A221&amp;""="","",IF(N(F221)&gt;0,F221,ROUND(N(E221)*'الإعدادات'!$B$6,2)))</f>
        <v/>
      </c>
      <c r="H221" s="20">
        <f>IF(A221&amp;""="","",MAX(0,(YEAR('الإعدادات'!$B$4)-YEAR('الإعدادات'!$B$5))*12+MONTH('الإعدادات'!$B$4)-MONTH('الإعدادات'!$B$5)+1))</f>
        <v/>
      </c>
      <c r="I221" s="19">
        <f>IF(A221&amp;""="","",ROUND(H221*G221,2))</f>
        <v/>
      </c>
      <c r="J221" s="19">
        <f>IF(A221&amp;""="","",SUMIFS('المدفوعات'!$C$6:$C$2005,'المدفوعات'!$B$6:$B$2005,A221&amp;""))</f>
        <v/>
      </c>
      <c r="K221" s="19">
        <f>IF(A221&amp;""="","",ROUND(I221-J221,2))</f>
        <v/>
      </c>
      <c r="L221" s="20">
        <f>IF(A221&amp;""="","",IF(AND(K221&gt;0,G221&gt;0),ROUNDUP(ROUND(K221/G221,4),0),0))</f>
        <v/>
      </c>
      <c r="M221" s="21">
        <f>IF(A221&amp;""="","",IFERROR(SUMIFS('المدفوعات'!$A$6:$A$2005,'المدفوعات'!$B$6:$B$2005,A221&amp;"",'المدفوعات'!$H$6:$H$2005,1)/COUNTIFS('المدفوعات'!$B$6:$B$2005,A221&amp;"",'المدفوعات'!$H$6:$H$2005,1),""))</f>
        <v/>
      </c>
      <c r="N221" s="6">
        <f>IF(A221&amp;""="","",IF(G221&lt;=0,"حدد الاشتراك",IF(K221&gt;0,"متأخر",IF(K221&lt;0,"دفع مقدمًا","مسدد"))))</f>
        <v/>
      </c>
      <c r="O221" s="20">
        <f>IF(N221="متأخر",COUNTIFS($K$6:$K$305,"&gt;"&amp;K221)+COUNTIFS($K$6:K221,K221),"")</f>
        <v/>
      </c>
    </row>
    <row r="222">
      <c r="A222" s="5" t="n"/>
      <c r="B222" s="5" t="n"/>
      <c r="C222" s="5" t="n"/>
      <c r="D222" s="17" t="n"/>
      <c r="E222" s="18" t="n"/>
      <c r="F222" s="15" t="n"/>
      <c r="G222" s="19">
        <f>IF(A222&amp;""="","",IF(N(F222)&gt;0,F222,ROUND(N(E222)*'الإعدادات'!$B$6,2)))</f>
        <v/>
      </c>
      <c r="H222" s="20">
        <f>IF(A222&amp;""="","",MAX(0,(YEAR('الإعدادات'!$B$4)-YEAR('الإعدادات'!$B$5))*12+MONTH('الإعدادات'!$B$4)-MONTH('الإعدادات'!$B$5)+1))</f>
        <v/>
      </c>
      <c r="I222" s="19">
        <f>IF(A222&amp;""="","",ROUND(H222*G222,2))</f>
        <v/>
      </c>
      <c r="J222" s="19">
        <f>IF(A222&amp;""="","",SUMIFS('المدفوعات'!$C$6:$C$2005,'المدفوعات'!$B$6:$B$2005,A222&amp;""))</f>
        <v/>
      </c>
      <c r="K222" s="19">
        <f>IF(A222&amp;""="","",ROUND(I222-J222,2))</f>
        <v/>
      </c>
      <c r="L222" s="20">
        <f>IF(A222&amp;""="","",IF(AND(K222&gt;0,G222&gt;0),ROUNDUP(ROUND(K222/G222,4),0),0))</f>
        <v/>
      </c>
      <c r="M222" s="21">
        <f>IF(A222&amp;""="","",IFERROR(SUMIFS('المدفوعات'!$A$6:$A$2005,'المدفوعات'!$B$6:$B$2005,A222&amp;"",'المدفوعات'!$H$6:$H$2005,1)/COUNTIFS('المدفوعات'!$B$6:$B$2005,A222&amp;"",'المدفوعات'!$H$6:$H$2005,1),""))</f>
        <v/>
      </c>
      <c r="N222" s="6">
        <f>IF(A222&amp;""="","",IF(G222&lt;=0,"حدد الاشتراك",IF(K222&gt;0,"متأخر",IF(K222&lt;0,"دفع مقدمًا","مسدد"))))</f>
        <v/>
      </c>
      <c r="O222" s="20">
        <f>IF(N222="متأخر",COUNTIFS($K$6:$K$305,"&gt;"&amp;K222)+COUNTIFS($K$6:K222,K222),"")</f>
        <v/>
      </c>
    </row>
    <row r="223">
      <c r="A223" s="5" t="n"/>
      <c r="B223" s="5" t="n"/>
      <c r="C223" s="5" t="n"/>
      <c r="D223" s="17" t="n"/>
      <c r="E223" s="18" t="n"/>
      <c r="F223" s="15" t="n"/>
      <c r="G223" s="19">
        <f>IF(A223&amp;""="","",IF(N(F223)&gt;0,F223,ROUND(N(E223)*'الإعدادات'!$B$6,2)))</f>
        <v/>
      </c>
      <c r="H223" s="20">
        <f>IF(A223&amp;""="","",MAX(0,(YEAR('الإعدادات'!$B$4)-YEAR('الإعدادات'!$B$5))*12+MONTH('الإعدادات'!$B$4)-MONTH('الإعدادات'!$B$5)+1))</f>
        <v/>
      </c>
      <c r="I223" s="19">
        <f>IF(A223&amp;""="","",ROUND(H223*G223,2))</f>
        <v/>
      </c>
      <c r="J223" s="19">
        <f>IF(A223&amp;""="","",SUMIFS('المدفوعات'!$C$6:$C$2005,'المدفوعات'!$B$6:$B$2005,A223&amp;""))</f>
        <v/>
      </c>
      <c r="K223" s="19">
        <f>IF(A223&amp;""="","",ROUND(I223-J223,2))</f>
        <v/>
      </c>
      <c r="L223" s="20">
        <f>IF(A223&amp;""="","",IF(AND(K223&gt;0,G223&gt;0),ROUNDUP(ROUND(K223/G223,4),0),0))</f>
        <v/>
      </c>
      <c r="M223" s="21">
        <f>IF(A223&amp;""="","",IFERROR(SUMIFS('المدفوعات'!$A$6:$A$2005,'المدفوعات'!$B$6:$B$2005,A223&amp;"",'المدفوعات'!$H$6:$H$2005,1)/COUNTIFS('المدفوعات'!$B$6:$B$2005,A223&amp;"",'المدفوعات'!$H$6:$H$2005,1),""))</f>
        <v/>
      </c>
      <c r="N223" s="6">
        <f>IF(A223&amp;""="","",IF(G223&lt;=0,"حدد الاشتراك",IF(K223&gt;0,"متأخر",IF(K223&lt;0,"دفع مقدمًا","مسدد"))))</f>
        <v/>
      </c>
      <c r="O223" s="20">
        <f>IF(N223="متأخر",COUNTIFS($K$6:$K$305,"&gt;"&amp;K223)+COUNTIFS($K$6:K223,K223),"")</f>
        <v/>
      </c>
    </row>
    <row r="224">
      <c r="A224" s="5" t="n"/>
      <c r="B224" s="5" t="n"/>
      <c r="C224" s="5" t="n"/>
      <c r="D224" s="17" t="n"/>
      <c r="E224" s="18" t="n"/>
      <c r="F224" s="15" t="n"/>
      <c r="G224" s="19">
        <f>IF(A224&amp;""="","",IF(N(F224)&gt;0,F224,ROUND(N(E224)*'الإعدادات'!$B$6,2)))</f>
        <v/>
      </c>
      <c r="H224" s="20">
        <f>IF(A224&amp;""="","",MAX(0,(YEAR('الإعدادات'!$B$4)-YEAR('الإعدادات'!$B$5))*12+MONTH('الإعدادات'!$B$4)-MONTH('الإعدادات'!$B$5)+1))</f>
        <v/>
      </c>
      <c r="I224" s="19">
        <f>IF(A224&amp;""="","",ROUND(H224*G224,2))</f>
        <v/>
      </c>
      <c r="J224" s="19">
        <f>IF(A224&amp;""="","",SUMIFS('المدفوعات'!$C$6:$C$2005,'المدفوعات'!$B$6:$B$2005,A224&amp;""))</f>
        <v/>
      </c>
      <c r="K224" s="19">
        <f>IF(A224&amp;""="","",ROUND(I224-J224,2))</f>
        <v/>
      </c>
      <c r="L224" s="20">
        <f>IF(A224&amp;""="","",IF(AND(K224&gt;0,G224&gt;0),ROUNDUP(ROUND(K224/G224,4),0),0))</f>
        <v/>
      </c>
      <c r="M224" s="21">
        <f>IF(A224&amp;""="","",IFERROR(SUMIFS('المدفوعات'!$A$6:$A$2005,'المدفوعات'!$B$6:$B$2005,A224&amp;"",'المدفوعات'!$H$6:$H$2005,1)/COUNTIFS('المدفوعات'!$B$6:$B$2005,A224&amp;"",'المدفوعات'!$H$6:$H$2005,1),""))</f>
        <v/>
      </c>
      <c r="N224" s="6">
        <f>IF(A224&amp;""="","",IF(G224&lt;=0,"حدد الاشتراك",IF(K224&gt;0,"متأخر",IF(K224&lt;0,"دفع مقدمًا","مسدد"))))</f>
        <v/>
      </c>
      <c r="O224" s="20">
        <f>IF(N224="متأخر",COUNTIFS($K$6:$K$305,"&gt;"&amp;K224)+COUNTIFS($K$6:K224,K224),"")</f>
        <v/>
      </c>
    </row>
    <row r="225">
      <c r="A225" s="5" t="n"/>
      <c r="B225" s="5" t="n"/>
      <c r="C225" s="5" t="n"/>
      <c r="D225" s="17" t="n"/>
      <c r="E225" s="18" t="n"/>
      <c r="F225" s="15" t="n"/>
      <c r="G225" s="19">
        <f>IF(A225&amp;""="","",IF(N(F225)&gt;0,F225,ROUND(N(E225)*'الإعدادات'!$B$6,2)))</f>
        <v/>
      </c>
      <c r="H225" s="20">
        <f>IF(A225&amp;""="","",MAX(0,(YEAR('الإعدادات'!$B$4)-YEAR('الإعدادات'!$B$5))*12+MONTH('الإعدادات'!$B$4)-MONTH('الإعدادات'!$B$5)+1))</f>
        <v/>
      </c>
      <c r="I225" s="19">
        <f>IF(A225&amp;""="","",ROUND(H225*G225,2))</f>
        <v/>
      </c>
      <c r="J225" s="19">
        <f>IF(A225&amp;""="","",SUMIFS('المدفوعات'!$C$6:$C$2005,'المدفوعات'!$B$6:$B$2005,A225&amp;""))</f>
        <v/>
      </c>
      <c r="K225" s="19">
        <f>IF(A225&amp;""="","",ROUND(I225-J225,2))</f>
        <v/>
      </c>
      <c r="L225" s="20">
        <f>IF(A225&amp;""="","",IF(AND(K225&gt;0,G225&gt;0),ROUNDUP(ROUND(K225/G225,4),0),0))</f>
        <v/>
      </c>
      <c r="M225" s="21">
        <f>IF(A225&amp;""="","",IFERROR(SUMIFS('المدفوعات'!$A$6:$A$2005,'المدفوعات'!$B$6:$B$2005,A225&amp;"",'المدفوعات'!$H$6:$H$2005,1)/COUNTIFS('المدفوعات'!$B$6:$B$2005,A225&amp;"",'المدفوعات'!$H$6:$H$2005,1),""))</f>
        <v/>
      </c>
      <c r="N225" s="6">
        <f>IF(A225&amp;""="","",IF(G225&lt;=0,"حدد الاشتراك",IF(K225&gt;0,"متأخر",IF(K225&lt;0,"دفع مقدمًا","مسدد"))))</f>
        <v/>
      </c>
      <c r="O225" s="20">
        <f>IF(N225="متأخر",COUNTIFS($K$6:$K$305,"&gt;"&amp;K225)+COUNTIFS($K$6:K225,K225),"")</f>
        <v/>
      </c>
    </row>
    <row r="226">
      <c r="A226" s="5" t="n"/>
      <c r="B226" s="5" t="n"/>
      <c r="C226" s="5" t="n"/>
      <c r="D226" s="17" t="n"/>
      <c r="E226" s="18" t="n"/>
      <c r="F226" s="15" t="n"/>
      <c r="G226" s="19">
        <f>IF(A226&amp;""="","",IF(N(F226)&gt;0,F226,ROUND(N(E226)*'الإعدادات'!$B$6,2)))</f>
        <v/>
      </c>
      <c r="H226" s="20">
        <f>IF(A226&amp;""="","",MAX(0,(YEAR('الإعدادات'!$B$4)-YEAR('الإعدادات'!$B$5))*12+MONTH('الإعدادات'!$B$4)-MONTH('الإعدادات'!$B$5)+1))</f>
        <v/>
      </c>
      <c r="I226" s="19">
        <f>IF(A226&amp;""="","",ROUND(H226*G226,2))</f>
        <v/>
      </c>
      <c r="J226" s="19">
        <f>IF(A226&amp;""="","",SUMIFS('المدفوعات'!$C$6:$C$2005,'المدفوعات'!$B$6:$B$2005,A226&amp;""))</f>
        <v/>
      </c>
      <c r="K226" s="19">
        <f>IF(A226&amp;""="","",ROUND(I226-J226,2))</f>
        <v/>
      </c>
      <c r="L226" s="20">
        <f>IF(A226&amp;""="","",IF(AND(K226&gt;0,G226&gt;0),ROUNDUP(ROUND(K226/G226,4),0),0))</f>
        <v/>
      </c>
      <c r="M226" s="21">
        <f>IF(A226&amp;""="","",IFERROR(SUMIFS('المدفوعات'!$A$6:$A$2005,'المدفوعات'!$B$6:$B$2005,A226&amp;"",'المدفوعات'!$H$6:$H$2005,1)/COUNTIFS('المدفوعات'!$B$6:$B$2005,A226&amp;"",'المدفوعات'!$H$6:$H$2005,1),""))</f>
        <v/>
      </c>
      <c r="N226" s="6">
        <f>IF(A226&amp;""="","",IF(G226&lt;=0,"حدد الاشتراك",IF(K226&gt;0,"متأخر",IF(K226&lt;0,"دفع مقدمًا","مسدد"))))</f>
        <v/>
      </c>
      <c r="O226" s="20">
        <f>IF(N226="متأخر",COUNTIFS($K$6:$K$305,"&gt;"&amp;K226)+COUNTIFS($K$6:K226,K226),"")</f>
        <v/>
      </c>
    </row>
    <row r="227">
      <c r="A227" s="5" t="n"/>
      <c r="B227" s="5" t="n"/>
      <c r="C227" s="5" t="n"/>
      <c r="D227" s="17" t="n"/>
      <c r="E227" s="18" t="n"/>
      <c r="F227" s="15" t="n"/>
      <c r="G227" s="19">
        <f>IF(A227&amp;""="","",IF(N(F227)&gt;0,F227,ROUND(N(E227)*'الإعدادات'!$B$6,2)))</f>
        <v/>
      </c>
      <c r="H227" s="20">
        <f>IF(A227&amp;""="","",MAX(0,(YEAR('الإعدادات'!$B$4)-YEAR('الإعدادات'!$B$5))*12+MONTH('الإعدادات'!$B$4)-MONTH('الإعدادات'!$B$5)+1))</f>
        <v/>
      </c>
      <c r="I227" s="19">
        <f>IF(A227&amp;""="","",ROUND(H227*G227,2))</f>
        <v/>
      </c>
      <c r="J227" s="19">
        <f>IF(A227&amp;""="","",SUMIFS('المدفوعات'!$C$6:$C$2005,'المدفوعات'!$B$6:$B$2005,A227&amp;""))</f>
        <v/>
      </c>
      <c r="K227" s="19">
        <f>IF(A227&amp;""="","",ROUND(I227-J227,2))</f>
        <v/>
      </c>
      <c r="L227" s="20">
        <f>IF(A227&amp;""="","",IF(AND(K227&gt;0,G227&gt;0),ROUNDUP(ROUND(K227/G227,4),0),0))</f>
        <v/>
      </c>
      <c r="M227" s="21">
        <f>IF(A227&amp;""="","",IFERROR(SUMIFS('المدفوعات'!$A$6:$A$2005,'المدفوعات'!$B$6:$B$2005,A227&amp;"",'المدفوعات'!$H$6:$H$2005,1)/COUNTIFS('المدفوعات'!$B$6:$B$2005,A227&amp;"",'المدفوعات'!$H$6:$H$2005,1),""))</f>
        <v/>
      </c>
      <c r="N227" s="6">
        <f>IF(A227&amp;""="","",IF(G227&lt;=0,"حدد الاشتراك",IF(K227&gt;0,"متأخر",IF(K227&lt;0,"دفع مقدمًا","مسدد"))))</f>
        <v/>
      </c>
      <c r="O227" s="20">
        <f>IF(N227="متأخر",COUNTIFS($K$6:$K$305,"&gt;"&amp;K227)+COUNTIFS($K$6:K227,K227),"")</f>
        <v/>
      </c>
    </row>
    <row r="228">
      <c r="A228" s="5" t="n"/>
      <c r="B228" s="5" t="n"/>
      <c r="C228" s="5" t="n"/>
      <c r="D228" s="17" t="n"/>
      <c r="E228" s="18" t="n"/>
      <c r="F228" s="15" t="n"/>
      <c r="G228" s="19">
        <f>IF(A228&amp;""="","",IF(N(F228)&gt;0,F228,ROUND(N(E228)*'الإعدادات'!$B$6,2)))</f>
        <v/>
      </c>
      <c r="H228" s="20">
        <f>IF(A228&amp;""="","",MAX(0,(YEAR('الإعدادات'!$B$4)-YEAR('الإعدادات'!$B$5))*12+MONTH('الإعدادات'!$B$4)-MONTH('الإعدادات'!$B$5)+1))</f>
        <v/>
      </c>
      <c r="I228" s="19">
        <f>IF(A228&amp;""="","",ROUND(H228*G228,2))</f>
        <v/>
      </c>
      <c r="J228" s="19">
        <f>IF(A228&amp;""="","",SUMIFS('المدفوعات'!$C$6:$C$2005,'المدفوعات'!$B$6:$B$2005,A228&amp;""))</f>
        <v/>
      </c>
      <c r="K228" s="19">
        <f>IF(A228&amp;""="","",ROUND(I228-J228,2))</f>
        <v/>
      </c>
      <c r="L228" s="20">
        <f>IF(A228&amp;""="","",IF(AND(K228&gt;0,G228&gt;0),ROUNDUP(ROUND(K228/G228,4),0),0))</f>
        <v/>
      </c>
      <c r="M228" s="21">
        <f>IF(A228&amp;""="","",IFERROR(SUMIFS('المدفوعات'!$A$6:$A$2005,'المدفوعات'!$B$6:$B$2005,A228&amp;"",'المدفوعات'!$H$6:$H$2005,1)/COUNTIFS('المدفوعات'!$B$6:$B$2005,A228&amp;"",'المدفوعات'!$H$6:$H$2005,1),""))</f>
        <v/>
      </c>
      <c r="N228" s="6">
        <f>IF(A228&amp;""="","",IF(G228&lt;=0,"حدد الاشتراك",IF(K228&gt;0,"متأخر",IF(K228&lt;0,"دفع مقدمًا","مسدد"))))</f>
        <v/>
      </c>
      <c r="O228" s="20">
        <f>IF(N228="متأخر",COUNTIFS($K$6:$K$305,"&gt;"&amp;K228)+COUNTIFS($K$6:K228,K228),"")</f>
        <v/>
      </c>
    </row>
    <row r="229">
      <c r="A229" s="5" t="n"/>
      <c r="B229" s="5" t="n"/>
      <c r="C229" s="5" t="n"/>
      <c r="D229" s="17" t="n"/>
      <c r="E229" s="18" t="n"/>
      <c r="F229" s="15" t="n"/>
      <c r="G229" s="19">
        <f>IF(A229&amp;""="","",IF(N(F229)&gt;0,F229,ROUND(N(E229)*'الإعدادات'!$B$6,2)))</f>
        <v/>
      </c>
      <c r="H229" s="20">
        <f>IF(A229&amp;""="","",MAX(0,(YEAR('الإعدادات'!$B$4)-YEAR('الإعدادات'!$B$5))*12+MONTH('الإعدادات'!$B$4)-MONTH('الإعدادات'!$B$5)+1))</f>
        <v/>
      </c>
      <c r="I229" s="19">
        <f>IF(A229&amp;""="","",ROUND(H229*G229,2))</f>
        <v/>
      </c>
      <c r="J229" s="19">
        <f>IF(A229&amp;""="","",SUMIFS('المدفوعات'!$C$6:$C$2005,'المدفوعات'!$B$6:$B$2005,A229&amp;""))</f>
        <v/>
      </c>
      <c r="K229" s="19">
        <f>IF(A229&amp;""="","",ROUND(I229-J229,2))</f>
        <v/>
      </c>
      <c r="L229" s="20">
        <f>IF(A229&amp;""="","",IF(AND(K229&gt;0,G229&gt;0),ROUNDUP(ROUND(K229/G229,4),0),0))</f>
        <v/>
      </c>
      <c r="M229" s="21">
        <f>IF(A229&amp;""="","",IFERROR(SUMIFS('المدفوعات'!$A$6:$A$2005,'المدفوعات'!$B$6:$B$2005,A229&amp;"",'المدفوعات'!$H$6:$H$2005,1)/COUNTIFS('المدفوعات'!$B$6:$B$2005,A229&amp;"",'المدفوعات'!$H$6:$H$2005,1),""))</f>
        <v/>
      </c>
      <c r="N229" s="6">
        <f>IF(A229&amp;""="","",IF(G229&lt;=0,"حدد الاشتراك",IF(K229&gt;0,"متأخر",IF(K229&lt;0,"دفع مقدمًا","مسدد"))))</f>
        <v/>
      </c>
      <c r="O229" s="20">
        <f>IF(N229="متأخر",COUNTIFS($K$6:$K$305,"&gt;"&amp;K229)+COUNTIFS($K$6:K229,K229),"")</f>
        <v/>
      </c>
    </row>
    <row r="230">
      <c r="A230" s="5" t="n"/>
      <c r="B230" s="5" t="n"/>
      <c r="C230" s="5" t="n"/>
      <c r="D230" s="17" t="n"/>
      <c r="E230" s="18" t="n"/>
      <c r="F230" s="15" t="n"/>
      <c r="G230" s="19">
        <f>IF(A230&amp;""="","",IF(N(F230)&gt;0,F230,ROUND(N(E230)*'الإعدادات'!$B$6,2)))</f>
        <v/>
      </c>
      <c r="H230" s="20">
        <f>IF(A230&amp;""="","",MAX(0,(YEAR('الإعدادات'!$B$4)-YEAR('الإعدادات'!$B$5))*12+MONTH('الإعدادات'!$B$4)-MONTH('الإعدادات'!$B$5)+1))</f>
        <v/>
      </c>
      <c r="I230" s="19">
        <f>IF(A230&amp;""="","",ROUND(H230*G230,2))</f>
        <v/>
      </c>
      <c r="J230" s="19">
        <f>IF(A230&amp;""="","",SUMIFS('المدفوعات'!$C$6:$C$2005,'المدفوعات'!$B$6:$B$2005,A230&amp;""))</f>
        <v/>
      </c>
      <c r="K230" s="19">
        <f>IF(A230&amp;""="","",ROUND(I230-J230,2))</f>
        <v/>
      </c>
      <c r="L230" s="20">
        <f>IF(A230&amp;""="","",IF(AND(K230&gt;0,G230&gt;0),ROUNDUP(ROUND(K230/G230,4),0),0))</f>
        <v/>
      </c>
      <c r="M230" s="21">
        <f>IF(A230&amp;""="","",IFERROR(SUMIFS('المدفوعات'!$A$6:$A$2005,'المدفوعات'!$B$6:$B$2005,A230&amp;"",'المدفوعات'!$H$6:$H$2005,1)/COUNTIFS('المدفوعات'!$B$6:$B$2005,A230&amp;"",'المدفوعات'!$H$6:$H$2005,1),""))</f>
        <v/>
      </c>
      <c r="N230" s="6">
        <f>IF(A230&amp;""="","",IF(G230&lt;=0,"حدد الاشتراك",IF(K230&gt;0,"متأخر",IF(K230&lt;0,"دفع مقدمًا","مسدد"))))</f>
        <v/>
      </c>
      <c r="O230" s="20">
        <f>IF(N230="متأخر",COUNTIFS($K$6:$K$305,"&gt;"&amp;K230)+COUNTIFS($K$6:K230,K230),"")</f>
        <v/>
      </c>
    </row>
    <row r="231">
      <c r="A231" s="5" t="n"/>
      <c r="B231" s="5" t="n"/>
      <c r="C231" s="5" t="n"/>
      <c r="D231" s="17" t="n"/>
      <c r="E231" s="18" t="n"/>
      <c r="F231" s="15" t="n"/>
      <c r="G231" s="19">
        <f>IF(A231&amp;""="","",IF(N(F231)&gt;0,F231,ROUND(N(E231)*'الإعدادات'!$B$6,2)))</f>
        <v/>
      </c>
      <c r="H231" s="20">
        <f>IF(A231&amp;""="","",MAX(0,(YEAR('الإعدادات'!$B$4)-YEAR('الإعدادات'!$B$5))*12+MONTH('الإعدادات'!$B$4)-MONTH('الإعدادات'!$B$5)+1))</f>
        <v/>
      </c>
      <c r="I231" s="19">
        <f>IF(A231&amp;""="","",ROUND(H231*G231,2))</f>
        <v/>
      </c>
      <c r="J231" s="19">
        <f>IF(A231&amp;""="","",SUMIFS('المدفوعات'!$C$6:$C$2005,'المدفوعات'!$B$6:$B$2005,A231&amp;""))</f>
        <v/>
      </c>
      <c r="K231" s="19">
        <f>IF(A231&amp;""="","",ROUND(I231-J231,2))</f>
        <v/>
      </c>
      <c r="L231" s="20">
        <f>IF(A231&amp;""="","",IF(AND(K231&gt;0,G231&gt;0),ROUNDUP(ROUND(K231/G231,4),0),0))</f>
        <v/>
      </c>
      <c r="M231" s="21">
        <f>IF(A231&amp;""="","",IFERROR(SUMIFS('المدفوعات'!$A$6:$A$2005,'المدفوعات'!$B$6:$B$2005,A231&amp;"",'المدفوعات'!$H$6:$H$2005,1)/COUNTIFS('المدفوعات'!$B$6:$B$2005,A231&amp;"",'المدفوعات'!$H$6:$H$2005,1),""))</f>
        <v/>
      </c>
      <c r="N231" s="6">
        <f>IF(A231&amp;""="","",IF(G231&lt;=0,"حدد الاشتراك",IF(K231&gt;0,"متأخر",IF(K231&lt;0,"دفع مقدمًا","مسدد"))))</f>
        <v/>
      </c>
      <c r="O231" s="20">
        <f>IF(N231="متأخر",COUNTIFS($K$6:$K$305,"&gt;"&amp;K231)+COUNTIFS($K$6:K231,K231),"")</f>
        <v/>
      </c>
    </row>
    <row r="232">
      <c r="A232" s="5" t="n"/>
      <c r="B232" s="5" t="n"/>
      <c r="C232" s="5" t="n"/>
      <c r="D232" s="17" t="n"/>
      <c r="E232" s="18" t="n"/>
      <c r="F232" s="15" t="n"/>
      <c r="G232" s="19">
        <f>IF(A232&amp;""="","",IF(N(F232)&gt;0,F232,ROUND(N(E232)*'الإعدادات'!$B$6,2)))</f>
        <v/>
      </c>
      <c r="H232" s="20">
        <f>IF(A232&amp;""="","",MAX(0,(YEAR('الإعدادات'!$B$4)-YEAR('الإعدادات'!$B$5))*12+MONTH('الإعدادات'!$B$4)-MONTH('الإعدادات'!$B$5)+1))</f>
        <v/>
      </c>
      <c r="I232" s="19">
        <f>IF(A232&amp;""="","",ROUND(H232*G232,2))</f>
        <v/>
      </c>
      <c r="J232" s="19">
        <f>IF(A232&amp;""="","",SUMIFS('المدفوعات'!$C$6:$C$2005,'المدفوعات'!$B$6:$B$2005,A232&amp;""))</f>
        <v/>
      </c>
      <c r="K232" s="19">
        <f>IF(A232&amp;""="","",ROUND(I232-J232,2))</f>
        <v/>
      </c>
      <c r="L232" s="20">
        <f>IF(A232&amp;""="","",IF(AND(K232&gt;0,G232&gt;0),ROUNDUP(ROUND(K232/G232,4),0),0))</f>
        <v/>
      </c>
      <c r="M232" s="21">
        <f>IF(A232&amp;""="","",IFERROR(SUMIFS('المدفوعات'!$A$6:$A$2005,'المدفوعات'!$B$6:$B$2005,A232&amp;"",'المدفوعات'!$H$6:$H$2005,1)/COUNTIFS('المدفوعات'!$B$6:$B$2005,A232&amp;"",'المدفوعات'!$H$6:$H$2005,1),""))</f>
        <v/>
      </c>
      <c r="N232" s="6">
        <f>IF(A232&amp;""="","",IF(G232&lt;=0,"حدد الاشتراك",IF(K232&gt;0,"متأخر",IF(K232&lt;0,"دفع مقدمًا","مسدد"))))</f>
        <v/>
      </c>
      <c r="O232" s="20">
        <f>IF(N232="متأخر",COUNTIFS($K$6:$K$305,"&gt;"&amp;K232)+COUNTIFS($K$6:K232,K232),"")</f>
        <v/>
      </c>
    </row>
    <row r="233">
      <c r="A233" s="5" t="n"/>
      <c r="B233" s="5" t="n"/>
      <c r="C233" s="5" t="n"/>
      <c r="D233" s="17" t="n"/>
      <c r="E233" s="18" t="n"/>
      <c r="F233" s="15" t="n"/>
      <c r="G233" s="19">
        <f>IF(A233&amp;""="","",IF(N(F233)&gt;0,F233,ROUND(N(E233)*'الإعدادات'!$B$6,2)))</f>
        <v/>
      </c>
      <c r="H233" s="20">
        <f>IF(A233&amp;""="","",MAX(0,(YEAR('الإعدادات'!$B$4)-YEAR('الإعدادات'!$B$5))*12+MONTH('الإعدادات'!$B$4)-MONTH('الإعدادات'!$B$5)+1))</f>
        <v/>
      </c>
      <c r="I233" s="19">
        <f>IF(A233&amp;""="","",ROUND(H233*G233,2))</f>
        <v/>
      </c>
      <c r="J233" s="19">
        <f>IF(A233&amp;""="","",SUMIFS('المدفوعات'!$C$6:$C$2005,'المدفوعات'!$B$6:$B$2005,A233&amp;""))</f>
        <v/>
      </c>
      <c r="K233" s="19">
        <f>IF(A233&amp;""="","",ROUND(I233-J233,2))</f>
        <v/>
      </c>
      <c r="L233" s="20">
        <f>IF(A233&amp;""="","",IF(AND(K233&gt;0,G233&gt;0),ROUNDUP(ROUND(K233/G233,4),0),0))</f>
        <v/>
      </c>
      <c r="M233" s="21">
        <f>IF(A233&amp;""="","",IFERROR(SUMIFS('المدفوعات'!$A$6:$A$2005,'المدفوعات'!$B$6:$B$2005,A233&amp;"",'المدفوعات'!$H$6:$H$2005,1)/COUNTIFS('المدفوعات'!$B$6:$B$2005,A233&amp;"",'المدفوعات'!$H$6:$H$2005,1),""))</f>
        <v/>
      </c>
      <c r="N233" s="6">
        <f>IF(A233&amp;""="","",IF(G233&lt;=0,"حدد الاشتراك",IF(K233&gt;0,"متأخر",IF(K233&lt;0,"دفع مقدمًا","مسدد"))))</f>
        <v/>
      </c>
      <c r="O233" s="20">
        <f>IF(N233="متأخر",COUNTIFS($K$6:$K$305,"&gt;"&amp;K233)+COUNTIFS($K$6:K233,K233),"")</f>
        <v/>
      </c>
    </row>
    <row r="234">
      <c r="A234" s="5" t="n"/>
      <c r="B234" s="5" t="n"/>
      <c r="C234" s="5" t="n"/>
      <c r="D234" s="17" t="n"/>
      <c r="E234" s="18" t="n"/>
      <c r="F234" s="15" t="n"/>
      <c r="G234" s="19">
        <f>IF(A234&amp;""="","",IF(N(F234)&gt;0,F234,ROUND(N(E234)*'الإعدادات'!$B$6,2)))</f>
        <v/>
      </c>
      <c r="H234" s="20">
        <f>IF(A234&amp;""="","",MAX(0,(YEAR('الإعدادات'!$B$4)-YEAR('الإعدادات'!$B$5))*12+MONTH('الإعدادات'!$B$4)-MONTH('الإعدادات'!$B$5)+1))</f>
        <v/>
      </c>
      <c r="I234" s="19">
        <f>IF(A234&amp;""="","",ROUND(H234*G234,2))</f>
        <v/>
      </c>
      <c r="J234" s="19">
        <f>IF(A234&amp;""="","",SUMIFS('المدفوعات'!$C$6:$C$2005,'المدفوعات'!$B$6:$B$2005,A234&amp;""))</f>
        <v/>
      </c>
      <c r="K234" s="19">
        <f>IF(A234&amp;""="","",ROUND(I234-J234,2))</f>
        <v/>
      </c>
      <c r="L234" s="20">
        <f>IF(A234&amp;""="","",IF(AND(K234&gt;0,G234&gt;0),ROUNDUP(ROUND(K234/G234,4),0),0))</f>
        <v/>
      </c>
      <c r="M234" s="21">
        <f>IF(A234&amp;""="","",IFERROR(SUMIFS('المدفوعات'!$A$6:$A$2005,'المدفوعات'!$B$6:$B$2005,A234&amp;"",'المدفوعات'!$H$6:$H$2005,1)/COUNTIFS('المدفوعات'!$B$6:$B$2005,A234&amp;"",'المدفوعات'!$H$6:$H$2005,1),""))</f>
        <v/>
      </c>
      <c r="N234" s="6">
        <f>IF(A234&amp;""="","",IF(G234&lt;=0,"حدد الاشتراك",IF(K234&gt;0,"متأخر",IF(K234&lt;0,"دفع مقدمًا","مسدد"))))</f>
        <v/>
      </c>
      <c r="O234" s="20">
        <f>IF(N234="متأخر",COUNTIFS($K$6:$K$305,"&gt;"&amp;K234)+COUNTIFS($K$6:K234,K234),"")</f>
        <v/>
      </c>
    </row>
    <row r="235">
      <c r="A235" s="5" t="n"/>
      <c r="B235" s="5" t="n"/>
      <c r="C235" s="5" t="n"/>
      <c r="D235" s="17" t="n"/>
      <c r="E235" s="18" t="n"/>
      <c r="F235" s="15" t="n"/>
      <c r="G235" s="19">
        <f>IF(A235&amp;""="","",IF(N(F235)&gt;0,F235,ROUND(N(E235)*'الإعدادات'!$B$6,2)))</f>
        <v/>
      </c>
      <c r="H235" s="20">
        <f>IF(A235&amp;""="","",MAX(0,(YEAR('الإعدادات'!$B$4)-YEAR('الإعدادات'!$B$5))*12+MONTH('الإعدادات'!$B$4)-MONTH('الإعدادات'!$B$5)+1))</f>
        <v/>
      </c>
      <c r="I235" s="19">
        <f>IF(A235&amp;""="","",ROUND(H235*G235,2))</f>
        <v/>
      </c>
      <c r="J235" s="19">
        <f>IF(A235&amp;""="","",SUMIFS('المدفوعات'!$C$6:$C$2005,'المدفوعات'!$B$6:$B$2005,A235&amp;""))</f>
        <v/>
      </c>
      <c r="K235" s="19">
        <f>IF(A235&amp;""="","",ROUND(I235-J235,2))</f>
        <v/>
      </c>
      <c r="L235" s="20">
        <f>IF(A235&amp;""="","",IF(AND(K235&gt;0,G235&gt;0),ROUNDUP(ROUND(K235/G235,4),0),0))</f>
        <v/>
      </c>
      <c r="M235" s="21">
        <f>IF(A235&amp;""="","",IFERROR(SUMIFS('المدفوعات'!$A$6:$A$2005,'المدفوعات'!$B$6:$B$2005,A235&amp;"",'المدفوعات'!$H$6:$H$2005,1)/COUNTIFS('المدفوعات'!$B$6:$B$2005,A235&amp;"",'المدفوعات'!$H$6:$H$2005,1),""))</f>
        <v/>
      </c>
      <c r="N235" s="6">
        <f>IF(A235&amp;""="","",IF(G235&lt;=0,"حدد الاشتراك",IF(K235&gt;0,"متأخر",IF(K235&lt;0,"دفع مقدمًا","مسدد"))))</f>
        <v/>
      </c>
      <c r="O235" s="20">
        <f>IF(N235="متأخر",COUNTIFS($K$6:$K$305,"&gt;"&amp;K235)+COUNTIFS($K$6:K235,K235),"")</f>
        <v/>
      </c>
    </row>
    <row r="236">
      <c r="A236" s="5" t="n"/>
      <c r="B236" s="5" t="n"/>
      <c r="C236" s="5" t="n"/>
      <c r="D236" s="17" t="n"/>
      <c r="E236" s="18" t="n"/>
      <c r="F236" s="15" t="n"/>
      <c r="G236" s="19">
        <f>IF(A236&amp;""="","",IF(N(F236)&gt;0,F236,ROUND(N(E236)*'الإعدادات'!$B$6,2)))</f>
        <v/>
      </c>
      <c r="H236" s="20">
        <f>IF(A236&amp;""="","",MAX(0,(YEAR('الإعدادات'!$B$4)-YEAR('الإعدادات'!$B$5))*12+MONTH('الإعدادات'!$B$4)-MONTH('الإعدادات'!$B$5)+1))</f>
        <v/>
      </c>
      <c r="I236" s="19">
        <f>IF(A236&amp;""="","",ROUND(H236*G236,2))</f>
        <v/>
      </c>
      <c r="J236" s="19">
        <f>IF(A236&amp;""="","",SUMIFS('المدفوعات'!$C$6:$C$2005,'المدفوعات'!$B$6:$B$2005,A236&amp;""))</f>
        <v/>
      </c>
      <c r="K236" s="19">
        <f>IF(A236&amp;""="","",ROUND(I236-J236,2))</f>
        <v/>
      </c>
      <c r="L236" s="20">
        <f>IF(A236&amp;""="","",IF(AND(K236&gt;0,G236&gt;0),ROUNDUP(ROUND(K236/G236,4),0),0))</f>
        <v/>
      </c>
      <c r="M236" s="21">
        <f>IF(A236&amp;""="","",IFERROR(SUMIFS('المدفوعات'!$A$6:$A$2005,'المدفوعات'!$B$6:$B$2005,A236&amp;"",'المدفوعات'!$H$6:$H$2005,1)/COUNTIFS('المدفوعات'!$B$6:$B$2005,A236&amp;"",'المدفوعات'!$H$6:$H$2005,1),""))</f>
        <v/>
      </c>
      <c r="N236" s="6">
        <f>IF(A236&amp;""="","",IF(G236&lt;=0,"حدد الاشتراك",IF(K236&gt;0,"متأخر",IF(K236&lt;0,"دفع مقدمًا","مسدد"))))</f>
        <v/>
      </c>
      <c r="O236" s="20">
        <f>IF(N236="متأخر",COUNTIFS($K$6:$K$305,"&gt;"&amp;K236)+COUNTIFS($K$6:K236,K236),"")</f>
        <v/>
      </c>
    </row>
    <row r="237">
      <c r="A237" s="5" t="n"/>
      <c r="B237" s="5" t="n"/>
      <c r="C237" s="5" t="n"/>
      <c r="D237" s="17" t="n"/>
      <c r="E237" s="18" t="n"/>
      <c r="F237" s="15" t="n"/>
      <c r="G237" s="19">
        <f>IF(A237&amp;""="","",IF(N(F237)&gt;0,F237,ROUND(N(E237)*'الإعدادات'!$B$6,2)))</f>
        <v/>
      </c>
      <c r="H237" s="20">
        <f>IF(A237&amp;""="","",MAX(0,(YEAR('الإعدادات'!$B$4)-YEAR('الإعدادات'!$B$5))*12+MONTH('الإعدادات'!$B$4)-MONTH('الإعدادات'!$B$5)+1))</f>
        <v/>
      </c>
      <c r="I237" s="19">
        <f>IF(A237&amp;""="","",ROUND(H237*G237,2))</f>
        <v/>
      </c>
      <c r="J237" s="19">
        <f>IF(A237&amp;""="","",SUMIFS('المدفوعات'!$C$6:$C$2005,'المدفوعات'!$B$6:$B$2005,A237&amp;""))</f>
        <v/>
      </c>
      <c r="K237" s="19">
        <f>IF(A237&amp;""="","",ROUND(I237-J237,2))</f>
        <v/>
      </c>
      <c r="L237" s="20">
        <f>IF(A237&amp;""="","",IF(AND(K237&gt;0,G237&gt;0),ROUNDUP(ROUND(K237/G237,4),0),0))</f>
        <v/>
      </c>
      <c r="M237" s="21">
        <f>IF(A237&amp;""="","",IFERROR(SUMIFS('المدفوعات'!$A$6:$A$2005,'المدفوعات'!$B$6:$B$2005,A237&amp;"",'المدفوعات'!$H$6:$H$2005,1)/COUNTIFS('المدفوعات'!$B$6:$B$2005,A237&amp;"",'المدفوعات'!$H$6:$H$2005,1),""))</f>
        <v/>
      </c>
      <c r="N237" s="6">
        <f>IF(A237&amp;""="","",IF(G237&lt;=0,"حدد الاشتراك",IF(K237&gt;0,"متأخر",IF(K237&lt;0,"دفع مقدمًا","مسدد"))))</f>
        <v/>
      </c>
      <c r="O237" s="20">
        <f>IF(N237="متأخر",COUNTIFS($K$6:$K$305,"&gt;"&amp;K237)+COUNTIFS($K$6:K237,K237),"")</f>
        <v/>
      </c>
    </row>
    <row r="238">
      <c r="A238" s="5" t="n"/>
      <c r="B238" s="5" t="n"/>
      <c r="C238" s="5" t="n"/>
      <c r="D238" s="17" t="n"/>
      <c r="E238" s="18" t="n"/>
      <c r="F238" s="15" t="n"/>
      <c r="G238" s="19">
        <f>IF(A238&amp;""="","",IF(N(F238)&gt;0,F238,ROUND(N(E238)*'الإعدادات'!$B$6,2)))</f>
        <v/>
      </c>
      <c r="H238" s="20">
        <f>IF(A238&amp;""="","",MAX(0,(YEAR('الإعدادات'!$B$4)-YEAR('الإعدادات'!$B$5))*12+MONTH('الإعدادات'!$B$4)-MONTH('الإعدادات'!$B$5)+1))</f>
        <v/>
      </c>
      <c r="I238" s="19">
        <f>IF(A238&amp;""="","",ROUND(H238*G238,2))</f>
        <v/>
      </c>
      <c r="J238" s="19">
        <f>IF(A238&amp;""="","",SUMIFS('المدفوعات'!$C$6:$C$2005,'المدفوعات'!$B$6:$B$2005,A238&amp;""))</f>
        <v/>
      </c>
      <c r="K238" s="19">
        <f>IF(A238&amp;""="","",ROUND(I238-J238,2))</f>
        <v/>
      </c>
      <c r="L238" s="20">
        <f>IF(A238&amp;""="","",IF(AND(K238&gt;0,G238&gt;0),ROUNDUP(ROUND(K238/G238,4),0),0))</f>
        <v/>
      </c>
      <c r="M238" s="21">
        <f>IF(A238&amp;""="","",IFERROR(SUMIFS('المدفوعات'!$A$6:$A$2005,'المدفوعات'!$B$6:$B$2005,A238&amp;"",'المدفوعات'!$H$6:$H$2005,1)/COUNTIFS('المدفوعات'!$B$6:$B$2005,A238&amp;"",'المدفوعات'!$H$6:$H$2005,1),""))</f>
        <v/>
      </c>
      <c r="N238" s="6">
        <f>IF(A238&amp;""="","",IF(G238&lt;=0,"حدد الاشتراك",IF(K238&gt;0,"متأخر",IF(K238&lt;0,"دفع مقدمًا","مسدد"))))</f>
        <v/>
      </c>
      <c r="O238" s="20">
        <f>IF(N238="متأخر",COUNTIFS($K$6:$K$305,"&gt;"&amp;K238)+COUNTIFS($K$6:K238,K238),"")</f>
        <v/>
      </c>
    </row>
    <row r="239">
      <c r="A239" s="5" t="n"/>
      <c r="B239" s="5" t="n"/>
      <c r="C239" s="5" t="n"/>
      <c r="D239" s="17" t="n"/>
      <c r="E239" s="18" t="n"/>
      <c r="F239" s="15" t="n"/>
      <c r="G239" s="19">
        <f>IF(A239&amp;""="","",IF(N(F239)&gt;0,F239,ROUND(N(E239)*'الإعدادات'!$B$6,2)))</f>
        <v/>
      </c>
      <c r="H239" s="20">
        <f>IF(A239&amp;""="","",MAX(0,(YEAR('الإعدادات'!$B$4)-YEAR('الإعدادات'!$B$5))*12+MONTH('الإعدادات'!$B$4)-MONTH('الإعدادات'!$B$5)+1))</f>
        <v/>
      </c>
      <c r="I239" s="19">
        <f>IF(A239&amp;""="","",ROUND(H239*G239,2))</f>
        <v/>
      </c>
      <c r="J239" s="19">
        <f>IF(A239&amp;""="","",SUMIFS('المدفوعات'!$C$6:$C$2005,'المدفوعات'!$B$6:$B$2005,A239&amp;""))</f>
        <v/>
      </c>
      <c r="K239" s="19">
        <f>IF(A239&amp;""="","",ROUND(I239-J239,2))</f>
        <v/>
      </c>
      <c r="L239" s="20">
        <f>IF(A239&amp;""="","",IF(AND(K239&gt;0,G239&gt;0),ROUNDUP(ROUND(K239/G239,4),0),0))</f>
        <v/>
      </c>
      <c r="M239" s="21">
        <f>IF(A239&amp;""="","",IFERROR(SUMIFS('المدفوعات'!$A$6:$A$2005,'المدفوعات'!$B$6:$B$2005,A239&amp;"",'المدفوعات'!$H$6:$H$2005,1)/COUNTIFS('المدفوعات'!$B$6:$B$2005,A239&amp;"",'المدفوعات'!$H$6:$H$2005,1),""))</f>
        <v/>
      </c>
      <c r="N239" s="6">
        <f>IF(A239&amp;""="","",IF(G239&lt;=0,"حدد الاشتراك",IF(K239&gt;0,"متأخر",IF(K239&lt;0,"دفع مقدمًا","مسدد"))))</f>
        <v/>
      </c>
      <c r="O239" s="20">
        <f>IF(N239="متأخر",COUNTIFS($K$6:$K$305,"&gt;"&amp;K239)+COUNTIFS($K$6:K239,K239),"")</f>
        <v/>
      </c>
    </row>
    <row r="240">
      <c r="A240" s="5" t="n"/>
      <c r="B240" s="5" t="n"/>
      <c r="C240" s="5" t="n"/>
      <c r="D240" s="17" t="n"/>
      <c r="E240" s="18" t="n"/>
      <c r="F240" s="15" t="n"/>
      <c r="G240" s="19">
        <f>IF(A240&amp;""="","",IF(N(F240)&gt;0,F240,ROUND(N(E240)*'الإعدادات'!$B$6,2)))</f>
        <v/>
      </c>
      <c r="H240" s="20">
        <f>IF(A240&amp;""="","",MAX(0,(YEAR('الإعدادات'!$B$4)-YEAR('الإعدادات'!$B$5))*12+MONTH('الإعدادات'!$B$4)-MONTH('الإعدادات'!$B$5)+1))</f>
        <v/>
      </c>
      <c r="I240" s="19">
        <f>IF(A240&amp;""="","",ROUND(H240*G240,2))</f>
        <v/>
      </c>
      <c r="J240" s="19">
        <f>IF(A240&amp;""="","",SUMIFS('المدفوعات'!$C$6:$C$2005,'المدفوعات'!$B$6:$B$2005,A240&amp;""))</f>
        <v/>
      </c>
      <c r="K240" s="19">
        <f>IF(A240&amp;""="","",ROUND(I240-J240,2))</f>
        <v/>
      </c>
      <c r="L240" s="20">
        <f>IF(A240&amp;""="","",IF(AND(K240&gt;0,G240&gt;0),ROUNDUP(ROUND(K240/G240,4),0),0))</f>
        <v/>
      </c>
      <c r="M240" s="21">
        <f>IF(A240&amp;""="","",IFERROR(SUMIFS('المدفوعات'!$A$6:$A$2005,'المدفوعات'!$B$6:$B$2005,A240&amp;"",'المدفوعات'!$H$6:$H$2005,1)/COUNTIFS('المدفوعات'!$B$6:$B$2005,A240&amp;"",'المدفوعات'!$H$6:$H$2005,1),""))</f>
        <v/>
      </c>
      <c r="N240" s="6">
        <f>IF(A240&amp;""="","",IF(G240&lt;=0,"حدد الاشتراك",IF(K240&gt;0,"متأخر",IF(K240&lt;0,"دفع مقدمًا","مسدد"))))</f>
        <v/>
      </c>
      <c r="O240" s="20">
        <f>IF(N240="متأخر",COUNTIFS($K$6:$K$305,"&gt;"&amp;K240)+COUNTIFS($K$6:K240,K240),"")</f>
        <v/>
      </c>
    </row>
    <row r="241">
      <c r="A241" s="5" t="n"/>
      <c r="B241" s="5" t="n"/>
      <c r="C241" s="5" t="n"/>
      <c r="D241" s="17" t="n"/>
      <c r="E241" s="18" t="n"/>
      <c r="F241" s="15" t="n"/>
      <c r="G241" s="19">
        <f>IF(A241&amp;""="","",IF(N(F241)&gt;0,F241,ROUND(N(E241)*'الإعدادات'!$B$6,2)))</f>
        <v/>
      </c>
      <c r="H241" s="20">
        <f>IF(A241&amp;""="","",MAX(0,(YEAR('الإعدادات'!$B$4)-YEAR('الإعدادات'!$B$5))*12+MONTH('الإعدادات'!$B$4)-MONTH('الإعدادات'!$B$5)+1))</f>
        <v/>
      </c>
      <c r="I241" s="19">
        <f>IF(A241&amp;""="","",ROUND(H241*G241,2))</f>
        <v/>
      </c>
      <c r="J241" s="19">
        <f>IF(A241&amp;""="","",SUMIFS('المدفوعات'!$C$6:$C$2005,'المدفوعات'!$B$6:$B$2005,A241&amp;""))</f>
        <v/>
      </c>
      <c r="K241" s="19">
        <f>IF(A241&amp;""="","",ROUND(I241-J241,2))</f>
        <v/>
      </c>
      <c r="L241" s="20">
        <f>IF(A241&amp;""="","",IF(AND(K241&gt;0,G241&gt;0),ROUNDUP(ROUND(K241/G241,4),0),0))</f>
        <v/>
      </c>
      <c r="M241" s="21">
        <f>IF(A241&amp;""="","",IFERROR(SUMIFS('المدفوعات'!$A$6:$A$2005,'المدفوعات'!$B$6:$B$2005,A241&amp;"",'المدفوعات'!$H$6:$H$2005,1)/COUNTIFS('المدفوعات'!$B$6:$B$2005,A241&amp;"",'المدفوعات'!$H$6:$H$2005,1),""))</f>
        <v/>
      </c>
      <c r="N241" s="6">
        <f>IF(A241&amp;""="","",IF(G241&lt;=0,"حدد الاشتراك",IF(K241&gt;0,"متأخر",IF(K241&lt;0,"دفع مقدمًا","مسدد"))))</f>
        <v/>
      </c>
      <c r="O241" s="20">
        <f>IF(N241="متأخر",COUNTIFS($K$6:$K$305,"&gt;"&amp;K241)+COUNTIFS($K$6:K241,K241),"")</f>
        <v/>
      </c>
    </row>
    <row r="242">
      <c r="A242" s="5" t="n"/>
      <c r="B242" s="5" t="n"/>
      <c r="C242" s="5" t="n"/>
      <c r="D242" s="17" t="n"/>
      <c r="E242" s="18" t="n"/>
      <c r="F242" s="15" t="n"/>
      <c r="G242" s="19">
        <f>IF(A242&amp;""="","",IF(N(F242)&gt;0,F242,ROUND(N(E242)*'الإعدادات'!$B$6,2)))</f>
        <v/>
      </c>
      <c r="H242" s="20">
        <f>IF(A242&amp;""="","",MAX(0,(YEAR('الإعدادات'!$B$4)-YEAR('الإعدادات'!$B$5))*12+MONTH('الإعدادات'!$B$4)-MONTH('الإعدادات'!$B$5)+1))</f>
        <v/>
      </c>
      <c r="I242" s="19">
        <f>IF(A242&amp;""="","",ROUND(H242*G242,2))</f>
        <v/>
      </c>
      <c r="J242" s="19">
        <f>IF(A242&amp;""="","",SUMIFS('المدفوعات'!$C$6:$C$2005,'المدفوعات'!$B$6:$B$2005,A242&amp;""))</f>
        <v/>
      </c>
      <c r="K242" s="19">
        <f>IF(A242&amp;""="","",ROUND(I242-J242,2))</f>
        <v/>
      </c>
      <c r="L242" s="20">
        <f>IF(A242&amp;""="","",IF(AND(K242&gt;0,G242&gt;0),ROUNDUP(ROUND(K242/G242,4),0),0))</f>
        <v/>
      </c>
      <c r="M242" s="21">
        <f>IF(A242&amp;""="","",IFERROR(SUMIFS('المدفوعات'!$A$6:$A$2005,'المدفوعات'!$B$6:$B$2005,A242&amp;"",'المدفوعات'!$H$6:$H$2005,1)/COUNTIFS('المدفوعات'!$B$6:$B$2005,A242&amp;"",'المدفوعات'!$H$6:$H$2005,1),""))</f>
        <v/>
      </c>
      <c r="N242" s="6">
        <f>IF(A242&amp;""="","",IF(G242&lt;=0,"حدد الاشتراك",IF(K242&gt;0,"متأخر",IF(K242&lt;0,"دفع مقدمًا","مسدد"))))</f>
        <v/>
      </c>
      <c r="O242" s="20">
        <f>IF(N242="متأخر",COUNTIFS($K$6:$K$305,"&gt;"&amp;K242)+COUNTIFS($K$6:K242,K242),"")</f>
        <v/>
      </c>
    </row>
    <row r="243">
      <c r="A243" s="5" t="n"/>
      <c r="B243" s="5" t="n"/>
      <c r="C243" s="5" t="n"/>
      <c r="D243" s="17" t="n"/>
      <c r="E243" s="18" t="n"/>
      <c r="F243" s="15" t="n"/>
      <c r="G243" s="19">
        <f>IF(A243&amp;""="","",IF(N(F243)&gt;0,F243,ROUND(N(E243)*'الإعدادات'!$B$6,2)))</f>
        <v/>
      </c>
      <c r="H243" s="20">
        <f>IF(A243&amp;""="","",MAX(0,(YEAR('الإعدادات'!$B$4)-YEAR('الإعدادات'!$B$5))*12+MONTH('الإعدادات'!$B$4)-MONTH('الإعدادات'!$B$5)+1))</f>
        <v/>
      </c>
      <c r="I243" s="19">
        <f>IF(A243&amp;""="","",ROUND(H243*G243,2))</f>
        <v/>
      </c>
      <c r="J243" s="19">
        <f>IF(A243&amp;""="","",SUMIFS('المدفوعات'!$C$6:$C$2005,'المدفوعات'!$B$6:$B$2005,A243&amp;""))</f>
        <v/>
      </c>
      <c r="K243" s="19">
        <f>IF(A243&amp;""="","",ROUND(I243-J243,2))</f>
        <v/>
      </c>
      <c r="L243" s="20">
        <f>IF(A243&amp;""="","",IF(AND(K243&gt;0,G243&gt;0),ROUNDUP(ROUND(K243/G243,4),0),0))</f>
        <v/>
      </c>
      <c r="M243" s="21">
        <f>IF(A243&amp;""="","",IFERROR(SUMIFS('المدفوعات'!$A$6:$A$2005,'المدفوعات'!$B$6:$B$2005,A243&amp;"",'المدفوعات'!$H$6:$H$2005,1)/COUNTIFS('المدفوعات'!$B$6:$B$2005,A243&amp;"",'المدفوعات'!$H$6:$H$2005,1),""))</f>
        <v/>
      </c>
      <c r="N243" s="6">
        <f>IF(A243&amp;""="","",IF(G243&lt;=0,"حدد الاشتراك",IF(K243&gt;0,"متأخر",IF(K243&lt;0,"دفع مقدمًا","مسدد"))))</f>
        <v/>
      </c>
      <c r="O243" s="20">
        <f>IF(N243="متأخر",COUNTIFS($K$6:$K$305,"&gt;"&amp;K243)+COUNTIFS($K$6:K243,K243),"")</f>
        <v/>
      </c>
    </row>
    <row r="244">
      <c r="A244" s="5" t="n"/>
      <c r="B244" s="5" t="n"/>
      <c r="C244" s="5" t="n"/>
      <c r="D244" s="17" t="n"/>
      <c r="E244" s="18" t="n"/>
      <c r="F244" s="15" t="n"/>
      <c r="G244" s="19">
        <f>IF(A244&amp;""="","",IF(N(F244)&gt;0,F244,ROUND(N(E244)*'الإعدادات'!$B$6,2)))</f>
        <v/>
      </c>
      <c r="H244" s="20">
        <f>IF(A244&amp;""="","",MAX(0,(YEAR('الإعدادات'!$B$4)-YEAR('الإعدادات'!$B$5))*12+MONTH('الإعدادات'!$B$4)-MONTH('الإعدادات'!$B$5)+1))</f>
        <v/>
      </c>
      <c r="I244" s="19">
        <f>IF(A244&amp;""="","",ROUND(H244*G244,2))</f>
        <v/>
      </c>
      <c r="J244" s="19">
        <f>IF(A244&amp;""="","",SUMIFS('المدفوعات'!$C$6:$C$2005,'المدفوعات'!$B$6:$B$2005,A244&amp;""))</f>
        <v/>
      </c>
      <c r="K244" s="19">
        <f>IF(A244&amp;""="","",ROUND(I244-J244,2))</f>
        <v/>
      </c>
      <c r="L244" s="20">
        <f>IF(A244&amp;""="","",IF(AND(K244&gt;0,G244&gt;0),ROUNDUP(ROUND(K244/G244,4),0),0))</f>
        <v/>
      </c>
      <c r="M244" s="21">
        <f>IF(A244&amp;""="","",IFERROR(SUMIFS('المدفوعات'!$A$6:$A$2005,'المدفوعات'!$B$6:$B$2005,A244&amp;"",'المدفوعات'!$H$6:$H$2005,1)/COUNTIFS('المدفوعات'!$B$6:$B$2005,A244&amp;"",'المدفوعات'!$H$6:$H$2005,1),""))</f>
        <v/>
      </c>
      <c r="N244" s="6">
        <f>IF(A244&amp;""="","",IF(G244&lt;=0,"حدد الاشتراك",IF(K244&gt;0,"متأخر",IF(K244&lt;0,"دفع مقدمًا","مسدد"))))</f>
        <v/>
      </c>
      <c r="O244" s="20">
        <f>IF(N244="متأخر",COUNTIFS($K$6:$K$305,"&gt;"&amp;K244)+COUNTIFS($K$6:K244,K244),"")</f>
        <v/>
      </c>
    </row>
    <row r="245">
      <c r="A245" s="5" t="n"/>
      <c r="B245" s="5" t="n"/>
      <c r="C245" s="5" t="n"/>
      <c r="D245" s="17" t="n"/>
      <c r="E245" s="18" t="n"/>
      <c r="F245" s="15" t="n"/>
      <c r="G245" s="19">
        <f>IF(A245&amp;""="","",IF(N(F245)&gt;0,F245,ROUND(N(E245)*'الإعدادات'!$B$6,2)))</f>
        <v/>
      </c>
      <c r="H245" s="20">
        <f>IF(A245&amp;""="","",MAX(0,(YEAR('الإعدادات'!$B$4)-YEAR('الإعدادات'!$B$5))*12+MONTH('الإعدادات'!$B$4)-MONTH('الإعدادات'!$B$5)+1))</f>
        <v/>
      </c>
      <c r="I245" s="19">
        <f>IF(A245&amp;""="","",ROUND(H245*G245,2))</f>
        <v/>
      </c>
      <c r="J245" s="19">
        <f>IF(A245&amp;""="","",SUMIFS('المدفوعات'!$C$6:$C$2005,'المدفوعات'!$B$6:$B$2005,A245&amp;""))</f>
        <v/>
      </c>
      <c r="K245" s="19">
        <f>IF(A245&amp;""="","",ROUND(I245-J245,2))</f>
        <v/>
      </c>
      <c r="L245" s="20">
        <f>IF(A245&amp;""="","",IF(AND(K245&gt;0,G245&gt;0),ROUNDUP(ROUND(K245/G245,4),0),0))</f>
        <v/>
      </c>
      <c r="M245" s="21">
        <f>IF(A245&amp;""="","",IFERROR(SUMIFS('المدفوعات'!$A$6:$A$2005,'المدفوعات'!$B$6:$B$2005,A245&amp;"",'المدفوعات'!$H$6:$H$2005,1)/COUNTIFS('المدفوعات'!$B$6:$B$2005,A245&amp;"",'المدفوعات'!$H$6:$H$2005,1),""))</f>
        <v/>
      </c>
      <c r="N245" s="6">
        <f>IF(A245&amp;""="","",IF(G245&lt;=0,"حدد الاشتراك",IF(K245&gt;0,"متأخر",IF(K245&lt;0,"دفع مقدمًا","مسدد"))))</f>
        <v/>
      </c>
      <c r="O245" s="20">
        <f>IF(N245="متأخر",COUNTIFS($K$6:$K$305,"&gt;"&amp;K245)+COUNTIFS($K$6:K245,K245),"")</f>
        <v/>
      </c>
    </row>
    <row r="246">
      <c r="A246" s="5" t="n"/>
      <c r="B246" s="5" t="n"/>
      <c r="C246" s="5" t="n"/>
      <c r="D246" s="17" t="n"/>
      <c r="E246" s="18" t="n"/>
      <c r="F246" s="15" t="n"/>
      <c r="G246" s="19">
        <f>IF(A246&amp;""="","",IF(N(F246)&gt;0,F246,ROUND(N(E246)*'الإعدادات'!$B$6,2)))</f>
        <v/>
      </c>
      <c r="H246" s="20">
        <f>IF(A246&amp;""="","",MAX(0,(YEAR('الإعدادات'!$B$4)-YEAR('الإعدادات'!$B$5))*12+MONTH('الإعدادات'!$B$4)-MONTH('الإعدادات'!$B$5)+1))</f>
        <v/>
      </c>
      <c r="I246" s="19">
        <f>IF(A246&amp;""="","",ROUND(H246*G246,2))</f>
        <v/>
      </c>
      <c r="J246" s="19">
        <f>IF(A246&amp;""="","",SUMIFS('المدفوعات'!$C$6:$C$2005,'المدفوعات'!$B$6:$B$2005,A246&amp;""))</f>
        <v/>
      </c>
      <c r="K246" s="19">
        <f>IF(A246&amp;""="","",ROUND(I246-J246,2))</f>
        <v/>
      </c>
      <c r="L246" s="20">
        <f>IF(A246&amp;""="","",IF(AND(K246&gt;0,G246&gt;0),ROUNDUP(ROUND(K246/G246,4),0),0))</f>
        <v/>
      </c>
      <c r="M246" s="21">
        <f>IF(A246&amp;""="","",IFERROR(SUMIFS('المدفوعات'!$A$6:$A$2005,'المدفوعات'!$B$6:$B$2005,A246&amp;"",'المدفوعات'!$H$6:$H$2005,1)/COUNTIFS('المدفوعات'!$B$6:$B$2005,A246&amp;"",'المدفوعات'!$H$6:$H$2005,1),""))</f>
        <v/>
      </c>
      <c r="N246" s="6">
        <f>IF(A246&amp;""="","",IF(G246&lt;=0,"حدد الاشتراك",IF(K246&gt;0,"متأخر",IF(K246&lt;0,"دفع مقدمًا","مسدد"))))</f>
        <v/>
      </c>
      <c r="O246" s="20">
        <f>IF(N246="متأخر",COUNTIFS($K$6:$K$305,"&gt;"&amp;K246)+COUNTIFS($K$6:K246,K246),"")</f>
        <v/>
      </c>
    </row>
    <row r="247">
      <c r="A247" s="5" t="n"/>
      <c r="B247" s="5" t="n"/>
      <c r="C247" s="5" t="n"/>
      <c r="D247" s="17" t="n"/>
      <c r="E247" s="18" t="n"/>
      <c r="F247" s="15" t="n"/>
      <c r="G247" s="19">
        <f>IF(A247&amp;""="","",IF(N(F247)&gt;0,F247,ROUND(N(E247)*'الإعدادات'!$B$6,2)))</f>
        <v/>
      </c>
      <c r="H247" s="20">
        <f>IF(A247&amp;""="","",MAX(0,(YEAR('الإعدادات'!$B$4)-YEAR('الإعدادات'!$B$5))*12+MONTH('الإعدادات'!$B$4)-MONTH('الإعدادات'!$B$5)+1))</f>
        <v/>
      </c>
      <c r="I247" s="19">
        <f>IF(A247&amp;""="","",ROUND(H247*G247,2))</f>
        <v/>
      </c>
      <c r="J247" s="19">
        <f>IF(A247&amp;""="","",SUMIFS('المدفوعات'!$C$6:$C$2005,'المدفوعات'!$B$6:$B$2005,A247&amp;""))</f>
        <v/>
      </c>
      <c r="K247" s="19">
        <f>IF(A247&amp;""="","",ROUND(I247-J247,2))</f>
        <v/>
      </c>
      <c r="L247" s="20">
        <f>IF(A247&amp;""="","",IF(AND(K247&gt;0,G247&gt;0),ROUNDUP(ROUND(K247/G247,4),0),0))</f>
        <v/>
      </c>
      <c r="M247" s="21">
        <f>IF(A247&amp;""="","",IFERROR(SUMIFS('المدفوعات'!$A$6:$A$2005,'المدفوعات'!$B$6:$B$2005,A247&amp;"",'المدفوعات'!$H$6:$H$2005,1)/COUNTIFS('المدفوعات'!$B$6:$B$2005,A247&amp;"",'المدفوعات'!$H$6:$H$2005,1),""))</f>
        <v/>
      </c>
      <c r="N247" s="6">
        <f>IF(A247&amp;""="","",IF(G247&lt;=0,"حدد الاشتراك",IF(K247&gt;0,"متأخر",IF(K247&lt;0,"دفع مقدمًا","مسدد"))))</f>
        <v/>
      </c>
      <c r="O247" s="20">
        <f>IF(N247="متأخر",COUNTIFS($K$6:$K$305,"&gt;"&amp;K247)+COUNTIFS($K$6:K247,K247),"")</f>
        <v/>
      </c>
    </row>
    <row r="248">
      <c r="A248" s="5" t="n"/>
      <c r="B248" s="5" t="n"/>
      <c r="C248" s="5" t="n"/>
      <c r="D248" s="17" t="n"/>
      <c r="E248" s="18" t="n"/>
      <c r="F248" s="15" t="n"/>
      <c r="G248" s="19">
        <f>IF(A248&amp;""="","",IF(N(F248)&gt;0,F248,ROUND(N(E248)*'الإعدادات'!$B$6,2)))</f>
        <v/>
      </c>
      <c r="H248" s="20">
        <f>IF(A248&amp;""="","",MAX(0,(YEAR('الإعدادات'!$B$4)-YEAR('الإعدادات'!$B$5))*12+MONTH('الإعدادات'!$B$4)-MONTH('الإعدادات'!$B$5)+1))</f>
        <v/>
      </c>
      <c r="I248" s="19">
        <f>IF(A248&amp;""="","",ROUND(H248*G248,2))</f>
        <v/>
      </c>
      <c r="J248" s="19">
        <f>IF(A248&amp;""="","",SUMIFS('المدفوعات'!$C$6:$C$2005,'المدفوعات'!$B$6:$B$2005,A248&amp;""))</f>
        <v/>
      </c>
      <c r="K248" s="19">
        <f>IF(A248&amp;""="","",ROUND(I248-J248,2))</f>
        <v/>
      </c>
      <c r="L248" s="20">
        <f>IF(A248&amp;""="","",IF(AND(K248&gt;0,G248&gt;0),ROUNDUP(ROUND(K248/G248,4),0),0))</f>
        <v/>
      </c>
      <c r="M248" s="21">
        <f>IF(A248&amp;""="","",IFERROR(SUMIFS('المدفوعات'!$A$6:$A$2005,'المدفوعات'!$B$6:$B$2005,A248&amp;"",'المدفوعات'!$H$6:$H$2005,1)/COUNTIFS('المدفوعات'!$B$6:$B$2005,A248&amp;"",'المدفوعات'!$H$6:$H$2005,1),""))</f>
        <v/>
      </c>
      <c r="N248" s="6">
        <f>IF(A248&amp;""="","",IF(G248&lt;=0,"حدد الاشتراك",IF(K248&gt;0,"متأخر",IF(K248&lt;0,"دفع مقدمًا","مسدد"))))</f>
        <v/>
      </c>
      <c r="O248" s="20">
        <f>IF(N248="متأخر",COUNTIFS($K$6:$K$305,"&gt;"&amp;K248)+COUNTIFS($K$6:K248,K248),"")</f>
        <v/>
      </c>
    </row>
    <row r="249">
      <c r="A249" s="5" t="n"/>
      <c r="B249" s="5" t="n"/>
      <c r="C249" s="5" t="n"/>
      <c r="D249" s="17" t="n"/>
      <c r="E249" s="18" t="n"/>
      <c r="F249" s="15" t="n"/>
      <c r="G249" s="19">
        <f>IF(A249&amp;""="","",IF(N(F249)&gt;0,F249,ROUND(N(E249)*'الإعدادات'!$B$6,2)))</f>
        <v/>
      </c>
      <c r="H249" s="20">
        <f>IF(A249&amp;""="","",MAX(0,(YEAR('الإعدادات'!$B$4)-YEAR('الإعدادات'!$B$5))*12+MONTH('الإعدادات'!$B$4)-MONTH('الإعدادات'!$B$5)+1))</f>
        <v/>
      </c>
      <c r="I249" s="19">
        <f>IF(A249&amp;""="","",ROUND(H249*G249,2))</f>
        <v/>
      </c>
      <c r="J249" s="19">
        <f>IF(A249&amp;""="","",SUMIFS('المدفوعات'!$C$6:$C$2005,'المدفوعات'!$B$6:$B$2005,A249&amp;""))</f>
        <v/>
      </c>
      <c r="K249" s="19">
        <f>IF(A249&amp;""="","",ROUND(I249-J249,2))</f>
        <v/>
      </c>
      <c r="L249" s="20">
        <f>IF(A249&amp;""="","",IF(AND(K249&gt;0,G249&gt;0),ROUNDUP(ROUND(K249/G249,4),0),0))</f>
        <v/>
      </c>
      <c r="M249" s="21">
        <f>IF(A249&amp;""="","",IFERROR(SUMIFS('المدفوعات'!$A$6:$A$2005,'المدفوعات'!$B$6:$B$2005,A249&amp;"",'المدفوعات'!$H$6:$H$2005,1)/COUNTIFS('المدفوعات'!$B$6:$B$2005,A249&amp;"",'المدفوعات'!$H$6:$H$2005,1),""))</f>
        <v/>
      </c>
      <c r="N249" s="6">
        <f>IF(A249&amp;""="","",IF(G249&lt;=0,"حدد الاشتراك",IF(K249&gt;0,"متأخر",IF(K249&lt;0,"دفع مقدمًا","مسدد"))))</f>
        <v/>
      </c>
      <c r="O249" s="20">
        <f>IF(N249="متأخر",COUNTIFS($K$6:$K$305,"&gt;"&amp;K249)+COUNTIFS($K$6:K249,K249),"")</f>
        <v/>
      </c>
    </row>
    <row r="250">
      <c r="A250" s="5" t="n"/>
      <c r="B250" s="5" t="n"/>
      <c r="C250" s="5" t="n"/>
      <c r="D250" s="17" t="n"/>
      <c r="E250" s="18" t="n"/>
      <c r="F250" s="15" t="n"/>
      <c r="G250" s="19">
        <f>IF(A250&amp;""="","",IF(N(F250)&gt;0,F250,ROUND(N(E250)*'الإعدادات'!$B$6,2)))</f>
        <v/>
      </c>
      <c r="H250" s="20">
        <f>IF(A250&amp;""="","",MAX(0,(YEAR('الإعدادات'!$B$4)-YEAR('الإعدادات'!$B$5))*12+MONTH('الإعدادات'!$B$4)-MONTH('الإعدادات'!$B$5)+1))</f>
        <v/>
      </c>
      <c r="I250" s="19">
        <f>IF(A250&amp;""="","",ROUND(H250*G250,2))</f>
        <v/>
      </c>
      <c r="J250" s="19">
        <f>IF(A250&amp;""="","",SUMIFS('المدفوعات'!$C$6:$C$2005,'المدفوعات'!$B$6:$B$2005,A250&amp;""))</f>
        <v/>
      </c>
      <c r="K250" s="19">
        <f>IF(A250&amp;""="","",ROUND(I250-J250,2))</f>
        <v/>
      </c>
      <c r="L250" s="20">
        <f>IF(A250&amp;""="","",IF(AND(K250&gt;0,G250&gt;0),ROUNDUP(ROUND(K250/G250,4),0),0))</f>
        <v/>
      </c>
      <c r="M250" s="21">
        <f>IF(A250&amp;""="","",IFERROR(SUMIFS('المدفوعات'!$A$6:$A$2005,'المدفوعات'!$B$6:$B$2005,A250&amp;"",'المدفوعات'!$H$6:$H$2005,1)/COUNTIFS('المدفوعات'!$B$6:$B$2005,A250&amp;"",'المدفوعات'!$H$6:$H$2005,1),""))</f>
        <v/>
      </c>
      <c r="N250" s="6">
        <f>IF(A250&amp;""="","",IF(G250&lt;=0,"حدد الاشتراك",IF(K250&gt;0,"متأخر",IF(K250&lt;0,"دفع مقدمًا","مسدد"))))</f>
        <v/>
      </c>
      <c r="O250" s="20">
        <f>IF(N250="متأخر",COUNTIFS($K$6:$K$305,"&gt;"&amp;K250)+COUNTIFS($K$6:K250,K250),"")</f>
        <v/>
      </c>
    </row>
    <row r="251">
      <c r="A251" s="5" t="n"/>
      <c r="B251" s="5" t="n"/>
      <c r="C251" s="5" t="n"/>
      <c r="D251" s="17" t="n"/>
      <c r="E251" s="18" t="n"/>
      <c r="F251" s="15" t="n"/>
      <c r="G251" s="19">
        <f>IF(A251&amp;""="","",IF(N(F251)&gt;0,F251,ROUND(N(E251)*'الإعدادات'!$B$6,2)))</f>
        <v/>
      </c>
      <c r="H251" s="20">
        <f>IF(A251&amp;""="","",MAX(0,(YEAR('الإعدادات'!$B$4)-YEAR('الإعدادات'!$B$5))*12+MONTH('الإعدادات'!$B$4)-MONTH('الإعدادات'!$B$5)+1))</f>
        <v/>
      </c>
      <c r="I251" s="19">
        <f>IF(A251&amp;""="","",ROUND(H251*G251,2))</f>
        <v/>
      </c>
      <c r="J251" s="19">
        <f>IF(A251&amp;""="","",SUMIFS('المدفوعات'!$C$6:$C$2005,'المدفوعات'!$B$6:$B$2005,A251&amp;""))</f>
        <v/>
      </c>
      <c r="K251" s="19">
        <f>IF(A251&amp;""="","",ROUND(I251-J251,2))</f>
        <v/>
      </c>
      <c r="L251" s="20">
        <f>IF(A251&amp;""="","",IF(AND(K251&gt;0,G251&gt;0),ROUNDUP(ROUND(K251/G251,4),0),0))</f>
        <v/>
      </c>
      <c r="M251" s="21">
        <f>IF(A251&amp;""="","",IFERROR(SUMIFS('المدفوعات'!$A$6:$A$2005,'المدفوعات'!$B$6:$B$2005,A251&amp;"",'المدفوعات'!$H$6:$H$2005,1)/COUNTIFS('المدفوعات'!$B$6:$B$2005,A251&amp;"",'المدفوعات'!$H$6:$H$2005,1),""))</f>
        <v/>
      </c>
      <c r="N251" s="6">
        <f>IF(A251&amp;""="","",IF(G251&lt;=0,"حدد الاشتراك",IF(K251&gt;0,"متأخر",IF(K251&lt;0,"دفع مقدمًا","مسدد"))))</f>
        <v/>
      </c>
      <c r="O251" s="20">
        <f>IF(N251="متأخر",COUNTIFS($K$6:$K$305,"&gt;"&amp;K251)+COUNTIFS($K$6:K251,K251),"")</f>
        <v/>
      </c>
    </row>
    <row r="252">
      <c r="A252" s="5" t="n"/>
      <c r="B252" s="5" t="n"/>
      <c r="C252" s="5" t="n"/>
      <c r="D252" s="17" t="n"/>
      <c r="E252" s="18" t="n"/>
      <c r="F252" s="15" t="n"/>
      <c r="G252" s="19">
        <f>IF(A252&amp;""="","",IF(N(F252)&gt;0,F252,ROUND(N(E252)*'الإعدادات'!$B$6,2)))</f>
        <v/>
      </c>
      <c r="H252" s="20">
        <f>IF(A252&amp;""="","",MAX(0,(YEAR('الإعدادات'!$B$4)-YEAR('الإعدادات'!$B$5))*12+MONTH('الإعدادات'!$B$4)-MONTH('الإعدادات'!$B$5)+1))</f>
        <v/>
      </c>
      <c r="I252" s="19">
        <f>IF(A252&amp;""="","",ROUND(H252*G252,2))</f>
        <v/>
      </c>
      <c r="J252" s="19">
        <f>IF(A252&amp;""="","",SUMIFS('المدفوعات'!$C$6:$C$2005,'المدفوعات'!$B$6:$B$2005,A252&amp;""))</f>
        <v/>
      </c>
      <c r="K252" s="19">
        <f>IF(A252&amp;""="","",ROUND(I252-J252,2))</f>
        <v/>
      </c>
      <c r="L252" s="20">
        <f>IF(A252&amp;""="","",IF(AND(K252&gt;0,G252&gt;0),ROUNDUP(ROUND(K252/G252,4),0),0))</f>
        <v/>
      </c>
      <c r="M252" s="21">
        <f>IF(A252&amp;""="","",IFERROR(SUMIFS('المدفوعات'!$A$6:$A$2005,'المدفوعات'!$B$6:$B$2005,A252&amp;"",'المدفوعات'!$H$6:$H$2005,1)/COUNTIFS('المدفوعات'!$B$6:$B$2005,A252&amp;"",'المدفوعات'!$H$6:$H$2005,1),""))</f>
        <v/>
      </c>
      <c r="N252" s="6">
        <f>IF(A252&amp;""="","",IF(G252&lt;=0,"حدد الاشتراك",IF(K252&gt;0,"متأخر",IF(K252&lt;0,"دفع مقدمًا","مسدد"))))</f>
        <v/>
      </c>
      <c r="O252" s="20">
        <f>IF(N252="متأخر",COUNTIFS($K$6:$K$305,"&gt;"&amp;K252)+COUNTIFS($K$6:K252,K252),"")</f>
        <v/>
      </c>
    </row>
    <row r="253">
      <c r="A253" s="5" t="n"/>
      <c r="B253" s="5" t="n"/>
      <c r="C253" s="5" t="n"/>
      <c r="D253" s="17" t="n"/>
      <c r="E253" s="18" t="n"/>
      <c r="F253" s="15" t="n"/>
      <c r="G253" s="19">
        <f>IF(A253&amp;""="","",IF(N(F253)&gt;0,F253,ROUND(N(E253)*'الإعدادات'!$B$6,2)))</f>
        <v/>
      </c>
      <c r="H253" s="20">
        <f>IF(A253&amp;""="","",MAX(0,(YEAR('الإعدادات'!$B$4)-YEAR('الإعدادات'!$B$5))*12+MONTH('الإعدادات'!$B$4)-MONTH('الإعدادات'!$B$5)+1))</f>
        <v/>
      </c>
      <c r="I253" s="19">
        <f>IF(A253&amp;""="","",ROUND(H253*G253,2))</f>
        <v/>
      </c>
      <c r="J253" s="19">
        <f>IF(A253&amp;""="","",SUMIFS('المدفوعات'!$C$6:$C$2005,'المدفوعات'!$B$6:$B$2005,A253&amp;""))</f>
        <v/>
      </c>
      <c r="K253" s="19">
        <f>IF(A253&amp;""="","",ROUND(I253-J253,2))</f>
        <v/>
      </c>
      <c r="L253" s="20">
        <f>IF(A253&amp;""="","",IF(AND(K253&gt;0,G253&gt;0),ROUNDUP(ROUND(K253/G253,4),0),0))</f>
        <v/>
      </c>
      <c r="M253" s="21">
        <f>IF(A253&amp;""="","",IFERROR(SUMIFS('المدفوعات'!$A$6:$A$2005,'المدفوعات'!$B$6:$B$2005,A253&amp;"",'المدفوعات'!$H$6:$H$2005,1)/COUNTIFS('المدفوعات'!$B$6:$B$2005,A253&amp;"",'المدفوعات'!$H$6:$H$2005,1),""))</f>
        <v/>
      </c>
      <c r="N253" s="6">
        <f>IF(A253&amp;""="","",IF(G253&lt;=0,"حدد الاشتراك",IF(K253&gt;0,"متأخر",IF(K253&lt;0,"دفع مقدمًا","مسدد"))))</f>
        <v/>
      </c>
      <c r="O253" s="20">
        <f>IF(N253="متأخر",COUNTIFS($K$6:$K$305,"&gt;"&amp;K253)+COUNTIFS($K$6:K253,K253),"")</f>
        <v/>
      </c>
    </row>
    <row r="254">
      <c r="A254" s="5" t="n"/>
      <c r="B254" s="5" t="n"/>
      <c r="C254" s="5" t="n"/>
      <c r="D254" s="17" t="n"/>
      <c r="E254" s="18" t="n"/>
      <c r="F254" s="15" t="n"/>
      <c r="G254" s="19">
        <f>IF(A254&amp;""="","",IF(N(F254)&gt;0,F254,ROUND(N(E254)*'الإعدادات'!$B$6,2)))</f>
        <v/>
      </c>
      <c r="H254" s="20">
        <f>IF(A254&amp;""="","",MAX(0,(YEAR('الإعدادات'!$B$4)-YEAR('الإعدادات'!$B$5))*12+MONTH('الإعدادات'!$B$4)-MONTH('الإعدادات'!$B$5)+1))</f>
        <v/>
      </c>
      <c r="I254" s="19">
        <f>IF(A254&amp;""="","",ROUND(H254*G254,2))</f>
        <v/>
      </c>
      <c r="J254" s="19">
        <f>IF(A254&amp;""="","",SUMIFS('المدفوعات'!$C$6:$C$2005,'المدفوعات'!$B$6:$B$2005,A254&amp;""))</f>
        <v/>
      </c>
      <c r="K254" s="19">
        <f>IF(A254&amp;""="","",ROUND(I254-J254,2))</f>
        <v/>
      </c>
      <c r="L254" s="20">
        <f>IF(A254&amp;""="","",IF(AND(K254&gt;0,G254&gt;0),ROUNDUP(ROUND(K254/G254,4),0),0))</f>
        <v/>
      </c>
      <c r="M254" s="21">
        <f>IF(A254&amp;""="","",IFERROR(SUMIFS('المدفوعات'!$A$6:$A$2005,'المدفوعات'!$B$6:$B$2005,A254&amp;"",'المدفوعات'!$H$6:$H$2005,1)/COUNTIFS('المدفوعات'!$B$6:$B$2005,A254&amp;"",'المدفوعات'!$H$6:$H$2005,1),""))</f>
        <v/>
      </c>
      <c r="N254" s="6">
        <f>IF(A254&amp;""="","",IF(G254&lt;=0,"حدد الاشتراك",IF(K254&gt;0,"متأخر",IF(K254&lt;0,"دفع مقدمًا","مسدد"))))</f>
        <v/>
      </c>
      <c r="O254" s="20">
        <f>IF(N254="متأخر",COUNTIFS($K$6:$K$305,"&gt;"&amp;K254)+COUNTIFS($K$6:K254,K254),"")</f>
        <v/>
      </c>
    </row>
    <row r="255">
      <c r="A255" s="5" t="n"/>
      <c r="B255" s="5" t="n"/>
      <c r="C255" s="5" t="n"/>
      <c r="D255" s="17" t="n"/>
      <c r="E255" s="18" t="n"/>
      <c r="F255" s="15" t="n"/>
      <c r="G255" s="19">
        <f>IF(A255&amp;""="","",IF(N(F255)&gt;0,F255,ROUND(N(E255)*'الإعدادات'!$B$6,2)))</f>
        <v/>
      </c>
      <c r="H255" s="20">
        <f>IF(A255&amp;""="","",MAX(0,(YEAR('الإعدادات'!$B$4)-YEAR('الإعدادات'!$B$5))*12+MONTH('الإعدادات'!$B$4)-MONTH('الإعدادات'!$B$5)+1))</f>
        <v/>
      </c>
      <c r="I255" s="19">
        <f>IF(A255&amp;""="","",ROUND(H255*G255,2))</f>
        <v/>
      </c>
      <c r="J255" s="19">
        <f>IF(A255&amp;""="","",SUMIFS('المدفوعات'!$C$6:$C$2005,'المدفوعات'!$B$6:$B$2005,A255&amp;""))</f>
        <v/>
      </c>
      <c r="K255" s="19">
        <f>IF(A255&amp;""="","",ROUND(I255-J255,2))</f>
        <v/>
      </c>
      <c r="L255" s="20">
        <f>IF(A255&amp;""="","",IF(AND(K255&gt;0,G255&gt;0),ROUNDUP(ROUND(K255/G255,4),0),0))</f>
        <v/>
      </c>
      <c r="M255" s="21">
        <f>IF(A255&amp;""="","",IFERROR(SUMIFS('المدفوعات'!$A$6:$A$2005,'المدفوعات'!$B$6:$B$2005,A255&amp;"",'المدفوعات'!$H$6:$H$2005,1)/COUNTIFS('المدفوعات'!$B$6:$B$2005,A255&amp;"",'المدفوعات'!$H$6:$H$2005,1),""))</f>
        <v/>
      </c>
      <c r="N255" s="6">
        <f>IF(A255&amp;""="","",IF(G255&lt;=0,"حدد الاشتراك",IF(K255&gt;0,"متأخر",IF(K255&lt;0,"دفع مقدمًا","مسدد"))))</f>
        <v/>
      </c>
      <c r="O255" s="20">
        <f>IF(N255="متأخر",COUNTIFS($K$6:$K$305,"&gt;"&amp;K255)+COUNTIFS($K$6:K255,K255),"")</f>
        <v/>
      </c>
    </row>
    <row r="256">
      <c r="A256" s="5" t="n"/>
      <c r="B256" s="5" t="n"/>
      <c r="C256" s="5" t="n"/>
      <c r="D256" s="17" t="n"/>
      <c r="E256" s="18" t="n"/>
      <c r="F256" s="15" t="n"/>
      <c r="G256" s="19">
        <f>IF(A256&amp;""="","",IF(N(F256)&gt;0,F256,ROUND(N(E256)*'الإعدادات'!$B$6,2)))</f>
        <v/>
      </c>
      <c r="H256" s="20">
        <f>IF(A256&amp;""="","",MAX(0,(YEAR('الإعدادات'!$B$4)-YEAR('الإعدادات'!$B$5))*12+MONTH('الإعدادات'!$B$4)-MONTH('الإعدادات'!$B$5)+1))</f>
        <v/>
      </c>
      <c r="I256" s="19">
        <f>IF(A256&amp;""="","",ROUND(H256*G256,2))</f>
        <v/>
      </c>
      <c r="J256" s="19">
        <f>IF(A256&amp;""="","",SUMIFS('المدفوعات'!$C$6:$C$2005,'المدفوعات'!$B$6:$B$2005,A256&amp;""))</f>
        <v/>
      </c>
      <c r="K256" s="19">
        <f>IF(A256&amp;""="","",ROUND(I256-J256,2))</f>
        <v/>
      </c>
      <c r="L256" s="20">
        <f>IF(A256&amp;""="","",IF(AND(K256&gt;0,G256&gt;0),ROUNDUP(ROUND(K256/G256,4),0),0))</f>
        <v/>
      </c>
      <c r="M256" s="21">
        <f>IF(A256&amp;""="","",IFERROR(SUMIFS('المدفوعات'!$A$6:$A$2005,'المدفوعات'!$B$6:$B$2005,A256&amp;"",'المدفوعات'!$H$6:$H$2005,1)/COUNTIFS('المدفوعات'!$B$6:$B$2005,A256&amp;"",'المدفوعات'!$H$6:$H$2005,1),""))</f>
        <v/>
      </c>
      <c r="N256" s="6">
        <f>IF(A256&amp;""="","",IF(G256&lt;=0,"حدد الاشتراك",IF(K256&gt;0,"متأخر",IF(K256&lt;0,"دفع مقدمًا","مسدد"))))</f>
        <v/>
      </c>
      <c r="O256" s="20">
        <f>IF(N256="متأخر",COUNTIFS($K$6:$K$305,"&gt;"&amp;K256)+COUNTIFS($K$6:K256,K256),"")</f>
        <v/>
      </c>
    </row>
    <row r="257">
      <c r="A257" s="5" t="n"/>
      <c r="B257" s="5" t="n"/>
      <c r="C257" s="5" t="n"/>
      <c r="D257" s="17" t="n"/>
      <c r="E257" s="18" t="n"/>
      <c r="F257" s="15" t="n"/>
      <c r="G257" s="19">
        <f>IF(A257&amp;""="","",IF(N(F257)&gt;0,F257,ROUND(N(E257)*'الإعدادات'!$B$6,2)))</f>
        <v/>
      </c>
      <c r="H257" s="20">
        <f>IF(A257&amp;""="","",MAX(0,(YEAR('الإعدادات'!$B$4)-YEAR('الإعدادات'!$B$5))*12+MONTH('الإعدادات'!$B$4)-MONTH('الإعدادات'!$B$5)+1))</f>
        <v/>
      </c>
      <c r="I257" s="19">
        <f>IF(A257&amp;""="","",ROUND(H257*G257,2))</f>
        <v/>
      </c>
      <c r="J257" s="19">
        <f>IF(A257&amp;""="","",SUMIFS('المدفوعات'!$C$6:$C$2005,'المدفوعات'!$B$6:$B$2005,A257&amp;""))</f>
        <v/>
      </c>
      <c r="K257" s="19">
        <f>IF(A257&amp;""="","",ROUND(I257-J257,2))</f>
        <v/>
      </c>
      <c r="L257" s="20">
        <f>IF(A257&amp;""="","",IF(AND(K257&gt;0,G257&gt;0),ROUNDUP(ROUND(K257/G257,4),0),0))</f>
        <v/>
      </c>
      <c r="M257" s="21">
        <f>IF(A257&amp;""="","",IFERROR(SUMIFS('المدفوعات'!$A$6:$A$2005,'المدفوعات'!$B$6:$B$2005,A257&amp;"",'المدفوعات'!$H$6:$H$2005,1)/COUNTIFS('المدفوعات'!$B$6:$B$2005,A257&amp;"",'المدفوعات'!$H$6:$H$2005,1),""))</f>
        <v/>
      </c>
      <c r="N257" s="6">
        <f>IF(A257&amp;""="","",IF(G257&lt;=0,"حدد الاشتراك",IF(K257&gt;0,"متأخر",IF(K257&lt;0,"دفع مقدمًا","مسدد"))))</f>
        <v/>
      </c>
      <c r="O257" s="20">
        <f>IF(N257="متأخر",COUNTIFS($K$6:$K$305,"&gt;"&amp;K257)+COUNTIFS($K$6:K257,K257),"")</f>
        <v/>
      </c>
    </row>
    <row r="258">
      <c r="A258" s="5" t="n"/>
      <c r="B258" s="5" t="n"/>
      <c r="C258" s="5" t="n"/>
      <c r="D258" s="17" t="n"/>
      <c r="E258" s="18" t="n"/>
      <c r="F258" s="15" t="n"/>
      <c r="G258" s="19">
        <f>IF(A258&amp;""="","",IF(N(F258)&gt;0,F258,ROUND(N(E258)*'الإعدادات'!$B$6,2)))</f>
        <v/>
      </c>
      <c r="H258" s="20">
        <f>IF(A258&amp;""="","",MAX(0,(YEAR('الإعدادات'!$B$4)-YEAR('الإعدادات'!$B$5))*12+MONTH('الإعدادات'!$B$4)-MONTH('الإعدادات'!$B$5)+1))</f>
        <v/>
      </c>
      <c r="I258" s="19">
        <f>IF(A258&amp;""="","",ROUND(H258*G258,2))</f>
        <v/>
      </c>
      <c r="J258" s="19">
        <f>IF(A258&amp;""="","",SUMIFS('المدفوعات'!$C$6:$C$2005,'المدفوعات'!$B$6:$B$2005,A258&amp;""))</f>
        <v/>
      </c>
      <c r="K258" s="19">
        <f>IF(A258&amp;""="","",ROUND(I258-J258,2))</f>
        <v/>
      </c>
      <c r="L258" s="20">
        <f>IF(A258&amp;""="","",IF(AND(K258&gt;0,G258&gt;0),ROUNDUP(ROUND(K258/G258,4),0),0))</f>
        <v/>
      </c>
      <c r="M258" s="21">
        <f>IF(A258&amp;""="","",IFERROR(SUMIFS('المدفوعات'!$A$6:$A$2005,'المدفوعات'!$B$6:$B$2005,A258&amp;"",'المدفوعات'!$H$6:$H$2005,1)/COUNTIFS('المدفوعات'!$B$6:$B$2005,A258&amp;"",'المدفوعات'!$H$6:$H$2005,1),""))</f>
        <v/>
      </c>
      <c r="N258" s="6">
        <f>IF(A258&amp;""="","",IF(G258&lt;=0,"حدد الاشتراك",IF(K258&gt;0,"متأخر",IF(K258&lt;0,"دفع مقدمًا","مسدد"))))</f>
        <v/>
      </c>
      <c r="O258" s="20">
        <f>IF(N258="متأخر",COUNTIFS($K$6:$K$305,"&gt;"&amp;K258)+COUNTIFS($K$6:K258,K258),"")</f>
        <v/>
      </c>
    </row>
    <row r="259">
      <c r="A259" s="5" t="n"/>
      <c r="B259" s="5" t="n"/>
      <c r="C259" s="5" t="n"/>
      <c r="D259" s="17" t="n"/>
      <c r="E259" s="18" t="n"/>
      <c r="F259" s="15" t="n"/>
      <c r="G259" s="19">
        <f>IF(A259&amp;""="","",IF(N(F259)&gt;0,F259,ROUND(N(E259)*'الإعدادات'!$B$6,2)))</f>
        <v/>
      </c>
      <c r="H259" s="20">
        <f>IF(A259&amp;""="","",MAX(0,(YEAR('الإعدادات'!$B$4)-YEAR('الإعدادات'!$B$5))*12+MONTH('الإعدادات'!$B$4)-MONTH('الإعدادات'!$B$5)+1))</f>
        <v/>
      </c>
      <c r="I259" s="19">
        <f>IF(A259&amp;""="","",ROUND(H259*G259,2))</f>
        <v/>
      </c>
      <c r="J259" s="19">
        <f>IF(A259&amp;""="","",SUMIFS('المدفوعات'!$C$6:$C$2005,'المدفوعات'!$B$6:$B$2005,A259&amp;""))</f>
        <v/>
      </c>
      <c r="K259" s="19">
        <f>IF(A259&amp;""="","",ROUND(I259-J259,2))</f>
        <v/>
      </c>
      <c r="L259" s="20">
        <f>IF(A259&amp;""="","",IF(AND(K259&gt;0,G259&gt;0),ROUNDUP(ROUND(K259/G259,4),0),0))</f>
        <v/>
      </c>
      <c r="M259" s="21">
        <f>IF(A259&amp;""="","",IFERROR(SUMIFS('المدفوعات'!$A$6:$A$2005,'المدفوعات'!$B$6:$B$2005,A259&amp;"",'المدفوعات'!$H$6:$H$2005,1)/COUNTIFS('المدفوعات'!$B$6:$B$2005,A259&amp;"",'المدفوعات'!$H$6:$H$2005,1),""))</f>
        <v/>
      </c>
      <c r="N259" s="6">
        <f>IF(A259&amp;""="","",IF(G259&lt;=0,"حدد الاشتراك",IF(K259&gt;0,"متأخر",IF(K259&lt;0,"دفع مقدمًا","مسدد"))))</f>
        <v/>
      </c>
      <c r="O259" s="20">
        <f>IF(N259="متأخر",COUNTIFS($K$6:$K$305,"&gt;"&amp;K259)+COUNTIFS($K$6:K259,K259),"")</f>
        <v/>
      </c>
    </row>
    <row r="260">
      <c r="A260" s="5" t="n"/>
      <c r="B260" s="5" t="n"/>
      <c r="C260" s="5" t="n"/>
      <c r="D260" s="17" t="n"/>
      <c r="E260" s="18" t="n"/>
      <c r="F260" s="15" t="n"/>
      <c r="G260" s="19">
        <f>IF(A260&amp;""="","",IF(N(F260)&gt;0,F260,ROUND(N(E260)*'الإعدادات'!$B$6,2)))</f>
        <v/>
      </c>
      <c r="H260" s="20">
        <f>IF(A260&amp;""="","",MAX(0,(YEAR('الإعدادات'!$B$4)-YEAR('الإعدادات'!$B$5))*12+MONTH('الإعدادات'!$B$4)-MONTH('الإعدادات'!$B$5)+1))</f>
        <v/>
      </c>
      <c r="I260" s="19">
        <f>IF(A260&amp;""="","",ROUND(H260*G260,2))</f>
        <v/>
      </c>
      <c r="J260" s="19">
        <f>IF(A260&amp;""="","",SUMIFS('المدفوعات'!$C$6:$C$2005,'المدفوعات'!$B$6:$B$2005,A260&amp;""))</f>
        <v/>
      </c>
      <c r="K260" s="19">
        <f>IF(A260&amp;""="","",ROUND(I260-J260,2))</f>
        <v/>
      </c>
      <c r="L260" s="20">
        <f>IF(A260&amp;""="","",IF(AND(K260&gt;0,G260&gt;0),ROUNDUP(ROUND(K260/G260,4),0),0))</f>
        <v/>
      </c>
      <c r="M260" s="21">
        <f>IF(A260&amp;""="","",IFERROR(SUMIFS('المدفوعات'!$A$6:$A$2005,'المدفوعات'!$B$6:$B$2005,A260&amp;"",'المدفوعات'!$H$6:$H$2005,1)/COUNTIFS('المدفوعات'!$B$6:$B$2005,A260&amp;"",'المدفوعات'!$H$6:$H$2005,1),""))</f>
        <v/>
      </c>
      <c r="N260" s="6">
        <f>IF(A260&amp;""="","",IF(G260&lt;=0,"حدد الاشتراك",IF(K260&gt;0,"متأخر",IF(K260&lt;0,"دفع مقدمًا","مسدد"))))</f>
        <v/>
      </c>
      <c r="O260" s="20">
        <f>IF(N260="متأخر",COUNTIFS($K$6:$K$305,"&gt;"&amp;K260)+COUNTIFS($K$6:K260,K260),"")</f>
        <v/>
      </c>
    </row>
    <row r="261">
      <c r="A261" s="5" t="n"/>
      <c r="B261" s="5" t="n"/>
      <c r="C261" s="5" t="n"/>
      <c r="D261" s="17" t="n"/>
      <c r="E261" s="18" t="n"/>
      <c r="F261" s="15" t="n"/>
      <c r="G261" s="19">
        <f>IF(A261&amp;""="","",IF(N(F261)&gt;0,F261,ROUND(N(E261)*'الإعدادات'!$B$6,2)))</f>
        <v/>
      </c>
      <c r="H261" s="20">
        <f>IF(A261&amp;""="","",MAX(0,(YEAR('الإعدادات'!$B$4)-YEAR('الإعدادات'!$B$5))*12+MONTH('الإعدادات'!$B$4)-MONTH('الإعدادات'!$B$5)+1))</f>
        <v/>
      </c>
      <c r="I261" s="19">
        <f>IF(A261&amp;""="","",ROUND(H261*G261,2))</f>
        <v/>
      </c>
      <c r="J261" s="19">
        <f>IF(A261&amp;""="","",SUMIFS('المدفوعات'!$C$6:$C$2005,'المدفوعات'!$B$6:$B$2005,A261&amp;""))</f>
        <v/>
      </c>
      <c r="K261" s="19">
        <f>IF(A261&amp;""="","",ROUND(I261-J261,2))</f>
        <v/>
      </c>
      <c r="L261" s="20">
        <f>IF(A261&amp;""="","",IF(AND(K261&gt;0,G261&gt;0),ROUNDUP(ROUND(K261/G261,4),0),0))</f>
        <v/>
      </c>
      <c r="M261" s="21">
        <f>IF(A261&amp;""="","",IFERROR(SUMIFS('المدفوعات'!$A$6:$A$2005,'المدفوعات'!$B$6:$B$2005,A261&amp;"",'المدفوعات'!$H$6:$H$2005,1)/COUNTIFS('المدفوعات'!$B$6:$B$2005,A261&amp;"",'المدفوعات'!$H$6:$H$2005,1),""))</f>
        <v/>
      </c>
      <c r="N261" s="6">
        <f>IF(A261&amp;""="","",IF(G261&lt;=0,"حدد الاشتراك",IF(K261&gt;0,"متأخر",IF(K261&lt;0,"دفع مقدمًا","مسدد"))))</f>
        <v/>
      </c>
      <c r="O261" s="20">
        <f>IF(N261="متأخر",COUNTIFS($K$6:$K$305,"&gt;"&amp;K261)+COUNTIFS($K$6:K261,K261),"")</f>
        <v/>
      </c>
    </row>
    <row r="262">
      <c r="A262" s="5" t="n"/>
      <c r="B262" s="5" t="n"/>
      <c r="C262" s="5" t="n"/>
      <c r="D262" s="17" t="n"/>
      <c r="E262" s="18" t="n"/>
      <c r="F262" s="15" t="n"/>
      <c r="G262" s="19">
        <f>IF(A262&amp;""="","",IF(N(F262)&gt;0,F262,ROUND(N(E262)*'الإعدادات'!$B$6,2)))</f>
        <v/>
      </c>
      <c r="H262" s="20">
        <f>IF(A262&amp;""="","",MAX(0,(YEAR('الإعدادات'!$B$4)-YEAR('الإعدادات'!$B$5))*12+MONTH('الإعدادات'!$B$4)-MONTH('الإعدادات'!$B$5)+1))</f>
        <v/>
      </c>
      <c r="I262" s="19">
        <f>IF(A262&amp;""="","",ROUND(H262*G262,2))</f>
        <v/>
      </c>
      <c r="J262" s="19">
        <f>IF(A262&amp;""="","",SUMIFS('المدفوعات'!$C$6:$C$2005,'المدفوعات'!$B$6:$B$2005,A262&amp;""))</f>
        <v/>
      </c>
      <c r="K262" s="19">
        <f>IF(A262&amp;""="","",ROUND(I262-J262,2))</f>
        <v/>
      </c>
      <c r="L262" s="20">
        <f>IF(A262&amp;""="","",IF(AND(K262&gt;0,G262&gt;0),ROUNDUP(ROUND(K262/G262,4),0),0))</f>
        <v/>
      </c>
      <c r="M262" s="21">
        <f>IF(A262&amp;""="","",IFERROR(SUMIFS('المدفوعات'!$A$6:$A$2005,'المدفوعات'!$B$6:$B$2005,A262&amp;"",'المدفوعات'!$H$6:$H$2005,1)/COUNTIFS('المدفوعات'!$B$6:$B$2005,A262&amp;"",'المدفوعات'!$H$6:$H$2005,1),""))</f>
        <v/>
      </c>
      <c r="N262" s="6">
        <f>IF(A262&amp;""="","",IF(G262&lt;=0,"حدد الاشتراك",IF(K262&gt;0,"متأخر",IF(K262&lt;0,"دفع مقدمًا","مسدد"))))</f>
        <v/>
      </c>
      <c r="O262" s="20">
        <f>IF(N262="متأخر",COUNTIFS($K$6:$K$305,"&gt;"&amp;K262)+COUNTIFS($K$6:K262,K262),"")</f>
        <v/>
      </c>
    </row>
    <row r="263">
      <c r="A263" s="5" t="n"/>
      <c r="B263" s="5" t="n"/>
      <c r="C263" s="5" t="n"/>
      <c r="D263" s="17" t="n"/>
      <c r="E263" s="18" t="n"/>
      <c r="F263" s="15" t="n"/>
      <c r="G263" s="19">
        <f>IF(A263&amp;""="","",IF(N(F263)&gt;0,F263,ROUND(N(E263)*'الإعدادات'!$B$6,2)))</f>
        <v/>
      </c>
      <c r="H263" s="20">
        <f>IF(A263&amp;""="","",MAX(0,(YEAR('الإعدادات'!$B$4)-YEAR('الإعدادات'!$B$5))*12+MONTH('الإعدادات'!$B$4)-MONTH('الإعدادات'!$B$5)+1))</f>
        <v/>
      </c>
      <c r="I263" s="19">
        <f>IF(A263&amp;""="","",ROUND(H263*G263,2))</f>
        <v/>
      </c>
      <c r="J263" s="19">
        <f>IF(A263&amp;""="","",SUMIFS('المدفوعات'!$C$6:$C$2005,'المدفوعات'!$B$6:$B$2005,A263&amp;""))</f>
        <v/>
      </c>
      <c r="K263" s="19">
        <f>IF(A263&amp;""="","",ROUND(I263-J263,2))</f>
        <v/>
      </c>
      <c r="L263" s="20">
        <f>IF(A263&amp;""="","",IF(AND(K263&gt;0,G263&gt;0),ROUNDUP(ROUND(K263/G263,4),0),0))</f>
        <v/>
      </c>
      <c r="M263" s="21">
        <f>IF(A263&amp;""="","",IFERROR(SUMIFS('المدفوعات'!$A$6:$A$2005,'المدفوعات'!$B$6:$B$2005,A263&amp;"",'المدفوعات'!$H$6:$H$2005,1)/COUNTIFS('المدفوعات'!$B$6:$B$2005,A263&amp;"",'المدفوعات'!$H$6:$H$2005,1),""))</f>
        <v/>
      </c>
      <c r="N263" s="6">
        <f>IF(A263&amp;""="","",IF(G263&lt;=0,"حدد الاشتراك",IF(K263&gt;0,"متأخر",IF(K263&lt;0,"دفع مقدمًا","مسدد"))))</f>
        <v/>
      </c>
      <c r="O263" s="20">
        <f>IF(N263="متأخر",COUNTIFS($K$6:$K$305,"&gt;"&amp;K263)+COUNTIFS($K$6:K263,K263),"")</f>
        <v/>
      </c>
    </row>
    <row r="264">
      <c r="A264" s="5" t="n"/>
      <c r="B264" s="5" t="n"/>
      <c r="C264" s="5" t="n"/>
      <c r="D264" s="17" t="n"/>
      <c r="E264" s="18" t="n"/>
      <c r="F264" s="15" t="n"/>
      <c r="G264" s="19">
        <f>IF(A264&amp;""="","",IF(N(F264)&gt;0,F264,ROUND(N(E264)*'الإعدادات'!$B$6,2)))</f>
        <v/>
      </c>
      <c r="H264" s="20">
        <f>IF(A264&amp;""="","",MAX(0,(YEAR('الإعدادات'!$B$4)-YEAR('الإعدادات'!$B$5))*12+MONTH('الإعدادات'!$B$4)-MONTH('الإعدادات'!$B$5)+1))</f>
        <v/>
      </c>
      <c r="I264" s="19">
        <f>IF(A264&amp;""="","",ROUND(H264*G264,2))</f>
        <v/>
      </c>
      <c r="J264" s="19">
        <f>IF(A264&amp;""="","",SUMIFS('المدفوعات'!$C$6:$C$2005,'المدفوعات'!$B$6:$B$2005,A264&amp;""))</f>
        <v/>
      </c>
      <c r="K264" s="19">
        <f>IF(A264&amp;""="","",ROUND(I264-J264,2))</f>
        <v/>
      </c>
      <c r="L264" s="20">
        <f>IF(A264&amp;""="","",IF(AND(K264&gt;0,G264&gt;0),ROUNDUP(ROUND(K264/G264,4),0),0))</f>
        <v/>
      </c>
      <c r="M264" s="21">
        <f>IF(A264&amp;""="","",IFERROR(SUMIFS('المدفوعات'!$A$6:$A$2005,'المدفوعات'!$B$6:$B$2005,A264&amp;"",'المدفوعات'!$H$6:$H$2005,1)/COUNTIFS('المدفوعات'!$B$6:$B$2005,A264&amp;"",'المدفوعات'!$H$6:$H$2005,1),""))</f>
        <v/>
      </c>
      <c r="N264" s="6">
        <f>IF(A264&amp;""="","",IF(G264&lt;=0,"حدد الاشتراك",IF(K264&gt;0,"متأخر",IF(K264&lt;0,"دفع مقدمًا","مسدد"))))</f>
        <v/>
      </c>
      <c r="O264" s="20">
        <f>IF(N264="متأخر",COUNTIFS($K$6:$K$305,"&gt;"&amp;K264)+COUNTIFS($K$6:K264,K264),"")</f>
        <v/>
      </c>
    </row>
    <row r="265">
      <c r="A265" s="5" t="n"/>
      <c r="B265" s="5" t="n"/>
      <c r="C265" s="5" t="n"/>
      <c r="D265" s="17" t="n"/>
      <c r="E265" s="18" t="n"/>
      <c r="F265" s="15" t="n"/>
      <c r="G265" s="19">
        <f>IF(A265&amp;""="","",IF(N(F265)&gt;0,F265,ROUND(N(E265)*'الإعدادات'!$B$6,2)))</f>
        <v/>
      </c>
      <c r="H265" s="20">
        <f>IF(A265&amp;""="","",MAX(0,(YEAR('الإعدادات'!$B$4)-YEAR('الإعدادات'!$B$5))*12+MONTH('الإعدادات'!$B$4)-MONTH('الإعدادات'!$B$5)+1))</f>
        <v/>
      </c>
      <c r="I265" s="19">
        <f>IF(A265&amp;""="","",ROUND(H265*G265,2))</f>
        <v/>
      </c>
      <c r="J265" s="19">
        <f>IF(A265&amp;""="","",SUMIFS('المدفوعات'!$C$6:$C$2005,'المدفوعات'!$B$6:$B$2005,A265&amp;""))</f>
        <v/>
      </c>
      <c r="K265" s="19">
        <f>IF(A265&amp;""="","",ROUND(I265-J265,2))</f>
        <v/>
      </c>
      <c r="L265" s="20">
        <f>IF(A265&amp;""="","",IF(AND(K265&gt;0,G265&gt;0),ROUNDUP(ROUND(K265/G265,4),0),0))</f>
        <v/>
      </c>
      <c r="M265" s="21">
        <f>IF(A265&amp;""="","",IFERROR(SUMIFS('المدفوعات'!$A$6:$A$2005,'المدفوعات'!$B$6:$B$2005,A265&amp;"",'المدفوعات'!$H$6:$H$2005,1)/COUNTIFS('المدفوعات'!$B$6:$B$2005,A265&amp;"",'المدفوعات'!$H$6:$H$2005,1),""))</f>
        <v/>
      </c>
      <c r="N265" s="6">
        <f>IF(A265&amp;""="","",IF(G265&lt;=0,"حدد الاشتراك",IF(K265&gt;0,"متأخر",IF(K265&lt;0,"دفع مقدمًا","مسدد"))))</f>
        <v/>
      </c>
      <c r="O265" s="20">
        <f>IF(N265="متأخر",COUNTIFS($K$6:$K$305,"&gt;"&amp;K265)+COUNTIFS($K$6:K265,K265),"")</f>
        <v/>
      </c>
    </row>
    <row r="266">
      <c r="A266" s="5" t="n"/>
      <c r="B266" s="5" t="n"/>
      <c r="C266" s="5" t="n"/>
      <c r="D266" s="17" t="n"/>
      <c r="E266" s="18" t="n"/>
      <c r="F266" s="15" t="n"/>
      <c r="G266" s="19">
        <f>IF(A266&amp;""="","",IF(N(F266)&gt;0,F266,ROUND(N(E266)*'الإعدادات'!$B$6,2)))</f>
        <v/>
      </c>
      <c r="H266" s="20">
        <f>IF(A266&amp;""="","",MAX(0,(YEAR('الإعدادات'!$B$4)-YEAR('الإعدادات'!$B$5))*12+MONTH('الإعدادات'!$B$4)-MONTH('الإعدادات'!$B$5)+1))</f>
        <v/>
      </c>
      <c r="I266" s="19">
        <f>IF(A266&amp;""="","",ROUND(H266*G266,2))</f>
        <v/>
      </c>
      <c r="J266" s="19">
        <f>IF(A266&amp;""="","",SUMIFS('المدفوعات'!$C$6:$C$2005,'المدفوعات'!$B$6:$B$2005,A266&amp;""))</f>
        <v/>
      </c>
      <c r="K266" s="19">
        <f>IF(A266&amp;""="","",ROUND(I266-J266,2))</f>
        <v/>
      </c>
      <c r="L266" s="20">
        <f>IF(A266&amp;""="","",IF(AND(K266&gt;0,G266&gt;0),ROUNDUP(ROUND(K266/G266,4),0),0))</f>
        <v/>
      </c>
      <c r="M266" s="21">
        <f>IF(A266&amp;""="","",IFERROR(SUMIFS('المدفوعات'!$A$6:$A$2005,'المدفوعات'!$B$6:$B$2005,A266&amp;"",'المدفوعات'!$H$6:$H$2005,1)/COUNTIFS('المدفوعات'!$B$6:$B$2005,A266&amp;"",'المدفوعات'!$H$6:$H$2005,1),""))</f>
        <v/>
      </c>
      <c r="N266" s="6">
        <f>IF(A266&amp;""="","",IF(G266&lt;=0,"حدد الاشتراك",IF(K266&gt;0,"متأخر",IF(K266&lt;0,"دفع مقدمًا","مسدد"))))</f>
        <v/>
      </c>
      <c r="O266" s="20">
        <f>IF(N266="متأخر",COUNTIFS($K$6:$K$305,"&gt;"&amp;K266)+COUNTIFS($K$6:K266,K266),"")</f>
        <v/>
      </c>
    </row>
    <row r="267">
      <c r="A267" s="5" t="n"/>
      <c r="B267" s="5" t="n"/>
      <c r="C267" s="5" t="n"/>
      <c r="D267" s="17" t="n"/>
      <c r="E267" s="18" t="n"/>
      <c r="F267" s="15" t="n"/>
      <c r="G267" s="19">
        <f>IF(A267&amp;""="","",IF(N(F267)&gt;0,F267,ROUND(N(E267)*'الإعدادات'!$B$6,2)))</f>
        <v/>
      </c>
      <c r="H267" s="20">
        <f>IF(A267&amp;""="","",MAX(0,(YEAR('الإعدادات'!$B$4)-YEAR('الإعدادات'!$B$5))*12+MONTH('الإعدادات'!$B$4)-MONTH('الإعدادات'!$B$5)+1))</f>
        <v/>
      </c>
      <c r="I267" s="19">
        <f>IF(A267&amp;""="","",ROUND(H267*G267,2))</f>
        <v/>
      </c>
      <c r="J267" s="19">
        <f>IF(A267&amp;""="","",SUMIFS('المدفوعات'!$C$6:$C$2005,'المدفوعات'!$B$6:$B$2005,A267&amp;""))</f>
        <v/>
      </c>
      <c r="K267" s="19">
        <f>IF(A267&amp;""="","",ROUND(I267-J267,2))</f>
        <v/>
      </c>
      <c r="L267" s="20">
        <f>IF(A267&amp;""="","",IF(AND(K267&gt;0,G267&gt;0),ROUNDUP(ROUND(K267/G267,4),0),0))</f>
        <v/>
      </c>
      <c r="M267" s="21">
        <f>IF(A267&amp;""="","",IFERROR(SUMIFS('المدفوعات'!$A$6:$A$2005,'المدفوعات'!$B$6:$B$2005,A267&amp;"",'المدفوعات'!$H$6:$H$2005,1)/COUNTIFS('المدفوعات'!$B$6:$B$2005,A267&amp;"",'المدفوعات'!$H$6:$H$2005,1),""))</f>
        <v/>
      </c>
      <c r="N267" s="6">
        <f>IF(A267&amp;""="","",IF(G267&lt;=0,"حدد الاشتراك",IF(K267&gt;0,"متأخر",IF(K267&lt;0,"دفع مقدمًا","مسدد"))))</f>
        <v/>
      </c>
      <c r="O267" s="20">
        <f>IF(N267="متأخر",COUNTIFS($K$6:$K$305,"&gt;"&amp;K267)+COUNTIFS($K$6:K267,K267),"")</f>
        <v/>
      </c>
    </row>
    <row r="268">
      <c r="A268" s="5" t="n"/>
      <c r="B268" s="5" t="n"/>
      <c r="C268" s="5" t="n"/>
      <c r="D268" s="17" t="n"/>
      <c r="E268" s="18" t="n"/>
      <c r="F268" s="15" t="n"/>
      <c r="G268" s="19">
        <f>IF(A268&amp;""="","",IF(N(F268)&gt;0,F268,ROUND(N(E268)*'الإعدادات'!$B$6,2)))</f>
        <v/>
      </c>
      <c r="H268" s="20">
        <f>IF(A268&amp;""="","",MAX(0,(YEAR('الإعدادات'!$B$4)-YEAR('الإعدادات'!$B$5))*12+MONTH('الإعدادات'!$B$4)-MONTH('الإعدادات'!$B$5)+1))</f>
        <v/>
      </c>
      <c r="I268" s="19">
        <f>IF(A268&amp;""="","",ROUND(H268*G268,2))</f>
        <v/>
      </c>
      <c r="J268" s="19">
        <f>IF(A268&amp;""="","",SUMIFS('المدفوعات'!$C$6:$C$2005,'المدفوعات'!$B$6:$B$2005,A268&amp;""))</f>
        <v/>
      </c>
      <c r="K268" s="19">
        <f>IF(A268&amp;""="","",ROUND(I268-J268,2))</f>
        <v/>
      </c>
      <c r="L268" s="20">
        <f>IF(A268&amp;""="","",IF(AND(K268&gt;0,G268&gt;0),ROUNDUP(ROUND(K268/G268,4),0),0))</f>
        <v/>
      </c>
      <c r="M268" s="21">
        <f>IF(A268&amp;""="","",IFERROR(SUMIFS('المدفوعات'!$A$6:$A$2005,'المدفوعات'!$B$6:$B$2005,A268&amp;"",'المدفوعات'!$H$6:$H$2005,1)/COUNTIFS('المدفوعات'!$B$6:$B$2005,A268&amp;"",'المدفوعات'!$H$6:$H$2005,1),""))</f>
        <v/>
      </c>
      <c r="N268" s="6">
        <f>IF(A268&amp;""="","",IF(G268&lt;=0,"حدد الاشتراك",IF(K268&gt;0,"متأخر",IF(K268&lt;0,"دفع مقدمًا","مسدد"))))</f>
        <v/>
      </c>
      <c r="O268" s="20">
        <f>IF(N268="متأخر",COUNTIFS($K$6:$K$305,"&gt;"&amp;K268)+COUNTIFS($K$6:K268,K268),"")</f>
        <v/>
      </c>
    </row>
    <row r="269">
      <c r="A269" s="5" t="n"/>
      <c r="B269" s="5" t="n"/>
      <c r="C269" s="5" t="n"/>
      <c r="D269" s="17" t="n"/>
      <c r="E269" s="18" t="n"/>
      <c r="F269" s="15" t="n"/>
      <c r="G269" s="19">
        <f>IF(A269&amp;""="","",IF(N(F269)&gt;0,F269,ROUND(N(E269)*'الإعدادات'!$B$6,2)))</f>
        <v/>
      </c>
      <c r="H269" s="20">
        <f>IF(A269&amp;""="","",MAX(0,(YEAR('الإعدادات'!$B$4)-YEAR('الإعدادات'!$B$5))*12+MONTH('الإعدادات'!$B$4)-MONTH('الإعدادات'!$B$5)+1))</f>
        <v/>
      </c>
      <c r="I269" s="19">
        <f>IF(A269&amp;""="","",ROUND(H269*G269,2))</f>
        <v/>
      </c>
      <c r="J269" s="19">
        <f>IF(A269&amp;""="","",SUMIFS('المدفوعات'!$C$6:$C$2005,'المدفوعات'!$B$6:$B$2005,A269&amp;""))</f>
        <v/>
      </c>
      <c r="K269" s="19">
        <f>IF(A269&amp;""="","",ROUND(I269-J269,2))</f>
        <v/>
      </c>
      <c r="L269" s="20">
        <f>IF(A269&amp;""="","",IF(AND(K269&gt;0,G269&gt;0),ROUNDUP(ROUND(K269/G269,4),0),0))</f>
        <v/>
      </c>
      <c r="M269" s="21">
        <f>IF(A269&amp;""="","",IFERROR(SUMIFS('المدفوعات'!$A$6:$A$2005,'المدفوعات'!$B$6:$B$2005,A269&amp;"",'المدفوعات'!$H$6:$H$2005,1)/COUNTIFS('المدفوعات'!$B$6:$B$2005,A269&amp;"",'المدفوعات'!$H$6:$H$2005,1),""))</f>
        <v/>
      </c>
      <c r="N269" s="6">
        <f>IF(A269&amp;""="","",IF(G269&lt;=0,"حدد الاشتراك",IF(K269&gt;0,"متأخر",IF(K269&lt;0,"دفع مقدمًا","مسدد"))))</f>
        <v/>
      </c>
      <c r="O269" s="20">
        <f>IF(N269="متأخر",COUNTIFS($K$6:$K$305,"&gt;"&amp;K269)+COUNTIFS($K$6:K269,K269),"")</f>
        <v/>
      </c>
    </row>
    <row r="270">
      <c r="A270" s="5" t="n"/>
      <c r="B270" s="5" t="n"/>
      <c r="C270" s="5" t="n"/>
      <c r="D270" s="17" t="n"/>
      <c r="E270" s="18" t="n"/>
      <c r="F270" s="15" t="n"/>
      <c r="G270" s="19">
        <f>IF(A270&amp;""="","",IF(N(F270)&gt;0,F270,ROUND(N(E270)*'الإعدادات'!$B$6,2)))</f>
        <v/>
      </c>
      <c r="H270" s="20">
        <f>IF(A270&amp;""="","",MAX(0,(YEAR('الإعدادات'!$B$4)-YEAR('الإعدادات'!$B$5))*12+MONTH('الإعدادات'!$B$4)-MONTH('الإعدادات'!$B$5)+1))</f>
        <v/>
      </c>
      <c r="I270" s="19">
        <f>IF(A270&amp;""="","",ROUND(H270*G270,2))</f>
        <v/>
      </c>
      <c r="J270" s="19">
        <f>IF(A270&amp;""="","",SUMIFS('المدفوعات'!$C$6:$C$2005,'المدفوعات'!$B$6:$B$2005,A270&amp;""))</f>
        <v/>
      </c>
      <c r="K270" s="19">
        <f>IF(A270&amp;""="","",ROUND(I270-J270,2))</f>
        <v/>
      </c>
      <c r="L270" s="20">
        <f>IF(A270&amp;""="","",IF(AND(K270&gt;0,G270&gt;0),ROUNDUP(ROUND(K270/G270,4),0),0))</f>
        <v/>
      </c>
      <c r="M270" s="21">
        <f>IF(A270&amp;""="","",IFERROR(SUMIFS('المدفوعات'!$A$6:$A$2005,'المدفوعات'!$B$6:$B$2005,A270&amp;"",'المدفوعات'!$H$6:$H$2005,1)/COUNTIFS('المدفوعات'!$B$6:$B$2005,A270&amp;"",'المدفوعات'!$H$6:$H$2005,1),""))</f>
        <v/>
      </c>
      <c r="N270" s="6">
        <f>IF(A270&amp;""="","",IF(G270&lt;=0,"حدد الاشتراك",IF(K270&gt;0,"متأخر",IF(K270&lt;0,"دفع مقدمًا","مسدد"))))</f>
        <v/>
      </c>
      <c r="O270" s="20">
        <f>IF(N270="متأخر",COUNTIFS($K$6:$K$305,"&gt;"&amp;K270)+COUNTIFS($K$6:K270,K270),"")</f>
        <v/>
      </c>
    </row>
    <row r="271">
      <c r="A271" s="5" t="n"/>
      <c r="B271" s="5" t="n"/>
      <c r="C271" s="5" t="n"/>
      <c r="D271" s="17" t="n"/>
      <c r="E271" s="18" t="n"/>
      <c r="F271" s="15" t="n"/>
      <c r="G271" s="19">
        <f>IF(A271&amp;""="","",IF(N(F271)&gt;0,F271,ROUND(N(E271)*'الإعدادات'!$B$6,2)))</f>
        <v/>
      </c>
      <c r="H271" s="20">
        <f>IF(A271&amp;""="","",MAX(0,(YEAR('الإعدادات'!$B$4)-YEAR('الإعدادات'!$B$5))*12+MONTH('الإعدادات'!$B$4)-MONTH('الإعدادات'!$B$5)+1))</f>
        <v/>
      </c>
      <c r="I271" s="19">
        <f>IF(A271&amp;""="","",ROUND(H271*G271,2))</f>
        <v/>
      </c>
      <c r="J271" s="19">
        <f>IF(A271&amp;""="","",SUMIFS('المدفوعات'!$C$6:$C$2005,'المدفوعات'!$B$6:$B$2005,A271&amp;""))</f>
        <v/>
      </c>
      <c r="K271" s="19">
        <f>IF(A271&amp;""="","",ROUND(I271-J271,2))</f>
        <v/>
      </c>
      <c r="L271" s="20">
        <f>IF(A271&amp;""="","",IF(AND(K271&gt;0,G271&gt;0),ROUNDUP(ROUND(K271/G271,4),0),0))</f>
        <v/>
      </c>
      <c r="M271" s="21">
        <f>IF(A271&amp;""="","",IFERROR(SUMIFS('المدفوعات'!$A$6:$A$2005,'المدفوعات'!$B$6:$B$2005,A271&amp;"",'المدفوعات'!$H$6:$H$2005,1)/COUNTIFS('المدفوعات'!$B$6:$B$2005,A271&amp;"",'المدفوعات'!$H$6:$H$2005,1),""))</f>
        <v/>
      </c>
      <c r="N271" s="6">
        <f>IF(A271&amp;""="","",IF(G271&lt;=0,"حدد الاشتراك",IF(K271&gt;0,"متأخر",IF(K271&lt;0,"دفع مقدمًا","مسدد"))))</f>
        <v/>
      </c>
      <c r="O271" s="20">
        <f>IF(N271="متأخر",COUNTIFS($K$6:$K$305,"&gt;"&amp;K271)+COUNTIFS($K$6:K271,K271),"")</f>
        <v/>
      </c>
    </row>
    <row r="272">
      <c r="A272" s="5" t="n"/>
      <c r="B272" s="5" t="n"/>
      <c r="C272" s="5" t="n"/>
      <c r="D272" s="17" t="n"/>
      <c r="E272" s="18" t="n"/>
      <c r="F272" s="15" t="n"/>
      <c r="G272" s="19">
        <f>IF(A272&amp;""="","",IF(N(F272)&gt;0,F272,ROUND(N(E272)*'الإعدادات'!$B$6,2)))</f>
        <v/>
      </c>
      <c r="H272" s="20">
        <f>IF(A272&amp;""="","",MAX(0,(YEAR('الإعدادات'!$B$4)-YEAR('الإعدادات'!$B$5))*12+MONTH('الإعدادات'!$B$4)-MONTH('الإعدادات'!$B$5)+1))</f>
        <v/>
      </c>
      <c r="I272" s="19">
        <f>IF(A272&amp;""="","",ROUND(H272*G272,2))</f>
        <v/>
      </c>
      <c r="J272" s="19">
        <f>IF(A272&amp;""="","",SUMIFS('المدفوعات'!$C$6:$C$2005,'المدفوعات'!$B$6:$B$2005,A272&amp;""))</f>
        <v/>
      </c>
      <c r="K272" s="19">
        <f>IF(A272&amp;""="","",ROUND(I272-J272,2))</f>
        <v/>
      </c>
      <c r="L272" s="20">
        <f>IF(A272&amp;""="","",IF(AND(K272&gt;0,G272&gt;0),ROUNDUP(ROUND(K272/G272,4),0),0))</f>
        <v/>
      </c>
      <c r="M272" s="21">
        <f>IF(A272&amp;""="","",IFERROR(SUMIFS('المدفوعات'!$A$6:$A$2005,'المدفوعات'!$B$6:$B$2005,A272&amp;"",'المدفوعات'!$H$6:$H$2005,1)/COUNTIFS('المدفوعات'!$B$6:$B$2005,A272&amp;"",'المدفوعات'!$H$6:$H$2005,1),""))</f>
        <v/>
      </c>
      <c r="N272" s="6">
        <f>IF(A272&amp;""="","",IF(G272&lt;=0,"حدد الاشتراك",IF(K272&gt;0,"متأخر",IF(K272&lt;0,"دفع مقدمًا","مسدد"))))</f>
        <v/>
      </c>
      <c r="O272" s="20">
        <f>IF(N272="متأخر",COUNTIFS($K$6:$K$305,"&gt;"&amp;K272)+COUNTIFS($K$6:K272,K272),"")</f>
        <v/>
      </c>
    </row>
    <row r="273">
      <c r="A273" s="5" t="n"/>
      <c r="B273" s="5" t="n"/>
      <c r="C273" s="5" t="n"/>
      <c r="D273" s="17" t="n"/>
      <c r="E273" s="18" t="n"/>
      <c r="F273" s="15" t="n"/>
      <c r="G273" s="19">
        <f>IF(A273&amp;""="","",IF(N(F273)&gt;0,F273,ROUND(N(E273)*'الإعدادات'!$B$6,2)))</f>
        <v/>
      </c>
      <c r="H273" s="20">
        <f>IF(A273&amp;""="","",MAX(0,(YEAR('الإعدادات'!$B$4)-YEAR('الإعدادات'!$B$5))*12+MONTH('الإعدادات'!$B$4)-MONTH('الإعدادات'!$B$5)+1))</f>
        <v/>
      </c>
      <c r="I273" s="19">
        <f>IF(A273&amp;""="","",ROUND(H273*G273,2))</f>
        <v/>
      </c>
      <c r="J273" s="19">
        <f>IF(A273&amp;""="","",SUMIFS('المدفوعات'!$C$6:$C$2005,'المدفوعات'!$B$6:$B$2005,A273&amp;""))</f>
        <v/>
      </c>
      <c r="K273" s="19">
        <f>IF(A273&amp;""="","",ROUND(I273-J273,2))</f>
        <v/>
      </c>
      <c r="L273" s="20">
        <f>IF(A273&amp;""="","",IF(AND(K273&gt;0,G273&gt;0),ROUNDUP(ROUND(K273/G273,4),0),0))</f>
        <v/>
      </c>
      <c r="M273" s="21">
        <f>IF(A273&amp;""="","",IFERROR(SUMIFS('المدفوعات'!$A$6:$A$2005,'المدفوعات'!$B$6:$B$2005,A273&amp;"",'المدفوعات'!$H$6:$H$2005,1)/COUNTIFS('المدفوعات'!$B$6:$B$2005,A273&amp;"",'المدفوعات'!$H$6:$H$2005,1),""))</f>
        <v/>
      </c>
      <c r="N273" s="6">
        <f>IF(A273&amp;""="","",IF(G273&lt;=0,"حدد الاشتراك",IF(K273&gt;0,"متأخر",IF(K273&lt;0,"دفع مقدمًا","مسدد"))))</f>
        <v/>
      </c>
      <c r="O273" s="20">
        <f>IF(N273="متأخر",COUNTIFS($K$6:$K$305,"&gt;"&amp;K273)+COUNTIFS($K$6:K273,K273),"")</f>
        <v/>
      </c>
    </row>
    <row r="274">
      <c r="A274" s="5" t="n"/>
      <c r="B274" s="5" t="n"/>
      <c r="C274" s="5" t="n"/>
      <c r="D274" s="17" t="n"/>
      <c r="E274" s="18" t="n"/>
      <c r="F274" s="15" t="n"/>
      <c r="G274" s="19">
        <f>IF(A274&amp;""="","",IF(N(F274)&gt;0,F274,ROUND(N(E274)*'الإعدادات'!$B$6,2)))</f>
        <v/>
      </c>
      <c r="H274" s="20">
        <f>IF(A274&amp;""="","",MAX(0,(YEAR('الإعدادات'!$B$4)-YEAR('الإعدادات'!$B$5))*12+MONTH('الإعدادات'!$B$4)-MONTH('الإعدادات'!$B$5)+1))</f>
        <v/>
      </c>
      <c r="I274" s="19">
        <f>IF(A274&amp;""="","",ROUND(H274*G274,2))</f>
        <v/>
      </c>
      <c r="J274" s="19">
        <f>IF(A274&amp;""="","",SUMIFS('المدفوعات'!$C$6:$C$2005,'المدفوعات'!$B$6:$B$2005,A274&amp;""))</f>
        <v/>
      </c>
      <c r="K274" s="19">
        <f>IF(A274&amp;""="","",ROUND(I274-J274,2))</f>
        <v/>
      </c>
      <c r="L274" s="20">
        <f>IF(A274&amp;""="","",IF(AND(K274&gt;0,G274&gt;0),ROUNDUP(ROUND(K274/G274,4),0),0))</f>
        <v/>
      </c>
      <c r="M274" s="21">
        <f>IF(A274&amp;""="","",IFERROR(SUMIFS('المدفوعات'!$A$6:$A$2005,'المدفوعات'!$B$6:$B$2005,A274&amp;"",'المدفوعات'!$H$6:$H$2005,1)/COUNTIFS('المدفوعات'!$B$6:$B$2005,A274&amp;"",'المدفوعات'!$H$6:$H$2005,1),""))</f>
        <v/>
      </c>
      <c r="N274" s="6">
        <f>IF(A274&amp;""="","",IF(G274&lt;=0,"حدد الاشتراك",IF(K274&gt;0,"متأخر",IF(K274&lt;0,"دفع مقدمًا","مسدد"))))</f>
        <v/>
      </c>
      <c r="O274" s="20">
        <f>IF(N274="متأخر",COUNTIFS($K$6:$K$305,"&gt;"&amp;K274)+COUNTIFS($K$6:K274,K274),"")</f>
        <v/>
      </c>
    </row>
    <row r="275">
      <c r="A275" s="5" t="n"/>
      <c r="B275" s="5" t="n"/>
      <c r="C275" s="5" t="n"/>
      <c r="D275" s="17" t="n"/>
      <c r="E275" s="18" t="n"/>
      <c r="F275" s="15" t="n"/>
      <c r="G275" s="19">
        <f>IF(A275&amp;""="","",IF(N(F275)&gt;0,F275,ROUND(N(E275)*'الإعدادات'!$B$6,2)))</f>
        <v/>
      </c>
      <c r="H275" s="20">
        <f>IF(A275&amp;""="","",MAX(0,(YEAR('الإعدادات'!$B$4)-YEAR('الإعدادات'!$B$5))*12+MONTH('الإعدادات'!$B$4)-MONTH('الإعدادات'!$B$5)+1))</f>
        <v/>
      </c>
      <c r="I275" s="19">
        <f>IF(A275&amp;""="","",ROUND(H275*G275,2))</f>
        <v/>
      </c>
      <c r="J275" s="19">
        <f>IF(A275&amp;""="","",SUMIFS('المدفوعات'!$C$6:$C$2005,'المدفوعات'!$B$6:$B$2005,A275&amp;""))</f>
        <v/>
      </c>
      <c r="K275" s="19">
        <f>IF(A275&amp;""="","",ROUND(I275-J275,2))</f>
        <v/>
      </c>
      <c r="L275" s="20">
        <f>IF(A275&amp;""="","",IF(AND(K275&gt;0,G275&gt;0),ROUNDUP(ROUND(K275/G275,4),0),0))</f>
        <v/>
      </c>
      <c r="M275" s="21">
        <f>IF(A275&amp;""="","",IFERROR(SUMIFS('المدفوعات'!$A$6:$A$2005,'المدفوعات'!$B$6:$B$2005,A275&amp;"",'المدفوعات'!$H$6:$H$2005,1)/COUNTIFS('المدفوعات'!$B$6:$B$2005,A275&amp;"",'المدفوعات'!$H$6:$H$2005,1),""))</f>
        <v/>
      </c>
      <c r="N275" s="6">
        <f>IF(A275&amp;""="","",IF(G275&lt;=0,"حدد الاشتراك",IF(K275&gt;0,"متأخر",IF(K275&lt;0,"دفع مقدمًا","مسدد"))))</f>
        <v/>
      </c>
      <c r="O275" s="20">
        <f>IF(N275="متأخر",COUNTIFS($K$6:$K$305,"&gt;"&amp;K275)+COUNTIFS($K$6:K275,K275),"")</f>
        <v/>
      </c>
    </row>
    <row r="276">
      <c r="A276" s="5" t="n"/>
      <c r="B276" s="5" t="n"/>
      <c r="C276" s="5" t="n"/>
      <c r="D276" s="17" t="n"/>
      <c r="E276" s="18" t="n"/>
      <c r="F276" s="15" t="n"/>
      <c r="G276" s="19">
        <f>IF(A276&amp;""="","",IF(N(F276)&gt;0,F276,ROUND(N(E276)*'الإعدادات'!$B$6,2)))</f>
        <v/>
      </c>
      <c r="H276" s="20">
        <f>IF(A276&amp;""="","",MAX(0,(YEAR('الإعدادات'!$B$4)-YEAR('الإعدادات'!$B$5))*12+MONTH('الإعدادات'!$B$4)-MONTH('الإعدادات'!$B$5)+1))</f>
        <v/>
      </c>
      <c r="I276" s="19">
        <f>IF(A276&amp;""="","",ROUND(H276*G276,2))</f>
        <v/>
      </c>
      <c r="J276" s="19">
        <f>IF(A276&amp;""="","",SUMIFS('المدفوعات'!$C$6:$C$2005,'المدفوعات'!$B$6:$B$2005,A276&amp;""))</f>
        <v/>
      </c>
      <c r="K276" s="19">
        <f>IF(A276&amp;""="","",ROUND(I276-J276,2))</f>
        <v/>
      </c>
      <c r="L276" s="20">
        <f>IF(A276&amp;""="","",IF(AND(K276&gt;0,G276&gt;0),ROUNDUP(ROUND(K276/G276,4),0),0))</f>
        <v/>
      </c>
      <c r="M276" s="21">
        <f>IF(A276&amp;""="","",IFERROR(SUMIFS('المدفوعات'!$A$6:$A$2005,'المدفوعات'!$B$6:$B$2005,A276&amp;"",'المدفوعات'!$H$6:$H$2005,1)/COUNTIFS('المدفوعات'!$B$6:$B$2005,A276&amp;"",'المدفوعات'!$H$6:$H$2005,1),""))</f>
        <v/>
      </c>
      <c r="N276" s="6">
        <f>IF(A276&amp;""="","",IF(G276&lt;=0,"حدد الاشتراك",IF(K276&gt;0,"متأخر",IF(K276&lt;0,"دفع مقدمًا","مسدد"))))</f>
        <v/>
      </c>
      <c r="O276" s="20">
        <f>IF(N276="متأخر",COUNTIFS($K$6:$K$305,"&gt;"&amp;K276)+COUNTIFS($K$6:K276,K276),"")</f>
        <v/>
      </c>
    </row>
    <row r="277">
      <c r="A277" s="5" t="n"/>
      <c r="B277" s="5" t="n"/>
      <c r="C277" s="5" t="n"/>
      <c r="D277" s="17" t="n"/>
      <c r="E277" s="18" t="n"/>
      <c r="F277" s="15" t="n"/>
      <c r="G277" s="19">
        <f>IF(A277&amp;""="","",IF(N(F277)&gt;0,F277,ROUND(N(E277)*'الإعدادات'!$B$6,2)))</f>
        <v/>
      </c>
      <c r="H277" s="20">
        <f>IF(A277&amp;""="","",MAX(0,(YEAR('الإعدادات'!$B$4)-YEAR('الإعدادات'!$B$5))*12+MONTH('الإعدادات'!$B$4)-MONTH('الإعدادات'!$B$5)+1))</f>
        <v/>
      </c>
      <c r="I277" s="19">
        <f>IF(A277&amp;""="","",ROUND(H277*G277,2))</f>
        <v/>
      </c>
      <c r="J277" s="19">
        <f>IF(A277&amp;""="","",SUMIFS('المدفوعات'!$C$6:$C$2005,'المدفوعات'!$B$6:$B$2005,A277&amp;""))</f>
        <v/>
      </c>
      <c r="K277" s="19">
        <f>IF(A277&amp;""="","",ROUND(I277-J277,2))</f>
        <v/>
      </c>
      <c r="L277" s="20">
        <f>IF(A277&amp;""="","",IF(AND(K277&gt;0,G277&gt;0),ROUNDUP(ROUND(K277/G277,4),0),0))</f>
        <v/>
      </c>
      <c r="M277" s="21">
        <f>IF(A277&amp;""="","",IFERROR(SUMIFS('المدفوعات'!$A$6:$A$2005,'المدفوعات'!$B$6:$B$2005,A277&amp;"",'المدفوعات'!$H$6:$H$2005,1)/COUNTIFS('المدفوعات'!$B$6:$B$2005,A277&amp;"",'المدفوعات'!$H$6:$H$2005,1),""))</f>
        <v/>
      </c>
      <c r="N277" s="6">
        <f>IF(A277&amp;""="","",IF(G277&lt;=0,"حدد الاشتراك",IF(K277&gt;0,"متأخر",IF(K277&lt;0,"دفع مقدمًا","مسدد"))))</f>
        <v/>
      </c>
      <c r="O277" s="20">
        <f>IF(N277="متأخر",COUNTIFS($K$6:$K$305,"&gt;"&amp;K277)+COUNTIFS($K$6:K277,K277),"")</f>
        <v/>
      </c>
    </row>
    <row r="278">
      <c r="A278" s="5" t="n"/>
      <c r="B278" s="5" t="n"/>
      <c r="C278" s="5" t="n"/>
      <c r="D278" s="17" t="n"/>
      <c r="E278" s="18" t="n"/>
      <c r="F278" s="15" t="n"/>
      <c r="G278" s="19">
        <f>IF(A278&amp;""="","",IF(N(F278)&gt;0,F278,ROUND(N(E278)*'الإعدادات'!$B$6,2)))</f>
        <v/>
      </c>
      <c r="H278" s="20">
        <f>IF(A278&amp;""="","",MAX(0,(YEAR('الإعدادات'!$B$4)-YEAR('الإعدادات'!$B$5))*12+MONTH('الإعدادات'!$B$4)-MONTH('الإعدادات'!$B$5)+1))</f>
        <v/>
      </c>
      <c r="I278" s="19">
        <f>IF(A278&amp;""="","",ROUND(H278*G278,2))</f>
        <v/>
      </c>
      <c r="J278" s="19">
        <f>IF(A278&amp;""="","",SUMIFS('المدفوعات'!$C$6:$C$2005,'المدفوعات'!$B$6:$B$2005,A278&amp;""))</f>
        <v/>
      </c>
      <c r="K278" s="19">
        <f>IF(A278&amp;""="","",ROUND(I278-J278,2))</f>
        <v/>
      </c>
      <c r="L278" s="20">
        <f>IF(A278&amp;""="","",IF(AND(K278&gt;0,G278&gt;0),ROUNDUP(ROUND(K278/G278,4),0),0))</f>
        <v/>
      </c>
      <c r="M278" s="21">
        <f>IF(A278&amp;""="","",IFERROR(SUMIFS('المدفوعات'!$A$6:$A$2005,'المدفوعات'!$B$6:$B$2005,A278&amp;"",'المدفوعات'!$H$6:$H$2005,1)/COUNTIFS('المدفوعات'!$B$6:$B$2005,A278&amp;"",'المدفوعات'!$H$6:$H$2005,1),""))</f>
        <v/>
      </c>
      <c r="N278" s="6">
        <f>IF(A278&amp;""="","",IF(G278&lt;=0,"حدد الاشتراك",IF(K278&gt;0,"متأخر",IF(K278&lt;0,"دفع مقدمًا","مسدد"))))</f>
        <v/>
      </c>
      <c r="O278" s="20">
        <f>IF(N278="متأخر",COUNTIFS($K$6:$K$305,"&gt;"&amp;K278)+COUNTIFS($K$6:K278,K278),"")</f>
        <v/>
      </c>
    </row>
    <row r="279">
      <c r="A279" s="5" t="n"/>
      <c r="B279" s="5" t="n"/>
      <c r="C279" s="5" t="n"/>
      <c r="D279" s="17" t="n"/>
      <c r="E279" s="18" t="n"/>
      <c r="F279" s="15" t="n"/>
      <c r="G279" s="19">
        <f>IF(A279&amp;""="","",IF(N(F279)&gt;0,F279,ROUND(N(E279)*'الإعدادات'!$B$6,2)))</f>
        <v/>
      </c>
      <c r="H279" s="20">
        <f>IF(A279&amp;""="","",MAX(0,(YEAR('الإعدادات'!$B$4)-YEAR('الإعدادات'!$B$5))*12+MONTH('الإعدادات'!$B$4)-MONTH('الإعدادات'!$B$5)+1))</f>
        <v/>
      </c>
      <c r="I279" s="19">
        <f>IF(A279&amp;""="","",ROUND(H279*G279,2))</f>
        <v/>
      </c>
      <c r="J279" s="19">
        <f>IF(A279&amp;""="","",SUMIFS('المدفوعات'!$C$6:$C$2005,'المدفوعات'!$B$6:$B$2005,A279&amp;""))</f>
        <v/>
      </c>
      <c r="K279" s="19">
        <f>IF(A279&amp;""="","",ROUND(I279-J279,2))</f>
        <v/>
      </c>
      <c r="L279" s="20">
        <f>IF(A279&amp;""="","",IF(AND(K279&gt;0,G279&gt;0),ROUNDUP(ROUND(K279/G279,4),0),0))</f>
        <v/>
      </c>
      <c r="M279" s="21">
        <f>IF(A279&amp;""="","",IFERROR(SUMIFS('المدفوعات'!$A$6:$A$2005,'المدفوعات'!$B$6:$B$2005,A279&amp;"",'المدفوعات'!$H$6:$H$2005,1)/COUNTIFS('المدفوعات'!$B$6:$B$2005,A279&amp;"",'المدفوعات'!$H$6:$H$2005,1),""))</f>
        <v/>
      </c>
      <c r="N279" s="6">
        <f>IF(A279&amp;""="","",IF(G279&lt;=0,"حدد الاشتراك",IF(K279&gt;0,"متأخر",IF(K279&lt;0,"دفع مقدمًا","مسدد"))))</f>
        <v/>
      </c>
      <c r="O279" s="20">
        <f>IF(N279="متأخر",COUNTIFS($K$6:$K$305,"&gt;"&amp;K279)+COUNTIFS($K$6:K279,K279),"")</f>
        <v/>
      </c>
    </row>
    <row r="280">
      <c r="A280" s="5" t="n"/>
      <c r="B280" s="5" t="n"/>
      <c r="C280" s="5" t="n"/>
      <c r="D280" s="17" t="n"/>
      <c r="E280" s="18" t="n"/>
      <c r="F280" s="15" t="n"/>
      <c r="G280" s="19">
        <f>IF(A280&amp;""="","",IF(N(F280)&gt;0,F280,ROUND(N(E280)*'الإعدادات'!$B$6,2)))</f>
        <v/>
      </c>
      <c r="H280" s="20">
        <f>IF(A280&amp;""="","",MAX(0,(YEAR('الإعدادات'!$B$4)-YEAR('الإعدادات'!$B$5))*12+MONTH('الإعدادات'!$B$4)-MONTH('الإعدادات'!$B$5)+1))</f>
        <v/>
      </c>
      <c r="I280" s="19">
        <f>IF(A280&amp;""="","",ROUND(H280*G280,2))</f>
        <v/>
      </c>
      <c r="J280" s="19">
        <f>IF(A280&amp;""="","",SUMIFS('المدفوعات'!$C$6:$C$2005,'المدفوعات'!$B$6:$B$2005,A280&amp;""))</f>
        <v/>
      </c>
      <c r="K280" s="19">
        <f>IF(A280&amp;""="","",ROUND(I280-J280,2))</f>
        <v/>
      </c>
      <c r="L280" s="20">
        <f>IF(A280&amp;""="","",IF(AND(K280&gt;0,G280&gt;0),ROUNDUP(ROUND(K280/G280,4),0),0))</f>
        <v/>
      </c>
      <c r="M280" s="21">
        <f>IF(A280&amp;""="","",IFERROR(SUMIFS('المدفوعات'!$A$6:$A$2005,'المدفوعات'!$B$6:$B$2005,A280&amp;"",'المدفوعات'!$H$6:$H$2005,1)/COUNTIFS('المدفوعات'!$B$6:$B$2005,A280&amp;"",'المدفوعات'!$H$6:$H$2005,1),""))</f>
        <v/>
      </c>
      <c r="N280" s="6">
        <f>IF(A280&amp;""="","",IF(G280&lt;=0,"حدد الاشتراك",IF(K280&gt;0,"متأخر",IF(K280&lt;0,"دفع مقدمًا","مسدد"))))</f>
        <v/>
      </c>
      <c r="O280" s="20">
        <f>IF(N280="متأخر",COUNTIFS($K$6:$K$305,"&gt;"&amp;K280)+COUNTIFS($K$6:K280,K280),"")</f>
        <v/>
      </c>
    </row>
    <row r="281">
      <c r="A281" s="5" t="n"/>
      <c r="B281" s="5" t="n"/>
      <c r="C281" s="5" t="n"/>
      <c r="D281" s="17" t="n"/>
      <c r="E281" s="18" t="n"/>
      <c r="F281" s="15" t="n"/>
      <c r="G281" s="19">
        <f>IF(A281&amp;""="","",IF(N(F281)&gt;0,F281,ROUND(N(E281)*'الإعدادات'!$B$6,2)))</f>
        <v/>
      </c>
      <c r="H281" s="20">
        <f>IF(A281&amp;""="","",MAX(0,(YEAR('الإعدادات'!$B$4)-YEAR('الإعدادات'!$B$5))*12+MONTH('الإعدادات'!$B$4)-MONTH('الإعدادات'!$B$5)+1))</f>
        <v/>
      </c>
      <c r="I281" s="19">
        <f>IF(A281&amp;""="","",ROUND(H281*G281,2))</f>
        <v/>
      </c>
      <c r="J281" s="19">
        <f>IF(A281&amp;""="","",SUMIFS('المدفوعات'!$C$6:$C$2005,'المدفوعات'!$B$6:$B$2005,A281&amp;""))</f>
        <v/>
      </c>
      <c r="K281" s="19">
        <f>IF(A281&amp;""="","",ROUND(I281-J281,2))</f>
        <v/>
      </c>
      <c r="L281" s="20">
        <f>IF(A281&amp;""="","",IF(AND(K281&gt;0,G281&gt;0),ROUNDUP(ROUND(K281/G281,4),0),0))</f>
        <v/>
      </c>
      <c r="M281" s="21">
        <f>IF(A281&amp;""="","",IFERROR(SUMIFS('المدفوعات'!$A$6:$A$2005,'المدفوعات'!$B$6:$B$2005,A281&amp;"",'المدفوعات'!$H$6:$H$2005,1)/COUNTIFS('المدفوعات'!$B$6:$B$2005,A281&amp;"",'المدفوعات'!$H$6:$H$2005,1),""))</f>
        <v/>
      </c>
      <c r="N281" s="6">
        <f>IF(A281&amp;""="","",IF(G281&lt;=0,"حدد الاشتراك",IF(K281&gt;0,"متأخر",IF(K281&lt;0,"دفع مقدمًا","مسدد"))))</f>
        <v/>
      </c>
      <c r="O281" s="20">
        <f>IF(N281="متأخر",COUNTIFS($K$6:$K$305,"&gt;"&amp;K281)+COUNTIFS($K$6:K281,K281),"")</f>
        <v/>
      </c>
    </row>
    <row r="282">
      <c r="A282" s="5" t="n"/>
      <c r="B282" s="5" t="n"/>
      <c r="C282" s="5" t="n"/>
      <c r="D282" s="17" t="n"/>
      <c r="E282" s="18" t="n"/>
      <c r="F282" s="15" t="n"/>
      <c r="G282" s="19">
        <f>IF(A282&amp;""="","",IF(N(F282)&gt;0,F282,ROUND(N(E282)*'الإعدادات'!$B$6,2)))</f>
        <v/>
      </c>
      <c r="H282" s="20">
        <f>IF(A282&amp;""="","",MAX(0,(YEAR('الإعدادات'!$B$4)-YEAR('الإعدادات'!$B$5))*12+MONTH('الإعدادات'!$B$4)-MONTH('الإعدادات'!$B$5)+1))</f>
        <v/>
      </c>
      <c r="I282" s="19">
        <f>IF(A282&amp;""="","",ROUND(H282*G282,2))</f>
        <v/>
      </c>
      <c r="J282" s="19">
        <f>IF(A282&amp;""="","",SUMIFS('المدفوعات'!$C$6:$C$2005,'المدفوعات'!$B$6:$B$2005,A282&amp;""))</f>
        <v/>
      </c>
      <c r="K282" s="19">
        <f>IF(A282&amp;""="","",ROUND(I282-J282,2))</f>
        <v/>
      </c>
      <c r="L282" s="20">
        <f>IF(A282&amp;""="","",IF(AND(K282&gt;0,G282&gt;0),ROUNDUP(ROUND(K282/G282,4),0),0))</f>
        <v/>
      </c>
      <c r="M282" s="21">
        <f>IF(A282&amp;""="","",IFERROR(SUMIFS('المدفوعات'!$A$6:$A$2005,'المدفوعات'!$B$6:$B$2005,A282&amp;"",'المدفوعات'!$H$6:$H$2005,1)/COUNTIFS('المدفوعات'!$B$6:$B$2005,A282&amp;"",'المدفوعات'!$H$6:$H$2005,1),""))</f>
        <v/>
      </c>
      <c r="N282" s="6">
        <f>IF(A282&amp;""="","",IF(G282&lt;=0,"حدد الاشتراك",IF(K282&gt;0,"متأخر",IF(K282&lt;0,"دفع مقدمًا","مسدد"))))</f>
        <v/>
      </c>
      <c r="O282" s="20">
        <f>IF(N282="متأخر",COUNTIFS($K$6:$K$305,"&gt;"&amp;K282)+COUNTIFS($K$6:K282,K282),"")</f>
        <v/>
      </c>
    </row>
    <row r="283">
      <c r="A283" s="5" t="n"/>
      <c r="B283" s="5" t="n"/>
      <c r="C283" s="5" t="n"/>
      <c r="D283" s="17" t="n"/>
      <c r="E283" s="18" t="n"/>
      <c r="F283" s="15" t="n"/>
      <c r="G283" s="19">
        <f>IF(A283&amp;""="","",IF(N(F283)&gt;0,F283,ROUND(N(E283)*'الإعدادات'!$B$6,2)))</f>
        <v/>
      </c>
      <c r="H283" s="20">
        <f>IF(A283&amp;""="","",MAX(0,(YEAR('الإعدادات'!$B$4)-YEAR('الإعدادات'!$B$5))*12+MONTH('الإعدادات'!$B$4)-MONTH('الإعدادات'!$B$5)+1))</f>
        <v/>
      </c>
      <c r="I283" s="19">
        <f>IF(A283&amp;""="","",ROUND(H283*G283,2))</f>
        <v/>
      </c>
      <c r="J283" s="19">
        <f>IF(A283&amp;""="","",SUMIFS('المدفوعات'!$C$6:$C$2005,'المدفوعات'!$B$6:$B$2005,A283&amp;""))</f>
        <v/>
      </c>
      <c r="K283" s="19">
        <f>IF(A283&amp;""="","",ROUND(I283-J283,2))</f>
        <v/>
      </c>
      <c r="L283" s="20">
        <f>IF(A283&amp;""="","",IF(AND(K283&gt;0,G283&gt;0),ROUNDUP(ROUND(K283/G283,4),0),0))</f>
        <v/>
      </c>
      <c r="M283" s="21">
        <f>IF(A283&amp;""="","",IFERROR(SUMIFS('المدفوعات'!$A$6:$A$2005,'المدفوعات'!$B$6:$B$2005,A283&amp;"",'المدفوعات'!$H$6:$H$2005,1)/COUNTIFS('المدفوعات'!$B$6:$B$2005,A283&amp;"",'المدفوعات'!$H$6:$H$2005,1),""))</f>
        <v/>
      </c>
      <c r="N283" s="6">
        <f>IF(A283&amp;""="","",IF(G283&lt;=0,"حدد الاشتراك",IF(K283&gt;0,"متأخر",IF(K283&lt;0,"دفع مقدمًا","مسدد"))))</f>
        <v/>
      </c>
      <c r="O283" s="20">
        <f>IF(N283="متأخر",COUNTIFS($K$6:$K$305,"&gt;"&amp;K283)+COUNTIFS($K$6:K283,K283),"")</f>
        <v/>
      </c>
    </row>
    <row r="284">
      <c r="A284" s="5" t="n"/>
      <c r="B284" s="5" t="n"/>
      <c r="C284" s="5" t="n"/>
      <c r="D284" s="17" t="n"/>
      <c r="E284" s="18" t="n"/>
      <c r="F284" s="15" t="n"/>
      <c r="G284" s="19">
        <f>IF(A284&amp;""="","",IF(N(F284)&gt;0,F284,ROUND(N(E284)*'الإعدادات'!$B$6,2)))</f>
        <v/>
      </c>
      <c r="H284" s="20">
        <f>IF(A284&amp;""="","",MAX(0,(YEAR('الإعدادات'!$B$4)-YEAR('الإعدادات'!$B$5))*12+MONTH('الإعدادات'!$B$4)-MONTH('الإعدادات'!$B$5)+1))</f>
        <v/>
      </c>
      <c r="I284" s="19">
        <f>IF(A284&amp;""="","",ROUND(H284*G284,2))</f>
        <v/>
      </c>
      <c r="J284" s="19">
        <f>IF(A284&amp;""="","",SUMIFS('المدفوعات'!$C$6:$C$2005,'المدفوعات'!$B$6:$B$2005,A284&amp;""))</f>
        <v/>
      </c>
      <c r="K284" s="19">
        <f>IF(A284&amp;""="","",ROUND(I284-J284,2))</f>
        <v/>
      </c>
      <c r="L284" s="20">
        <f>IF(A284&amp;""="","",IF(AND(K284&gt;0,G284&gt;0),ROUNDUP(ROUND(K284/G284,4),0),0))</f>
        <v/>
      </c>
      <c r="M284" s="21">
        <f>IF(A284&amp;""="","",IFERROR(SUMIFS('المدفوعات'!$A$6:$A$2005,'المدفوعات'!$B$6:$B$2005,A284&amp;"",'المدفوعات'!$H$6:$H$2005,1)/COUNTIFS('المدفوعات'!$B$6:$B$2005,A284&amp;"",'المدفوعات'!$H$6:$H$2005,1),""))</f>
        <v/>
      </c>
      <c r="N284" s="6">
        <f>IF(A284&amp;""="","",IF(G284&lt;=0,"حدد الاشتراك",IF(K284&gt;0,"متأخر",IF(K284&lt;0,"دفع مقدمًا","مسدد"))))</f>
        <v/>
      </c>
      <c r="O284" s="20">
        <f>IF(N284="متأخر",COUNTIFS($K$6:$K$305,"&gt;"&amp;K284)+COUNTIFS($K$6:K284,K284),"")</f>
        <v/>
      </c>
    </row>
    <row r="285">
      <c r="A285" s="5" t="n"/>
      <c r="B285" s="5" t="n"/>
      <c r="C285" s="5" t="n"/>
      <c r="D285" s="17" t="n"/>
      <c r="E285" s="18" t="n"/>
      <c r="F285" s="15" t="n"/>
      <c r="G285" s="19">
        <f>IF(A285&amp;""="","",IF(N(F285)&gt;0,F285,ROUND(N(E285)*'الإعدادات'!$B$6,2)))</f>
        <v/>
      </c>
      <c r="H285" s="20">
        <f>IF(A285&amp;""="","",MAX(0,(YEAR('الإعدادات'!$B$4)-YEAR('الإعدادات'!$B$5))*12+MONTH('الإعدادات'!$B$4)-MONTH('الإعدادات'!$B$5)+1))</f>
        <v/>
      </c>
      <c r="I285" s="19">
        <f>IF(A285&amp;""="","",ROUND(H285*G285,2))</f>
        <v/>
      </c>
      <c r="J285" s="19">
        <f>IF(A285&amp;""="","",SUMIFS('المدفوعات'!$C$6:$C$2005,'المدفوعات'!$B$6:$B$2005,A285&amp;""))</f>
        <v/>
      </c>
      <c r="K285" s="19">
        <f>IF(A285&amp;""="","",ROUND(I285-J285,2))</f>
        <v/>
      </c>
      <c r="L285" s="20">
        <f>IF(A285&amp;""="","",IF(AND(K285&gt;0,G285&gt;0),ROUNDUP(ROUND(K285/G285,4),0),0))</f>
        <v/>
      </c>
      <c r="M285" s="21">
        <f>IF(A285&amp;""="","",IFERROR(SUMIFS('المدفوعات'!$A$6:$A$2005,'المدفوعات'!$B$6:$B$2005,A285&amp;"",'المدفوعات'!$H$6:$H$2005,1)/COUNTIFS('المدفوعات'!$B$6:$B$2005,A285&amp;"",'المدفوعات'!$H$6:$H$2005,1),""))</f>
        <v/>
      </c>
      <c r="N285" s="6">
        <f>IF(A285&amp;""="","",IF(G285&lt;=0,"حدد الاشتراك",IF(K285&gt;0,"متأخر",IF(K285&lt;0,"دفع مقدمًا","مسدد"))))</f>
        <v/>
      </c>
      <c r="O285" s="20">
        <f>IF(N285="متأخر",COUNTIFS($K$6:$K$305,"&gt;"&amp;K285)+COUNTIFS($K$6:K285,K285),"")</f>
        <v/>
      </c>
    </row>
    <row r="286">
      <c r="A286" s="5" t="n"/>
      <c r="B286" s="5" t="n"/>
      <c r="C286" s="5" t="n"/>
      <c r="D286" s="17" t="n"/>
      <c r="E286" s="18" t="n"/>
      <c r="F286" s="15" t="n"/>
      <c r="G286" s="19">
        <f>IF(A286&amp;""="","",IF(N(F286)&gt;0,F286,ROUND(N(E286)*'الإعدادات'!$B$6,2)))</f>
        <v/>
      </c>
      <c r="H286" s="20">
        <f>IF(A286&amp;""="","",MAX(0,(YEAR('الإعدادات'!$B$4)-YEAR('الإعدادات'!$B$5))*12+MONTH('الإعدادات'!$B$4)-MONTH('الإعدادات'!$B$5)+1))</f>
        <v/>
      </c>
      <c r="I286" s="19">
        <f>IF(A286&amp;""="","",ROUND(H286*G286,2))</f>
        <v/>
      </c>
      <c r="J286" s="19">
        <f>IF(A286&amp;""="","",SUMIFS('المدفوعات'!$C$6:$C$2005,'المدفوعات'!$B$6:$B$2005,A286&amp;""))</f>
        <v/>
      </c>
      <c r="K286" s="19">
        <f>IF(A286&amp;""="","",ROUND(I286-J286,2))</f>
        <v/>
      </c>
      <c r="L286" s="20">
        <f>IF(A286&amp;""="","",IF(AND(K286&gt;0,G286&gt;0),ROUNDUP(ROUND(K286/G286,4),0),0))</f>
        <v/>
      </c>
      <c r="M286" s="21">
        <f>IF(A286&amp;""="","",IFERROR(SUMIFS('المدفوعات'!$A$6:$A$2005,'المدفوعات'!$B$6:$B$2005,A286&amp;"",'المدفوعات'!$H$6:$H$2005,1)/COUNTIFS('المدفوعات'!$B$6:$B$2005,A286&amp;"",'المدفوعات'!$H$6:$H$2005,1),""))</f>
        <v/>
      </c>
      <c r="N286" s="6">
        <f>IF(A286&amp;""="","",IF(G286&lt;=0,"حدد الاشتراك",IF(K286&gt;0,"متأخر",IF(K286&lt;0,"دفع مقدمًا","مسدد"))))</f>
        <v/>
      </c>
      <c r="O286" s="20">
        <f>IF(N286="متأخر",COUNTIFS($K$6:$K$305,"&gt;"&amp;K286)+COUNTIFS($K$6:K286,K286),"")</f>
        <v/>
      </c>
    </row>
    <row r="287">
      <c r="A287" s="5" t="n"/>
      <c r="B287" s="5" t="n"/>
      <c r="C287" s="5" t="n"/>
      <c r="D287" s="17" t="n"/>
      <c r="E287" s="18" t="n"/>
      <c r="F287" s="15" t="n"/>
      <c r="G287" s="19">
        <f>IF(A287&amp;""="","",IF(N(F287)&gt;0,F287,ROUND(N(E287)*'الإعدادات'!$B$6,2)))</f>
        <v/>
      </c>
      <c r="H287" s="20">
        <f>IF(A287&amp;""="","",MAX(0,(YEAR('الإعدادات'!$B$4)-YEAR('الإعدادات'!$B$5))*12+MONTH('الإعدادات'!$B$4)-MONTH('الإعدادات'!$B$5)+1))</f>
        <v/>
      </c>
      <c r="I287" s="19">
        <f>IF(A287&amp;""="","",ROUND(H287*G287,2))</f>
        <v/>
      </c>
      <c r="J287" s="19">
        <f>IF(A287&amp;""="","",SUMIFS('المدفوعات'!$C$6:$C$2005,'المدفوعات'!$B$6:$B$2005,A287&amp;""))</f>
        <v/>
      </c>
      <c r="K287" s="19">
        <f>IF(A287&amp;""="","",ROUND(I287-J287,2))</f>
        <v/>
      </c>
      <c r="L287" s="20">
        <f>IF(A287&amp;""="","",IF(AND(K287&gt;0,G287&gt;0),ROUNDUP(ROUND(K287/G287,4),0),0))</f>
        <v/>
      </c>
      <c r="M287" s="21">
        <f>IF(A287&amp;""="","",IFERROR(SUMIFS('المدفوعات'!$A$6:$A$2005,'المدفوعات'!$B$6:$B$2005,A287&amp;"",'المدفوعات'!$H$6:$H$2005,1)/COUNTIFS('المدفوعات'!$B$6:$B$2005,A287&amp;"",'المدفوعات'!$H$6:$H$2005,1),""))</f>
        <v/>
      </c>
      <c r="N287" s="6">
        <f>IF(A287&amp;""="","",IF(G287&lt;=0,"حدد الاشتراك",IF(K287&gt;0,"متأخر",IF(K287&lt;0,"دفع مقدمًا","مسدد"))))</f>
        <v/>
      </c>
      <c r="O287" s="20">
        <f>IF(N287="متأخر",COUNTIFS($K$6:$K$305,"&gt;"&amp;K287)+COUNTIFS($K$6:K287,K287),"")</f>
        <v/>
      </c>
    </row>
    <row r="288">
      <c r="A288" s="5" t="n"/>
      <c r="B288" s="5" t="n"/>
      <c r="C288" s="5" t="n"/>
      <c r="D288" s="17" t="n"/>
      <c r="E288" s="18" t="n"/>
      <c r="F288" s="15" t="n"/>
      <c r="G288" s="19">
        <f>IF(A288&amp;""="","",IF(N(F288)&gt;0,F288,ROUND(N(E288)*'الإعدادات'!$B$6,2)))</f>
        <v/>
      </c>
      <c r="H288" s="20">
        <f>IF(A288&amp;""="","",MAX(0,(YEAR('الإعدادات'!$B$4)-YEAR('الإعدادات'!$B$5))*12+MONTH('الإعدادات'!$B$4)-MONTH('الإعدادات'!$B$5)+1))</f>
        <v/>
      </c>
      <c r="I288" s="19">
        <f>IF(A288&amp;""="","",ROUND(H288*G288,2))</f>
        <v/>
      </c>
      <c r="J288" s="19">
        <f>IF(A288&amp;""="","",SUMIFS('المدفوعات'!$C$6:$C$2005,'المدفوعات'!$B$6:$B$2005,A288&amp;""))</f>
        <v/>
      </c>
      <c r="K288" s="19">
        <f>IF(A288&amp;""="","",ROUND(I288-J288,2))</f>
        <v/>
      </c>
      <c r="L288" s="20">
        <f>IF(A288&amp;""="","",IF(AND(K288&gt;0,G288&gt;0),ROUNDUP(ROUND(K288/G288,4),0),0))</f>
        <v/>
      </c>
      <c r="M288" s="21">
        <f>IF(A288&amp;""="","",IFERROR(SUMIFS('المدفوعات'!$A$6:$A$2005,'المدفوعات'!$B$6:$B$2005,A288&amp;"",'المدفوعات'!$H$6:$H$2005,1)/COUNTIFS('المدفوعات'!$B$6:$B$2005,A288&amp;"",'المدفوعات'!$H$6:$H$2005,1),""))</f>
        <v/>
      </c>
      <c r="N288" s="6">
        <f>IF(A288&amp;""="","",IF(G288&lt;=0,"حدد الاشتراك",IF(K288&gt;0,"متأخر",IF(K288&lt;0,"دفع مقدمًا","مسدد"))))</f>
        <v/>
      </c>
      <c r="O288" s="20">
        <f>IF(N288="متأخر",COUNTIFS($K$6:$K$305,"&gt;"&amp;K288)+COUNTIFS($K$6:K288,K288),"")</f>
        <v/>
      </c>
    </row>
    <row r="289">
      <c r="A289" s="5" t="n"/>
      <c r="B289" s="5" t="n"/>
      <c r="C289" s="5" t="n"/>
      <c r="D289" s="17" t="n"/>
      <c r="E289" s="18" t="n"/>
      <c r="F289" s="15" t="n"/>
      <c r="G289" s="19">
        <f>IF(A289&amp;""="","",IF(N(F289)&gt;0,F289,ROUND(N(E289)*'الإعدادات'!$B$6,2)))</f>
        <v/>
      </c>
      <c r="H289" s="20">
        <f>IF(A289&amp;""="","",MAX(0,(YEAR('الإعدادات'!$B$4)-YEAR('الإعدادات'!$B$5))*12+MONTH('الإعدادات'!$B$4)-MONTH('الإعدادات'!$B$5)+1))</f>
        <v/>
      </c>
      <c r="I289" s="19">
        <f>IF(A289&amp;""="","",ROUND(H289*G289,2))</f>
        <v/>
      </c>
      <c r="J289" s="19">
        <f>IF(A289&amp;""="","",SUMIFS('المدفوعات'!$C$6:$C$2005,'المدفوعات'!$B$6:$B$2005,A289&amp;""))</f>
        <v/>
      </c>
      <c r="K289" s="19">
        <f>IF(A289&amp;""="","",ROUND(I289-J289,2))</f>
        <v/>
      </c>
      <c r="L289" s="20">
        <f>IF(A289&amp;""="","",IF(AND(K289&gt;0,G289&gt;0),ROUNDUP(ROUND(K289/G289,4),0),0))</f>
        <v/>
      </c>
      <c r="M289" s="21">
        <f>IF(A289&amp;""="","",IFERROR(SUMIFS('المدفوعات'!$A$6:$A$2005,'المدفوعات'!$B$6:$B$2005,A289&amp;"",'المدفوعات'!$H$6:$H$2005,1)/COUNTIFS('المدفوعات'!$B$6:$B$2005,A289&amp;"",'المدفوعات'!$H$6:$H$2005,1),""))</f>
        <v/>
      </c>
      <c r="N289" s="6">
        <f>IF(A289&amp;""="","",IF(G289&lt;=0,"حدد الاشتراك",IF(K289&gt;0,"متأخر",IF(K289&lt;0,"دفع مقدمًا","مسدد"))))</f>
        <v/>
      </c>
      <c r="O289" s="20">
        <f>IF(N289="متأخر",COUNTIFS($K$6:$K$305,"&gt;"&amp;K289)+COUNTIFS($K$6:K289,K289),"")</f>
        <v/>
      </c>
    </row>
    <row r="290">
      <c r="A290" s="5" t="n"/>
      <c r="B290" s="5" t="n"/>
      <c r="C290" s="5" t="n"/>
      <c r="D290" s="17" t="n"/>
      <c r="E290" s="18" t="n"/>
      <c r="F290" s="15" t="n"/>
      <c r="G290" s="19">
        <f>IF(A290&amp;""="","",IF(N(F290)&gt;0,F290,ROUND(N(E290)*'الإعدادات'!$B$6,2)))</f>
        <v/>
      </c>
      <c r="H290" s="20">
        <f>IF(A290&amp;""="","",MAX(0,(YEAR('الإعدادات'!$B$4)-YEAR('الإعدادات'!$B$5))*12+MONTH('الإعدادات'!$B$4)-MONTH('الإعدادات'!$B$5)+1))</f>
        <v/>
      </c>
      <c r="I290" s="19">
        <f>IF(A290&amp;""="","",ROUND(H290*G290,2))</f>
        <v/>
      </c>
      <c r="J290" s="19">
        <f>IF(A290&amp;""="","",SUMIFS('المدفوعات'!$C$6:$C$2005,'المدفوعات'!$B$6:$B$2005,A290&amp;""))</f>
        <v/>
      </c>
      <c r="K290" s="19">
        <f>IF(A290&amp;""="","",ROUND(I290-J290,2))</f>
        <v/>
      </c>
      <c r="L290" s="20">
        <f>IF(A290&amp;""="","",IF(AND(K290&gt;0,G290&gt;0),ROUNDUP(ROUND(K290/G290,4),0),0))</f>
        <v/>
      </c>
      <c r="M290" s="21">
        <f>IF(A290&amp;""="","",IFERROR(SUMIFS('المدفوعات'!$A$6:$A$2005,'المدفوعات'!$B$6:$B$2005,A290&amp;"",'المدفوعات'!$H$6:$H$2005,1)/COUNTIFS('المدفوعات'!$B$6:$B$2005,A290&amp;"",'المدفوعات'!$H$6:$H$2005,1),""))</f>
        <v/>
      </c>
      <c r="N290" s="6">
        <f>IF(A290&amp;""="","",IF(G290&lt;=0,"حدد الاشتراك",IF(K290&gt;0,"متأخر",IF(K290&lt;0,"دفع مقدمًا","مسدد"))))</f>
        <v/>
      </c>
      <c r="O290" s="20">
        <f>IF(N290="متأخر",COUNTIFS($K$6:$K$305,"&gt;"&amp;K290)+COUNTIFS($K$6:K290,K290),"")</f>
        <v/>
      </c>
    </row>
    <row r="291">
      <c r="A291" s="5" t="n"/>
      <c r="B291" s="5" t="n"/>
      <c r="C291" s="5" t="n"/>
      <c r="D291" s="17" t="n"/>
      <c r="E291" s="18" t="n"/>
      <c r="F291" s="15" t="n"/>
      <c r="G291" s="19">
        <f>IF(A291&amp;""="","",IF(N(F291)&gt;0,F291,ROUND(N(E291)*'الإعدادات'!$B$6,2)))</f>
        <v/>
      </c>
      <c r="H291" s="20">
        <f>IF(A291&amp;""="","",MAX(0,(YEAR('الإعدادات'!$B$4)-YEAR('الإعدادات'!$B$5))*12+MONTH('الإعدادات'!$B$4)-MONTH('الإعدادات'!$B$5)+1))</f>
        <v/>
      </c>
      <c r="I291" s="19">
        <f>IF(A291&amp;""="","",ROUND(H291*G291,2))</f>
        <v/>
      </c>
      <c r="J291" s="19">
        <f>IF(A291&amp;""="","",SUMIFS('المدفوعات'!$C$6:$C$2005,'المدفوعات'!$B$6:$B$2005,A291&amp;""))</f>
        <v/>
      </c>
      <c r="K291" s="19">
        <f>IF(A291&amp;""="","",ROUND(I291-J291,2))</f>
        <v/>
      </c>
      <c r="L291" s="20">
        <f>IF(A291&amp;""="","",IF(AND(K291&gt;0,G291&gt;0),ROUNDUP(ROUND(K291/G291,4),0),0))</f>
        <v/>
      </c>
      <c r="M291" s="21">
        <f>IF(A291&amp;""="","",IFERROR(SUMIFS('المدفوعات'!$A$6:$A$2005,'المدفوعات'!$B$6:$B$2005,A291&amp;"",'المدفوعات'!$H$6:$H$2005,1)/COUNTIFS('المدفوعات'!$B$6:$B$2005,A291&amp;"",'المدفوعات'!$H$6:$H$2005,1),""))</f>
        <v/>
      </c>
      <c r="N291" s="6">
        <f>IF(A291&amp;""="","",IF(G291&lt;=0,"حدد الاشتراك",IF(K291&gt;0,"متأخر",IF(K291&lt;0,"دفع مقدمًا","مسدد"))))</f>
        <v/>
      </c>
      <c r="O291" s="20">
        <f>IF(N291="متأخر",COUNTIFS($K$6:$K$305,"&gt;"&amp;K291)+COUNTIFS($K$6:K291,K291),"")</f>
        <v/>
      </c>
    </row>
    <row r="292">
      <c r="A292" s="5" t="n"/>
      <c r="B292" s="5" t="n"/>
      <c r="C292" s="5" t="n"/>
      <c r="D292" s="17" t="n"/>
      <c r="E292" s="18" t="n"/>
      <c r="F292" s="15" t="n"/>
      <c r="G292" s="19">
        <f>IF(A292&amp;""="","",IF(N(F292)&gt;0,F292,ROUND(N(E292)*'الإعدادات'!$B$6,2)))</f>
        <v/>
      </c>
      <c r="H292" s="20">
        <f>IF(A292&amp;""="","",MAX(0,(YEAR('الإعدادات'!$B$4)-YEAR('الإعدادات'!$B$5))*12+MONTH('الإعدادات'!$B$4)-MONTH('الإعدادات'!$B$5)+1))</f>
        <v/>
      </c>
      <c r="I292" s="19">
        <f>IF(A292&amp;""="","",ROUND(H292*G292,2))</f>
        <v/>
      </c>
      <c r="J292" s="19">
        <f>IF(A292&amp;""="","",SUMIFS('المدفوعات'!$C$6:$C$2005,'المدفوعات'!$B$6:$B$2005,A292&amp;""))</f>
        <v/>
      </c>
      <c r="K292" s="19">
        <f>IF(A292&amp;""="","",ROUND(I292-J292,2))</f>
        <v/>
      </c>
      <c r="L292" s="20">
        <f>IF(A292&amp;""="","",IF(AND(K292&gt;0,G292&gt;0),ROUNDUP(ROUND(K292/G292,4),0),0))</f>
        <v/>
      </c>
      <c r="M292" s="21">
        <f>IF(A292&amp;""="","",IFERROR(SUMIFS('المدفوعات'!$A$6:$A$2005,'المدفوعات'!$B$6:$B$2005,A292&amp;"",'المدفوعات'!$H$6:$H$2005,1)/COUNTIFS('المدفوعات'!$B$6:$B$2005,A292&amp;"",'المدفوعات'!$H$6:$H$2005,1),""))</f>
        <v/>
      </c>
      <c r="N292" s="6">
        <f>IF(A292&amp;""="","",IF(G292&lt;=0,"حدد الاشتراك",IF(K292&gt;0,"متأخر",IF(K292&lt;0,"دفع مقدمًا","مسدد"))))</f>
        <v/>
      </c>
      <c r="O292" s="20">
        <f>IF(N292="متأخر",COUNTIFS($K$6:$K$305,"&gt;"&amp;K292)+COUNTIFS($K$6:K292,K292),"")</f>
        <v/>
      </c>
    </row>
    <row r="293">
      <c r="A293" s="5" t="n"/>
      <c r="B293" s="5" t="n"/>
      <c r="C293" s="5" t="n"/>
      <c r="D293" s="17" t="n"/>
      <c r="E293" s="18" t="n"/>
      <c r="F293" s="15" t="n"/>
      <c r="G293" s="19">
        <f>IF(A293&amp;""="","",IF(N(F293)&gt;0,F293,ROUND(N(E293)*'الإعدادات'!$B$6,2)))</f>
        <v/>
      </c>
      <c r="H293" s="20">
        <f>IF(A293&amp;""="","",MAX(0,(YEAR('الإعدادات'!$B$4)-YEAR('الإعدادات'!$B$5))*12+MONTH('الإعدادات'!$B$4)-MONTH('الإعدادات'!$B$5)+1))</f>
        <v/>
      </c>
      <c r="I293" s="19">
        <f>IF(A293&amp;""="","",ROUND(H293*G293,2))</f>
        <v/>
      </c>
      <c r="J293" s="19">
        <f>IF(A293&amp;""="","",SUMIFS('المدفوعات'!$C$6:$C$2005,'المدفوعات'!$B$6:$B$2005,A293&amp;""))</f>
        <v/>
      </c>
      <c r="K293" s="19">
        <f>IF(A293&amp;""="","",ROUND(I293-J293,2))</f>
        <v/>
      </c>
      <c r="L293" s="20">
        <f>IF(A293&amp;""="","",IF(AND(K293&gt;0,G293&gt;0),ROUNDUP(ROUND(K293/G293,4),0),0))</f>
        <v/>
      </c>
      <c r="M293" s="21">
        <f>IF(A293&amp;""="","",IFERROR(SUMIFS('المدفوعات'!$A$6:$A$2005,'المدفوعات'!$B$6:$B$2005,A293&amp;"",'المدفوعات'!$H$6:$H$2005,1)/COUNTIFS('المدفوعات'!$B$6:$B$2005,A293&amp;"",'المدفوعات'!$H$6:$H$2005,1),""))</f>
        <v/>
      </c>
      <c r="N293" s="6">
        <f>IF(A293&amp;""="","",IF(G293&lt;=0,"حدد الاشتراك",IF(K293&gt;0,"متأخر",IF(K293&lt;0,"دفع مقدمًا","مسدد"))))</f>
        <v/>
      </c>
      <c r="O293" s="20">
        <f>IF(N293="متأخر",COUNTIFS($K$6:$K$305,"&gt;"&amp;K293)+COUNTIFS($K$6:K293,K293),"")</f>
        <v/>
      </c>
    </row>
    <row r="294">
      <c r="A294" s="5" t="n"/>
      <c r="B294" s="5" t="n"/>
      <c r="C294" s="5" t="n"/>
      <c r="D294" s="17" t="n"/>
      <c r="E294" s="18" t="n"/>
      <c r="F294" s="15" t="n"/>
      <c r="G294" s="19">
        <f>IF(A294&amp;""="","",IF(N(F294)&gt;0,F294,ROUND(N(E294)*'الإعدادات'!$B$6,2)))</f>
        <v/>
      </c>
      <c r="H294" s="20">
        <f>IF(A294&amp;""="","",MAX(0,(YEAR('الإعدادات'!$B$4)-YEAR('الإعدادات'!$B$5))*12+MONTH('الإعدادات'!$B$4)-MONTH('الإعدادات'!$B$5)+1))</f>
        <v/>
      </c>
      <c r="I294" s="19">
        <f>IF(A294&amp;""="","",ROUND(H294*G294,2))</f>
        <v/>
      </c>
      <c r="J294" s="19">
        <f>IF(A294&amp;""="","",SUMIFS('المدفوعات'!$C$6:$C$2005,'المدفوعات'!$B$6:$B$2005,A294&amp;""))</f>
        <v/>
      </c>
      <c r="K294" s="19">
        <f>IF(A294&amp;""="","",ROUND(I294-J294,2))</f>
        <v/>
      </c>
      <c r="L294" s="20">
        <f>IF(A294&amp;""="","",IF(AND(K294&gt;0,G294&gt;0),ROUNDUP(ROUND(K294/G294,4),0),0))</f>
        <v/>
      </c>
      <c r="M294" s="21">
        <f>IF(A294&amp;""="","",IFERROR(SUMIFS('المدفوعات'!$A$6:$A$2005,'المدفوعات'!$B$6:$B$2005,A294&amp;"",'المدفوعات'!$H$6:$H$2005,1)/COUNTIFS('المدفوعات'!$B$6:$B$2005,A294&amp;"",'المدفوعات'!$H$6:$H$2005,1),""))</f>
        <v/>
      </c>
      <c r="N294" s="6">
        <f>IF(A294&amp;""="","",IF(G294&lt;=0,"حدد الاشتراك",IF(K294&gt;0,"متأخر",IF(K294&lt;0,"دفع مقدمًا","مسدد"))))</f>
        <v/>
      </c>
      <c r="O294" s="20">
        <f>IF(N294="متأخر",COUNTIFS($K$6:$K$305,"&gt;"&amp;K294)+COUNTIFS($K$6:K294,K294),"")</f>
        <v/>
      </c>
    </row>
    <row r="295">
      <c r="A295" s="5" t="n"/>
      <c r="B295" s="5" t="n"/>
      <c r="C295" s="5" t="n"/>
      <c r="D295" s="17" t="n"/>
      <c r="E295" s="18" t="n"/>
      <c r="F295" s="15" t="n"/>
      <c r="G295" s="19">
        <f>IF(A295&amp;""="","",IF(N(F295)&gt;0,F295,ROUND(N(E295)*'الإعدادات'!$B$6,2)))</f>
        <v/>
      </c>
      <c r="H295" s="20">
        <f>IF(A295&amp;""="","",MAX(0,(YEAR('الإعدادات'!$B$4)-YEAR('الإعدادات'!$B$5))*12+MONTH('الإعدادات'!$B$4)-MONTH('الإعدادات'!$B$5)+1))</f>
        <v/>
      </c>
      <c r="I295" s="19">
        <f>IF(A295&amp;""="","",ROUND(H295*G295,2))</f>
        <v/>
      </c>
      <c r="J295" s="19">
        <f>IF(A295&amp;""="","",SUMIFS('المدفوعات'!$C$6:$C$2005,'المدفوعات'!$B$6:$B$2005,A295&amp;""))</f>
        <v/>
      </c>
      <c r="K295" s="19">
        <f>IF(A295&amp;""="","",ROUND(I295-J295,2))</f>
        <v/>
      </c>
      <c r="L295" s="20">
        <f>IF(A295&amp;""="","",IF(AND(K295&gt;0,G295&gt;0),ROUNDUP(ROUND(K295/G295,4),0),0))</f>
        <v/>
      </c>
      <c r="M295" s="21">
        <f>IF(A295&amp;""="","",IFERROR(SUMIFS('المدفوعات'!$A$6:$A$2005,'المدفوعات'!$B$6:$B$2005,A295&amp;"",'المدفوعات'!$H$6:$H$2005,1)/COUNTIFS('المدفوعات'!$B$6:$B$2005,A295&amp;"",'المدفوعات'!$H$6:$H$2005,1),""))</f>
        <v/>
      </c>
      <c r="N295" s="6">
        <f>IF(A295&amp;""="","",IF(G295&lt;=0,"حدد الاشتراك",IF(K295&gt;0,"متأخر",IF(K295&lt;0,"دفع مقدمًا","مسدد"))))</f>
        <v/>
      </c>
      <c r="O295" s="20">
        <f>IF(N295="متأخر",COUNTIFS($K$6:$K$305,"&gt;"&amp;K295)+COUNTIFS($K$6:K295,K295),"")</f>
        <v/>
      </c>
    </row>
    <row r="296">
      <c r="A296" s="5" t="n"/>
      <c r="B296" s="5" t="n"/>
      <c r="C296" s="5" t="n"/>
      <c r="D296" s="17" t="n"/>
      <c r="E296" s="18" t="n"/>
      <c r="F296" s="15" t="n"/>
      <c r="G296" s="19">
        <f>IF(A296&amp;""="","",IF(N(F296)&gt;0,F296,ROUND(N(E296)*'الإعدادات'!$B$6,2)))</f>
        <v/>
      </c>
      <c r="H296" s="20">
        <f>IF(A296&amp;""="","",MAX(0,(YEAR('الإعدادات'!$B$4)-YEAR('الإعدادات'!$B$5))*12+MONTH('الإعدادات'!$B$4)-MONTH('الإعدادات'!$B$5)+1))</f>
        <v/>
      </c>
      <c r="I296" s="19">
        <f>IF(A296&amp;""="","",ROUND(H296*G296,2))</f>
        <v/>
      </c>
      <c r="J296" s="19">
        <f>IF(A296&amp;""="","",SUMIFS('المدفوعات'!$C$6:$C$2005,'المدفوعات'!$B$6:$B$2005,A296&amp;""))</f>
        <v/>
      </c>
      <c r="K296" s="19">
        <f>IF(A296&amp;""="","",ROUND(I296-J296,2))</f>
        <v/>
      </c>
      <c r="L296" s="20">
        <f>IF(A296&amp;""="","",IF(AND(K296&gt;0,G296&gt;0),ROUNDUP(ROUND(K296/G296,4),0),0))</f>
        <v/>
      </c>
      <c r="M296" s="21">
        <f>IF(A296&amp;""="","",IFERROR(SUMIFS('المدفوعات'!$A$6:$A$2005,'المدفوعات'!$B$6:$B$2005,A296&amp;"",'المدفوعات'!$H$6:$H$2005,1)/COUNTIFS('المدفوعات'!$B$6:$B$2005,A296&amp;"",'المدفوعات'!$H$6:$H$2005,1),""))</f>
        <v/>
      </c>
      <c r="N296" s="6">
        <f>IF(A296&amp;""="","",IF(G296&lt;=0,"حدد الاشتراك",IF(K296&gt;0,"متأخر",IF(K296&lt;0,"دفع مقدمًا","مسدد"))))</f>
        <v/>
      </c>
      <c r="O296" s="20">
        <f>IF(N296="متأخر",COUNTIFS($K$6:$K$305,"&gt;"&amp;K296)+COUNTIFS($K$6:K296,K296),"")</f>
        <v/>
      </c>
    </row>
    <row r="297">
      <c r="A297" s="5" t="n"/>
      <c r="B297" s="5" t="n"/>
      <c r="C297" s="5" t="n"/>
      <c r="D297" s="17" t="n"/>
      <c r="E297" s="18" t="n"/>
      <c r="F297" s="15" t="n"/>
      <c r="G297" s="19">
        <f>IF(A297&amp;""="","",IF(N(F297)&gt;0,F297,ROUND(N(E297)*'الإعدادات'!$B$6,2)))</f>
        <v/>
      </c>
      <c r="H297" s="20">
        <f>IF(A297&amp;""="","",MAX(0,(YEAR('الإعدادات'!$B$4)-YEAR('الإعدادات'!$B$5))*12+MONTH('الإعدادات'!$B$4)-MONTH('الإعدادات'!$B$5)+1))</f>
        <v/>
      </c>
      <c r="I297" s="19">
        <f>IF(A297&amp;""="","",ROUND(H297*G297,2))</f>
        <v/>
      </c>
      <c r="J297" s="19">
        <f>IF(A297&amp;""="","",SUMIFS('المدفوعات'!$C$6:$C$2005,'المدفوعات'!$B$6:$B$2005,A297&amp;""))</f>
        <v/>
      </c>
      <c r="K297" s="19">
        <f>IF(A297&amp;""="","",ROUND(I297-J297,2))</f>
        <v/>
      </c>
      <c r="L297" s="20">
        <f>IF(A297&amp;""="","",IF(AND(K297&gt;0,G297&gt;0),ROUNDUP(ROUND(K297/G297,4),0),0))</f>
        <v/>
      </c>
      <c r="M297" s="21">
        <f>IF(A297&amp;""="","",IFERROR(SUMIFS('المدفوعات'!$A$6:$A$2005,'المدفوعات'!$B$6:$B$2005,A297&amp;"",'المدفوعات'!$H$6:$H$2005,1)/COUNTIFS('المدفوعات'!$B$6:$B$2005,A297&amp;"",'المدفوعات'!$H$6:$H$2005,1),""))</f>
        <v/>
      </c>
      <c r="N297" s="6">
        <f>IF(A297&amp;""="","",IF(G297&lt;=0,"حدد الاشتراك",IF(K297&gt;0,"متأخر",IF(K297&lt;0,"دفع مقدمًا","مسدد"))))</f>
        <v/>
      </c>
      <c r="O297" s="20">
        <f>IF(N297="متأخر",COUNTIFS($K$6:$K$305,"&gt;"&amp;K297)+COUNTIFS($K$6:K297,K297),"")</f>
        <v/>
      </c>
    </row>
    <row r="298">
      <c r="A298" s="5" t="n"/>
      <c r="B298" s="5" t="n"/>
      <c r="C298" s="5" t="n"/>
      <c r="D298" s="17" t="n"/>
      <c r="E298" s="18" t="n"/>
      <c r="F298" s="15" t="n"/>
      <c r="G298" s="19">
        <f>IF(A298&amp;""="","",IF(N(F298)&gt;0,F298,ROUND(N(E298)*'الإعدادات'!$B$6,2)))</f>
        <v/>
      </c>
      <c r="H298" s="20">
        <f>IF(A298&amp;""="","",MAX(0,(YEAR('الإعدادات'!$B$4)-YEAR('الإعدادات'!$B$5))*12+MONTH('الإعدادات'!$B$4)-MONTH('الإعدادات'!$B$5)+1))</f>
        <v/>
      </c>
      <c r="I298" s="19">
        <f>IF(A298&amp;""="","",ROUND(H298*G298,2))</f>
        <v/>
      </c>
      <c r="J298" s="19">
        <f>IF(A298&amp;""="","",SUMIFS('المدفوعات'!$C$6:$C$2005,'المدفوعات'!$B$6:$B$2005,A298&amp;""))</f>
        <v/>
      </c>
      <c r="K298" s="19">
        <f>IF(A298&amp;""="","",ROUND(I298-J298,2))</f>
        <v/>
      </c>
      <c r="L298" s="20">
        <f>IF(A298&amp;""="","",IF(AND(K298&gt;0,G298&gt;0),ROUNDUP(ROUND(K298/G298,4),0),0))</f>
        <v/>
      </c>
      <c r="M298" s="21">
        <f>IF(A298&amp;""="","",IFERROR(SUMIFS('المدفوعات'!$A$6:$A$2005,'المدفوعات'!$B$6:$B$2005,A298&amp;"",'المدفوعات'!$H$6:$H$2005,1)/COUNTIFS('المدفوعات'!$B$6:$B$2005,A298&amp;"",'المدفوعات'!$H$6:$H$2005,1),""))</f>
        <v/>
      </c>
      <c r="N298" s="6">
        <f>IF(A298&amp;""="","",IF(G298&lt;=0,"حدد الاشتراك",IF(K298&gt;0,"متأخر",IF(K298&lt;0,"دفع مقدمًا","مسدد"))))</f>
        <v/>
      </c>
      <c r="O298" s="20">
        <f>IF(N298="متأخر",COUNTIFS($K$6:$K$305,"&gt;"&amp;K298)+COUNTIFS($K$6:K298,K298),"")</f>
        <v/>
      </c>
    </row>
    <row r="299">
      <c r="A299" s="5" t="n"/>
      <c r="B299" s="5" t="n"/>
      <c r="C299" s="5" t="n"/>
      <c r="D299" s="17" t="n"/>
      <c r="E299" s="18" t="n"/>
      <c r="F299" s="15" t="n"/>
      <c r="G299" s="19">
        <f>IF(A299&amp;""="","",IF(N(F299)&gt;0,F299,ROUND(N(E299)*'الإعدادات'!$B$6,2)))</f>
        <v/>
      </c>
      <c r="H299" s="20">
        <f>IF(A299&amp;""="","",MAX(0,(YEAR('الإعدادات'!$B$4)-YEAR('الإعدادات'!$B$5))*12+MONTH('الإعدادات'!$B$4)-MONTH('الإعدادات'!$B$5)+1))</f>
        <v/>
      </c>
      <c r="I299" s="19">
        <f>IF(A299&amp;""="","",ROUND(H299*G299,2))</f>
        <v/>
      </c>
      <c r="J299" s="19">
        <f>IF(A299&amp;""="","",SUMIFS('المدفوعات'!$C$6:$C$2005,'المدفوعات'!$B$6:$B$2005,A299&amp;""))</f>
        <v/>
      </c>
      <c r="K299" s="19">
        <f>IF(A299&amp;""="","",ROUND(I299-J299,2))</f>
        <v/>
      </c>
      <c r="L299" s="20">
        <f>IF(A299&amp;""="","",IF(AND(K299&gt;0,G299&gt;0),ROUNDUP(ROUND(K299/G299,4),0),0))</f>
        <v/>
      </c>
      <c r="M299" s="21">
        <f>IF(A299&amp;""="","",IFERROR(SUMIFS('المدفوعات'!$A$6:$A$2005,'المدفوعات'!$B$6:$B$2005,A299&amp;"",'المدفوعات'!$H$6:$H$2005,1)/COUNTIFS('المدفوعات'!$B$6:$B$2005,A299&amp;"",'المدفوعات'!$H$6:$H$2005,1),""))</f>
        <v/>
      </c>
      <c r="N299" s="6">
        <f>IF(A299&amp;""="","",IF(G299&lt;=0,"حدد الاشتراك",IF(K299&gt;0,"متأخر",IF(K299&lt;0,"دفع مقدمًا","مسدد"))))</f>
        <v/>
      </c>
      <c r="O299" s="20">
        <f>IF(N299="متأخر",COUNTIFS($K$6:$K$305,"&gt;"&amp;K299)+COUNTIFS($K$6:K299,K299),"")</f>
        <v/>
      </c>
    </row>
    <row r="300">
      <c r="A300" s="5" t="n"/>
      <c r="B300" s="5" t="n"/>
      <c r="C300" s="5" t="n"/>
      <c r="D300" s="17" t="n"/>
      <c r="E300" s="18" t="n"/>
      <c r="F300" s="15" t="n"/>
      <c r="G300" s="19">
        <f>IF(A300&amp;""="","",IF(N(F300)&gt;0,F300,ROUND(N(E300)*'الإعدادات'!$B$6,2)))</f>
        <v/>
      </c>
      <c r="H300" s="20">
        <f>IF(A300&amp;""="","",MAX(0,(YEAR('الإعدادات'!$B$4)-YEAR('الإعدادات'!$B$5))*12+MONTH('الإعدادات'!$B$4)-MONTH('الإعدادات'!$B$5)+1))</f>
        <v/>
      </c>
      <c r="I300" s="19">
        <f>IF(A300&amp;""="","",ROUND(H300*G300,2))</f>
        <v/>
      </c>
      <c r="J300" s="19">
        <f>IF(A300&amp;""="","",SUMIFS('المدفوعات'!$C$6:$C$2005,'المدفوعات'!$B$6:$B$2005,A300&amp;""))</f>
        <v/>
      </c>
      <c r="K300" s="19">
        <f>IF(A300&amp;""="","",ROUND(I300-J300,2))</f>
        <v/>
      </c>
      <c r="L300" s="20">
        <f>IF(A300&amp;""="","",IF(AND(K300&gt;0,G300&gt;0),ROUNDUP(ROUND(K300/G300,4),0),0))</f>
        <v/>
      </c>
      <c r="M300" s="21">
        <f>IF(A300&amp;""="","",IFERROR(SUMIFS('المدفوعات'!$A$6:$A$2005,'المدفوعات'!$B$6:$B$2005,A300&amp;"",'المدفوعات'!$H$6:$H$2005,1)/COUNTIFS('المدفوعات'!$B$6:$B$2005,A300&amp;"",'المدفوعات'!$H$6:$H$2005,1),""))</f>
        <v/>
      </c>
      <c r="N300" s="6">
        <f>IF(A300&amp;""="","",IF(G300&lt;=0,"حدد الاشتراك",IF(K300&gt;0,"متأخر",IF(K300&lt;0,"دفع مقدمًا","مسدد"))))</f>
        <v/>
      </c>
      <c r="O300" s="20">
        <f>IF(N300="متأخر",COUNTIFS($K$6:$K$305,"&gt;"&amp;K300)+COUNTIFS($K$6:K300,K300),"")</f>
        <v/>
      </c>
    </row>
    <row r="301">
      <c r="A301" s="5" t="n"/>
      <c r="B301" s="5" t="n"/>
      <c r="C301" s="5" t="n"/>
      <c r="D301" s="17" t="n"/>
      <c r="E301" s="18" t="n"/>
      <c r="F301" s="15" t="n"/>
      <c r="G301" s="19">
        <f>IF(A301&amp;""="","",IF(N(F301)&gt;0,F301,ROUND(N(E301)*'الإعدادات'!$B$6,2)))</f>
        <v/>
      </c>
      <c r="H301" s="20">
        <f>IF(A301&amp;""="","",MAX(0,(YEAR('الإعدادات'!$B$4)-YEAR('الإعدادات'!$B$5))*12+MONTH('الإعدادات'!$B$4)-MONTH('الإعدادات'!$B$5)+1))</f>
        <v/>
      </c>
      <c r="I301" s="19">
        <f>IF(A301&amp;""="","",ROUND(H301*G301,2))</f>
        <v/>
      </c>
      <c r="J301" s="19">
        <f>IF(A301&amp;""="","",SUMIFS('المدفوعات'!$C$6:$C$2005,'المدفوعات'!$B$6:$B$2005,A301&amp;""))</f>
        <v/>
      </c>
      <c r="K301" s="19">
        <f>IF(A301&amp;""="","",ROUND(I301-J301,2))</f>
        <v/>
      </c>
      <c r="L301" s="20">
        <f>IF(A301&amp;""="","",IF(AND(K301&gt;0,G301&gt;0),ROUNDUP(ROUND(K301/G301,4),0),0))</f>
        <v/>
      </c>
      <c r="M301" s="21">
        <f>IF(A301&amp;""="","",IFERROR(SUMIFS('المدفوعات'!$A$6:$A$2005,'المدفوعات'!$B$6:$B$2005,A301&amp;"",'المدفوعات'!$H$6:$H$2005,1)/COUNTIFS('المدفوعات'!$B$6:$B$2005,A301&amp;"",'المدفوعات'!$H$6:$H$2005,1),""))</f>
        <v/>
      </c>
      <c r="N301" s="6">
        <f>IF(A301&amp;""="","",IF(G301&lt;=0,"حدد الاشتراك",IF(K301&gt;0,"متأخر",IF(K301&lt;0,"دفع مقدمًا","مسدد"))))</f>
        <v/>
      </c>
      <c r="O301" s="20">
        <f>IF(N301="متأخر",COUNTIFS($K$6:$K$305,"&gt;"&amp;K301)+COUNTIFS($K$6:K301,K301),"")</f>
        <v/>
      </c>
    </row>
    <row r="302">
      <c r="A302" s="5" t="n"/>
      <c r="B302" s="5" t="n"/>
      <c r="C302" s="5" t="n"/>
      <c r="D302" s="17" t="n"/>
      <c r="E302" s="18" t="n"/>
      <c r="F302" s="15" t="n"/>
      <c r="G302" s="19">
        <f>IF(A302&amp;""="","",IF(N(F302)&gt;0,F302,ROUND(N(E302)*'الإعدادات'!$B$6,2)))</f>
        <v/>
      </c>
      <c r="H302" s="20">
        <f>IF(A302&amp;""="","",MAX(0,(YEAR('الإعدادات'!$B$4)-YEAR('الإعدادات'!$B$5))*12+MONTH('الإعدادات'!$B$4)-MONTH('الإعدادات'!$B$5)+1))</f>
        <v/>
      </c>
      <c r="I302" s="19">
        <f>IF(A302&amp;""="","",ROUND(H302*G302,2))</f>
        <v/>
      </c>
      <c r="J302" s="19">
        <f>IF(A302&amp;""="","",SUMIFS('المدفوعات'!$C$6:$C$2005,'المدفوعات'!$B$6:$B$2005,A302&amp;""))</f>
        <v/>
      </c>
      <c r="K302" s="19">
        <f>IF(A302&amp;""="","",ROUND(I302-J302,2))</f>
        <v/>
      </c>
      <c r="L302" s="20">
        <f>IF(A302&amp;""="","",IF(AND(K302&gt;0,G302&gt;0),ROUNDUP(ROUND(K302/G302,4),0),0))</f>
        <v/>
      </c>
      <c r="M302" s="21">
        <f>IF(A302&amp;""="","",IFERROR(SUMIFS('المدفوعات'!$A$6:$A$2005,'المدفوعات'!$B$6:$B$2005,A302&amp;"",'المدفوعات'!$H$6:$H$2005,1)/COUNTIFS('المدفوعات'!$B$6:$B$2005,A302&amp;"",'المدفوعات'!$H$6:$H$2005,1),""))</f>
        <v/>
      </c>
      <c r="N302" s="6">
        <f>IF(A302&amp;""="","",IF(G302&lt;=0,"حدد الاشتراك",IF(K302&gt;0,"متأخر",IF(K302&lt;0,"دفع مقدمًا","مسدد"))))</f>
        <v/>
      </c>
      <c r="O302" s="20">
        <f>IF(N302="متأخر",COUNTIFS($K$6:$K$305,"&gt;"&amp;K302)+COUNTIFS($K$6:K302,K302),"")</f>
        <v/>
      </c>
    </row>
    <row r="303">
      <c r="A303" s="5" t="n"/>
      <c r="B303" s="5" t="n"/>
      <c r="C303" s="5" t="n"/>
      <c r="D303" s="17" t="n"/>
      <c r="E303" s="18" t="n"/>
      <c r="F303" s="15" t="n"/>
      <c r="G303" s="19">
        <f>IF(A303&amp;""="","",IF(N(F303)&gt;0,F303,ROUND(N(E303)*'الإعدادات'!$B$6,2)))</f>
        <v/>
      </c>
      <c r="H303" s="20">
        <f>IF(A303&amp;""="","",MAX(0,(YEAR('الإعدادات'!$B$4)-YEAR('الإعدادات'!$B$5))*12+MONTH('الإعدادات'!$B$4)-MONTH('الإعدادات'!$B$5)+1))</f>
        <v/>
      </c>
      <c r="I303" s="19">
        <f>IF(A303&amp;""="","",ROUND(H303*G303,2))</f>
        <v/>
      </c>
      <c r="J303" s="19">
        <f>IF(A303&amp;""="","",SUMIFS('المدفوعات'!$C$6:$C$2005,'المدفوعات'!$B$6:$B$2005,A303&amp;""))</f>
        <v/>
      </c>
      <c r="K303" s="19">
        <f>IF(A303&amp;""="","",ROUND(I303-J303,2))</f>
        <v/>
      </c>
      <c r="L303" s="20">
        <f>IF(A303&amp;""="","",IF(AND(K303&gt;0,G303&gt;0),ROUNDUP(ROUND(K303/G303,4),0),0))</f>
        <v/>
      </c>
      <c r="M303" s="21">
        <f>IF(A303&amp;""="","",IFERROR(SUMIFS('المدفوعات'!$A$6:$A$2005,'المدفوعات'!$B$6:$B$2005,A303&amp;"",'المدفوعات'!$H$6:$H$2005,1)/COUNTIFS('المدفوعات'!$B$6:$B$2005,A303&amp;"",'المدفوعات'!$H$6:$H$2005,1),""))</f>
        <v/>
      </c>
      <c r="N303" s="6">
        <f>IF(A303&amp;""="","",IF(G303&lt;=0,"حدد الاشتراك",IF(K303&gt;0,"متأخر",IF(K303&lt;0,"دفع مقدمًا","مسدد"))))</f>
        <v/>
      </c>
      <c r="O303" s="20">
        <f>IF(N303="متأخر",COUNTIFS($K$6:$K$305,"&gt;"&amp;K303)+COUNTIFS($K$6:K303,K303),"")</f>
        <v/>
      </c>
    </row>
    <row r="304">
      <c r="A304" s="5" t="n"/>
      <c r="B304" s="5" t="n"/>
      <c r="C304" s="5" t="n"/>
      <c r="D304" s="17" t="n"/>
      <c r="E304" s="18" t="n"/>
      <c r="F304" s="15" t="n"/>
      <c r="G304" s="19">
        <f>IF(A304&amp;""="","",IF(N(F304)&gt;0,F304,ROUND(N(E304)*'الإعدادات'!$B$6,2)))</f>
        <v/>
      </c>
      <c r="H304" s="20">
        <f>IF(A304&amp;""="","",MAX(0,(YEAR('الإعدادات'!$B$4)-YEAR('الإعدادات'!$B$5))*12+MONTH('الإعدادات'!$B$4)-MONTH('الإعدادات'!$B$5)+1))</f>
        <v/>
      </c>
      <c r="I304" s="19">
        <f>IF(A304&amp;""="","",ROUND(H304*G304,2))</f>
        <v/>
      </c>
      <c r="J304" s="19">
        <f>IF(A304&amp;""="","",SUMIFS('المدفوعات'!$C$6:$C$2005,'المدفوعات'!$B$6:$B$2005,A304&amp;""))</f>
        <v/>
      </c>
      <c r="K304" s="19">
        <f>IF(A304&amp;""="","",ROUND(I304-J304,2))</f>
        <v/>
      </c>
      <c r="L304" s="20">
        <f>IF(A304&amp;""="","",IF(AND(K304&gt;0,G304&gt;0),ROUNDUP(ROUND(K304/G304,4),0),0))</f>
        <v/>
      </c>
      <c r="M304" s="21">
        <f>IF(A304&amp;""="","",IFERROR(SUMIFS('المدفوعات'!$A$6:$A$2005,'المدفوعات'!$B$6:$B$2005,A304&amp;"",'المدفوعات'!$H$6:$H$2005,1)/COUNTIFS('المدفوعات'!$B$6:$B$2005,A304&amp;"",'المدفوعات'!$H$6:$H$2005,1),""))</f>
        <v/>
      </c>
      <c r="N304" s="6">
        <f>IF(A304&amp;""="","",IF(G304&lt;=0,"حدد الاشتراك",IF(K304&gt;0,"متأخر",IF(K304&lt;0,"دفع مقدمًا","مسدد"))))</f>
        <v/>
      </c>
      <c r="O304" s="20">
        <f>IF(N304="متأخر",COUNTIFS($K$6:$K$305,"&gt;"&amp;K304)+COUNTIFS($K$6:K304,K304),"")</f>
        <v/>
      </c>
    </row>
    <row r="305">
      <c r="A305" s="5" t="n"/>
      <c r="B305" s="5" t="n"/>
      <c r="C305" s="5" t="n"/>
      <c r="D305" s="17" t="n"/>
      <c r="E305" s="18" t="n"/>
      <c r="F305" s="15" t="n"/>
      <c r="G305" s="19">
        <f>IF(A305&amp;""="","",IF(N(F305)&gt;0,F305,ROUND(N(E305)*'الإعدادات'!$B$6,2)))</f>
        <v/>
      </c>
      <c r="H305" s="20">
        <f>IF(A305&amp;""="","",MAX(0,(YEAR('الإعدادات'!$B$4)-YEAR('الإعدادات'!$B$5))*12+MONTH('الإعدادات'!$B$4)-MONTH('الإعدادات'!$B$5)+1))</f>
        <v/>
      </c>
      <c r="I305" s="19">
        <f>IF(A305&amp;""="","",ROUND(H305*G305,2))</f>
        <v/>
      </c>
      <c r="J305" s="19">
        <f>IF(A305&amp;""="","",SUMIFS('المدفوعات'!$C$6:$C$2005,'المدفوعات'!$B$6:$B$2005,A305&amp;""))</f>
        <v/>
      </c>
      <c r="K305" s="19">
        <f>IF(A305&amp;""="","",ROUND(I305-J305,2))</f>
        <v/>
      </c>
      <c r="L305" s="20">
        <f>IF(A305&amp;""="","",IF(AND(K305&gt;0,G305&gt;0),ROUNDUP(ROUND(K305/G305,4),0),0))</f>
        <v/>
      </c>
      <c r="M305" s="21">
        <f>IF(A305&amp;""="","",IFERROR(SUMIFS('المدفوعات'!$A$6:$A$2005,'المدفوعات'!$B$6:$B$2005,A305&amp;"",'المدفوعات'!$H$6:$H$2005,1)/COUNTIFS('المدفوعات'!$B$6:$B$2005,A305&amp;"",'المدفوعات'!$H$6:$H$2005,1),""))</f>
        <v/>
      </c>
      <c r="N305" s="6">
        <f>IF(A305&amp;""="","",IF(G305&lt;=0,"حدد الاشتراك",IF(K305&gt;0,"متأخر",IF(K305&lt;0,"دفع مقدمًا","مسدد"))))</f>
        <v/>
      </c>
      <c r="O305" s="20">
        <f>IF(N305="متأخر",COUNTIFS($K$6:$K$305,"&gt;"&amp;K305)+COUNTIFS($K$6:K305,K305),"")</f>
        <v/>
      </c>
    </row>
  </sheetData>
  <autoFilter ref="A5:O305"/>
  <mergeCells count="2">
    <mergeCell ref="A1:O1"/>
    <mergeCell ref="A2:O2"/>
  </mergeCells>
  <conditionalFormatting sqref="A6:O305">
    <cfRule type="expression" priority="1" dxfId="0">
      <formula>$N6="متأخر"</formula>
    </cfRule>
    <cfRule type="expression" priority="2" dxfId="1">
      <formula>$N6="حدد الاشتراك"</formula>
    </cfRule>
  </conditionalFormatting>
  <conditionalFormatting sqref="N6:N305">
    <cfRule type="expression" priority="3" dxfId="2">
      <formula>$N6="مسدد"</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J2005"/>
  <sheetViews>
    <sheetView showGridLines="1" rightToLeft="1" workbookViewId="0">
      <pane ySplit="5" topLeftCell="A6" activePane="bottomLeft" state="frozen"/>
      <selection pane="bottomLeft" activeCell="A1" sqref="A1"/>
    </sheetView>
  </sheetViews>
  <sheetFormatPr baseColWidth="8" defaultRowHeight="15"/>
  <cols>
    <col width="13" customWidth="1" min="1" max="1"/>
    <col width="12" customWidth="1" min="2" max="2"/>
    <col width="13" customWidth="1" min="3" max="3"/>
    <col width="12" customWidth="1" min="4" max="4"/>
    <col width="14" customWidth="1" min="5" max="5"/>
    <col width="14" customWidth="1" min="6" max="6"/>
    <col width="20" customWidth="1" min="7" max="7"/>
    <col width="10" customWidth="1" min="8" max="8"/>
    <col width="8" customWidth="1" min="9" max="9"/>
    <col width="14" customWidth="1" min="10" max="10"/>
  </cols>
  <sheetData>
    <row r="1" ht="26" customHeight="1">
      <c r="A1" s="10" t="inlineStr">
        <is>
          <t>شيت تحصيل اشتراكات الصيانة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كود الوحدة</t>
        </is>
      </c>
      <c r="C5" s="16" t="inlineStr">
        <is>
          <t>المبلغ</t>
        </is>
      </c>
      <c r="D5" s="16" t="inlineStr">
        <is>
          <t>عن شهر</t>
        </is>
      </c>
      <c r="E5" s="16" t="inlineStr">
        <is>
          <t>طريقة الدفع</t>
        </is>
      </c>
      <c r="F5" s="16" t="inlineStr">
        <is>
          <t>رقم الإيصال</t>
        </is>
      </c>
      <c r="G5" s="16" t="inlineStr">
        <is>
          <t>المالك</t>
        </is>
      </c>
      <c r="H5" s="16" t="inlineStr">
        <is>
          <t>آخر دفعة للوحدة</t>
        </is>
      </c>
      <c r="I5" s="16" t="inlineStr">
        <is>
          <t>رقم الدفعة</t>
        </is>
      </c>
      <c r="J5" s="16" t="inlineStr">
        <is>
          <t>مفتاح الكشف</t>
        </is>
      </c>
    </row>
    <row r="6">
      <c r="A6" s="13" t="n">
        <v>46025</v>
      </c>
      <c r="B6" s="5" t="inlineStr">
        <is>
          <t>A-101</t>
        </is>
      </c>
      <c r="C6" s="15" t="n">
        <v>600</v>
      </c>
      <c r="D6" s="14" t="n">
        <v>46023</v>
      </c>
      <c r="E6" s="5" t="inlineStr">
        <is>
          <t>نقدًا</t>
        </is>
      </c>
      <c r="F6" s="5" t="inlineStr">
        <is>
          <t>R-1001</t>
        </is>
      </c>
      <c r="G6" s="6">
        <f>IF(B6&amp;""="","",IFERROR(INDEX('الوحدات'!$C$6:$C$305,MATCH(B6&amp;"",'الوحدات'!$A$6:$A$305,0))&amp;"","كود غير موجود"))</f>
        <v/>
      </c>
      <c r="H6" s="22">
        <f>IF(OR(B6&amp;""="",NOT(ISNUMBER(A6))),"",IF(COUNTIFS($B$6:$B$2005,B6&amp;"",$A$6:$A$2005,"&gt;"&amp;A6)=0,1,0))</f>
        <v/>
      </c>
      <c r="I6" s="22">
        <f>IF(B6&amp;""="","",COUNTIFS($B$6:B6,B6&amp;""))</f>
        <v/>
      </c>
      <c r="J6" s="6">
        <f>IF(B6&amp;""="","",B6&amp;"|"&amp;I6)</f>
        <v/>
      </c>
    </row>
    <row r="7">
      <c r="A7" s="13" t="n">
        <v>46025</v>
      </c>
      <c r="B7" s="5" t="inlineStr">
        <is>
          <t>A-102</t>
        </is>
      </c>
      <c r="C7" s="15" t="n">
        <v>720</v>
      </c>
      <c r="D7" s="14" t="n">
        <v>46023</v>
      </c>
      <c r="E7" s="5" t="inlineStr">
        <is>
          <t>تحويل بنكي</t>
        </is>
      </c>
      <c r="F7" s="5" t="inlineStr">
        <is>
          <t>R-1002</t>
        </is>
      </c>
      <c r="G7" s="6">
        <f>IF(B7&amp;""="","",IFERROR(INDEX('الوحدات'!$C$6:$C$305,MATCH(B7&amp;"",'الوحدات'!$A$6:$A$305,0))&amp;"","كود غير موجود"))</f>
        <v/>
      </c>
      <c r="H7" s="22">
        <f>IF(OR(B7&amp;""="",NOT(ISNUMBER(A7))),"",IF(COUNTIFS($B$6:$B$2005,B7&amp;"",$A$6:$A$2005,"&gt;"&amp;A7)=0,1,0))</f>
        <v/>
      </c>
      <c r="I7" s="22">
        <f>IF(B7&amp;""="","",COUNTIFS($B$6:B7,B7&amp;""))</f>
        <v/>
      </c>
      <c r="J7" s="6">
        <f>IF(B7&amp;""="","",B7&amp;"|"&amp;I7)</f>
        <v/>
      </c>
    </row>
    <row r="8">
      <c r="A8" s="13" t="n">
        <v>46025</v>
      </c>
      <c r="B8" s="5" t="inlineStr">
        <is>
          <t>A-201</t>
        </is>
      </c>
      <c r="C8" s="15" t="n">
        <v>600</v>
      </c>
      <c r="D8" s="14" t="n">
        <v>46023</v>
      </c>
      <c r="E8" s="5" t="inlineStr">
        <is>
          <t>نقدًا</t>
        </is>
      </c>
      <c r="F8" s="5" t="inlineStr">
        <is>
          <t>R-1003</t>
        </is>
      </c>
      <c r="G8" s="6">
        <f>IF(B8&amp;""="","",IFERROR(INDEX('الوحدات'!$C$6:$C$305,MATCH(B8&amp;"",'الوحدات'!$A$6:$A$305,0))&amp;"","كود غير موجود"))</f>
        <v/>
      </c>
      <c r="H8" s="22">
        <f>IF(OR(B8&amp;""="",NOT(ISNUMBER(A8))),"",IF(COUNTIFS($B$6:$B$2005,B8&amp;"",$A$6:$A$2005,"&gt;"&amp;A8)=0,1,0))</f>
        <v/>
      </c>
      <c r="I8" s="22">
        <f>IF(B8&amp;""="","",COUNTIFS($B$6:B8,B8&amp;""))</f>
        <v/>
      </c>
      <c r="J8" s="6">
        <f>IF(B8&amp;""="","",B8&amp;"|"&amp;I8)</f>
        <v/>
      </c>
    </row>
    <row r="9">
      <c r="A9" s="13" t="n">
        <v>46025</v>
      </c>
      <c r="B9" s="5" t="inlineStr">
        <is>
          <t>A-202</t>
        </is>
      </c>
      <c r="C9" s="15" t="n">
        <v>800</v>
      </c>
      <c r="D9" s="14" t="n">
        <v>46023</v>
      </c>
      <c r="E9" s="5" t="inlineStr">
        <is>
          <t>تحويل بنكي</t>
        </is>
      </c>
      <c r="F9" s="5" t="inlineStr">
        <is>
          <t>R-1004</t>
        </is>
      </c>
      <c r="G9" s="6">
        <f>IF(B9&amp;""="","",IFERROR(INDEX('الوحدات'!$C$6:$C$305,MATCH(B9&amp;"",'الوحدات'!$A$6:$A$305,0))&amp;"","كود غير موجود"))</f>
        <v/>
      </c>
      <c r="H9" s="22">
        <f>IF(OR(B9&amp;""="",NOT(ISNUMBER(A9))),"",IF(COUNTIFS($B$6:$B$2005,B9&amp;"",$A$6:$A$2005,"&gt;"&amp;A9)=0,1,0))</f>
        <v/>
      </c>
      <c r="I9" s="22">
        <f>IF(B9&amp;""="","",COUNTIFS($B$6:B9,B9&amp;""))</f>
        <v/>
      </c>
      <c r="J9" s="6">
        <f>IF(B9&amp;""="","",B9&amp;"|"&amp;I9)</f>
        <v/>
      </c>
    </row>
    <row r="10">
      <c r="A10" s="13" t="n">
        <v>46025</v>
      </c>
      <c r="B10" s="5" t="inlineStr">
        <is>
          <t>B-101</t>
        </is>
      </c>
      <c r="C10" s="15" t="n">
        <v>540</v>
      </c>
      <c r="D10" s="14" t="n">
        <v>46023</v>
      </c>
      <c r="E10" s="5" t="inlineStr">
        <is>
          <t>نقدًا</t>
        </is>
      </c>
      <c r="F10" s="5" t="inlineStr">
        <is>
          <t>R-1005</t>
        </is>
      </c>
      <c r="G10" s="6">
        <f>IF(B10&amp;""="","",IFERROR(INDEX('الوحدات'!$C$6:$C$305,MATCH(B10&amp;"",'الوحدات'!$A$6:$A$305,0))&amp;"","كود غير موجود"))</f>
        <v/>
      </c>
      <c r="H10" s="22">
        <f>IF(OR(B10&amp;""="",NOT(ISNUMBER(A10))),"",IF(COUNTIFS($B$6:$B$2005,B10&amp;"",$A$6:$A$2005,"&gt;"&amp;A10)=0,1,0))</f>
        <v/>
      </c>
      <c r="I10" s="22">
        <f>IF(B10&amp;""="","",COUNTIFS($B$6:B10,B10&amp;""))</f>
        <v/>
      </c>
      <c r="J10" s="6">
        <f>IF(B10&amp;""="","",B10&amp;"|"&amp;I10)</f>
        <v/>
      </c>
    </row>
    <row r="11">
      <c r="A11" s="13" t="n">
        <v>46025</v>
      </c>
      <c r="B11" s="5" t="inlineStr">
        <is>
          <t>B-102</t>
        </is>
      </c>
      <c r="C11" s="15" t="n">
        <v>660</v>
      </c>
      <c r="D11" s="14" t="n">
        <v>46023</v>
      </c>
      <c r="E11" s="5" t="inlineStr">
        <is>
          <t>تحويل بنكي</t>
        </is>
      </c>
      <c r="F11" s="5" t="inlineStr">
        <is>
          <t>R-1006</t>
        </is>
      </c>
      <c r="G11" s="6">
        <f>IF(B11&amp;""="","",IFERROR(INDEX('الوحدات'!$C$6:$C$305,MATCH(B11&amp;"",'الوحدات'!$A$6:$A$305,0))&amp;"","كود غير موجود"))</f>
        <v/>
      </c>
      <c r="H11" s="22">
        <f>IF(OR(B11&amp;""="",NOT(ISNUMBER(A11))),"",IF(COUNTIFS($B$6:$B$2005,B11&amp;"",$A$6:$A$2005,"&gt;"&amp;A11)=0,1,0))</f>
        <v/>
      </c>
      <c r="I11" s="22">
        <f>IF(B11&amp;""="","",COUNTIFS($B$6:B11,B11&amp;""))</f>
        <v/>
      </c>
      <c r="J11" s="6">
        <f>IF(B11&amp;""="","",B11&amp;"|"&amp;I11)</f>
        <v/>
      </c>
    </row>
    <row r="12">
      <c r="A12" s="13" t="n">
        <v>46025</v>
      </c>
      <c r="B12" s="5" t="inlineStr">
        <is>
          <t>B-201</t>
        </is>
      </c>
      <c r="C12" s="15" t="n">
        <v>700</v>
      </c>
      <c r="D12" s="14" t="n">
        <v>46023</v>
      </c>
      <c r="E12" s="5" t="inlineStr">
        <is>
          <t>نقدًا</t>
        </is>
      </c>
      <c r="F12" s="5" t="inlineStr">
        <is>
          <t>R-1007</t>
        </is>
      </c>
      <c r="G12" s="6">
        <f>IF(B12&amp;""="","",IFERROR(INDEX('الوحدات'!$C$6:$C$305,MATCH(B12&amp;"",'الوحدات'!$A$6:$A$305,0))&amp;"","كود غير موجود"))</f>
        <v/>
      </c>
      <c r="H12" s="22">
        <f>IF(OR(B12&amp;""="",NOT(ISNUMBER(A12))),"",IF(COUNTIFS($B$6:$B$2005,B12&amp;"",$A$6:$A$2005,"&gt;"&amp;A12)=0,1,0))</f>
        <v/>
      </c>
      <c r="I12" s="22">
        <f>IF(B12&amp;""="","",COUNTIFS($B$6:B12,B12&amp;""))</f>
        <v/>
      </c>
      <c r="J12" s="6">
        <f>IF(B12&amp;""="","",B12&amp;"|"&amp;I12)</f>
        <v/>
      </c>
    </row>
    <row r="13">
      <c r="A13" s="13" t="n">
        <v>46025</v>
      </c>
      <c r="B13" s="5" t="inlineStr">
        <is>
          <t>C-101</t>
        </is>
      </c>
      <c r="C13" s="15" t="n">
        <v>480</v>
      </c>
      <c r="D13" s="14" t="n">
        <v>46023</v>
      </c>
      <c r="E13" s="5" t="inlineStr">
        <is>
          <t>تحويل بنكي</t>
        </is>
      </c>
      <c r="F13" s="5" t="inlineStr">
        <is>
          <t>R-1008</t>
        </is>
      </c>
      <c r="G13" s="6">
        <f>IF(B13&amp;""="","",IFERROR(INDEX('الوحدات'!$C$6:$C$305,MATCH(B13&amp;"",'الوحدات'!$A$6:$A$305,0))&amp;"","كود غير موجود"))</f>
        <v/>
      </c>
      <c r="H13" s="22">
        <f>IF(OR(B13&amp;""="",NOT(ISNUMBER(A13))),"",IF(COUNTIFS($B$6:$B$2005,B13&amp;"",$A$6:$A$2005,"&gt;"&amp;A13)=0,1,0))</f>
        <v/>
      </c>
      <c r="I13" s="22">
        <f>IF(B13&amp;""="","",COUNTIFS($B$6:B13,B13&amp;""))</f>
        <v/>
      </c>
      <c r="J13" s="6">
        <f>IF(B13&amp;""="","",B13&amp;"|"&amp;I13)</f>
        <v/>
      </c>
    </row>
    <row r="14">
      <c r="A14" s="13" t="n">
        <v>46025</v>
      </c>
      <c r="B14" s="5" t="inlineStr">
        <is>
          <t>C-102</t>
        </is>
      </c>
      <c r="C14" s="15" t="n">
        <v>570</v>
      </c>
      <c r="D14" s="14" t="n">
        <v>46023</v>
      </c>
      <c r="E14" s="5" t="inlineStr">
        <is>
          <t>نقدًا</t>
        </is>
      </c>
      <c r="F14" s="5" t="inlineStr">
        <is>
          <t>R-1009</t>
        </is>
      </c>
      <c r="G14" s="6">
        <f>IF(B14&amp;""="","",IFERROR(INDEX('الوحدات'!$C$6:$C$305,MATCH(B14&amp;"",'الوحدات'!$A$6:$A$305,0))&amp;"","كود غير موجود"))</f>
        <v/>
      </c>
      <c r="H14" s="22">
        <f>IF(OR(B14&amp;""="",NOT(ISNUMBER(A14))),"",IF(COUNTIFS($B$6:$B$2005,B14&amp;"",$A$6:$A$2005,"&gt;"&amp;A14)=0,1,0))</f>
        <v/>
      </c>
      <c r="I14" s="22">
        <f>IF(B14&amp;""="","",COUNTIFS($B$6:B14,B14&amp;""))</f>
        <v/>
      </c>
      <c r="J14" s="6">
        <f>IF(B14&amp;""="","",B14&amp;"|"&amp;I14)</f>
        <v/>
      </c>
    </row>
    <row r="15">
      <c r="A15" s="13" t="n">
        <v>46025</v>
      </c>
      <c r="B15" s="5" t="inlineStr">
        <is>
          <t>SHOP1</t>
        </is>
      </c>
      <c r="C15" s="15" t="n">
        <v>1500</v>
      </c>
      <c r="D15" s="14" t="n">
        <v>46023</v>
      </c>
      <c r="E15" s="5" t="inlineStr">
        <is>
          <t>تحويل بنكي</t>
        </is>
      </c>
      <c r="F15" s="5" t="inlineStr">
        <is>
          <t>R-1010</t>
        </is>
      </c>
      <c r="G15" s="6">
        <f>IF(B15&amp;""="","",IFERROR(INDEX('الوحدات'!$C$6:$C$305,MATCH(B15&amp;"",'الوحدات'!$A$6:$A$305,0))&amp;"","كود غير موجود"))</f>
        <v/>
      </c>
      <c r="H15" s="22">
        <f>IF(OR(B15&amp;""="",NOT(ISNUMBER(A15))),"",IF(COUNTIFS($B$6:$B$2005,B15&amp;"",$A$6:$A$2005,"&gt;"&amp;A15)=0,1,0))</f>
        <v/>
      </c>
      <c r="I15" s="22">
        <f>IF(B15&amp;""="","",COUNTIFS($B$6:B15,B15&amp;""))</f>
        <v/>
      </c>
      <c r="J15" s="6">
        <f>IF(B15&amp;""="","",B15&amp;"|"&amp;I15)</f>
        <v/>
      </c>
    </row>
    <row r="16">
      <c r="A16" s="13" t="n">
        <v>46056</v>
      </c>
      <c r="B16" s="5" t="inlineStr">
        <is>
          <t>A-101</t>
        </is>
      </c>
      <c r="C16" s="15" t="n">
        <v>600</v>
      </c>
      <c r="D16" s="14" t="n">
        <v>46054</v>
      </c>
      <c r="E16" s="5" t="inlineStr">
        <is>
          <t>نقدًا</t>
        </is>
      </c>
      <c r="F16" s="5" t="inlineStr">
        <is>
          <t>R-1011</t>
        </is>
      </c>
      <c r="G16" s="6">
        <f>IF(B16&amp;""="","",IFERROR(INDEX('الوحدات'!$C$6:$C$305,MATCH(B16&amp;"",'الوحدات'!$A$6:$A$305,0))&amp;"","كود غير موجود"))</f>
        <v/>
      </c>
      <c r="H16" s="22">
        <f>IF(OR(B16&amp;""="",NOT(ISNUMBER(A16))),"",IF(COUNTIFS($B$6:$B$2005,B16&amp;"",$A$6:$A$2005,"&gt;"&amp;A16)=0,1,0))</f>
        <v/>
      </c>
      <c r="I16" s="22">
        <f>IF(B16&amp;""="","",COUNTIFS($B$6:B16,B16&amp;""))</f>
        <v/>
      </c>
      <c r="J16" s="6">
        <f>IF(B16&amp;""="","",B16&amp;"|"&amp;I16)</f>
        <v/>
      </c>
    </row>
    <row r="17">
      <c r="A17" s="13" t="n">
        <v>46056</v>
      </c>
      <c r="B17" s="5" t="inlineStr">
        <is>
          <t>A-102</t>
        </is>
      </c>
      <c r="C17" s="15" t="n">
        <v>720</v>
      </c>
      <c r="D17" s="14" t="n">
        <v>46054</v>
      </c>
      <c r="E17" s="5" t="inlineStr">
        <is>
          <t>تحويل بنكي</t>
        </is>
      </c>
      <c r="F17" s="5" t="inlineStr">
        <is>
          <t>R-1012</t>
        </is>
      </c>
      <c r="G17" s="6">
        <f>IF(B17&amp;""="","",IFERROR(INDEX('الوحدات'!$C$6:$C$305,MATCH(B17&amp;"",'الوحدات'!$A$6:$A$305,0))&amp;"","كود غير موجود"))</f>
        <v/>
      </c>
      <c r="H17" s="22">
        <f>IF(OR(B17&amp;""="",NOT(ISNUMBER(A17))),"",IF(COUNTIFS($B$6:$B$2005,B17&amp;"",$A$6:$A$2005,"&gt;"&amp;A17)=0,1,0))</f>
        <v/>
      </c>
      <c r="I17" s="22">
        <f>IF(B17&amp;""="","",COUNTIFS($B$6:B17,B17&amp;""))</f>
        <v/>
      </c>
      <c r="J17" s="6">
        <f>IF(B17&amp;""="","",B17&amp;"|"&amp;I17)</f>
        <v/>
      </c>
    </row>
    <row r="18">
      <c r="A18" s="13" t="n">
        <v>46056</v>
      </c>
      <c r="B18" s="5" t="inlineStr">
        <is>
          <t>A-201</t>
        </is>
      </c>
      <c r="C18" s="15" t="n">
        <v>600</v>
      </c>
      <c r="D18" s="14" t="n">
        <v>46054</v>
      </c>
      <c r="E18" s="5" t="inlineStr">
        <is>
          <t>نقدًا</t>
        </is>
      </c>
      <c r="F18" s="5" t="inlineStr">
        <is>
          <t>R-1013</t>
        </is>
      </c>
      <c r="G18" s="6">
        <f>IF(B18&amp;""="","",IFERROR(INDEX('الوحدات'!$C$6:$C$305,MATCH(B18&amp;"",'الوحدات'!$A$6:$A$305,0))&amp;"","كود غير موجود"))</f>
        <v/>
      </c>
      <c r="H18" s="22">
        <f>IF(OR(B18&amp;""="",NOT(ISNUMBER(A18))),"",IF(COUNTIFS($B$6:$B$2005,B18&amp;"",$A$6:$A$2005,"&gt;"&amp;A18)=0,1,0))</f>
        <v/>
      </c>
      <c r="I18" s="22">
        <f>IF(B18&amp;""="","",COUNTIFS($B$6:B18,B18&amp;""))</f>
        <v/>
      </c>
      <c r="J18" s="6">
        <f>IF(B18&amp;""="","",B18&amp;"|"&amp;I18)</f>
        <v/>
      </c>
    </row>
    <row r="19">
      <c r="A19" s="13" t="n">
        <v>46056</v>
      </c>
      <c r="B19" s="5" t="inlineStr">
        <is>
          <t>A-202</t>
        </is>
      </c>
      <c r="C19" s="15" t="n">
        <v>800</v>
      </c>
      <c r="D19" s="14" t="n">
        <v>46054</v>
      </c>
      <c r="E19" s="5" t="inlineStr">
        <is>
          <t>تحويل بنكي</t>
        </is>
      </c>
      <c r="F19" s="5" t="inlineStr">
        <is>
          <t>R-1014</t>
        </is>
      </c>
      <c r="G19" s="6">
        <f>IF(B19&amp;""="","",IFERROR(INDEX('الوحدات'!$C$6:$C$305,MATCH(B19&amp;"",'الوحدات'!$A$6:$A$305,0))&amp;"","كود غير موجود"))</f>
        <v/>
      </c>
      <c r="H19" s="22">
        <f>IF(OR(B19&amp;""="",NOT(ISNUMBER(A19))),"",IF(COUNTIFS($B$6:$B$2005,B19&amp;"",$A$6:$A$2005,"&gt;"&amp;A19)=0,1,0))</f>
        <v/>
      </c>
      <c r="I19" s="22">
        <f>IF(B19&amp;""="","",COUNTIFS($B$6:B19,B19&amp;""))</f>
        <v/>
      </c>
      <c r="J19" s="6">
        <f>IF(B19&amp;""="","",B19&amp;"|"&amp;I19)</f>
        <v/>
      </c>
    </row>
    <row r="20">
      <c r="A20" s="13" t="n">
        <v>46056</v>
      </c>
      <c r="B20" s="5" t="inlineStr">
        <is>
          <t>B-101</t>
        </is>
      </c>
      <c r="C20" s="15" t="n">
        <v>540</v>
      </c>
      <c r="D20" s="14" t="n">
        <v>46054</v>
      </c>
      <c r="E20" s="5" t="inlineStr">
        <is>
          <t>نقدًا</t>
        </is>
      </c>
      <c r="F20" s="5" t="inlineStr">
        <is>
          <t>R-1015</t>
        </is>
      </c>
      <c r="G20" s="6">
        <f>IF(B20&amp;""="","",IFERROR(INDEX('الوحدات'!$C$6:$C$305,MATCH(B20&amp;"",'الوحدات'!$A$6:$A$305,0))&amp;"","كود غير موجود"))</f>
        <v/>
      </c>
      <c r="H20" s="22">
        <f>IF(OR(B20&amp;""="",NOT(ISNUMBER(A20))),"",IF(COUNTIFS($B$6:$B$2005,B20&amp;"",$A$6:$A$2005,"&gt;"&amp;A20)=0,1,0))</f>
        <v/>
      </c>
      <c r="I20" s="22">
        <f>IF(B20&amp;""="","",COUNTIFS($B$6:B20,B20&amp;""))</f>
        <v/>
      </c>
      <c r="J20" s="6">
        <f>IF(B20&amp;""="","",B20&amp;"|"&amp;I20)</f>
        <v/>
      </c>
    </row>
    <row r="21">
      <c r="A21" s="13" t="n">
        <v>46056</v>
      </c>
      <c r="B21" s="5" t="inlineStr">
        <is>
          <t>B-102</t>
        </is>
      </c>
      <c r="C21" s="15" t="n">
        <v>660</v>
      </c>
      <c r="D21" s="14" t="n">
        <v>46054</v>
      </c>
      <c r="E21" s="5" t="inlineStr">
        <is>
          <t>تحويل بنكي</t>
        </is>
      </c>
      <c r="F21" s="5" t="inlineStr">
        <is>
          <t>R-1016</t>
        </is>
      </c>
      <c r="G21" s="6">
        <f>IF(B21&amp;""="","",IFERROR(INDEX('الوحدات'!$C$6:$C$305,MATCH(B21&amp;"",'الوحدات'!$A$6:$A$305,0))&amp;"","كود غير موجود"))</f>
        <v/>
      </c>
      <c r="H21" s="22">
        <f>IF(OR(B21&amp;""="",NOT(ISNUMBER(A21))),"",IF(COUNTIFS($B$6:$B$2005,B21&amp;"",$A$6:$A$2005,"&gt;"&amp;A21)=0,1,0))</f>
        <v/>
      </c>
      <c r="I21" s="22">
        <f>IF(B21&amp;""="","",COUNTIFS($B$6:B21,B21&amp;""))</f>
        <v/>
      </c>
      <c r="J21" s="6">
        <f>IF(B21&amp;""="","",B21&amp;"|"&amp;I21)</f>
        <v/>
      </c>
    </row>
    <row r="22">
      <c r="A22" s="13" t="n">
        <v>46056</v>
      </c>
      <c r="B22" s="5" t="inlineStr">
        <is>
          <t>B-201</t>
        </is>
      </c>
      <c r="C22" s="15" t="n">
        <v>700</v>
      </c>
      <c r="D22" s="14" t="n">
        <v>46054</v>
      </c>
      <c r="E22" s="5" t="inlineStr">
        <is>
          <t>نقدًا</t>
        </is>
      </c>
      <c r="F22" s="5" t="inlineStr">
        <is>
          <t>R-1017</t>
        </is>
      </c>
      <c r="G22" s="6">
        <f>IF(B22&amp;""="","",IFERROR(INDEX('الوحدات'!$C$6:$C$305,MATCH(B22&amp;"",'الوحدات'!$A$6:$A$305,0))&amp;"","كود غير موجود"))</f>
        <v/>
      </c>
      <c r="H22" s="22">
        <f>IF(OR(B22&amp;""="",NOT(ISNUMBER(A22))),"",IF(COUNTIFS($B$6:$B$2005,B22&amp;"",$A$6:$A$2005,"&gt;"&amp;A22)=0,1,0))</f>
        <v/>
      </c>
      <c r="I22" s="22">
        <f>IF(B22&amp;""="","",COUNTIFS($B$6:B22,B22&amp;""))</f>
        <v/>
      </c>
      <c r="J22" s="6">
        <f>IF(B22&amp;""="","",B22&amp;"|"&amp;I22)</f>
        <v/>
      </c>
    </row>
    <row r="23">
      <c r="A23" s="13" t="n">
        <v>46056</v>
      </c>
      <c r="B23" s="5" t="inlineStr">
        <is>
          <t>C-101</t>
        </is>
      </c>
      <c r="C23" s="15" t="n">
        <v>480</v>
      </c>
      <c r="D23" s="14" t="n">
        <v>46054</v>
      </c>
      <c r="E23" s="5" t="inlineStr">
        <is>
          <t>تحويل بنكي</t>
        </is>
      </c>
      <c r="F23" s="5" t="inlineStr">
        <is>
          <t>R-1018</t>
        </is>
      </c>
      <c r="G23" s="6">
        <f>IF(B23&amp;""="","",IFERROR(INDEX('الوحدات'!$C$6:$C$305,MATCH(B23&amp;"",'الوحدات'!$A$6:$A$305,0))&amp;"","كود غير موجود"))</f>
        <v/>
      </c>
      <c r="H23" s="22">
        <f>IF(OR(B23&amp;""="",NOT(ISNUMBER(A23))),"",IF(COUNTIFS($B$6:$B$2005,B23&amp;"",$A$6:$A$2005,"&gt;"&amp;A23)=0,1,0))</f>
        <v/>
      </c>
      <c r="I23" s="22">
        <f>IF(B23&amp;""="","",COUNTIFS($B$6:B23,B23&amp;""))</f>
        <v/>
      </c>
      <c r="J23" s="6">
        <f>IF(B23&amp;""="","",B23&amp;"|"&amp;I23)</f>
        <v/>
      </c>
    </row>
    <row r="24">
      <c r="A24" s="13" t="n">
        <v>46056</v>
      </c>
      <c r="B24" s="5" t="inlineStr">
        <is>
          <t>C-102</t>
        </is>
      </c>
      <c r="C24" s="15" t="n">
        <v>570</v>
      </c>
      <c r="D24" s="14" t="n">
        <v>46054</v>
      </c>
      <c r="E24" s="5" t="inlineStr">
        <is>
          <t>نقدًا</t>
        </is>
      </c>
      <c r="F24" s="5" t="inlineStr">
        <is>
          <t>R-1019</t>
        </is>
      </c>
      <c r="G24" s="6">
        <f>IF(B24&amp;""="","",IFERROR(INDEX('الوحدات'!$C$6:$C$305,MATCH(B24&amp;"",'الوحدات'!$A$6:$A$305,0))&amp;"","كود غير موجود"))</f>
        <v/>
      </c>
      <c r="H24" s="22">
        <f>IF(OR(B24&amp;""="",NOT(ISNUMBER(A24))),"",IF(COUNTIFS($B$6:$B$2005,B24&amp;"",$A$6:$A$2005,"&gt;"&amp;A24)=0,1,0))</f>
        <v/>
      </c>
      <c r="I24" s="22">
        <f>IF(B24&amp;""="","",COUNTIFS($B$6:B24,B24&amp;""))</f>
        <v/>
      </c>
      <c r="J24" s="6">
        <f>IF(B24&amp;""="","",B24&amp;"|"&amp;I24)</f>
        <v/>
      </c>
    </row>
    <row r="25">
      <c r="A25" s="13" t="n">
        <v>46056</v>
      </c>
      <c r="B25" s="5" t="inlineStr">
        <is>
          <t>SHOP1</t>
        </is>
      </c>
      <c r="C25" s="15" t="n">
        <v>1500</v>
      </c>
      <c r="D25" s="14" t="n">
        <v>46054</v>
      </c>
      <c r="E25" s="5" t="inlineStr">
        <is>
          <t>تحويل بنكي</t>
        </is>
      </c>
      <c r="F25" s="5" t="inlineStr">
        <is>
          <t>R-1020</t>
        </is>
      </c>
      <c r="G25" s="6">
        <f>IF(B25&amp;""="","",IFERROR(INDEX('الوحدات'!$C$6:$C$305,MATCH(B25&amp;"",'الوحدات'!$A$6:$A$305,0))&amp;"","كود غير موجود"))</f>
        <v/>
      </c>
      <c r="H25" s="22">
        <f>IF(OR(B25&amp;""="",NOT(ISNUMBER(A25))),"",IF(COUNTIFS($B$6:$B$2005,B25&amp;"",$A$6:$A$2005,"&gt;"&amp;A25)=0,1,0))</f>
        <v/>
      </c>
      <c r="I25" s="22">
        <f>IF(B25&amp;""="","",COUNTIFS($B$6:B25,B25&amp;""))</f>
        <v/>
      </c>
      <c r="J25" s="6">
        <f>IF(B25&amp;""="","",B25&amp;"|"&amp;I25)</f>
        <v/>
      </c>
    </row>
    <row r="26">
      <c r="A26" s="13" t="n">
        <v>46084</v>
      </c>
      <c r="B26" s="5" t="inlineStr">
        <is>
          <t>A-101</t>
        </is>
      </c>
      <c r="C26" s="15" t="n">
        <v>600</v>
      </c>
      <c r="D26" s="14" t="n">
        <v>46082</v>
      </c>
      <c r="E26" s="5" t="inlineStr">
        <is>
          <t>نقدًا</t>
        </is>
      </c>
      <c r="F26" s="5" t="inlineStr">
        <is>
          <t>R-1021</t>
        </is>
      </c>
      <c r="G26" s="6">
        <f>IF(B26&amp;""="","",IFERROR(INDEX('الوحدات'!$C$6:$C$305,MATCH(B26&amp;"",'الوحدات'!$A$6:$A$305,0))&amp;"","كود غير موجود"))</f>
        <v/>
      </c>
      <c r="H26" s="22">
        <f>IF(OR(B26&amp;""="",NOT(ISNUMBER(A26))),"",IF(COUNTIFS($B$6:$B$2005,B26&amp;"",$A$6:$A$2005,"&gt;"&amp;A26)=0,1,0))</f>
        <v/>
      </c>
      <c r="I26" s="22">
        <f>IF(B26&amp;""="","",COUNTIFS($B$6:B26,B26&amp;""))</f>
        <v/>
      </c>
      <c r="J26" s="6">
        <f>IF(B26&amp;""="","",B26&amp;"|"&amp;I26)</f>
        <v/>
      </c>
    </row>
    <row r="27">
      <c r="A27" s="13" t="n">
        <v>46084</v>
      </c>
      <c r="B27" s="5" t="inlineStr">
        <is>
          <t>A-102</t>
        </is>
      </c>
      <c r="C27" s="15" t="n">
        <v>720</v>
      </c>
      <c r="D27" s="14" t="n">
        <v>46082</v>
      </c>
      <c r="E27" s="5" t="inlineStr">
        <is>
          <t>تحويل بنكي</t>
        </is>
      </c>
      <c r="F27" s="5" t="inlineStr">
        <is>
          <t>R-1022</t>
        </is>
      </c>
      <c r="G27" s="6">
        <f>IF(B27&amp;""="","",IFERROR(INDEX('الوحدات'!$C$6:$C$305,MATCH(B27&amp;"",'الوحدات'!$A$6:$A$305,0))&amp;"","كود غير موجود"))</f>
        <v/>
      </c>
      <c r="H27" s="22">
        <f>IF(OR(B27&amp;""="",NOT(ISNUMBER(A27))),"",IF(COUNTIFS($B$6:$B$2005,B27&amp;"",$A$6:$A$2005,"&gt;"&amp;A27)=0,1,0))</f>
        <v/>
      </c>
      <c r="I27" s="22">
        <f>IF(B27&amp;""="","",COUNTIFS($B$6:B27,B27&amp;""))</f>
        <v/>
      </c>
      <c r="J27" s="6">
        <f>IF(B27&amp;""="","",B27&amp;"|"&amp;I27)</f>
        <v/>
      </c>
    </row>
    <row r="28">
      <c r="A28" s="13" t="n">
        <v>46084</v>
      </c>
      <c r="B28" s="5" t="inlineStr">
        <is>
          <t>A-201</t>
        </is>
      </c>
      <c r="C28" s="15" t="n">
        <v>600</v>
      </c>
      <c r="D28" s="14" t="n">
        <v>46082</v>
      </c>
      <c r="E28" s="5" t="inlineStr">
        <is>
          <t>نقدًا</t>
        </is>
      </c>
      <c r="F28" s="5" t="inlineStr">
        <is>
          <t>R-1023</t>
        </is>
      </c>
      <c r="G28" s="6">
        <f>IF(B28&amp;""="","",IFERROR(INDEX('الوحدات'!$C$6:$C$305,MATCH(B28&amp;"",'الوحدات'!$A$6:$A$305,0))&amp;"","كود غير موجود"))</f>
        <v/>
      </c>
      <c r="H28" s="22">
        <f>IF(OR(B28&amp;""="",NOT(ISNUMBER(A28))),"",IF(COUNTIFS($B$6:$B$2005,B28&amp;"",$A$6:$A$2005,"&gt;"&amp;A28)=0,1,0))</f>
        <v/>
      </c>
      <c r="I28" s="22">
        <f>IF(B28&amp;""="","",COUNTIFS($B$6:B28,B28&amp;""))</f>
        <v/>
      </c>
      <c r="J28" s="6">
        <f>IF(B28&amp;""="","",B28&amp;"|"&amp;I28)</f>
        <v/>
      </c>
    </row>
    <row r="29">
      <c r="A29" s="13" t="n">
        <v>46084</v>
      </c>
      <c r="B29" s="5" t="inlineStr">
        <is>
          <t>A-202</t>
        </is>
      </c>
      <c r="C29" s="15" t="n">
        <v>800</v>
      </c>
      <c r="D29" s="14" t="n">
        <v>46082</v>
      </c>
      <c r="E29" s="5" t="inlineStr">
        <is>
          <t>تحويل بنكي</t>
        </is>
      </c>
      <c r="F29" s="5" t="inlineStr">
        <is>
          <t>R-1024</t>
        </is>
      </c>
      <c r="G29" s="6">
        <f>IF(B29&amp;""="","",IFERROR(INDEX('الوحدات'!$C$6:$C$305,MATCH(B29&amp;"",'الوحدات'!$A$6:$A$305,0))&amp;"","كود غير موجود"))</f>
        <v/>
      </c>
      <c r="H29" s="22">
        <f>IF(OR(B29&amp;""="",NOT(ISNUMBER(A29))),"",IF(COUNTIFS($B$6:$B$2005,B29&amp;"",$A$6:$A$2005,"&gt;"&amp;A29)=0,1,0))</f>
        <v/>
      </c>
      <c r="I29" s="22">
        <f>IF(B29&amp;""="","",COUNTIFS($B$6:B29,B29&amp;""))</f>
        <v/>
      </c>
      <c r="J29" s="6">
        <f>IF(B29&amp;""="","",B29&amp;"|"&amp;I29)</f>
        <v/>
      </c>
    </row>
    <row r="30">
      <c r="A30" s="13" t="n">
        <v>46084</v>
      </c>
      <c r="B30" s="5" t="inlineStr">
        <is>
          <t>B-101</t>
        </is>
      </c>
      <c r="C30" s="15" t="n">
        <v>540</v>
      </c>
      <c r="D30" s="14" t="n">
        <v>46082</v>
      </c>
      <c r="E30" s="5" t="inlineStr">
        <is>
          <t>نقدًا</t>
        </is>
      </c>
      <c r="F30" s="5" t="inlineStr">
        <is>
          <t>R-1025</t>
        </is>
      </c>
      <c r="G30" s="6">
        <f>IF(B30&amp;""="","",IFERROR(INDEX('الوحدات'!$C$6:$C$305,MATCH(B30&amp;"",'الوحدات'!$A$6:$A$305,0))&amp;"","كود غير موجود"))</f>
        <v/>
      </c>
      <c r="H30" s="22">
        <f>IF(OR(B30&amp;""="",NOT(ISNUMBER(A30))),"",IF(COUNTIFS($B$6:$B$2005,B30&amp;"",$A$6:$A$2005,"&gt;"&amp;A30)=0,1,0))</f>
        <v/>
      </c>
      <c r="I30" s="22">
        <f>IF(B30&amp;""="","",COUNTIFS($B$6:B30,B30&amp;""))</f>
        <v/>
      </c>
      <c r="J30" s="6">
        <f>IF(B30&amp;""="","",B30&amp;"|"&amp;I30)</f>
        <v/>
      </c>
    </row>
    <row r="31">
      <c r="A31" s="13" t="n">
        <v>46084</v>
      </c>
      <c r="B31" s="5" t="inlineStr">
        <is>
          <t>B-102</t>
        </is>
      </c>
      <c r="C31" s="15" t="n">
        <v>660</v>
      </c>
      <c r="D31" s="14" t="n">
        <v>46082</v>
      </c>
      <c r="E31" s="5" t="inlineStr">
        <is>
          <t>تحويل بنكي</t>
        </is>
      </c>
      <c r="F31" s="5" t="inlineStr">
        <is>
          <t>R-1026</t>
        </is>
      </c>
      <c r="G31" s="6">
        <f>IF(B31&amp;""="","",IFERROR(INDEX('الوحدات'!$C$6:$C$305,MATCH(B31&amp;"",'الوحدات'!$A$6:$A$305,0))&amp;"","كود غير موجود"))</f>
        <v/>
      </c>
      <c r="H31" s="22">
        <f>IF(OR(B31&amp;""="",NOT(ISNUMBER(A31))),"",IF(COUNTIFS($B$6:$B$2005,B31&amp;"",$A$6:$A$2005,"&gt;"&amp;A31)=0,1,0))</f>
        <v/>
      </c>
      <c r="I31" s="22">
        <f>IF(B31&amp;""="","",COUNTIFS($B$6:B31,B31&amp;""))</f>
        <v/>
      </c>
      <c r="J31" s="6">
        <f>IF(B31&amp;""="","",B31&amp;"|"&amp;I31)</f>
        <v/>
      </c>
    </row>
    <row r="32">
      <c r="A32" s="13" t="n">
        <v>46084</v>
      </c>
      <c r="B32" s="5" t="inlineStr">
        <is>
          <t>B-201</t>
        </is>
      </c>
      <c r="C32" s="15" t="n">
        <v>700</v>
      </c>
      <c r="D32" s="14" t="n">
        <v>46082</v>
      </c>
      <c r="E32" s="5" t="inlineStr">
        <is>
          <t>نقدًا</t>
        </is>
      </c>
      <c r="F32" s="5" t="inlineStr">
        <is>
          <t>R-1027</t>
        </is>
      </c>
      <c r="G32" s="6">
        <f>IF(B32&amp;""="","",IFERROR(INDEX('الوحدات'!$C$6:$C$305,MATCH(B32&amp;"",'الوحدات'!$A$6:$A$305,0))&amp;"","كود غير موجود"))</f>
        <v/>
      </c>
      <c r="H32" s="22">
        <f>IF(OR(B32&amp;""="",NOT(ISNUMBER(A32))),"",IF(COUNTIFS($B$6:$B$2005,B32&amp;"",$A$6:$A$2005,"&gt;"&amp;A32)=0,1,0))</f>
        <v/>
      </c>
      <c r="I32" s="22">
        <f>IF(B32&amp;""="","",COUNTIFS($B$6:B32,B32&amp;""))</f>
        <v/>
      </c>
      <c r="J32" s="6">
        <f>IF(B32&amp;""="","",B32&amp;"|"&amp;I32)</f>
        <v/>
      </c>
    </row>
    <row r="33">
      <c r="A33" s="13" t="n">
        <v>46084</v>
      </c>
      <c r="B33" s="5" t="inlineStr">
        <is>
          <t>C-101</t>
        </is>
      </c>
      <c r="C33" s="15" t="n">
        <v>480</v>
      </c>
      <c r="D33" s="14" t="n">
        <v>46082</v>
      </c>
      <c r="E33" s="5" t="inlineStr">
        <is>
          <t>تحويل بنكي</t>
        </is>
      </c>
      <c r="F33" s="5" t="inlineStr">
        <is>
          <t>R-1028</t>
        </is>
      </c>
      <c r="G33" s="6">
        <f>IF(B33&amp;""="","",IFERROR(INDEX('الوحدات'!$C$6:$C$305,MATCH(B33&amp;"",'الوحدات'!$A$6:$A$305,0))&amp;"","كود غير موجود"))</f>
        <v/>
      </c>
      <c r="H33" s="22">
        <f>IF(OR(B33&amp;""="",NOT(ISNUMBER(A33))),"",IF(COUNTIFS($B$6:$B$2005,B33&amp;"",$A$6:$A$2005,"&gt;"&amp;A33)=0,1,0))</f>
        <v/>
      </c>
      <c r="I33" s="22">
        <f>IF(B33&amp;""="","",COUNTIFS($B$6:B33,B33&amp;""))</f>
        <v/>
      </c>
      <c r="J33" s="6">
        <f>IF(B33&amp;""="","",B33&amp;"|"&amp;I33)</f>
        <v/>
      </c>
    </row>
    <row r="34">
      <c r="A34" s="13" t="n">
        <v>46084</v>
      </c>
      <c r="B34" s="5" t="inlineStr">
        <is>
          <t>C-102</t>
        </is>
      </c>
      <c r="C34" s="15" t="n">
        <v>570</v>
      </c>
      <c r="D34" s="14" t="n">
        <v>46082</v>
      </c>
      <c r="E34" s="5" t="inlineStr">
        <is>
          <t>نقدًا</t>
        </is>
      </c>
      <c r="F34" s="5" t="inlineStr">
        <is>
          <t>R-1029</t>
        </is>
      </c>
      <c r="G34" s="6">
        <f>IF(B34&amp;""="","",IFERROR(INDEX('الوحدات'!$C$6:$C$305,MATCH(B34&amp;"",'الوحدات'!$A$6:$A$305,0))&amp;"","كود غير موجود"))</f>
        <v/>
      </c>
      <c r="H34" s="22">
        <f>IF(OR(B34&amp;""="",NOT(ISNUMBER(A34))),"",IF(COUNTIFS($B$6:$B$2005,B34&amp;"",$A$6:$A$2005,"&gt;"&amp;A34)=0,1,0))</f>
        <v/>
      </c>
      <c r="I34" s="22">
        <f>IF(B34&amp;""="","",COUNTIFS($B$6:B34,B34&amp;""))</f>
        <v/>
      </c>
      <c r="J34" s="6">
        <f>IF(B34&amp;""="","",B34&amp;"|"&amp;I34)</f>
        <v/>
      </c>
    </row>
    <row r="35">
      <c r="A35" s="13" t="n">
        <v>46084</v>
      </c>
      <c r="B35" s="5" t="inlineStr">
        <is>
          <t>SHOP1</t>
        </is>
      </c>
      <c r="C35" s="15" t="n">
        <v>1500</v>
      </c>
      <c r="D35" s="14" t="n">
        <v>46082</v>
      </c>
      <c r="E35" s="5" t="inlineStr">
        <is>
          <t>تحويل بنكي</t>
        </is>
      </c>
      <c r="F35" s="5" t="inlineStr">
        <is>
          <t>R-1030</t>
        </is>
      </c>
      <c r="G35" s="6">
        <f>IF(B35&amp;""="","",IFERROR(INDEX('الوحدات'!$C$6:$C$305,MATCH(B35&amp;"",'الوحدات'!$A$6:$A$305,0))&amp;"","كود غير موجود"))</f>
        <v/>
      </c>
      <c r="H35" s="22">
        <f>IF(OR(B35&amp;""="",NOT(ISNUMBER(A35))),"",IF(COUNTIFS($B$6:$B$2005,B35&amp;"",$A$6:$A$2005,"&gt;"&amp;A35)=0,1,0))</f>
        <v/>
      </c>
      <c r="I35" s="22">
        <f>IF(B35&amp;""="","",COUNTIFS($B$6:B35,B35&amp;""))</f>
        <v/>
      </c>
      <c r="J35" s="6">
        <f>IF(B35&amp;""="","",B35&amp;"|"&amp;I35)</f>
        <v/>
      </c>
    </row>
    <row r="36">
      <c r="A36" s="13" t="n">
        <v>46115</v>
      </c>
      <c r="B36" s="5" t="inlineStr">
        <is>
          <t>A-101</t>
        </is>
      </c>
      <c r="C36" s="15" t="n">
        <v>600</v>
      </c>
      <c r="D36" s="14" t="n">
        <v>46113</v>
      </c>
      <c r="E36" s="5" t="inlineStr">
        <is>
          <t>نقدًا</t>
        </is>
      </c>
      <c r="F36" s="5" t="inlineStr">
        <is>
          <t>R-1031</t>
        </is>
      </c>
      <c r="G36" s="6">
        <f>IF(B36&amp;""="","",IFERROR(INDEX('الوحدات'!$C$6:$C$305,MATCH(B36&amp;"",'الوحدات'!$A$6:$A$305,0))&amp;"","كود غير موجود"))</f>
        <v/>
      </c>
      <c r="H36" s="22">
        <f>IF(OR(B36&amp;""="",NOT(ISNUMBER(A36))),"",IF(COUNTIFS($B$6:$B$2005,B36&amp;"",$A$6:$A$2005,"&gt;"&amp;A36)=0,1,0))</f>
        <v/>
      </c>
      <c r="I36" s="22">
        <f>IF(B36&amp;""="","",COUNTIFS($B$6:B36,B36&amp;""))</f>
        <v/>
      </c>
      <c r="J36" s="6">
        <f>IF(B36&amp;""="","",B36&amp;"|"&amp;I36)</f>
        <v/>
      </c>
    </row>
    <row r="37">
      <c r="A37" s="13" t="n">
        <v>46115</v>
      </c>
      <c r="B37" s="5" t="inlineStr">
        <is>
          <t>A-102</t>
        </is>
      </c>
      <c r="C37" s="15" t="n">
        <v>720</v>
      </c>
      <c r="D37" s="14" t="n">
        <v>46113</v>
      </c>
      <c r="E37" s="5" t="inlineStr">
        <is>
          <t>تحويل بنكي</t>
        </is>
      </c>
      <c r="F37" s="5" t="inlineStr">
        <is>
          <t>R-1032</t>
        </is>
      </c>
      <c r="G37" s="6">
        <f>IF(B37&amp;""="","",IFERROR(INDEX('الوحدات'!$C$6:$C$305,MATCH(B37&amp;"",'الوحدات'!$A$6:$A$305,0))&amp;"","كود غير موجود"))</f>
        <v/>
      </c>
      <c r="H37" s="22">
        <f>IF(OR(B37&amp;""="",NOT(ISNUMBER(A37))),"",IF(COUNTIFS($B$6:$B$2005,B37&amp;"",$A$6:$A$2005,"&gt;"&amp;A37)=0,1,0))</f>
        <v/>
      </c>
      <c r="I37" s="22">
        <f>IF(B37&amp;""="","",COUNTIFS($B$6:B37,B37&amp;""))</f>
        <v/>
      </c>
      <c r="J37" s="6">
        <f>IF(B37&amp;""="","",B37&amp;"|"&amp;I37)</f>
        <v/>
      </c>
    </row>
    <row r="38">
      <c r="A38" s="13" t="n">
        <v>46115</v>
      </c>
      <c r="B38" s="5" t="inlineStr">
        <is>
          <t>A-201</t>
        </is>
      </c>
      <c r="C38" s="15" t="n">
        <v>600</v>
      </c>
      <c r="D38" s="14" t="n">
        <v>46113</v>
      </c>
      <c r="E38" s="5" t="inlineStr">
        <is>
          <t>نقدًا</t>
        </is>
      </c>
      <c r="F38" s="5" t="inlineStr">
        <is>
          <t>R-1033</t>
        </is>
      </c>
      <c r="G38" s="6">
        <f>IF(B38&amp;""="","",IFERROR(INDEX('الوحدات'!$C$6:$C$305,MATCH(B38&amp;"",'الوحدات'!$A$6:$A$305,0))&amp;"","كود غير موجود"))</f>
        <v/>
      </c>
      <c r="H38" s="22">
        <f>IF(OR(B38&amp;""="",NOT(ISNUMBER(A38))),"",IF(COUNTIFS($B$6:$B$2005,B38&amp;"",$A$6:$A$2005,"&gt;"&amp;A38)=0,1,0))</f>
        <v/>
      </c>
      <c r="I38" s="22">
        <f>IF(B38&amp;""="","",COUNTIFS($B$6:B38,B38&amp;""))</f>
        <v/>
      </c>
      <c r="J38" s="6">
        <f>IF(B38&amp;""="","",B38&amp;"|"&amp;I38)</f>
        <v/>
      </c>
    </row>
    <row r="39">
      <c r="A39" s="13" t="n">
        <v>46115</v>
      </c>
      <c r="B39" s="5" t="inlineStr">
        <is>
          <t>A-202</t>
        </is>
      </c>
      <c r="C39" s="15" t="n">
        <v>800</v>
      </c>
      <c r="D39" s="14" t="n">
        <v>46113</v>
      </c>
      <c r="E39" s="5" t="inlineStr">
        <is>
          <t>تحويل بنكي</t>
        </is>
      </c>
      <c r="F39" s="5" t="inlineStr">
        <is>
          <t>R-1034</t>
        </is>
      </c>
      <c r="G39" s="6">
        <f>IF(B39&amp;""="","",IFERROR(INDEX('الوحدات'!$C$6:$C$305,MATCH(B39&amp;"",'الوحدات'!$A$6:$A$305,0))&amp;"","كود غير موجود"))</f>
        <v/>
      </c>
      <c r="H39" s="22">
        <f>IF(OR(B39&amp;""="",NOT(ISNUMBER(A39))),"",IF(COUNTIFS($B$6:$B$2005,B39&amp;"",$A$6:$A$2005,"&gt;"&amp;A39)=0,1,0))</f>
        <v/>
      </c>
      <c r="I39" s="22">
        <f>IF(B39&amp;""="","",COUNTIFS($B$6:B39,B39&amp;""))</f>
        <v/>
      </c>
      <c r="J39" s="6">
        <f>IF(B39&amp;""="","",B39&amp;"|"&amp;I39)</f>
        <v/>
      </c>
    </row>
    <row r="40">
      <c r="A40" s="13" t="n">
        <v>46115</v>
      </c>
      <c r="B40" s="5" t="inlineStr">
        <is>
          <t>B-101</t>
        </is>
      </c>
      <c r="C40" s="15" t="n">
        <v>540</v>
      </c>
      <c r="D40" s="14" t="n">
        <v>46113</v>
      </c>
      <c r="E40" s="5" t="inlineStr">
        <is>
          <t>نقدًا</t>
        </is>
      </c>
      <c r="F40" s="5" t="inlineStr">
        <is>
          <t>R-1035</t>
        </is>
      </c>
      <c r="G40" s="6">
        <f>IF(B40&amp;""="","",IFERROR(INDEX('الوحدات'!$C$6:$C$305,MATCH(B40&amp;"",'الوحدات'!$A$6:$A$305,0))&amp;"","كود غير موجود"))</f>
        <v/>
      </c>
      <c r="H40" s="22">
        <f>IF(OR(B40&amp;""="",NOT(ISNUMBER(A40))),"",IF(COUNTIFS($B$6:$B$2005,B40&amp;"",$A$6:$A$2005,"&gt;"&amp;A40)=0,1,0))</f>
        <v/>
      </c>
      <c r="I40" s="22">
        <f>IF(B40&amp;""="","",COUNTIFS($B$6:B40,B40&amp;""))</f>
        <v/>
      </c>
      <c r="J40" s="6">
        <f>IF(B40&amp;""="","",B40&amp;"|"&amp;I40)</f>
        <v/>
      </c>
    </row>
    <row r="41">
      <c r="A41" s="13" t="n">
        <v>46115</v>
      </c>
      <c r="B41" s="5" t="inlineStr">
        <is>
          <t>B-102</t>
        </is>
      </c>
      <c r="C41" s="15" t="n">
        <v>660</v>
      </c>
      <c r="D41" s="14" t="n">
        <v>46113</v>
      </c>
      <c r="E41" s="5" t="inlineStr">
        <is>
          <t>تحويل بنكي</t>
        </is>
      </c>
      <c r="F41" s="5" t="inlineStr">
        <is>
          <t>R-1036</t>
        </is>
      </c>
      <c r="G41" s="6">
        <f>IF(B41&amp;""="","",IFERROR(INDEX('الوحدات'!$C$6:$C$305,MATCH(B41&amp;"",'الوحدات'!$A$6:$A$305,0))&amp;"","كود غير موجود"))</f>
        <v/>
      </c>
      <c r="H41" s="22">
        <f>IF(OR(B41&amp;""="",NOT(ISNUMBER(A41))),"",IF(COUNTIFS($B$6:$B$2005,B41&amp;"",$A$6:$A$2005,"&gt;"&amp;A41)=0,1,0))</f>
        <v/>
      </c>
      <c r="I41" s="22">
        <f>IF(B41&amp;""="","",COUNTIFS($B$6:B41,B41&amp;""))</f>
        <v/>
      </c>
      <c r="J41" s="6">
        <f>IF(B41&amp;""="","",B41&amp;"|"&amp;I41)</f>
        <v/>
      </c>
    </row>
    <row r="42">
      <c r="A42" s="13" t="n">
        <v>46115</v>
      </c>
      <c r="B42" s="5" t="inlineStr">
        <is>
          <t>B-201</t>
        </is>
      </c>
      <c r="C42" s="15" t="n">
        <v>700</v>
      </c>
      <c r="D42" s="14" t="n">
        <v>46113</v>
      </c>
      <c r="E42" s="5" t="inlineStr">
        <is>
          <t>نقدًا</t>
        </is>
      </c>
      <c r="F42" s="5" t="inlineStr">
        <is>
          <t>R-1037</t>
        </is>
      </c>
      <c r="G42" s="6">
        <f>IF(B42&amp;""="","",IFERROR(INDEX('الوحدات'!$C$6:$C$305,MATCH(B42&amp;"",'الوحدات'!$A$6:$A$305,0))&amp;"","كود غير موجود"))</f>
        <v/>
      </c>
      <c r="H42" s="22">
        <f>IF(OR(B42&amp;""="",NOT(ISNUMBER(A42))),"",IF(COUNTIFS($B$6:$B$2005,B42&amp;"",$A$6:$A$2005,"&gt;"&amp;A42)=0,1,0))</f>
        <v/>
      </c>
      <c r="I42" s="22">
        <f>IF(B42&amp;""="","",COUNTIFS($B$6:B42,B42&amp;""))</f>
        <v/>
      </c>
      <c r="J42" s="6">
        <f>IF(B42&amp;""="","",B42&amp;"|"&amp;I42)</f>
        <v/>
      </c>
    </row>
    <row r="43">
      <c r="A43" s="13" t="n">
        <v>46115</v>
      </c>
      <c r="B43" s="5" t="inlineStr">
        <is>
          <t>C-101</t>
        </is>
      </c>
      <c r="C43" s="15" t="n">
        <v>480</v>
      </c>
      <c r="D43" s="14" t="n">
        <v>46113</v>
      </c>
      <c r="E43" s="5" t="inlineStr">
        <is>
          <t>تحويل بنكي</t>
        </is>
      </c>
      <c r="F43" s="5" t="inlineStr">
        <is>
          <t>R-1038</t>
        </is>
      </c>
      <c r="G43" s="6">
        <f>IF(B43&amp;""="","",IFERROR(INDEX('الوحدات'!$C$6:$C$305,MATCH(B43&amp;"",'الوحدات'!$A$6:$A$305,0))&amp;"","كود غير موجود"))</f>
        <v/>
      </c>
      <c r="H43" s="22">
        <f>IF(OR(B43&amp;""="",NOT(ISNUMBER(A43))),"",IF(COUNTIFS($B$6:$B$2005,B43&amp;"",$A$6:$A$2005,"&gt;"&amp;A43)=0,1,0))</f>
        <v/>
      </c>
      <c r="I43" s="22">
        <f>IF(B43&amp;""="","",COUNTIFS($B$6:B43,B43&amp;""))</f>
        <v/>
      </c>
      <c r="J43" s="6">
        <f>IF(B43&amp;""="","",B43&amp;"|"&amp;I43)</f>
        <v/>
      </c>
    </row>
    <row r="44">
      <c r="A44" s="13" t="n">
        <v>46115</v>
      </c>
      <c r="B44" s="5" t="inlineStr">
        <is>
          <t>C-102</t>
        </is>
      </c>
      <c r="C44" s="15" t="n">
        <v>570</v>
      </c>
      <c r="D44" s="14" t="n">
        <v>46113</v>
      </c>
      <c r="E44" s="5" t="inlineStr">
        <is>
          <t>نقدًا</t>
        </is>
      </c>
      <c r="F44" s="5" t="inlineStr">
        <is>
          <t>R-1039</t>
        </is>
      </c>
      <c r="G44" s="6">
        <f>IF(B44&amp;""="","",IFERROR(INDEX('الوحدات'!$C$6:$C$305,MATCH(B44&amp;"",'الوحدات'!$A$6:$A$305,0))&amp;"","كود غير موجود"))</f>
        <v/>
      </c>
      <c r="H44" s="22">
        <f>IF(OR(B44&amp;""="",NOT(ISNUMBER(A44))),"",IF(COUNTIFS($B$6:$B$2005,B44&amp;"",$A$6:$A$2005,"&gt;"&amp;A44)=0,1,0))</f>
        <v/>
      </c>
      <c r="I44" s="22">
        <f>IF(B44&amp;""="","",COUNTIFS($B$6:B44,B44&amp;""))</f>
        <v/>
      </c>
      <c r="J44" s="6">
        <f>IF(B44&amp;""="","",B44&amp;"|"&amp;I44)</f>
        <v/>
      </c>
    </row>
    <row r="45">
      <c r="A45" s="13" t="n">
        <v>46115</v>
      </c>
      <c r="B45" s="5" t="inlineStr">
        <is>
          <t>SHOP1</t>
        </is>
      </c>
      <c r="C45" s="15" t="n">
        <v>1500</v>
      </c>
      <c r="D45" s="14" t="n">
        <v>46113</v>
      </c>
      <c r="E45" s="5" t="inlineStr">
        <is>
          <t>تحويل بنكي</t>
        </is>
      </c>
      <c r="F45" s="5" t="inlineStr">
        <is>
          <t>R-1040</t>
        </is>
      </c>
      <c r="G45" s="6">
        <f>IF(B45&amp;""="","",IFERROR(INDEX('الوحدات'!$C$6:$C$305,MATCH(B45&amp;"",'الوحدات'!$A$6:$A$305,0))&amp;"","كود غير موجود"))</f>
        <v/>
      </c>
      <c r="H45" s="22">
        <f>IF(OR(B45&amp;""="",NOT(ISNUMBER(A45))),"",IF(COUNTIFS($B$6:$B$2005,B45&amp;"",$A$6:$A$2005,"&gt;"&amp;A45)=0,1,0))</f>
        <v/>
      </c>
      <c r="I45" s="22">
        <f>IF(B45&amp;""="","",COUNTIFS($B$6:B45,B45&amp;""))</f>
        <v/>
      </c>
      <c r="J45" s="6">
        <f>IF(B45&amp;""="","",B45&amp;"|"&amp;I45)</f>
        <v/>
      </c>
    </row>
    <row r="46">
      <c r="A46" s="13" t="n">
        <v>46145</v>
      </c>
      <c r="B46" s="5" t="inlineStr">
        <is>
          <t>A-101</t>
        </is>
      </c>
      <c r="C46" s="15" t="n">
        <v>600</v>
      </c>
      <c r="D46" s="14" t="n">
        <v>46143</v>
      </c>
      <c r="E46" s="5" t="inlineStr">
        <is>
          <t>نقدًا</t>
        </is>
      </c>
      <c r="F46" s="5" t="inlineStr">
        <is>
          <t>R-1041</t>
        </is>
      </c>
      <c r="G46" s="6">
        <f>IF(B46&amp;""="","",IFERROR(INDEX('الوحدات'!$C$6:$C$305,MATCH(B46&amp;"",'الوحدات'!$A$6:$A$305,0))&amp;"","كود غير موجود"))</f>
        <v/>
      </c>
      <c r="H46" s="22">
        <f>IF(OR(B46&amp;""="",NOT(ISNUMBER(A46))),"",IF(COUNTIFS($B$6:$B$2005,B46&amp;"",$A$6:$A$2005,"&gt;"&amp;A46)=0,1,0))</f>
        <v/>
      </c>
      <c r="I46" s="22">
        <f>IF(B46&amp;""="","",COUNTIFS($B$6:B46,B46&amp;""))</f>
        <v/>
      </c>
      <c r="J46" s="6">
        <f>IF(B46&amp;""="","",B46&amp;"|"&amp;I46)</f>
        <v/>
      </c>
    </row>
    <row r="47">
      <c r="A47" s="13" t="n">
        <v>46145</v>
      </c>
      <c r="B47" s="5" t="inlineStr">
        <is>
          <t>A-102</t>
        </is>
      </c>
      <c r="C47" s="15" t="n">
        <v>720</v>
      </c>
      <c r="D47" s="14" t="n">
        <v>46143</v>
      </c>
      <c r="E47" s="5" t="inlineStr">
        <is>
          <t>تحويل بنكي</t>
        </is>
      </c>
      <c r="F47" s="5" t="inlineStr">
        <is>
          <t>R-1042</t>
        </is>
      </c>
      <c r="G47" s="6">
        <f>IF(B47&amp;""="","",IFERROR(INDEX('الوحدات'!$C$6:$C$305,MATCH(B47&amp;"",'الوحدات'!$A$6:$A$305,0))&amp;"","كود غير موجود"))</f>
        <v/>
      </c>
      <c r="H47" s="22">
        <f>IF(OR(B47&amp;""="",NOT(ISNUMBER(A47))),"",IF(COUNTIFS($B$6:$B$2005,B47&amp;"",$A$6:$A$2005,"&gt;"&amp;A47)=0,1,0))</f>
        <v/>
      </c>
      <c r="I47" s="22">
        <f>IF(B47&amp;""="","",COUNTIFS($B$6:B47,B47&amp;""))</f>
        <v/>
      </c>
      <c r="J47" s="6">
        <f>IF(B47&amp;""="","",B47&amp;"|"&amp;I47)</f>
        <v/>
      </c>
    </row>
    <row r="48">
      <c r="A48" s="13" t="n">
        <v>46145</v>
      </c>
      <c r="B48" s="5" t="inlineStr">
        <is>
          <t>A-201</t>
        </is>
      </c>
      <c r="C48" s="15" t="n">
        <v>600</v>
      </c>
      <c r="D48" s="14" t="n">
        <v>46143</v>
      </c>
      <c r="E48" s="5" t="inlineStr">
        <is>
          <t>نقدًا</t>
        </is>
      </c>
      <c r="F48" s="5" t="inlineStr">
        <is>
          <t>R-1043</t>
        </is>
      </c>
      <c r="G48" s="6">
        <f>IF(B48&amp;""="","",IFERROR(INDEX('الوحدات'!$C$6:$C$305,MATCH(B48&amp;"",'الوحدات'!$A$6:$A$305,0))&amp;"","كود غير موجود"))</f>
        <v/>
      </c>
      <c r="H48" s="22">
        <f>IF(OR(B48&amp;""="",NOT(ISNUMBER(A48))),"",IF(COUNTIFS($B$6:$B$2005,B48&amp;"",$A$6:$A$2005,"&gt;"&amp;A48)=0,1,0))</f>
        <v/>
      </c>
      <c r="I48" s="22">
        <f>IF(B48&amp;""="","",COUNTIFS($B$6:B48,B48&amp;""))</f>
        <v/>
      </c>
      <c r="J48" s="6">
        <f>IF(B48&amp;""="","",B48&amp;"|"&amp;I48)</f>
        <v/>
      </c>
    </row>
    <row r="49">
      <c r="A49" s="13" t="n">
        <v>46145</v>
      </c>
      <c r="B49" s="5" t="inlineStr">
        <is>
          <t>A-202</t>
        </is>
      </c>
      <c r="C49" s="15" t="n">
        <v>800</v>
      </c>
      <c r="D49" s="14" t="n">
        <v>46143</v>
      </c>
      <c r="E49" s="5" t="inlineStr">
        <is>
          <t>تحويل بنكي</t>
        </is>
      </c>
      <c r="F49" s="5" t="inlineStr">
        <is>
          <t>R-1044</t>
        </is>
      </c>
      <c r="G49" s="6">
        <f>IF(B49&amp;""="","",IFERROR(INDEX('الوحدات'!$C$6:$C$305,MATCH(B49&amp;"",'الوحدات'!$A$6:$A$305,0))&amp;"","كود غير موجود"))</f>
        <v/>
      </c>
      <c r="H49" s="22">
        <f>IF(OR(B49&amp;""="",NOT(ISNUMBER(A49))),"",IF(COUNTIFS($B$6:$B$2005,B49&amp;"",$A$6:$A$2005,"&gt;"&amp;A49)=0,1,0))</f>
        <v/>
      </c>
      <c r="I49" s="22">
        <f>IF(B49&amp;""="","",COUNTIFS($B$6:B49,B49&amp;""))</f>
        <v/>
      </c>
      <c r="J49" s="6">
        <f>IF(B49&amp;""="","",B49&amp;"|"&amp;I49)</f>
        <v/>
      </c>
    </row>
    <row r="50">
      <c r="A50" s="13" t="n">
        <v>46145</v>
      </c>
      <c r="B50" s="5" t="inlineStr">
        <is>
          <t>B-101</t>
        </is>
      </c>
      <c r="C50" s="15" t="n">
        <v>540</v>
      </c>
      <c r="D50" s="14" t="n">
        <v>46143</v>
      </c>
      <c r="E50" s="5" t="inlineStr">
        <is>
          <t>نقدًا</t>
        </is>
      </c>
      <c r="F50" s="5" t="inlineStr">
        <is>
          <t>R-1045</t>
        </is>
      </c>
      <c r="G50" s="6">
        <f>IF(B50&amp;""="","",IFERROR(INDEX('الوحدات'!$C$6:$C$305,MATCH(B50&amp;"",'الوحدات'!$A$6:$A$305,0))&amp;"","كود غير موجود"))</f>
        <v/>
      </c>
      <c r="H50" s="22">
        <f>IF(OR(B50&amp;""="",NOT(ISNUMBER(A50))),"",IF(COUNTIFS($B$6:$B$2005,B50&amp;"",$A$6:$A$2005,"&gt;"&amp;A50)=0,1,0))</f>
        <v/>
      </c>
      <c r="I50" s="22">
        <f>IF(B50&amp;""="","",COUNTIFS($B$6:B50,B50&amp;""))</f>
        <v/>
      </c>
      <c r="J50" s="6">
        <f>IF(B50&amp;""="","",B50&amp;"|"&amp;I50)</f>
        <v/>
      </c>
    </row>
    <row r="51">
      <c r="A51" s="13" t="n">
        <v>46145</v>
      </c>
      <c r="B51" s="5" t="inlineStr">
        <is>
          <t>B-102</t>
        </is>
      </c>
      <c r="C51" s="15" t="n">
        <v>660</v>
      </c>
      <c r="D51" s="14" t="n">
        <v>46143</v>
      </c>
      <c r="E51" s="5" t="inlineStr">
        <is>
          <t>تحويل بنكي</t>
        </is>
      </c>
      <c r="F51" s="5" t="inlineStr">
        <is>
          <t>R-1046</t>
        </is>
      </c>
      <c r="G51" s="6">
        <f>IF(B51&amp;""="","",IFERROR(INDEX('الوحدات'!$C$6:$C$305,MATCH(B51&amp;"",'الوحدات'!$A$6:$A$305,0))&amp;"","كود غير موجود"))</f>
        <v/>
      </c>
      <c r="H51" s="22">
        <f>IF(OR(B51&amp;""="",NOT(ISNUMBER(A51))),"",IF(COUNTIFS($B$6:$B$2005,B51&amp;"",$A$6:$A$2005,"&gt;"&amp;A51)=0,1,0))</f>
        <v/>
      </c>
      <c r="I51" s="22">
        <f>IF(B51&amp;""="","",COUNTIFS($B$6:B51,B51&amp;""))</f>
        <v/>
      </c>
      <c r="J51" s="6">
        <f>IF(B51&amp;""="","",B51&amp;"|"&amp;I51)</f>
        <v/>
      </c>
    </row>
    <row r="52">
      <c r="A52" s="13" t="n">
        <v>46145</v>
      </c>
      <c r="B52" s="5" t="inlineStr">
        <is>
          <t>B-201</t>
        </is>
      </c>
      <c r="C52" s="15" t="n">
        <v>700</v>
      </c>
      <c r="D52" s="14" t="n">
        <v>46143</v>
      </c>
      <c r="E52" s="5" t="inlineStr">
        <is>
          <t>نقدًا</t>
        </is>
      </c>
      <c r="F52" s="5" t="inlineStr">
        <is>
          <t>R-1047</t>
        </is>
      </c>
      <c r="G52" s="6">
        <f>IF(B52&amp;""="","",IFERROR(INDEX('الوحدات'!$C$6:$C$305,MATCH(B52&amp;"",'الوحدات'!$A$6:$A$305,0))&amp;"","كود غير موجود"))</f>
        <v/>
      </c>
      <c r="H52" s="22">
        <f>IF(OR(B52&amp;""="",NOT(ISNUMBER(A52))),"",IF(COUNTIFS($B$6:$B$2005,B52&amp;"",$A$6:$A$2005,"&gt;"&amp;A52)=0,1,0))</f>
        <v/>
      </c>
      <c r="I52" s="22">
        <f>IF(B52&amp;""="","",COUNTIFS($B$6:B52,B52&amp;""))</f>
        <v/>
      </c>
      <c r="J52" s="6">
        <f>IF(B52&amp;""="","",B52&amp;"|"&amp;I52)</f>
        <v/>
      </c>
    </row>
    <row r="53">
      <c r="A53" s="13" t="n">
        <v>46145</v>
      </c>
      <c r="B53" s="5" t="inlineStr">
        <is>
          <t>C-101</t>
        </is>
      </c>
      <c r="C53" s="15" t="n">
        <v>480</v>
      </c>
      <c r="D53" s="14" t="n">
        <v>46143</v>
      </c>
      <c r="E53" s="5" t="inlineStr">
        <is>
          <t>تحويل بنكي</t>
        </is>
      </c>
      <c r="F53" s="5" t="inlineStr">
        <is>
          <t>R-1048</t>
        </is>
      </c>
      <c r="G53" s="6">
        <f>IF(B53&amp;""="","",IFERROR(INDEX('الوحدات'!$C$6:$C$305,MATCH(B53&amp;"",'الوحدات'!$A$6:$A$305,0))&amp;"","كود غير موجود"))</f>
        <v/>
      </c>
      <c r="H53" s="22">
        <f>IF(OR(B53&amp;""="",NOT(ISNUMBER(A53))),"",IF(COUNTIFS($B$6:$B$2005,B53&amp;"",$A$6:$A$2005,"&gt;"&amp;A53)=0,1,0))</f>
        <v/>
      </c>
      <c r="I53" s="22">
        <f>IF(B53&amp;""="","",COUNTIFS($B$6:B53,B53&amp;""))</f>
        <v/>
      </c>
      <c r="J53" s="6">
        <f>IF(B53&amp;""="","",B53&amp;"|"&amp;I53)</f>
        <v/>
      </c>
    </row>
    <row r="54">
      <c r="A54" s="13" t="n">
        <v>46145</v>
      </c>
      <c r="B54" s="5" t="inlineStr">
        <is>
          <t>C-102</t>
        </is>
      </c>
      <c r="C54" s="15" t="n">
        <v>570</v>
      </c>
      <c r="D54" s="14" t="n">
        <v>46143</v>
      </c>
      <c r="E54" s="5" t="inlineStr">
        <is>
          <t>نقدًا</t>
        </is>
      </c>
      <c r="F54" s="5" t="inlineStr">
        <is>
          <t>R-1049</t>
        </is>
      </c>
      <c r="G54" s="6">
        <f>IF(B54&amp;""="","",IFERROR(INDEX('الوحدات'!$C$6:$C$305,MATCH(B54&amp;"",'الوحدات'!$A$6:$A$305,0))&amp;"","كود غير موجود"))</f>
        <v/>
      </c>
      <c r="H54" s="22">
        <f>IF(OR(B54&amp;""="",NOT(ISNUMBER(A54))),"",IF(COUNTIFS($B$6:$B$2005,B54&amp;"",$A$6:$A$2005,"&gt;"&amp;A54)=0,1,0))</f>
        <v/>
      </c>
      <c r="I54" s="22">
        <f>IF(B54&amp;""="","",COUNTIFS($B$6:B54,B54&amp;""))</f>
        <v/>
      </c>
      <c r="J54" s="6">
        <f>IF(B54&amp;""="","",B54&amp;"|"&amp;I54)</f>
        <v/>
      </c>
    </row>
    <row r="55">
      <c r="A55" s="13" t="n">
        <v>46145</v>
      </c>
      <c r="B55" s="5" t="inlineStr">
        <is>
          <t>SHOP1</t>
        </is>
      </c>
      <c r="C55" s="15" t="n">
        <v>1500</v>
      </c>
      <c r="D55" s="14" t="n">
        <v>46143</v>
      </c>
      <c r="E55" s="5" t="inlineStr">
        <is>
          <t>تحويل بنكي</t>
        </is>
      </c>
      <c r="F55" s="5" t="inlineStr">
        <is>
          <t>R-1050</t>
        </is>
      </c>
      <c r="G55" s="6">
        <f>IF(B55&amp;""="","",IFERROR(INDEX('الوحدات'!$C$6:$C$305,MATCH(B55&amp;"",'الوحدات'!$A$6:$A$305,0))&amp;"","كود غير موجود"))</f>
        <v/>
      </c>
      <c r="H55" s="22">
        <f>IF(OR(B55&amp;""="",NOT(ISNUMBER(A55))),"",IF(COUNTIFS($B$6:$B$2005,B55&amp;"",$A$6:$A$2005,"&gt;"&amp;A55)=0,1,0))</f>
        <v/>
      </c>
      <c r="I55" s="22">
        <f>IF(B55&amp;""="","",COUNTIFS($B$6:B55,B55&amp;""))</f>
        <v/>
      </c>
      <c r="J55" s="6">
        <f>IF(B55&amp;""="","",B55&amp;"|"&amp;I55)</f>
        <v/>
      </c>
    </row>
    <row r="56">
      <c r="A56" s="13" t="n">
        <v>46176</v>
      </c>
      <c r="B56" s="5" t="inlineStr">
        <is>
          <t>A-101</t>
        </is>
      </c>
      <c r="C56" s="15" t="n">
        <v>600</v>
      </c>
      <c r="D56" s="14" t="n">
        <v>46174</v>
      </c>
      <c r="E56" s="5" t="inlineStr">
        <is>
          <t>نقدًا</t>
        </is>
      </c>
      <c r="F56" s="5" t="inlineStr">
        <is>
          <t>R-1051</t>
        </is>
      </c>
      <c r="G56" s="6">
        <f>IF(B56&amp;""="","",IFERROR(INDEX('الوحدات'!$C$6:$C$305,MATCH(B56&amp;"",'الوحدات'!$A$6:$A$305,0))&amp;"","كود غير موجود"))</f>
        <v/>
      </c>
      <c r="H56" s="22">
        <f>IF(OR(B56&amp;""="",NOT(ISNUMBER(A56))),"",IF(COUNTIFS($B$6:$B$2005,B56&amp;"",$A$6:$A$2005,"&gt;"&amp;A56)=0,1,0))</f>
        <v/>
      </c>
      <c r="I56" s="22">
        <f>IF(B56&amp;""="","",COUNTIFS($B$6:B56,B56&amp;""))</f>
        <v/>
      </c>
      <c r="J56" s="6">
        <f>IF(B56&amp;""="","",B56&amp;"|"&amp;I56)</f>
        <v/>
      </c>
    </row>
    <row r="57">
      <c r="A57" s="13" t="n">
        <v>46176</v>
      </c>
      <c r="B57" s="5" t="inlineStr">
        <is>
          <t>A-102</t>
        </is>
      </c>
      <c r="C57" s="15" t="n">
        <v>720</v>
      </c>
      <c r="D57" s="14" t="n">
        <v>46174</v>
      </c>
      <c r="E57" s="5" t="inlineStr">
        <is>
          <t>تحويل بنكي</t>
        </is>
      </c>
      <c r="F57" s="5" t="inlineStr">
        <is>
          <t>R-1052</t>
        </is>
      </c>
      <c r="G57" s="6">
        <f>IF(B57&amp;""="","",IFERROR(INDEX('الوحدات'!$C$6:$C$305,MATCH(B57&amp;"",'الوحدات'!$A$6:$A$305,0))&amp;"","كود غير موجود"))</f>
        <v/>
      </c>
      <c r="H57" s="22">
        <f>IF(OR(B57&amp;""="",NOT(ISNUMBER(A57))),"",IF(COUNTIFS($B$6:$B$2005,B57&amp;"",$A$6:$A$2005,"&gt;"&amp;A57)=0,1,0))</f>
        <v/>
      </c>
      <c r="I57" s="22">
        <f>IF(B57&amp;""="","",COUNTIFS($B$6:B57,B57&amp;""))</f>
        <v/>
      </c>
      <c r="J57" s="6">
        <f>IF(B57&amp;""="","",B57&amp;"|"&amp;I57)</f>
        <v/>
      </c>
    </row>
    <row r="58">
      <c r="A58" s="13" t="n">
        <v>46176</v>
      </c>
      <c r="B58" s="5" t="inlineStr">
        <is>
          <t>A-201</t>
        </is>
      </c>
      <c r="C58" s="15" t="n">
        <v>600</v>
      </c>
      <c r="D58" s="14" t="n">
        <v>46174</v>
      </c>
      <c r="E58" s="5" t="inlineStr">
        <is>
          <t>نقدًا</t>
        </is>
      </c>
      <c r="F58" s="5" t="inlineStr">
        <is>
          <t>R-1053</t>
        </is>
      </c>
      <c r="G58" s="6">
        <f>IF(B58&amp;""="","",IFERROR(INDEX('الوحدات'!$C$6:$C$305,MATCH(B58&amp;"",'الوحدات'!$A$6:$A$305,0))&amp;"","كود غير موجود"))</f>
        <v/>
      </c>
      <c r="H58" s="22">
        <f>IF(OR(B58&amp;""="",NOT(ISNUMBER(A58))),"",IF(COUNTIFS($B$6:$B$2005,B58&amp;"",$A$6:$A$2005,"&gt;"&amp;A58)=0,1,0))</f>
        <v/>
      </c>
      <c r="I58" s="22">
        <f>IF(B58&amp;""="","",COUNTIFS($B$6:B58,B58&amp;""))</f>
        <v/>
      </c>
      <c r="J58" s="6">
        <f>IF(B58&amp;""="","",B58&amp;"|"&amp;I58)</f>
        <v/>
      </c>
    </row>
    <row r="59">
      <c r="A59" s="13" t="n">
        <v>46176</v>
      </c>
      <c r="B59" s="5" t="inlineStr">
        <is>
          <t>A-202</t>
        </is>
      </c>
      <c r="C59" s="15" t="n">
        <v>800</v>
      </c>
      <c r="D59" s="14" t="n">
        <v>46174</v>
      </c>
      <c r="E59" s="5" t="inlineStr">
        <is>
          <t>تحويل بنكي</t>
        </is>
      </c>
      <c r="F59" s="5" t="inlineStr">
        <is>
          <t>R-1054</t>
        </is>
      </c>
      <c r="G59" s="6">
        <f>IF(B59&amp;""="","",IFERROR(INDEX('الوحدات'!$C$6:$C$305,MATCH(B59&amp;"",'الوحدات'!$A$6:$A$305,0))&amp;"","كود غير موجود"))</f>
        <v/>
      </c>
      <c r="H59" s="22">
        <f>IF(OR(B59&amp;""="",NOT(ISNUMBER(A59))),"",IF(COUNTIFS($B$6:$B$2005,B59&amp;"",$A$6:$A$2005,"&gt;"&amp;A59)=0,1,0))</f>
        <v/>
      </c>
      <c r="I59" s="22">
        <f>IF(B59&amp;""="","",COUNTIFS($B$6:B59,B59&amp;""))</f>
        <v/>
      </c>
      <c r="J59" s="6">
        <f>IF(B59&amp;""="","",B59&amp;"|"&amp;I59)</f>
        <v/>
      </c>
    </row>
    <row r="60">
      <c r="A60" s="13" t="n">
        <v>46176</v>
      </c>
      <c r="B60" s="5" t="inlineStr">
        <is>
          <t>B-102</t>
        </is>
      </c>
      <c r="C60" s="15" t="n">
        <v>660</v>
      </c>
      <c r="D60" s="14" t="n">
        <v>46174</v>
      </c>
      <c r="E60" s="5" t="inlineStr">
        <is>
          <t>نقدًا</t>
        </is>
      </c>
      <c r="F60" s="5" t="inlineStr">
        <is>
          <t>R-1055</t>
        </is>
      </c>
      <c r="G60" s="6">
        <f>IF(B60&amp;""="","",IFERROR(INDEX('الوحدات'!$C$6:$C$305,MATCH(B60&amp;"",'الوحدات'!$A$6:$A$305,0))&amp;"","كود غير موجود"))</f>
        <v/>
      </c>
      <c r="H60" s="22">
        <f>IF(OR(B60&amp;""="",NOT(ISNUMBER(A60))),"",IF(COUNTIFS($B$6:$B$2005,B60&amp;"",$A$6:$A$2005,"&gt;"&amp;A60)=0,1,0))</f>
        <v/>
      </c>
      <c r="I60" s="22">
        <f>IF(B60&amp;""="","",COUNTIFS($B$6:B60,B60&amp;""))</f>
        <v/>
      </c>
      <c r="J60" s="6">
        <f>IF(B60&amp;""="","",B60&amp;"|"&amp;I60)</f>
        <v/>
      </c>
    </row>
    <row r="61">
      <c r="A61" s="13" t="n">
        <v>46176</v>
      </c>
      <c r="B61" s="5" t="inlineStr">
        <is>
          <t>B-201</t>
        </is>
      </c>
      <c r="C61" s="15" t="n">
        <v>700</v>
      </c>
      <c r="D61" s="14" t="n">
        <v>46174</v>
      </c>
      <c r="E61" s="5" t="inlineStr">
        <is>
          <t>تحويل بنكي</t>
        </is>
      </c>
      <c r="F61" s="5" t="inlineStr">
        <is>
          <t>R-1056</t>
        </is>
      </c>
      <c r="G61" s="6">
        <f>IF(B61&amp;""="","",IFERROR(INDEX('الوحدات'!$C$6:$C$305,MATCH(B61&amp;"",'الوحدات'!$A$6:$A$305,0))&amp;"","كود غير موجود"))</f>
        <v/>
      </c>
      <c r="H61" s="22">
        <f>IF(OR(B61&amp;""="",NOT(ISNUMBER(A61))),"",IF(COUNTIFS($B$6:$B$2005,B61&amp;"",$A$6:$A$2005,"&gt;"&amp;A61)=0,1,0))</f>
        <v/>
      </c>
      <c r="I61" s="22">
        <f>IF(B61&amp;""="","",COUNTIFS($B$6:B61,B61&amp;""))</f>
        <v/>
      </c>
      <c r="J61" s="6">
        <f>IF(B61&amp;""="","",B61&amp;"|"&amp;I61)</f>
        <v/>
      </c>
    </row>
    <row r="62">
      <c r="A62" s="13" t="n">
        <v>46176</v>
      </c>
      <c r="B62" s="5" t="inlineStr">
        <is>
          <t>C-101</t>
        </is>
      </c>
      <c r="C62" s="15" t="n">
        <v>480</v>
      </c>
      <c r="D62" s="14" t="n">
        <v>46174</v>
      </c>
      <c r="E62" s="5" t="inlineStr">
        <is>
          <t>نقدًا</t>
        </is>
      </c>
      <c r="F62" s="5" t="inlineStr">
        <is>
          <t>R-1057</t>
        </is>
      </c>
      <c r="G62" s="6">
        <f>IF(B62&amp;""="","",IFERROR(INDEX('الوحدات'!$C$6:$C$305,MATCH(B62&amp;"",'الوحدات'!$A$6:$A$305,0))&amp;"","كود غير موجود"))</f>
        <v/>
      </c>
      <c r="H62" s="22">
        <f>IF(OR(B62&amp;""="",NOT(ISNUMBER(A62))),"",IF(COUNTIFS($B$6:$B$2005,B62&amp;"",$A$6:$A$2005,"&gt;"&amp;A62)=0,1,0))</f>
        <v/>
      </c>
      <c r="I62" s="22">
        <f>IF(B62&amp;""="","",COUNTIFS($B$6:B62,B62&amp;""))</f>
        <v/>
      </c>
      <c r="J62" s="6">
        <f>IF(B62&amp;""="","",B62&amp;"|"&amp;I62)</f>
        <v/>
      </c>
    </row>
    <row r="63">
      <c r="A63" s="13" t="n">
        <v>46176</v>
      </c>
      <c r="B63" s="5" t="inlineStr">
        <is>
          <t>C-102</t>
        </is>
      </c>
      <c r="C63" s="15" t="n">
        <v>570</v>
      </c>
      <c r="D63" s="14" t="n">
        <v>46174</v>
      </c>
      <c r="E63" s="5" t="inlineStr">
        <is>
          <t>تحويل بنكي</t>
        </is>
      </c>
      <c r="F63" s="5" t="inlineStr">
        <is>
          <t>R-1058</t>
        </is>
      </c>
      <c r="G63" s="6">
        <f>IF(B63&amp;""="","",IFERROR(INDEX('الوحدات'!$C$6:$C$305,MATCH(B63&amp;"",'الوحدات'!$A$6:$A$305,0))&amp;"","كود غير موجود"))</f>
        <v/>
      </c>
      <c r="H63" s="22">
        <f>IF(OR(B63&amp;""="",NOT(ISNUMBER(A63))),"",IF(COUNTIFS($B$6:$B$2005,B63&amp;"",$A$6:$A$2005,"&gt;"&amp;A63)=0,1,0))</f>
        <v/>
      </c>
      <c r="I63" s="22">
        <f>IF(B63&amp;""="","",COUNTIFS($B$6:B63,B63&amp;""))</f>
        <v/>
      </c>
      <c r="J63" s="6">
        <f>IF(B63&amp;""="","",B63&amp;"|"&amp;I63)</f>
        <v/>
      </c>
    </row>
    <row r="64">
      <c r="A64" s="13" t="n">
        <v>46176</v>
      </c>
      <c r="B64" s="5" t="inlineStr">
        <is>
          <t>SHOP1</t>
        </is>
      </c>
      <c r="C64" s="15" t="n">
        <v>1500</v>
      </c>
      <c r="D64" s="14" t="n">
        <v>46174</v>
      </c>
      <c r="E64" s="5" t="inlineStr">
        <is>
          <t>نقدًا</t>
        </is>
      </c>
      <c r="F64" s="5" t="inlineStr">
        <is>
          <t>R-1059</t>
        </is>
      </c>
      <c r="G64" s="6">
        <f>IF(B64&amp;""="","",IFERROR(INDEX('الوحدات'!$C$6:$C$305,MATCH(B64&amp;"",'الوحدات'!$A$6:$A$305,0))&amp;"","كود غير موجود"))</f>
        <v/>
      </c>
      <c r="H64" s="22">
        <f>IF(OR(B64&amp;""="",NOT(ISNUMBER(A64))),"",IF(COUNTIFS($B$6:$B$2005,B64&amp;"",$A$6:$A$2005,"&gt;"&amp;A64)=0,1,0))</f>
        <v/>
      </c>
      <c r="I64" s="22">
        <f>IF(B64&amp;""="","",COUNTIFS($B$6:B64,B64&amp;""))</f>
        <v/>
      </c>
      <c r="J64" s="6">
        <f>IF(B64&amp;""="","",B64&amp;"|"&amp;I64)</f>
        <v/>
      </c>
    </row>
    <row r="65">
      <c r="A65" s="13" t="n">
        <v>46206</v>
      </c>
      <c r="B65" s="5" t="inlineStr">
        <is>
          <t>A-101</t>
        </is>
      </c>
      <c r="C65" s="15" t="n">
        <v>600</v>
      </c>
      <c r="D65" s="14" t="n">
        <v>46204</v>
      </c>
      <c r="E65" s="5" t="inlineStr">
        <is>
          <t>تحويل بنكي</t>
        </is>
      </c>
      <c r="F65" s="5" t="inlineStr">
        <is>
          <t>R-1060</t>
        </is>
      </c>
      <c r="G65" s="6">
        <f>IF(B65&amp;""="","",IFERROR(INDEX('الوحدات'!$C$6:$C$305,MATCH(B65&amp;"",'الوحدات'!$A$6:$A$305,0))&amp;"","كود غير موجود"))</f>
        <v/>
      </c>
      <c r="H65" s="22">
        <f>IF(OR(B65&amp;""="",NOT(ISNUMBER(A65))),"",IF(COUNTIFS($B$6:$B$2005,B65&amp;"",$A$6:$A$2005,"&gt;"&amp;A65)=0,1,0))</f>
        <v/>
      </c>
      <c r="I65" s="22">
        <f>IF(B65&amp;""="","",COUNTIFS($B$6:B65,B65&amp;""))</f>
        <v/>
      </c>
      <c r="J65" s="6">
        <f>IF(B65&amp;""="","",B65&amp;"|"&amp;I65)</f>
        <v/>
      </c>
    </row>
    <row r="66">
      <c r="A66" s="13" t="n">
        <v>46206</v>
      </c>
      <c r="B66" s="5" t="inlineStr">
        <is>
          <t>A-102</t>
        </is>
      </c>
      <c r="C66" s="15" t="n">
        <v>720</v>
      </c>
      <c r="D66" s="14" t="n">
        <v>46204</v>
      </c>
      <c r="E66" s="5" t="inlineStr">
        <is>
          <t>نقدًا</t>
        </is>
      </c>
      <c r="F66" s="5" t="inlineStr">
        <is>
          <t>R-1061</t>
        </is>
      </c>
      <c r="G66" s="6">
        <f>IF(B66&amp;""="","",IFERROR(INDEX('الوحدات'!$C$6:$C$305,MATCH(B66&amp;"",'الوحدات'!$A$6:$A$305,0))&amp;"","كود غير موجود"))</f>
        <v/>
      </c>
      <c r="H66" s="22">
        <f>IF(OR(B66&amp;""="",NOT(ISNUMBER(A66))),"",IF(COUNTIFS($B$6:$B$2005,B66&amp;"",$A$6:$A$2005,"&gt;"&amp;A66)=0,1,0))</f>
        <v/>
      </c>
      <c r="I66" s="22">
        <f>IF(B66&amp;""="","",COUNTIFS($B$6:B66,B66&amp;""))</f>
        <v/>
      </c>
      <c r="J66" s="6">
        <f>IF(B66&amp;""="","",B66&amp;"|"&amp;I66)</f>
        <v/>
      </c>
    </row>
    <row r="67">
      <c r="A67" s="13" t="n">
        <v>46206</v>
      </c>
      <c r="B67" s="5" t="inlineStr">
        <is>
          <t>A-201</t>
        </is>
      </c>
      <c r="C67" s="15" t="n">
        <v>600</v>
      </c>
      <c r="D67" s="14" t="n">
        <v>46204</v>
      </c>
      <c r="E67" s="5" t="inlineStr">
        <is>
          <t>تحويل بنكي</t>
        </is>
      </c>
      <c r="F67" s="5" t="inlineStr">
        <is>
          <t>R-1062</t>
        </is>
      </c>
      <c r="G67" s="6">
        <f>IF(B67&amp;""="","",IFERROR(INDEX('الوحدات'!$C$6:$C$305,MATCH(B67&amp;"",'الوحدات'!$A$6:$A$305,0))&amp;"","كود غير موجود"))</f>
        <v/>
      </c>
      <c r="H67" s="22">
        <f>IF(OR(B67&amp;""="",NOT(ISNUMBER(A67))),"",IF(COUNTIFS($B$6:$B$2005,B67&amp;"",$A$6:$A$2005,"&gt;"&amp;A67)=0,1,0))</f>
        <v/>
      </c>
      <c r="I67" s="22">
        <f>IF(B67&amp;""="","",COUNTIFS($B$6:B67,B67&amp;""))</f>
        <v/>
      </c>
      <c r="J67" s="6">
        <f>IF(B67&amp;""="","",B67&amp;"|"&amp;I67)</f>
        <v/>
      </c>
    </row>
    <row r="68">
      <c r="A68" s="13" t="n">
        <v>46206</v>
      </c>
      <c r="B68" s="5" t="inlineStr">
        <is>
          <t>A-202</t>
        </is>
      </c>
      <c r="C68" s="15" t="n">
        <v>800</v>
      </c>
      <c r="D68" s="14" t="n">
        <v>46204</v>
      </c>
      <c r="E68" s="5" t="inlineStr">
        <is>
          <t>نقدًا</t>
        </is>
      </c>
      <c r="F68" s="5" t="inlineStr">
        <is>
          <t>R-1063</t>
        </is>
      </c>
      <c r="G68" s="6">
        <f>IF(B68&amp;""="","",IFERROR(INDEX('الوحدات'!$C$6:$C$305,MATCH(B68&amp;"",'الوحدات'!$A$6:$A$305,0))&amp;"","كود غير موجود"))</f>
        <v/>
      </c>
      <c r="H68" s="22">
        <f>IF(OR(B68&amp;""="",NOT(ISNUMBER(A68))),"",IF(COUNTIFS($B$6:$B$2005,B68&amp;"",$A$6:$A$2005,"&gt;"&amp;A68)=0,1,0))</f>
        <v/>
      </c>
      <c r="I68" s="22">
        <f>IF(B68&amp;""="","",COUNTIFS($B$6:B68,B68&amp;""))</f>
        <v/>
      </c>
      <c r="J68" s="6">
        <f>IF(B68&amp;""="","",B68&amp;"|"&amp;I68)</f>
        <v/>
      </c>
    </row>
    <row r="69">
      <c r="A69" s="13" t="n">
        <v>46206</v>
      </c>
      <c r="B69" s="5" t="inlineStr">
        <is>
          <t>B-102</t>
        </is>
      </c>
      <c r="C69" s="15" t="n">
        <v>660</v>
      </c>
      <c r="D69" s="14" t="n">
        <v>46204</v>
      </c>
      <c r="E69" s="5" t="inlineStr">
        <is>
          <t>تحويل بنكي</t>
        </is>
      </c>
      <c r="F69" s="5" t="inlineStr">
        <is>
          <t>R-1064</t>
        </is>
      </c>
      <c r="G69" s="6">
        <f>IF(B69&amp;""="","",IFERROR(INDEX('الوحدات'!$C$6:$C$305,MATCH(B69&amp;"",'الوحدات'!$A$6:$A$305,0))&amp;"","كود غير موجود"))</f>
        <v/>
      </c>
      <c r="H69" s="22">
        <f>IF(OR(B69&amp;""="",NOT(ISNUMBER(A69))),"",IF(COUNTIFS($B$6:$B$2005,B69&amp;"",$A$6:$A$2005,"&gt;"&amp;A69)=0,1,0))</f>
        <v/>
      </c>
      <c r="I69" s="22">
        <f>IF(B69&amp;""="","",COUNTIFS($B$6:B69,B69&amp;""))</f>
        <v/>
      </c>
      <c r="J69" s="6">
        <f>IF(B69&amp;""="","",B69&amp;"|"&amp;I69)</f>
        <v/>
      </c>
    </row>
    <row r="70">
      <c r="A70" s="13" t="n">
        <v>46206</v>
      </c>
      <c r="B70" s="5" t="inlineStr">
        <is>
          <t>B-201</t>
        </is>
      </c>
      <c r="C70" s="15" t="n">
        <v>700</v>
      </c>
      <c r="D70" s="14" t="n">
        <v>46204</v>
      </c>
      <c r="E70" s="5" t="inlineStr">
        <is>
          <t>نقدًا</t>
        </is>
      </c>
      <c r="F70" s="5" t="inlineStr">
        <is>
          <t>R-1065</t>
        </is>
      </c>
      <c r="G70" s="6">
        <f>IF(B70&amp;""="","",IFERROR(INDEX('الوحدات'!$C$6:$C$305,MATCH(B70&amp;"",'الوحدات'!$A$6:$A$305,0))&amp;"","كود غير موجود"))</f>
        <v/>
      </c>
      <c r="H70" s="22">
        <f>IF(OR(B70&amp;""="",NOT(ISNUMBER(A70))),"",IF(COUNTIFS($B$6:$B$2005,B70&amp;"",$A$6:$A$2005,"&gt;"&amp;A70)=0,1,0))</f>
        <v/>
      </c>
      <c r="I70" s="22">
        <f>IF(B70&amp;""="","",COUNTIFS($B$6:B70,B70&amp;""))</f>
        <v/>
      </c>
      <c r="J70" s="6">
        <f>IF(B70&amp;""="","",B70&amp;"|"&amp;I70)</f>
        <v/>
      </c>
    </row>
    <row r="71">
      <c r="A71" s="13" t="n">
        <v>46206</v>
      </c>
      <c r="B71" s="5" t="inlineStr">
        <is>
          <t>C-101</t>
        </is>
      </c>
      <c r="C71" s="15" t="n">
        <v>480</v>
      </c>
      <c r="D71" s="14" t="n">
        <v>46204</v>
      </c>
      <c r="E71" s="5" t="inlineStr">
        <is>
          <t>تحويل بنكي</t>
        </is>
      </c>
      <c r="F71" s="5" t="inlineStr">
        <is>
          <t>R-1066</t>
        </is>
      </c>
      <c r="G71" s="6">
        <f>IF(B71&amp;""="","",IFERROR(INDEX('الوحدات'!$C$6:$C$305,MATCH(B71&amp;"",'الوحدات'!$A$6:$A$305,0))&amp;"","كود غير موجود"))</f>
        <v/>
      </c>
      <c r="H71" s="22">
        <f>IF(OR(B71&amp;""="",NOT(ISNUMBER(A71))),"",IF(COUNTIFS($B$6:$B$2005,B71&amp;"",$A$6:$A$2005,"&gt;"&amp;A71)=0,1,0))</f>
        <v/>
      </c>
      <c r="I71" s="22">
        <f>IF(B71&amp;""="","",COUNTIFS($B$6:B71,B71&amp;""))</f>
        <v/>
      </c>
      <c r="J71" s="6">
        <f>IF(B71&amp;""="","",B71&amp;"|"&amp;I71)</f>
        <v/>
      </c>
    </row>
    <row r="72">
      <c r="A72" s="13" t="n">
        <v>46206</v>
      </c>
      <c r="B72" s="5" t="inlineStr">
        <is>
          <t>C-102</t>
        </is>
      </c>
      <c r="C72" s="15" t="n">
        <v>570</v>
      </c>
      <c r="D72" s="14" t="n">
        <v>46204</v>
      </c>
      <c r="E72" s="5" t="inlineStr">
        <is>
          <t>نقدًا</t>
        </is>
      </c>
      <c r="F72" s="5" t="inlineStr">
        <is>
          <t>R-1067</t>
        </is>
      </c>
      <c r="G72" s="6">
        <f>IF(B72&amp;""="","",IFERROR(INDEX('الوحدات'!$C$6:$C$305,MATCH(B72&amp;"",'الوحدات'!$A$6:$A$305,0))&amp;"","كود غير موجود"))</f>
        <v/>
      </c>
      <c r="H72" s="22">
        <f>IF(OR(B72&amp;""="",NOT(ISNUMBER(A72))),"",IF(COUNTIFS($B$6:$B$2005,B72&amp;"",$A$6:$A$2005,"&gt;"&amp;A72)=0,1,0))</f>
        <v/>
      </c>
      <c r="I72" s="22">
        <f>IF(B72&amp;""="","",COUNTIFS($B$6:B72,B72&amp;""))</f>
        <v/>
      </c>
      <c r="J72" s="6">
        <f>IF(B72&amp;""="","",B72&amp;"|"&amp;I72)</f>
        <v/>
      </c>
    </row>
    <row r="73">
      <c r="A73" s="13" t="n">
        <v>46206</v>
      </c>
      <c r="B73" s="5" t="inlineStr">
        <is>
          <t>SHOP1</t>
        </is>
      </c>
      <c r="C73" s="15" t="n">
        <v>1500</v>
      </c>
      <c r="D73" s="14" t="n">
        <v>46204</v>
      </c>
      <c r="E73" s="5" t="inlineStr">
        <is>
          <t>تحويل بنكي</t>
        </is>
      </c>
      <c r="F73" s="5" t="inlineStr">
        <is>
          <t>R-1068</t>
        </is>
      </c>
      <c r="G73" s="6">
        <f>IF(B73&amp;""="","",IFERROR(INDEX('الوحدات'!$C$6:$C$305,MATCH(B73&amp;"",'الوحدات'!$A$6:$A$305,0))&amp;"","كود غير موجود"))</f>
        <v/>
      </c>
      <c r="H73" s="22">
        <f>IF(OR(B73&amp;""="",NOT(ISNUMBER(A73))),"",IF(COUNTIFS($B$6:$B$2005,B73&amp;"",$A$6:$A$2005,"&gt;"&amp;A73)=0,1,0))</f>
        <v/>
      </c>
      <c r="I73" s="22">
        <f>IF(B73&amp;""="","",COUNTIFS($B$6:B73,B73&amp;""))</f>
        <v/>
      </c>
      <c r="J73" s="6">
        <f>IF(B73&amp;""="","",B73&amp;"|"&amp;I73)</f>
        <v/>
      </c>
    </row>
    <row r="74">
      <c r="A74" s="13" t="n">
        <v>46237</v>
      </c>
      <c r="B74" s="5" t="inlineStr">
        <is>
          <t>A-101</t>
        </is>
      </c>
      <c r="C74" s="15" t="n">
        <v>600</v>
      </c>
      <c r="D74" s="14" t="n">
        <v>46235</v>
      </c>
      <c r="E74" s="5" t="inlineStr">
        <is>
          <t>نقدًا</t>
        </is>
      </c>
      <c r="F74" s="5" t="inlineStr">
        <is>
          <t>R-1069</t>
        </is>
      </c>
      <c r="G74" s="6">
        <f>IF(B74&amp;""="","",IFERROR(INDEX('الوحدات'!$C$6:$C$305,MATCH(B74&amp;"",'الوحدات'!$A$6:$A$305,0))&amp;"","كود غير موجود"))</f>
        <v/>
      </c>
      <c r="H74" s="22">
        <f>IF(OR(B74&amp;""="",NOT(ISNUMBER(A74))),"",IF(COUNTIFS($B$6:$B$2005,B74&amp;"",$A$6:$A$2005,"&gt;"&amp;A74)=0,1,0))</f>
        <v/>
      </c>
      <c r="I74" s="22">
        <f>IF(B74&amp;""="","",COUNTIFS($B$6:B74,B74&amp;""))</f>
        <v/>
      </c>
      <c r="J74" s="6">
        <f>IF(B74&amp;""="","",B74&amp;"|"&amp;I74)</f>
        <v/>
      </c>
    </row>
    <row r="75">
      <c r="A75" s="13" t="n">
        <v>46237</v>
      </c>
      <c r="B75" s="5" t="inlineStr">
        <is>
          <t>A-102</t>
        </is>
      </c>
      <c r="C75" s="15" t="n">
        <v>720</v>
      </c>
      <c r="D75" s="14" t="n">
        <v>46235</v>
      </c>
      <c r="E75" s="5" t="inlineStr">
        <is>
          <t>تحويل بنكي</t>
        </is>
      </c>
      <c r="F75" s="5" t="inlineStr">
        <is>
          <t>R-1070</t>
        </is>
      </c>
      <c r="G75" s="6">
        <f>IF(B75&amp;""="","",IFERROR(INDEX('الوحدات'!$C$6:$C$305,MATCH(B75&amp;"",'الوحدات'!$A$6:$A$305,0))&amp;"","كود غير موجود"))</f>
        <v/>
      </c>
      <c r="H75" s="22">
        <f>IF(OR(B75&amp;""="",NOT(ISNUMBER(A75))),"",IF(COUNTIFS($B$6:$B$2005,B75&amp;"",$A$6:$A$2005,"&gt;"&amp;A75)=0,1,0))</f>
        <v/>
      </c>
      <c r="I75" s="22">
        <f>IF(B75&amp;""="","",COUNTIFS($B$6:B75,B75&amp;""))</f>
        <v/>
      </c>
      <c r="J75" s="6">
        <f>IF(B75&amp;""="","",B75&amp;"|"&amp;I75)</f>
        <v/>
      </c>
    </row>
    <row r="76">
      <c r="A76" s="13" t="n">
        <v>46237</v>
      </c>
      <c r="B76" s="5" t="inlineStr">
        <is>
          <t>A-201</t>
        </is>
      </c>
      <c r="C76" s="15" t="n">
        <v>600</v>
      </c>
      <c r="D76" s="14" t="n">
        <v>46235</v>
      </c>
      <c r="E76" s="5" t="inlineStr">
        <is>
          <t>نقدًا</t>
        </is>
      </c>
      <c r="F76" s="5" t="inlineStr">
        <is>
          <t>R-1071</t>
        </is>
      </c>
      <c r="G76" s="6">
        <f>IF(B76&amp;""="","",IFERROR(INDEX('الوحدات'!$C$6:$C$305,MATCH(B76&amp;"",'الوحدات'!$A$6:$A$305,0))&amp;"","كود غير موجود"))</f>
        <v/>
      </c>
      <c r="H76" s="22">
        <f>IF(OR(B76&amp;""="",NOT(ISNUMBER(A76))),"",IF(COUNTIFS($B$6:$B$2005,B76&amp;"",$A$6:$A$2005,"&gt;"&amp;A76)=0,1,0))</f>
        <v/>
      </c>
      <c r="I76" s="22">
        <f>IF(B76&amp;""="","",COUNTIFS($B$6:B76,B76&amp;""))</f>
        <v/>
      </c>
      <c r="J76" s="6">
        <f>IF(B76&amp;""="","",B76&amp;"|"&amp;I76)</f>
        <v/>
      </c>
    </row>
    <row r="77">
      <c r="A77" s="13" t="n">
        <v>46237</v>
      </c>
      <c r="B77" s="5" t="inlineStr">
        <is>
          <t>A-202</t>
        </is>
      </c>
      <c r="C77" s="15" t="n">
        <v>800</v>
      </c>
      <c r="D77" s="14" t="n">
        <v>46235</v>
      </c>
      <c r="E77" s="5" t="inlineStr">
        <is>
          <t>تحويل بنكي</t>
        </is>
      </c>
      <c r="F77" s="5" t="inlineStr">
        <is>
          <t>R-1072</t>
        </is>
      </c>
      <c r="G77" s="6">
        <f>IF(B77&amp;""="","",IFERROR(INDEX('الوحدات'!$C$6:$C$305,MATCH(B77&amp;"",'الوحدات'!$A$6:$A$305,0))&amp;"","كود غير موجود"))</f>
        <v/>
      </c>
      <c r="H77" s="22">
        <f>IF(OR(B77&amp;""="",NOT(ISNUMBER(A77))),"",IF(COUNTIFS($B$6:$B$2005,B77&amp;"",$A$6:$A$2005,"&gt;"&amp;A77)=0,1,0))</f>
        <v/>
      </c>
      <c r="I77" s="22">
        <f>IF(B77&amp;""="","",COUNTIFS($B$6:B77,B77&amp;""))</f>
        <v/>
      </c>
      <c r="J77" s="6">
        <f>IF(B77&amp;""="","",B77&amp;"|"&amp;I77)</f>
        <v/>
      </c>
    </row>
    <row r="78">
      <c r="A78" s="13" t="n">
        <v>46237</v>
      </c>
      <c r="B78" s="5" t="inlineStr">
        <is>
          <t>B-102</t>
        </is>
      </c>
      <c r="C78" s="15" t="n">
        <v>660</v>
      </c>
      <c r="D78" s="14" t="n">
        <v>46235</v>
      </c>
      <c r="E78" s="5" t="inlineStr">
        <is>
          <t>نقدًا</t>
        </is>
      </c>
      <c r="F78" s="5" t="inlineStr">
        <is>
          <t>R-1073</t>
        </is>
      </c>
      <c r="G78" s="6">
        <f>IF(B78&amp;""="","",IFERROR(INDEX('الوحدات'!$C$6:$C$305,MATCH(B78&amp;"",'الوحدات'!$A$6:$A$305,0))&amp;"","كود غير موجود"))</f>
        <v/>
      </c>
      <c r="H78" s="22">
        <f>IF(OR(B78&amp;""="",NOT(ISNUMBER(A78))),"",IF(COUNTIFS($B$6:$B$2005,B78&amp;"",$A$6:$A$2005,"&gt;"&amp;A78)=0,1,0))</f>
        <v/>
      </c>
      <c r="I78" s="22">
        <f>IF(B78&amp;""="","",COUNTIFS($B$6:B78,B78&amp;""))</f>
        <v/>
      </c>
      <c r="J78" s="6">
        <f>IF(B78&amp;""="","",B78&amp;"|"&amp;I78)</f>
        <v/>
      </c>
    </row>
    <row r="79">
      <c r="A79" s="13" t="n">
        <v>46237</v>
      </c>
      <c r="B79" s="5" t="inlineStr">
        <is>
          <t>B-201</t>
        </is>
      </c>
      <c r="C79" s="15" t="n">
        <v>700</v>
      </c>
      <c r="D79" s="14" t="n">
        <v>46235</v>
      </c>
      <c r="E79" s="5" t="inlineStr">
        <is>
          <t>تحويل بنكي</t>
        </is>
      </c>
      <c r="F79" s="5" t="inlineStr">
        <is>
          <t>R-1074</t>
        </is>
      </c>
      <c r="G79" s="6">
        <f>IF(B79&amp;""="","",IFERROR(INDEX('الوحدات'!$C$6:$C$305,MATCH(B79&amp;"",'الوحدات'!$A$6:$A$305,0))&amp;"","كود غير موجود"))</f>
        <v/>
      </c>
      <c r="H79" s="22">
        <f>IF(OR(B79&amp;""="",NOT(ISNUMBER(A79))),"",IF(COUNTIFS($B$6:$B$2005,B79&amp;"",$A$6:$A$2005,"&gt;"&amp;A79)=0,1,0))</f>
        <v/>
      </c>
      <c r="I79" s="22">
        <f>IF(B79&amp;""="","",COUNTIFS($B$6:B79,B79&amp;""))</f>
        <v/>
      </c>
      <c r="J79" s="6">
        <f>IF(B79&amp;""="","",B79&amp;"|"&amp;I79)</f>
        <v/>
      </c>
    </row>
    <row r="80">
      <c r="A80" s="13" t="n">
        <v>46237</v>
      </c>
      <c r="B80" s="5" t="inlineStr">
        <is>
          <t>C-101</t>
        </is>
      </c>
      <c r="C80" s="15" t="n">
        <v>480</v>
      </c>
      <c r="D80" s="14" t="n">
        <v>46235</v>
      </c>
      <c r="E80" s="5" t="inlineStr">
        <is>
          <t>نقدًا</t>
        </is>
      </c>
      <c r="F80" s="5" t="inlineStr">
        <is>
          <t>R-1075</t>
        </is>
      </c>
      <c r="G80" s="6">
        <f>IF(B80&amp;""="","",IFERROR(INDEX('الوحدات'!$C$6:$C$305,MATCH(B80&amp;"",'الوحدات'!$A$6:$A$305,0))&amp;"","كود غير موجود"))</f>
        <v/>
      </c>
      <c r="H80" s="22">
        <f>IF(OR(B80&amp;""="",NOT(ISNUMBER(A80))),"",IF(COUNTIFS($B$6:$B$2005,B80&amp;"",$A$6:$A$2005,"&gt;"&amp;A80)=0,1,0))</f>
        <v/>
      </c>
      <c r="I80" s="22">
        <f>IF(B80&amp;""="","",COUNTIFS($B$6:B80,B80&amp;""))</f>
        <v/>
      </c>
      <c r="J80" s="6">
        <f>IF(B80&amp;""="","",B80&amp;"|"&amp;I80)</f>
        <v/>
      </c>
    </row>
    <row r="81">
      <c r="A81" s="13" t="n">
        <v>46237</v>
      </c>
      <c r="B81" s="5" t="inlineStr">
        <is>
          <t>C-102</t>
        </is>
      </c>
      <c r="C81" s="15" t="n">
        <v>570</v>
      </c>
      <c r="D81" s="14" t="n">
        <v>46235</v>
      </c>
      <c r="E81" s="5" t="inlineStr">
        <is>
          <t>تحويل بنكي</t>
        </is>
      </c>
      <c r="F81" s="5" t="inlineStr">
        <is>
          <t>R-1076</t>
        </is>
      </c>
      <c r="G81" s="6">
        <f>IF(B81&amp;""="","",IFERROR(INDEX('الوحدات'!$C$6:$C$305,MATCH(B81&amp;"",'الوحدات'!$A$6:$A$305,0))&amp;"","كود غير موجود"))</f>
        <v/>
      </c>
      <c r="H81" s="22">
        <f>IF(OR(B81&amp;""="",NOT(ISNUMBER(A81))),"",IF(COUNTIFS($B$6:$B$2005,B81&amp;"",$A$6:$A$2005,"&gt;"&amp;A81)=0,1,0))</f>
        <v/>
      </c>
      <c r="I81" s="22">
        <f>IF(B81&amp;""="","",COUNTIFS($B$6:B81,B81&amp;""))</f>
        <v/>
      </c>
      <c r="J81" s="6">
        <f>IF(B81&amp;""="","",B81&amp;"|"&amp;I81)</f>
        <v/>
      </c>
    </row>
    <row r="82">
      <c r="A82" s="13" t="n">
        <v>46237</v>
      </c>
      <c r="B82" s="5" t="inlineStr">
        <is>
          <t>SHOP1</t>
        </is>
      </c>
      <c r="C82" s="15" t="n">
        <v>1500</v>
      </c>
      <c r="D82" s="14" t="n">
        <v>46235</v>
      </c>
      <c r="E82" s="5" t="inlineStr">
        <is>
          <t>نقدًا</t>
        </is>
      </c>
      <c r="F82" s="5" t="inlineStr">
        <is>
          <t>R-1077</t>
        </is>
      </c>
      <c r="G82" s="6">
        <f>IF(B82&amp;""="","",IFERROR(INDEX('الوحدات'!$C$6:$C$305,MATCH(B82&amp;"",'الوحدات'!$A$6:$A$305,0))&amp;"","كود غير موجود"))</f>
        <v/>
      </c>
      <c r="H82" s="22">
        <f>IF(OR(B82&amp;""="",NOT(ISNUMBER(A82))),"",IF(COUNTIFS($B$6:$B$2005,B82&amp;"",$A$6:$A$2005,"&gt;"&amp;A82)=0,1,0))</f>
        <v/>
      </c>
      <c r="I82" s="22">
        <f>IF(B82&amp;""="","",COUNTIFS($B$6:B82,B82&amp;""))</f>
        <v/>
      </c>
      <c r="J82" s="6">
        <f>IF(B82&amp;""="","",B82&amp;"|"&amp;I82)</f>
        <v/>
      </c>
    </row>
    <row r="83">
      <c r="A83" s="13" t="n">
        <v>46268</v>
      </c>
      <c r="B83" s="5" t="inlineStr">
        <is>
          <t>A-101</t>
        </is>
      </c>
      <c r="C83" s="15" t="n">
        <v>600</v>
      </c>
      <c r="D83" s="14" t="n">
        <v>46266</v>
      </c>
      <c r="E83" s="5" t="inlineStr">
        <is>
          <t>تحويل بنكي</t>
        </is>
      </c>
      <c r="F83" s="5" t="inlineStr">
        <is>
          <t>R-1078</t>
        </is>
      </c>
      <c r="G83" s="6">
        <f>IF(B83&amp;""="","",IFERROR(INDEX('الوحدات'!$C$6:$C$305,MATCH(B83&amp;"",'الوحدات'!$A$6:$A$305,0))&amp;"","كود غير موجود"))</f>
        <v/>
      </c>
      <c r="H83" s="22">
        <f>IF(OR(B83&amp;""="",NOT(ISNUMBER(A83))),"",IF(COUNTIFS($B$6:$B$2005,B83&amp;"",$A$6:$A$2005,"&gt;"&amp;A83)=0,1,0))</f>
        <v/>
      </c>
      <c r="I83" s="22">
        <f>IF(B83&amp;""="","",COUNTIFS($B$6:B83,B83&amp;""))</f>
        <v/>
      </c>
      <c r="J83" s="6">
        <f>IF(B83&amp;""="","",B83&amp;"|"&amp;I83)</f>
        <v/>
      </c>
    </row>
    <row r="84">
      <c r="A84" s="13" t="n">
        <v>46268</v>
      </c>
      <c r="B84" s="5" t="inlineStr">
        <is>
          <t>A-102</t>
        </is>
      </c>
      <c r="C84" s="15" t="n">
        <v>720</v>
      </c>
      <c r="D84" s="14" t="n">
        <v>46266</v>
      </c>
      <c r="E84" s="5" t="inlineStr">
        <is>
          <t>نقدًا</t>
        </is>
      </c>
      <c r="F84" s="5" t="inlineStr">
        <is>
          <t>R-1079</t>
        </is>
      </c>
      <c r="G84" s="6">
        <f>IF(B84&amp;""="","",IFERROR(INDEX('الوحدات'!$C$6:$C$305,MATCH(B84&amp;"",'الوحدات'!$A$6:$A$305,0))&amp;"","كود غير موجود"))</f>
        <v/>
      </c>
      <c r="H84" s="22">
        <f>IF(OR(B84&amp;""="",NOT(ISNUMBER(A84))),"",IF(COUNTIFS($B$6:$B$2005,B84&amp;"",$A$6:$A$2005,"&gt;"&amp;A84)=0,1,0))</f>
        <v/>
      </c>
      <c r="I84" s="22">
        <f>IF(B84&amp;""="","",COUNTIFS($B$6:B84,B84&amp;""))</f>
        <v/>
      </c>
      <c r="J84" s="6">
        <f>IF(B84&amp;""="","",B84&amp;"|"&amp;I84)</f>
        <v/>
      </c>
    </row>
    <row r="85">
      <c r="A85" s="13" t="n">
        <v>46268</v>
      </c>
      <c r="B85" s="5" t="inlineStr">
        <is>
          <t>A-202</t>
        </is>
      </c>
      <c r="C85" s="15" t="n">
        <v>800</v>
      </c>
      <c r="D85" s="14" t="n">
        <v>46266</v>
      </c>
      <c r="E85" s="5" t="inlineStr">
        <is>
          <t>تحويل بنكي</t>
        </is>
      </c>
      <c r="F85" s="5" t="inlineStr">
        <is>
          <t>R-1080</t>
        </is>
      </c>
      <c r="G85" s="6">
        <f>IF(B85&amp;""="","",IFERROR(INDEX('الوحدات'!$C$6:$C$305,MATCH(B85&amp;"",'الوحدات'!$A$6:$A$305,0))&amp;"","كود غير موجود"))</f>
        <v/>
      </c>
      <c r="H85" s="22">
        <f>IF(OR(B85&amp;""="",NOT(ISNUMBER(A85))),"",IF(COUNTIFS($B$6:$B$2005,B85&amp;"",$A$6:$A$2005,"&gt;"&amp;A85)=0,1,0))</f>
        <v/>
      </c>
      <c r="I85" s="22">
        <f>IF(B85&amp;""="","",COUNTIFS($B$6:B85,B85&amp;""))</f>
        <v/>
      </c>
      <c r="J85" s="6">
        <f>IF(B85&amp;""="","",B85&amp;"|"&amp;I85)</f>
        <v/>
      </c>
    </row>
    <row r="86">
      <c r="A86" s="13" t="n">
        <v>46268</v>
      </c>
      <c r="B86" s="5" t="inlineStr">
        <is>
          <t>B-102</t>
        </is>
      </c>
      <c r="C86" s="15" t="n">
        <v>660</v>
      </c>
      <c r="D86" s="14" t="n">
        <v>46266</v>
      </c>
      <c r="E86" s="5" t="inlineStr">
        <is>
          <t>نقدًا</t>
        </is>
      </c>
      <c r="F86" s="5" t="inlineStr">
        <is>
          <t>R-1081</t>
        </is>
      </c>
      <c r="G86" s="6">
        <f>IF(B86&amp;""="","",IFERROR(INDEX('الوحدات'!$C$6:$C$305,MATCH(B86&amp;"",'الوحدات'!$A$6:$A$305,0))&amp;"","كود غير موجود"))</f>
        <v/>
      </c>
      <c r="H86" s="22">
        <f>IF(OR(B86&amp;""="",NOT(ISNUMBER(A86))),"",IF(COUNTIFS($B$6:$B$2005,B86&amp;"",$A$6:$A$2005,"&gt;"&amp;A86)=0,1,0))</f>
        <v/>
      </c>
      <c r="I86" s="22">
        <f>IF(B86&amp;""="","",COUNTIFS($B$6:B86,B86&amp;""))</f>
        <v/>
      </c>
      <c r="J86" s="6">
        <f>IF(B86&amp;""="","",B86&amp;"|"&amp;I86)</f>
        <v/>
      </c>
    </row>
    <row r="87">
      <c r="A87" s="13" t="n">
        <v>46268</v>
      </c>
      <c r="B87" s="5" t="inlineStr">
        <is>
          <t>B-201</t>
        </is>
      </c>
      <c r="C87" s="15" t="n">
        <v>700</v>
      </c>
      <c r="D87" s="14" t="n">
        <v>46266</v>
      </c>
      <c r="E87" s="5" t="inlineStr">
        <is>
          <t>تحويل بنكي</t>
        </is>
      </c>
      <c r="F87" s="5" t="inlineStr">
        <is>
          <t>R-1082</t>
        </is>
      </c>
      <c r="G87" s="6">
        <f>IF(B87&amp;""="","",IFERROR(INDEX('الوحدات'!$C$6:$C$305,MATCH(B87&amp;"",'الوحدات'!$A$6:$A$305,0))&amp;"","كود غير موجود"))</f>
        <v/>
      </c>
      <c r="H87" s="22">
        <f>IF(OR(B87&amp;""="",NOT(ISNUMBER(A87))),"",IF(COUNTIFS($B$6:$B$2005,B87&amp;"",$A$6:$A$2005,"&gt;"&amp;A87)=0,1,0))</f>
        <v/>
      </c>
      <c r="I87" s="22">
        <f>IF(B87&amp;""="","",COUNTIFS($B$6:B87,B87&amp;""))</f>
        <v/>
      </c>
      <c r="J87" s="6">
        <f>IF(B87&amp;""="","",B87&amp;"|"&amp;I87)</f>
        <v/>
      </c>
    </row>
    <row r="88">
      <c r="A88" s="13" t="n">
        <v>46268</v>
      </c>
      <c r="B88" s="5" t="inlineStr">
        <is>
          <t>C-101</t>
        </is>
      </c>
      <c r="C88" s="15" t="n">
        <v>480</v>
      </c>
      <c r="D88" s="14" t="n">
        <v>46266</v>
      </c>
      <c r="E88" s="5" t="inlineStr">
        <is>
          <t>نقدًا</t>
        </is>
      </c>
      <c r="F88" s="5" t="inlineStr">
        <is>
          <t>R-1083</t>
        </is>
      </c>
      <c r="G88" s="6">
        <f>IF(B88&amp;""="","",IFERROR(INDEX('الوحدات'!$C$6:$C$305,MATCH(B88&amp;"",'الوحدات'!$A$6:$A$305,0))&amp;"","كود غير موجود"))</f>
        <v/>
      </c>
      <c r="H88" s="22">
        <f>IF(OR(B88&amp;""="",NOT(ISNUMBER(A88))),"",IF(COUNTIFS($B$6:$B$2005,B88&amp;"",$A$6:$A$2005,"&gt;"&amp;A88)=0,1,0))</f>
        <v/>
      </c>
      <c r="I88" s="22">
        <f>IF(B88&amp;""="","",COUNTIFS($B$6:B88,B88&amp;""))</f>
        <v/>
      </c>
      <c r="J88" s="6">
        <f>IF(B88&amp;""="","",B88&amp;"|"&amp;I88)</f>
        <v/>
      </c>
    </row>
    <row r="89">
      <c r="A89" s="13" t="n">
        <v>46268</v>
      </c>
      <c r="B89" s="5" t="inlineStr">
        <is>
          <t>C-102</t>
        </is>
      </c>
      <c r="C89" s="15" t="n">
        <v>570</v>
      </c>
      <c r="D89" s="14" t="n">
        <v>46266</v>
      </c>
      <c r="E89" s="5" t="inlineStr">
        <is>
          <t>تحويل بنكي</t>
        </is>
      </c>
      <c r="F89" s="5" t="inlineStr">
        <is>
          <t>R-1084</t>
        </is>
      </c>
      <c r="G89" s="6">
        <f>IF(B89&amp;""="","",IFERROR(INDEX('الوحدات'!$C$6:$C$305,MATCH(B89&amp;"",'الوحدات'!$A$6:$A$305,0))&amp;"","كود غير موجود"))</f>
        <v/>
      </c>
      <c r="H89" s="22">
        <f>IF(OR(B89&amp;""="",NOT(ISNUMBER(A89))),"",IF(COUNTIFS($B$6:$B$2005,B89&amp;"",$A$6:$A$2005,"&gt;"&amp;A89)=0,1,0))</f>
        <v/>
      </c>
      <c r="I89" s="22">
        <f>IF(B89&amp;""="","",COUNTIFS($B$6:B89,B89&amp;""))</f>
        <v/>
      </c>
      <c r="J89" s="6">
        <f>IF(B89&amp;""="","",B89&amp;"|"&amp;I89)</f>
        <v/>
      </c>
    </row>
    <row r="90">
      <c r="A90" s="13" t="n">
        <v>46268</v>
      </c>
      <c r="B90" s="5" t="inlineStr">
        <is>
          <t>SHOP1</t>
        </is>
      </c>
      <c r="C90" s="15" t="n">
        <v>1500</v>
      </c>
      <c r="D90" s="14" t="n">
        <v>46266</v>
      </c>
      <c r="E90" s="5" t="inlineStr">
        <is>
          <t>نقدًا</t>
        </is>
      </c>
      <c r="F90" s="5" t="inlineStr">
        <is>
          <t>R-1085</t>
        </is>
      </c>
      <c r="G90" s="6">
        <f>IF(B90&amp;""="","",IFERROR(INDEX('الوحدات'!$C$6:$C$305,MATCH(B90&amp;"",'الوحدات'!$A$6:$A$305,0))&amp;"","كود غير موجود"))</f>
        <v/>
      </c>
      <c r="H90" s="22">
        <f>IF(OR(B90&amp;""="",NOT(ISNUMBER(A90))),"",IF(COUNTIFS($B$6:$B$2005,B90&amp;"",$A$6:$A$2005,"&gt;"&amp;A90)=0,1,0))</f>
        <v/>
      </c>
      <c r="I90" s="22">
        <f>IF(B90&amp;""="","",COUNTIFS($B$6:B90,B90&amp;""))</f>
        <v/>
      </c>
      <c r="J90" s="6">
        <f>IF(B90&amp;""="","",B90&amp;"|"&amp;I90)</f>
        <v/>
      </c>
    </row>
    <row r="91">
      <c r="A91" s="13" t="n">
        <v>46298</v>
      </c>
      <c r="B91" s="5" t="inlineStr">
        <is>
          <t>A-101</t>
        </is>
      </c>
      <c r="C91" s="15" t="n">
        <v>600</v>
      </c>
      <c r="D91" s="14" t="n">
        <v>46296</v>
      </c>
      <c r="E91" s="5" t="inlineStr">
        <is>
          <t>تحويل بنكي</t>
        </is>
      </c>
      <c r="F91" s="5" t="inlineStr">
        <is>
          <t>R-1086</t>
        </is>
      </c>
      <c r="G91" s="6">
        <f>IF(B91&amp;""="","",IFERROR(INDEX('الوحدات'!$C$6:$C$305,MATCH(B91&amp;"",'الوحدات'!$A$6:$A$305,0))&amp;"","كود غير موجود"))</f>
        <v/>
      </c>
      <c r="H91" s="22">
        <f>IF(OR(B91&amp;""="",NOT(ISNUMBER(A91))),"",IF(COUNTIFS($B$6:$B$2005,B91&amp;"",$A$6:$A$2005,"&gt;"&amp;A91)=0,1,0))</f>
        <v/>
      </c>
      <c r="I91" s="22">
        <f>IF(B91&amp;""="","",COUNTIFS($B$6:B91,B91&amp;""))</f>
        <v/>
      </c>
      <c r="J91" s="6">
        <f>IF(B91&amp;""="","",B91&amp;"|"&amp;I91)</f>
        <v/>
      </c>
    </row>
    <row r="92">
      <c r="A92" s="13" t="n">
        <v>46298</v>
      </c>
      <c r="B92" s="5" t="inlineStr">
        <is>
          <t>A-102</t>
        </is>
      </c>
      <c r="C92" s="15" t="n">
        <v>720</v>
      </c>
      <c r="D92" s="14" t="n">
        <v>46296</v>
      </c>
      <c r="E92" s="5" t="inlineStr">
        <is>
          <t>نقدًا</t>
        </is>
      </c>
      <c r="F92" s="5" t="inlineStr">
        <is>
          <t>R-1087</t>
        </is>
      </c>
      <c r="G92" s="6">
        <f>IF(B92&amp;""="","",IFERROR(INDEX('الوحدات'!$C$6:$C$305,MATCH(B92&amp;"",'الوحدات'!$A$6:$A$305,0))&amp;"","كود غير موجود"))</f>
        <v/>
      </c>
      <c r="H92" s="22">
        <f>IF(OR(B92&amp;""="",NOT(ISNUMBER(A92))),"",IF(COUNTIFS($B$6:$B$2005,B92&amp;"",$A$6:$A$2005,"&gt;"&amp;A92)=0,1,0))</f>
        <v/>
      </c>
      <c r="I92" s="22">
        <f>IF(B92&amp;""="","",COUNTIFS($B$6:B92,B92&amp;""))</f>
        <v/>
      </c>
      <c r="J92" s="6">
        <f>IF(B92&amp;""="","",B92&amp;"|"&amp;I92)</f>
        <v/>
      </c>
    </row>
    <row r="93">
      <c r="A93" s="13" t="n">
        <v>46298</v>
      </c>
      <c r="B93" s="5" t="inlineStr">
        <is>
          <t>A-202</t>
        </is>
      </c>
      <c r="C93" s="15" t="n">
        <v>800</v>
      </c>
      <c r="D93" s="14" t="n">
        <v>46296</v>
      </c>
      <c r="E93" s="5" t="inlineStr">
        <is>
          <t>تحويل بنكي</t>
        </is>
      </c>
      <c r="F93" s="5" t="inlineStr">
        <is>
          <t>R-1088</t>
        </is>
      </c>
      <c r="G93" s="6">
        <f>IF(B93&amp;""="","",IFERROR(INDEX('الوحدات'!$C$6:$C$305,MATCH(B93&amp;"",'الوحدات'!$A$6:$A$305,0))&amp;"","كود غير موجود"))</f>
        <v/>
      </c>
      <c r="H93" s="22">
        <f>IF(OR(B93&amp;""="",NOT(ISNUMBER(A93))),"",IF(COUNTIFS($B$6:$B$2005,B93&amp;"",$A$6:$A$2005,"&gt;"&amp;A93)=0,1,0))</f>
        <v/>
      </c>
      <c r="I93" s="22">
        <f>IF(B93&amp;""="","",COUNTIFS($B$6:B93,B93&amp;""))</f>
        <v/>
      </c>
      <c r="J93" s="6">
        <f>IF(B93&amp;""="","",B93&amp;"|"&amp;I93)</f>
        <v/>
      </c>
    </row>
    <row r="94">
      <c r="A94" s="13" t="n">
        <v>46298</v>
      </c>
      <c r="B94" s="5" t="inlineStr">
        <is>
          <t>B-102</t>
        </is>
      </c>
      <c r="C94" s="15" t="n">
        <v>660</v>
      </c>
      <c r="D94" s="14" t="n">
        <v>46296</v>
      </c>
      <c r="E94" s="5" t="inlineStr">
        <is>
          <t>نقدًا</t>
        </is>
      </c>
      <c r="F94" s="5" t="inlineStr">
        <is>
          <t>R-1089</t>
        </is>
      </c>
      <c r="G94" s="6">
        <f>IF(B94&amp;""="","",IFERROR(INDEX('الوحدات'!$C$6:$C$305,MATCH(B94&amp;"",'الوحدات'!$A$6:$A$305,0))&amp;"","كود غير موجود"))</f>
        <v/>
      </c>
      <c r="H94" s="22">
        <f>IF(OR(B94&amp;""="",NOT(ISNUMBER(A94))),"",IF(COUNTIFS($B$6:$B$2005,B94&amp;"",$A$6:$A$2005,"&gt;"&amp;A94)=0,1,0))</f>
        <v/>
      </c>
      <c r="I94" s="22">
        <f>IF(B94&amp;""="","",COUNTIFS($B$6:B94,B94&amp;""))</f>
        <v/>
      </c>
      <c r="J94" s="6">
        <f>IF(B94&amp;""="","",B94&amp;"|"&amp;I94)</f>
        <v/>
      </c>
    </row>
    <row r="95">
      <c r="A95" s="13" t="n">
        <v>46298</v>
      </c>
      <c r="B95" s="5" t="inlineStr">
        <is>
          <t>B-201</t>
        </is>
      </c>
      <c r="C95" s="15" t="n">
        <v>700</v>
      </c>
      <c r="D95" s="14" t="n">
        <v>46296</v>
      </c>
      <c r="E95" s="5" t="inlineStr">
        <is>
          <t>تحويل بنكي</t>
        </is>
      </c>
      <c r="F95" s="5" t="inlineStr">
        <is>
          <t>R-1090</t>
        </is>
      </c>
      <c r="G95" s="6">
        <f>IF(B95&amp;""="","",IFERROR(INDEX('الوحدات'!$C$6:$C$305,MATCH(B95&amp;"",'الوحدات'!$A$6:$A$305,0))&amp;"","كود غير موجود"))</f>
        <v/>
      </c>
      <c r="H95" s="22">
        <f>IF(OR(B95&amp;""="",NOT(ISNUMBER(A95))),"",IF(COUNTIFS($B$6:$B$2005,B95&amp;"",$A$6:$A$2005,"&gt;"&amp;A95)=0,1,0))</f>
        <v/>
      </c>
      <c r="I95" s="22">
        <f>IF(B95&amp;""="","",COUNTIFS($B$6:B95,B95&amp;""))</f>
        <v/>
      </c>
      <c r="J95" s="6">
        <f>IF(B95&amp;""="","",B95&amp;"|"&amp;I95)</f>
        <v/>
      </c>
    </row>
    <row r="96">
      <c r="A96" s="13" t="n">
        <v>46298</v>
      </c>
      <c r="B96" s="5" t="inlineStr">
        <is>
          <t>C-101</t>
        </is>
      </c>
      <c r="C96" s="15" t="n">
        <v>480</v>
      </c>
      <c r="D96" s="14" t="n">
        <v>46296</v>
      </c>
      <c r="E96" s="5" t="inlineStr">
        <is>
          <t>نقدًا</t>
        </is>
      </c>
      <c r="F96" s="5" t="inlineStr">
        <is>
          <t>R-1091</t>
        </is>
      </c>
      <c r="G96" s="6">
        <f>IF(B96&amp;""="","",IFERROR(INDEX('الوحدات'!$C$6:$C$305,MATCH(B96&amp;"",'الوحدات'!$A$6:$A$305,0))&amp;"","كود غير موجود"))</f>
        <v/>
      </c>
      <c r="H96" s="22">
        <f>IF(OR(B96&amp;""="",NOT(ISNUMBER(A96))),"",IF(COUNTIFS($B$6:$B$2005,B96&amp;"",$A$6:$A$2005,"&gt;"&amp;A96)=0,1,0))</f>
        <v/>
      </c>
      <c r="I96" s="22">
        <f>IF(B96&amp;""="","",COUNTIFS($B$6:B96,B96&amp;""))</f>
        <v/>
      </c>
      <c r="J96" s="6">
        <f>IF(B96&amp;""="","",B96&amp;"|"&amp;I96)</f>
        <v/>
      </c>
    </row>
    <row r="97">
      <c r="A97" s="13" t="n">
        <v>46298</v>
      </c>
      <c r="B97" s="5" t="inlineStr">
        <is>
          <t>SHOP1</t>
        </is>
      </c>
      <c r="C97" s="15" t="n">
        <v>1500</v>
      </c>
      <c r="D97" s="14" t="n">
        <v>46296</v>
      </c>
      <c r="E97" s="5" t="inlineStr">
        <is>
          <t>تحويل بنكي</t>
        </is>
      </c>
      <c r="F97" s="5" t="inlineStr">
        <is>
          <t>R-1092</t>
        </is>
      </c>
      <c r="G97" s="6">
        <f>IF(B97&amp;""="","",IFERROR(INDEX('الوحدات'!$C$6:$C$305,MATCH(B97&amp;"",'الوحدات'!$A$6:$A$305,0))&amp;"","كود غير موجود"))</f>
        <v/>
      </c>
      <c r="H97" s="22">
        <f>IF(OR(B97&amp;""="",NOT(ISNUMBER(A97))),"",IF(COUNTIFS($B$6:$B$2005,B97&amp;"",$A$6:$A$2005,"&gt;"&amp;A97)=0,1,0))</f>
        <v/>
      </c>
      <c r="I97" s="22">
        <f>IF(B97&amp;""="","",COUNTIFS($B$6:B97,B97&amp;""))</f>
        <v/>
      </c>
      <c r="J97" s="6">
        <f>IF(B97&amp;""="","",B97&amp;"|"&amp;I97)</f>
        <v/>
      </c>
    </row>
    <row r="98">
      <c r="A98" s="13" t="n">
        <v>46315</v>
      </c>
      <c r="B98" s="5" t="inlineStr">
        <is>
          <t>A-202</t>
        </is>
      </c>
      <c r="C98" s="15" t="n">
        <v>800</v>
      </c>
      <c r="D98" s="14" t="n">
        <v>46357</v>
      </c>
      <c r="E98" s="5" t="inlineStr">
        <is>
          <t>نقدًا</t>
        </is>
      </c>
      <c r="F98" s="5" t="inlineStr">
        <is>
          <t>R-1093</t>
        </is>
      </c>
      <c r="G98" s="6">
        <f>IF(B98&amp;""="","",IFERROR(INDEX('الوحدات'!$C$6:$C$305,MATCH(B98&amp;"",'الوحدات'!$A$6:$A$305,0))&amp;"","كود غير موجود"))</f>
        <v/>
      </c>
      <c r="H98" s="22">
        <f>IF(OR(B98&amp;""="",NOT(ISNUMBER(A98))),"",IF(COUNTIFS($B$6:$B$2005,B98&amp;"",$A$6:$A$2005,"&gt;"&amp;A98)=0,1,0))</f>
        <v/>
      </c>
      <c r="I98" s="22">
        <f>IF(B98&amp;""="","",COUNTIFS($B$6:B98,B98&amp;""))</f>
        <v/>
      </c>
      <c r="J98" s="6">
        <f>IF(B98&amp;""="","",B98&amp;"|"&amp;I98)</f>
        <v/>
      </c>
    </row>
    <row r="99">
      <c r="A99" s="13" t="n">
        <v>46327</v>
      </c>
      <c r="B99" s="5" t="inlineStr">
        <is>
          <t>A-101</t>
        </is>
      </c>
      <c r="C99" s="15" t="n">
        <v>600</v>
      </c>
      <c r="D99" s="14" t="n">
        <v>46327</v>
      </c>
      <c r="E99" s="5" t="inlineStr">
        <is>
          <t>تحويل بنكي</t>
        </is>
      </c>
      <c r="F99" s="5" t="inlineStr">
        <is>
          <t>R-1094</t>
        </is>
      </c>
      <c r="G99" s="6">
        <f>IF(B99&amp;""="","",IFERROR(INDEX('الوحدات'!$C$6:$C$305,MATCH(B99&amp;"",'الوحدات'!$A$6:$A$305,0))&amp;"","كود غير موجود"))</f>
        <v/>
      </c>
      <c r="H99" s="22">
        <f>IF(OR(B99&amp;""="",NOT(ISNUMBER(A99))),"",IF(COUNTIFS($B$6:$B$2005,B99&amp;"",$A$6:$A$2005,"&gt;"&amp;A99)=0,1,0))</f>
        <v/>
      </c>
      <c r="I99" s="22">
        <f>IF(B99&amp;""="","",COUNTIFS($B$6:B99,B99&amp;""))</f>
        <v/>
      </c>
      <c r="J99" s="6">
        <f>IF(B99&amp;""="","",B99&amp;"|"&amp;I99)</f>
        <v/>
      </c>
    </row>
    <row r="100">
      <c r="A100" s="13" t="n">
        <v>46327</v>
      </c>
      <c r="B100" s="5" t="inlineStr">
        <is>
          <t>A-102</t>
        </is>
      </c>
      <c r="C100" s="15" t="n">
        <v>720</v>
      </c>
      <c r="D100" s="14" t="n">
        <v>46327</v>
      </c>
      <c r="E100" s="5" t="inlineStr">
        <is>
          <t>نقدًا</t>
        </is>
      </c>
      <c r="F100" s="5" t="inlineStr">
        <is>
          <t>R-1095</t>
        </is>
      </c>
      <c r="G100" s="6">
        <f>IF(B100&amp;""="","",IFERROR(INDEX('الوحدات'!$C$6:$C$305,MATCH(B100&amp;"",'الوحدات'!$A$6:$A$305,0))&amp;"","كود غير موجود"))</f>
        <v/>
      </c>
      <c r="H100" s="22">
        <f>IF(OR(B100&amp;""="",NOT(ISNUMBER(A100))),"",IF(COUNTIFS($B$6:$B$2005,B100&amp;"",$A$6:$A$2005,"&gt;"&amp;A100)=0,1,0))</f>
        <v/>
      </c>
      <c r="I100" s="22">
        <f>IF(B100&amp;""="","",COUNTIFS($B$6:B100,B100&amp;""))</f>
        <v/>
      </c>
      <c r="J100" s="6">
        <f>IF(B100&amp;""="","",B100&amp;"|"&amp;I100)</f>
        <v/>
      </c>
    </row>
    <row r="101">
      <c r="A101" s="13" t="n">
        <v>46327</v>
      </c>
      <c r="B101" s="5" t="inlineStr">
        <is>
          <t>A-202</t>
        </is>
      </c>
      <c r="C101" s="15" t="n">
        <v>800</v>
      </c>
      <c r="D101" s="14" t="n">
        <v>46327</v>
      </c>
      <c r="E101" s="5" t="inlineStr">
        <is>
          <t>تحويل بنكي</t>
        </is>
      </c>
      <c r="F101" s="5" t="inlineStr">
        <is>
          <t>R-1096</t>
        </is>
      </c>
      <c r="G101" s="6">
        <f>IF(B101&amp;""="","",IFERROR(INDEX('الوحدات'!$C$6:$C$305,MATCH(B101&amp;"",'الوحدات'!$A$6:$A$305,0))&amp;"","كود غير موجود"))</f>
        <v/>
      </c>
      <c r="H101" s="22">
        <f>IF(OR(B101&amp;""="",NOT(ISNUMBER(A101))),"",IF(COUNTIFS($B$6:$B$2005,B101&amp;"",$A$6:$A$2005,"&gt;"&amp;A101)=0,1,0))</f>
        <v/>
      </c>
      <c r="I101" s="22">
        <f>IF(B101&amp;""="","",COUNTIFS($B$6:B101,B101&amp;""))</f>
        <v/>
      </c>
      <c r="J101" s="6">
        <f>IF(B101&amp;""="","",B101&amp;"|"&amp;I101)</f>
        <v/>
      </c>
    </row>
    <row r="102">
      <c r="A102" s="13" t="n">
        <v>46327</v>
      </c>
      <c r="B102" s="5" t="inlineStr">
        <is>
          <t>B-201</t>
        </is>
      </c>
      <c r="C102" s="15" t="n">
        <v>350</v>
      </c>
      <c r="D102" s="14" t="n">
        <v>46327</v>
      </c>
      <c r="E102" s="5" t="inlineStr">
        <is>
          <t>نقدًا</t>
        </is>
      </c>
      <c r="F102" s="5" t="inlineStr">
        <is>
          <t>R-1097</t>
        </is>
      </c>
      <c r="G102" s="6">
        <f>IF(B102&amp;""="","",IFERROR(INDEX('الوحدات'!$C$6:$C$305,MATCH(B102&amp;"",'الوحدات'!$A$6:$A$305,0))&amp;"","كود غير موجود"))</f>
        <v/>
      </c>
      <c r="H102" s="22">
        <f>IF(OR(B102&amp;""="",NOT(ISNUMBER(A102))),"",IF(COUNTIFS($B$6:$B$2005,B102&amp;"",$A$6:$A$2005,"&gt;"&amp;A102)=0,1,0))</f>
        <v/>
      </c>
      <c r="I102" s="22">
        <f>IF(B102&amp;""="","",COUNTIFS($B$6:B102,B102&amp;""))</f>
        <v/>
      </c>
      <c r="J102" s="6">
        <f>IF(B102&amp;""="","",B102&amp;"|"&amp;I102)</f>
        <v/>
      </c>
    </row>
    <row r="103">
      <c r="A103" s="13" t="n">
        <v>46327</v>
      </c>
      <c r="B103" s="5" t="inlineStr">
        <is>
          <t>C-101</t>
        </is>
      </c>
      <c r="C103" s="15" t="n">
        <v>480</v>
      </c>
      <c r="D103" s="14" t="n">
        <v>46327</v>
      </c>
      <c r="E103" s="5" t="inlineStr">
        <is>
          <t>تحويل بنكي</t>
        </is>
      </c>
      <c r="F103" s="5" t="inlineStr">
        <is>
          <t>R-1098</t>
        </is>
      </c>
      <c r="G103" s="6">
        <f>IF(B103&amp;""="","",IFERROR(INDEX('الوحدات'!$C$6:$C$305,MATCH(B103&amp;"",'الوحدات'!$A$6:$A$305,0))&amp;"","كود غير موجود"))</f>
        <v/>
      </c>
      <c r="H103" s="22">
        <f>IF(OR(B103&amp;""="",NOT(ISNUMBER(A103))),"",IF(COUNTIFS($B$6:$B$2005,B103&amp;"",$A$6:$A$2005,"&gt;"&amp;A103)=0,1,0))</f>
        <v/>
      </c>
      <c r="I103" s="22">
        <f>IF(B103&amp;""="","",COUNTIFS($B$6:B103,B103&amp;""))</f>
        <v/>
      </c>
      <c r="J103" s="6">
        <f>IF(B103&amp;""="","",B103&amp;"|"&amp;I103)</f>
        <v/>
      </c>
    </row>
    <row r="104">
      <c r="A104" s="13" t="n">
        <v>46327</v>
      </c>
      <c r="B104" s="5" t="inlineStr">
        <is>
          <t>SHOP1</t>
        </is>
      </c>
      <c r="C104" s="15" t="n">
        <v>1500</v>
      </c>
      <c r="D104" s="14" t="n">
        <v>46327</v>
      </c>
      <c r="E104" s="5" t="inlineStr">
        <is>
          <t>نقدًا</t>
        </is>
      </c>
      <c r="F104" s="5" t="inlineStr">
        <is>
          <t>R-1099</t>
        </is>
      </c>
      <c r="G104" s="6">
        <f>IF(B104&amp;""="","",IFERROR(INDEX('الوحدات'!$C$6:$C$305,MATCH(B104&amp;"",'الوحدات'!$A$6:$A$305,0))&amp;"","كود غير موجود"))</f>
        <v/>
      </c>
      <c r="H104" s="22">
        <f>IF(OR(B104&amp;""="",NOT(ISNUMBER(A104))),"",IF(COUNTIFS($B$6:$B$2005,B104&amp;"",$A$6:$A$2005,"&gt;"&amp;A104)=0,1,0))</f>
        <v/>
      </c>
      <c r="I104" s="22">
        <f>IF(B104&amp;""="","",COUNTIFS($B$6:B104,B104&amp;""))</f>
        <v/>
      </c>
      <c r="J104" s="6">
        <f>IF(B104&amp;""="","",B104&amp;"|"&amp;I104)</f>
        <v/>
      </c>
    </row>
    <row r="105">
      <c r="A105" s="13" t="n"/>
      <c r="B105" s="5" t="n"/>
      <c r="C105" s="15" t="n"/>
      <c r="D105" s="14" t="n"/>
      <c r="E105" s="5" t="n"/>
      <c r="F105" s="5" t="n"/>
      <c r="G105" s="6">
        <f>IF(B105&amp;""="","",IFERROR(INDEX('الوحدات'!$C$6:$C$305,MATCH(B105&amp;"",'الوحدات'!$A$6:$A$305,0))&amp;"","كود غير موجود"))</f>
        <v/>
      </c>
      <c r="H105" s="22">
        <f>IF(OR(B105&amp;""="",NOT(ISNUMBER(A105))),"",IF(COUNTIFS($B$6:$B$2005,B105&amp;"",$A$6:$A$2005,"&gt;"&amp;A105)=0,1,0))</f>
        <v/>
      </c>
      <c r="I105" s="22">
        <f>IF(B105&amp;""="","",COUNTIFS($B$6:B105,B105&amp;""))</f>
        <v/>
      </c>
      <c r="J105" s="6">
        <f>IF(B105&amp;""="","",B105&amp;"|"&amp;I105)</f>
        <v/>
      </c>
    </row>
    <row r="106">
      <c r="A106" s="13" t="n"/>
      <c r="B106" s="5" t="n"/>
      <c r="C106" s="15" t="n"/>
      <c r="D106" s="14" t="n"/>
      <c r="E106" s="5" t="n"/>
      <c r="F106" s="5" t="n"/>
      <c r="G106" s="6">
        <f>IF(B106&amp;""="","",IFERROR(INDEX('الوحدات'!$C$6:$C$305,MATCH(B106&amp;"",'الوحدات'!$A$6:$A$305,0))&amp;"","كود غير موجود"))</f>
        <v/>
      </c>
      <c r="H106" s="22">
        <f>IF(OR(B106&amp;""="",NOT(ISNUMBER(A106))),"",IF(COUNTIFS($B$6:$B$2005,B106&amp;"",$A$6:$A$2005,"&gt;"&amp;A106)=0,1,0))</f>
        <v/>
      </c>
      <c r="I106" s="22">
        <f>IF(B106&amp;""="","",COUNTIFS($B$6:B106,B106&amp;""))</f>
        <v/>
      </c>
      <c r="J106" s="6">
        <f>IF(B106&amp;""="","",B106&amp;"|"&amp;I106)</f>
        <v/>
      </c>
    </row>
    <row r="107">
      <c r="A107" s="13" t="n"/>
      <c r="B107" s="5" t="n"/>
      <c r="C107" s="15" t="n"/>
      <c r="D107" s="14" t="n"/>
      <c r="E107" s="5" t="n"/>
      <c r="F107" s="5" t="n"/>
      <c r="G107" s="6">
        <f>IF(B107&amp;""="","",IFERROR(INDEX('الوحدات'!$C$6:$C$305,MATCH(B107&amp;"",'الوحدات'!$A$6:$A$305,0))&amp;"","كود غير موجود"))</f>
        <v/>
      </c>
      <c r="H107" s="22">
        <f>IF(OR(B107&amp;""="",NOT(ISNUMBER(A107))),"",IF(COUNTIFS($B$6:$B$2005,B107&amp;"",$A$6:$A$2005,"&gt;"&amp;A107)=0,1,0))</f>
        <v/>
      </c>
      <c r="I107" s="22">
        <f>IF(B107&amp;""="","",COUNTIFS($B$6:B107,B107&amp;""))</f>
        <v/>
      </c>
      <c r="J107" s="6">
        <f>IF(B107&amp;""="","",B107&amp;"|"&amp;I107)</f>
        <v/>
      </c>
    </row>
    <row r="108">
      <c r="A108" s="13" t="n"/>
      <c r="B108" s="5" t="n"/>
      <c r="C108" s="15" t="n"/>
      <c r="D108" s="14" t="n"/>
      <c r="E108" s="5" t="n"/>
      <c r="F108" s="5" t="n"/>
      <c r="G108" s="6">
        <f>IF(B108&amp;""="","",IFERROR(INDEX('الوحدات'!$C$6:$C$305,MATCH(B108&amp;"",'الوحدات'!$A$6:$A$305,0))&amp;"","كود غير موجود"))</f>
        <v/>
      </c>
      <c r="H108" s="22">
        <f>IF(OR(B108&amp;""="",NOT(ISNUMBER(A108))),"",IF(COUNTIFS($B$6:$B$2005,B108&amp;"",$A$6:$A$2005,"&gt;"&amp;A108)=0,1,0))</f>
        <v/>
      </c>
      <c r="I108" s="22">
        <f>IF(B108&amp;""="","",COUNTIFS($B$6:B108,B108&amp;""))</f>
        <v/>
      </c>
      <c r="J108" s="6">
        <f>IF(B108&amp;""="","",B108&amp;"|"&amp;I108)</f>
        <v/>
      </c>
    </row>
    <row r="109">
      <c r="A109" s="13" t="n"/>
      <c r="B109" s="5" t="n"/>
      <c r="C109" s="15" t="n"/>
      <c r="D109" s="14" t="n"/>
      <c r="E109" s="5" t="n"/>
      <c r="F109" s="5" t="n"/>
      <c r="G109" s="6">
        <f>IF(B109&amp;""="","",IFERROR(INDEX('الوحدات'!$C$6:$C$305,MATCH(B109&amp;"",'الوحدات'!$A$6:$A$305,0))&amp;"","كود غير موجود"))</f>
        <v/>
      </c>
      <c r="H109" s="22">
        <f>IF(OR(B109&amp;""="",NOT(ISNUMBER(A109))),"",IF(COUNTIFS($B$6:$B$2005,B109&amp;"",$A$6:$A$2005,"&gt;"&amp;A109)=0,1,0))</f>
        <v/>
      </c>
      <c r="I109" s="22">
        <f>IF(B109&amp;""="","",COUNTIFS($B$6:B109,B109&amp;""))</f>
        <v/>
      </c>
      <c r="J109" s="6">
        <f>IF(B109&amp;""="","",B109&amp;"|"&amp;I109)</f>
        <v/>
      </c>
    </row>
    <row r="110">
      <c r="A110" s="13" t="n"/>
      <c r="B110" s="5" t="n"/>
      <c r="C110" s="15" t="n"/>
      <c r="D110" s="14" t="n"/>
      <c r="E110" s="5" t="n"/>
      <c r="F110" s="5" t="n"/>
      <c r="G110" s="6">
        <f>IF(B110&amp;""="","",IFERROR(INDEX('الوحدات'!$C$6:$C$305,MATCH(B110&amp;"",'الوحدات'!$A$6:$A$305,0))&amp;"","كود غير موجود"))</f>
        <v/>
      </c>
      <c r="H110" s="22">
        <f>IF(OR(B110&amp;""="",NOT(ISNUMBER(A110))),"",IF(COUNTIFS($B$6:$B$2005,B110&amp;"",$A$6:$A$2005,"&gt;"&amp;A110)=0,1,0))</f>
        <v/>
      </c>
      <c r="I110" s="22">
        <f>IF(B110&amp;""="","",COUNTIFS($B$6:B110,B110&amp;""))</f>
        <v/>
      </c>
      <c r="J110" s="6">
        <f>IF(B110&amp;""="","",B110&amp;"|"&amp;I110)</f>
        <v/>
      </c>
    </row>
    <row r="111">
      <c r="A111" s="13" t="n"/>
      <c r="B111" s="5" t="n"/>
      <c r="C111" s="15" t="n"/>
      <c r="D111" s="14" t="n"/>
      <c r="E111" s="5" t="n"/>
      <c r="F111" s="5" t="n"/>
      <c r="G111" s="6">
        <f>IF(B111&amp;""="","",IFERROR(INDEX('الوحدات'!$C$6:$C$305,MATCH(B111&amp;"",'الوحدات'!$A$6:$A$305,0))&amp;"","كود غير موجود"))</f>
        <v/>
      </c>
      <c r="H111" s="22">
        <f>IF(OR(B111&amp;""="",NOT(ISNUMBER(A111))),"",IF(COUNTIFS($B$6:$B$2005,B111&amp;"",$A$6:$A$2005,"&gt;"&amp;A111)=0,1,0))</f>
        <v/>
      </c>
      <c r="I111" s="22">
        <f>IF(B111&amp;""="","",COUNTIFS($B$6:B111,B111&amp;""))</f>
        <v/>
      </c>
      <c r="J111" s="6">
        <f>IF(B111&amp;""="","",B111&amp;"|"&amp;I111)</f>
        <v/>
      </c>
    </row>
    <row r="112">
      <c r="A112" s="13" t="n"/>
      <c r="B112" s="5" t="n"/>
      <c r="C112" s="15" t="n"/>
      <c r="D112" s="14" t="n"/>
      <c r="E112" s="5" t="n"/>
      <c r="F112" s="5" t="n"/>
      <c r="G112" s="6">
        <f>IF(B112&amp;""="","",IFERROR(INDEX('الوحدات'!$C$6:$C$305,MATCH(B112&amp;"",'الوحدات'!$A$6:$A$305,0))&amp;"","كود غير موجود"))</f>
        <v/>
      </c>
      <c r="H112" s="22">
        <f>IF(OR(B112&amp;""="",NOT(ISNUMBER(A112))),"",IF(COUNTIFS($B$6:$B$2005,B112&amp;"",$A$6:$A$2005,"&gt;"&amp;A112)=0,1,0))</f>
        <v/>
      </c>
      <c r="I112" s="22">
        <f>IF(B112&amp;""="","",COUNTIFS($B$6:B112,B112&amp;""))</f>
        <v/>
      </c>
      <c r="J112" s="6">
        <f>IF(B112&amp;""="","",B112&amp;"|"&amp;I112)</f>
        <v/>
      </c>
    </row>
    <row r="113">
      <c r="A113" s="13" t="n"/>
      <c r="B113" s="5" t="n"/>
      <c r="C113" s="15" t="n"/>
      <c r="D113" s="14" t="n"/>
      <c r="E113" s="5" t="n"/>
      <c r="F113" s="5" t="n"/>
      <c r="G113" s="6">
        <f>IF(B113&amp;""="","",IFERROR(INDEX('الوحدات'!$C$6:$C$305,MATCH(B113&amp;"",'الوحدات'!$A$6:$A$305,0))&amp;"","كود غير موجود"))</f>
        <v/>
      </c>
      <c r="H113" s="22">
        <f>IF(OR(B113&amp;""="",NOT(ISNUMBER(A113))),"",IF(COUNTIFS($B$6:$B$2005,B113&amp;"",$A$6:$A$2005,"&gt;"&amp;A113)=0,1,0))</f>
        <v/>
      </c>
      <c r="I113" s="22">
        <f>IF(B113&amp;""="","",COUNTIFS($B$6:B113,B113&amp;""))</f>
        <v/>
      </c>
      <c r="J113" s="6">
        <f>IF(B113&amp;""="","",B113&amp;"|"&amp;I113)</f>
        <v/>
      </c>
    </row>
    <row r="114">
      <c r="A114" s="13" t="n"/>
      <c r="B114" s="5" t="n"/>
      <c r="C114" s="15" t="n"/>
      <c r="D114" s="14" t="n"/>
      <c r="E114" s="5" t="n"/>
      <c r="F114" s="5" t="n"/>
      <c r="G114" s="6">
        <f>IF(B114&amp;""="","",IFERROR(INDEX('الوحدات'!$C$6:$C$305,MATCH(B114&amp;"",'الوحدات'!$A$6:$A$305,0))&amp;"","كود غير موجود"))</f>
        <v/>
      </c>
      <c r="H114" s="22">
        <f>IF(OR(B114&amp;""="",NOT(ISNUMBER(A114))),"",IF(COUNTIFS($B$6:$B$2005,B114&amp;"",$A$6:$A$2005,"&gt;"&amp;A114)=0,1,0))</f>
        <v/>
      </c>
      <c r="I114" s="22">
        <f>IF(B114&amp;""="","",COUNTIFS($B$6:B114,B114&amp;""))</f>
        <v/>
      </c>
      <c r="J114" s="6">
        <f>IF(B114&amp;""="","",B114&amp;"|"&amp;I114)</f>
        <v/>
      </c>
    </row>
    <row r="115">
      <c r="A115" s="13" t="n"/>
      <c r="B115" s="5" t="n"/>
      <c r="C115" s="15" t="n"/>
      <c r="D115" s="14" t="n"/>
      <c r="E115" s="5" t="n"/>
      <c r="F115" s="5" t="n"/>
      <c r="G115" s="6">
        <f>IF(B115&amp;""="","",IFERROR(INDEX('الوحدات'!$C$6:$C$305,MATCH(B115&amp;"",'الوحدات'!$A$6:$A$305,0))&amp;"","كود غير موجود"))</f>
        <v/>
      </c>
      <c r="H115" s="22">
        <f>IF(OR(B115&amp;""="",NOT(ISNUMBER(A115))),"",IF(COUNTIFS($B$6:$B$2005,B115&amp;"",$A$6:$A$2005,"&gt;"&amp;A115)=0,1,0))</f>
        <v/>
      </c>
      <c r="I115" s="22">
        <f>IF(B115&amp;""="","",COUNTIFS($B$6:B115,B115&amp;""))</f>
        <v/>
      </c>
      <c r="J115" s="6">
        <f>IF(B115&amp;""="","",B115&amp;"|"&amp;I115)</f>
        <v/>
      </c>
    </row>
    <row r="116">
      <c r="A116" s="13" t="n"/>
      <c r="B116" s="5" t="n"/>
      <c r="C116" s="15" t="n"/>
      <c r="D116" s="14" t="n"/>
      <c r="E116" s="5" t="n"/>
      <c r="F116" s="5" t="n"/>
      <c r="G116" s="6">
        <f>IF(B116&amp;""="","",IFERROR(INDEX('الوحدات'!$C$6:$C$305,MATCH(B116&amp;"",'الوحدات'!$A$6:$A$305,0))&amp;"","كود غير موجود"))</f>
        <v/>
      </c>
      <c r="H116" s="22">
        <f>IF(OR(B116&amp;""="",NOT(ISNUMBER(A116))),"",IF(COUNTIFS($B$6:$B$2005,B116&amp;"",$A$6:$A$2005,"&gt;"&amp;A116)=0,1,0))</f>
        <v/>
      </c>
      <c r="I116" s="22">
        <f>IF(B116&amp;""="","",COUNTIFS($B$6:B116,B116&amp;""))</f>
        <v/>
      </c>
      <c r="J116" s="6">
        <f>IF(B116&amp;""="","",B116&amp;"|"&amp;I116)</f>
        <v/>
      </c>
    </row>
    <row r="117">
      <c r="A117" s="13" t="n"/>
      <c r="B117" s="5" t="n"/>
      <c r="C117" s="15" t="n"/>
      <c r="D117" s="14" t="n"/>
      <c r="E117" s="5" t="n"/>
      <c r="F117" s="5" t="n"/>
      <c r="G117" s="6">
        <f>IF(B117&amp;""="","",IFERROR(INDEX('الوحدات'!$C$6:$C$305,MATCH(B117&amp;"",'الوحدات'!$A$6:$A$305,0))&amp;"","كود غير موجود"))</f>
        <v/>
      </c>
      <c r="H117" s="22">
        <f>IF(OR(B117&amp;""="",NOT(ISNUMBER(A117))),"",IF(COUNTIFS($B$6:$B$2005,B117&amp;"",$A$6:$A$2005,"&gt;"&amp;A117)=0,1,0))</f>
        <v/>
      </c>
      <c r="I117" s="22">
        <f>IF(B117&amp;""="","",COUNTIFS($B$6:B117,B117&amp;""))</f>
        <v/>
      </c>
      <c r="J117" s="6">
        <f>IF(B117&amp;""="","",B117&amp;"|"&amp;I117)</f>
        <v/>
      </c>
    </row>
    <row r="118">
      <c r="A118" s="13" t="n"/>
      <c r="B118" s="5" t="n"/>
      <c r="C118" s="15" t="n"/>
      <c r="D118" s="14" t="n"/>
      <c r="E118" s="5" t="n"/>
      <c r="F118" s="5" t="n"/>
      <c r="G118" s="6">
        <f>IF(B118&amp;""="","",IFERROR(INDEX('الوحدات'!$C$6:$C$305,MATCH(B118&amp;"",'الوحدات'!$A$6:$A$305,0))&amp;"","كود غير موجود"))</f>
        <v/>
      </c>
      <c r="H118" s="22">
        <f>IF(OR(B118&amp;""="",NOT(ISNUMBER(A118))),"",IF(COUNTIFS($B$6:$B$2005,B118&amp;"",$A$6:$A$2005,"&gt;"&amp;A118)=0,1,0))</f>
        <v/>
      </c>
      <c r="I118" s="22">
        <f>IF(B118&amp;""="","",COUNTIFS($B$6:B118,B118&amp;""))</f>
        <v/>
      </c>
      <c r="J118" s="6">
        <f>IF(B118&amp;""="","",B118&amp;"|"&amp;I118)</f>
        <v/>
      </c>
    </row>
    <row r="119">
      <c r="A119" s="13" t="n"/>
      <c r="B119" s="5" t="n"/>
      <c r="C119" s="15" t="n"/>
      <c r="D119" s="14" t="n"/>
      <c r="E119" s="5" t="n"/>
      <c r="F119" s="5" t="n"/>
      <c r="G119" s="6">
        <f>IF(B119&amp;""="","",IFERROR(INDEX('الوحدات'!$C$6:$C$305,MATCH(B119&amp;"",'الوحدات'!$A$6:$A$305,0))&amp;"","كود غير موجود"))</f>
        <v/>
      </c>
      <c r="H119" s="22">
        <f>IF(OR(B119&amp;""="",NOT(ISNUMBER(A119))),"",IF(COUNTIFS($B$6:$B$2005,B119&amp;"",$A$6:$A$2005,"&gt;"&amp;A119)=0,1,0))</f>
        <v/>
      </c>
      <c r="I119" s="22">
        <f>IF(B119&amp;""="","",COUNTIFS($B$6:B119,B119&amp;""))</f>
        <v/>
      </c>
      <c r="J119" s="6">
        <f>IF(B119&amp;""="","",B119&amp;"|"&amp;I119)</f>
        <v/>
      </c>
    </row>
    <row r="120">
      <c r="A120" s="13" t="n"/>
      <c r="B120" s="5" t="n"/>
      <c r="C120" s="15" t="n"/>
      <c r="D120" s="14" t="n"/>
      <c r="E120" s="5" t="n"/>
      <c r="F120" s="5" t="n"/>
      <c r="G120" s="6">
        <f>IF(B120&amp;""="","",IFERROR(INDEX('الوحدات'!$C$6:$C$305,MATCH(B120&amp;"",'الوحدات'!$A$6:$A$305,0))&amp;"","كود غير موجود"))</f>
        <v/>
      </c>
      <c r="H120" s="22">
        <f>IF(OR(B120&amp;""="",NOT(ISNUMBER(A120))),"",IF(COUNTIFS($B$6:$B$2005,B120&amp;"",$A$6:$A$2005,"&gt;"&amp;A120)=0,1,0))</f>
        <v/>
      </c>
      <c r="I120" s="22">
        <f>IF(B120&amp;""="","",COUNTIFS($B$6:B120,B120&amp;""))</f>
        <v/>
      </c>
      <c r="J120" s="6">
        <f>IF(B120&amp;""="","",B120&amp;"|"&amp;I120)</f>
        <v/>
      </c>
    </row>
    <row r="121">
      <c r="A121" s="13" t="n"/>
      <c r="B121" s="5" t="n"/>
      <c r="C121" s="15" t="n"/>
      <c r="D121" s="14" t="n"/>
      <c r="E121" s="5" t="n"/>
      <c r="F121" s="5" t="n"/>
      <c r="G121" s="6">
        <f>IF(B121&amp;""="","",IFERROR(INDEX('الوحدات'!$C$6:$C$305,MATCH(B121&amp;"",'الوحدات'!$A$6:$A$305,0))&amp;"","كود غير موجود"))</f>
        <v/>
      </c>
      <c r="H121" s="22">
        <f>IF(OR(B121&amp;""="",NOT(ISNUMBER(A121))),"",IF(COUNTIFS($B$6:$B$2005,B121&amp;"",$A$6:$A$2005,"&gt;"&amp;A121)=0,1,0))</f>
        <v/>
      </c>
      <c r="I121" s="22">
        <f>IF(B121&amp;""="","",COUNTIFS($B$6:B121,B121&amp;""))</f>
        <v/>
      </c>
      <c r="J121" s="6">
        <f>IF(B121&amp;""="","",B121&amp;"|"&amp;I121)</f>
        <v/>
      </c>
    </row>
    <row r="122">
      <c r="A122" s="13" t="n"/>
      <c r="B122" s="5" t="n"/>
      <c r="C122" s="15" t="n"/>
      <c r="D122" s="14" t="n"/>
      <c r="E122" s="5" t="n"/>
      <c r="F122" s="5" t="n"/>
      <c r="G122" s="6">
        <f>IF(B122&amp;""="","",IFERROR(INDEX('الوحدات'!$C$6:$C$305,MATCH(B122&amp;"",'الوحدات'!$A$6:$A$305,0))&amp;"","كود غير موجود"))</f>
        <v/>
      </c>
      <c r="H122" s="22">
        <f>IF(OR(B122&amp;""="",NOT(ISNUMBER(A122))),"",IF(COUNTIFS($B$6:$B$2005,B122&amp;"",$A$6:$A$2005,"&gt;"&amp;A122)=0,1,0))</f>
        <v/>
      </c>
      <c r="I122" s="22">
        <f>IF(B122&amp;""="","",COUNTIFS($B$6:B122,B122&amp;""))</f>
        <v/>
      </c>
      <c r="J122" s="6">
        <f>IF(B122&amp;""="","",B122&amp;"|"&amp;I122)</f>
        <v/>
      </c>
    </row>
    <row r="123">
      <c r="A123" s="13" t="n"/>
      <c r="B123" s="5" t="n"/>
      <c r="C123" s="15" t="n"/>
      <c r="D123" s="14" t="n"/>
      <c r="E123" s="5" t="n"/>
      <c r="F123" s="5" t="n"/>
      <c r="G123" s="6">
        <f>IF(B123&amp;""="","",IFERROR(INDEX('الوحدات'!$C$6:$C$305,MATCH(B123&amp;"",'الوحدات'!$A$6:$A$305,0))&amp;"","كود غير موجود"))</f>
        <v/>
      </c>
      <c r="H123" s="22">
        <f>IF(OR(B123&amp;""="",NOT(ISNUMBER(A123))),"",IF(COUNTIFS($B$6:$B$2005,B123&amp;"",$A$6:$A$2005,"&gt;"&amp;A123)=0,1,0))</f>
        <v/>
      </c>
      <c r="I123" s="22">
        <f>IF(B123&amp;""="","",COUNTIFS($B$6:B123,B123&amp;""))</f>
        <v/>
      </c>
      <c r="J123" s="6">
        <f>IF(B123&amp;""="","",B123&amp;"|"&amp;I123)</f>
        <v/>
      </c>
    </row>
    <row r="124">
      <c r="A124" s="13" t="n"/>
      <c r="B124" s="5" t="n"/>
      <c r="C124" s="15" t="n"/>
      <c r="D124" s="14" t="n"/>
      <c r="E124" s="5" t="n"/>
      <c r="F124" s="5" t="n"/>
      <c r="G124" s="6">
        <f>IF(B124&amp;""="","",IFERROR(INDEX('الوحدات'!$C$6:$C$305,MATCH(B124&amp;"",'الوحدات'!$A$6:$A$305,0))&amp;"","كود غير موجود"))</f>
        <v/>
      </c>
      <c r="H124" s="22">
        <f>IF(OR(B124&amp;""="",NOT(ISNUMBER(A124))),"",IF(COUNTIFS($B$6:$B$2005,B124&amp;"",$A$6:$A$2005,"&gt;"&amp;A124)=0,1,0))</f>
        <v/>
      </c>
      <c r="I124" s="22">
        <f>IF(B124&amp;""="","",COUNTIFS($B$6:B124,B124&amp;""))</f>
        <v/>
      </c>
      <c r="J124" s="6">
        <f>IF(B124&amp;""="","",B124&amp;"|"&amp;I124)</f>
        <v/>
      </c>
    </row>
    <row r="125">
      <c r="A125" s="13" t="n"/>
      <c r="B125" s="5" t="n"/>
      <c r="C125" s="15" t="n"/>
      <c r="D125" s="14" t="n"/>
      <c r="E125" s="5" t="n"/>
      <c r="F125" s="5" t="n"/>
      <c r="G125" s="6">
        <f>IF(B125&amp;""="","",IFERROR(INDEX('الوحدات'!$C$6:$C$305,MATCH(B125&amp;"",'الوحدات'!$A$6:$A$305,0))&amp;"","كود غير موجود"))</f>
        <v/>
      </c>
      <c r="H125" s="22">
        <f>IF(OR(B125&amp;""="",NOT(ISNUMBER(A125))),"",IF(COUNTIFS($B$6:$B$2005,B125&amp;"",$A$6:$A$2005,"&gt;"&amp;A125)=0,1,0))</f>
        <v/>
      </c>
      <c r="I125" s="22">
        <f>IF(B125&amp;""="","",COUNTIFS($B$6:B125,B125&amp;""))</f>
        <v/>
      </c>
      <c r="J125" s="6">
        <f>IF(B125&amp;""="","",B125&amp;"|"&amp;I125)</f>
        <v/>
      </c>
    </row>
    <row r="126">
      <c r="A126" s="13" t="n"/>
      <c r="B126" s="5" t="n"/>
      <c r="C126" s="15" t="n"/>
      <c r="D126" s="14" t="n"/>
      <c r="E126" s="5" t="n"/>
      <c r="F126" s="5" t="n"/>
      <c r="G126" s="6">
        <f>IF(B126&amp;""="","",IFERROR(INDEX('الوحدات'!$C$6:$C$305,MATCH(B126&amp;"",'الوحدات'!$A$6:$A$305,0))&amp;"","كود غير موجود"))</f>
        <v/>
      </c>
      <c r="H126" s="22">
        <f>IF(OR(B126&amp;""="",NOT(ISNUMBER(A126))),"",IF(COUNTIFS($B$6:$B$2005,B126&amp;"",$A$6:$A$2005,"&gt;"&amp;A126)=0,1,0))</f>
        <v/>
      </c>
      <c r="I126" s="22">
        <f>IF(B126&amp;""="","",COUNTIFS($B$6:B126,B126&amp;""))</f>
        <v/>
      </c>
      <c r="J126" s="6">
        <f>IF(B126&amp;""="","",B126&amp;"|"&amp;I126)</f>
        <v/>
      </c>
    </row>
    <row r="127">
      <c r="A127" s="13" t="n"/>
      <c r="B127" s="5" t="n"/>
      <c r="C127" s="15" t="n"/>
      <c r="D127" s="14" t="n"/>
      <c r="E127" s="5" t="n"/>
      <c r="F127" s="5" t="n"/>
      <c r="G127" s="6">
        <f>IF(B127&amp;""="","",IFERROR(INDEX('الوحدات'!$C$6:$C$305,MATCH(B127&amp;"",'الوحدات'!$A$6:$A$305,0))&amp;"","كود غير موجود"))</f>
        <v/>
      </c>
      <c r="H127" s="22">
        <f>IF(OR(B127&amp;""="",NOT(ISNUMBER(A127))),"",IF(COUNTIFS($B$6:$B$2005,B127&amp;"",$A$6:$A$2005,"&gt;"&amp;A127)=0,1,0))</f>
        <v/>
      </c>
      <c r="I127" s="22">
        <f>IF(B127&amp;""="","",COUNTIFS($B$6:B127,B127&amp;""))</f>
        <v/>
      </c>
      <c r="J127" s="6">
        <f>IF(B127&amp;""="","",B127&amp;"|"&amp;I127)</f>
        <v/>
      </c>
    </row>
    <row r="128">
      <c r="A128" s="13" t="n"/>
      <c r="B128" s="5" t="n"/>
      <c r="C128" s="15" t="n"/>
      <c r="D128" s="14" t="n"/>
      <c r="E128" s="5" t="n"/>
      <c r="F128" s="5" t="n"/>
      <c r="G128" s="6">
        <f>IF(B128&amp;""="","",IFERROR(INDEX('الوحدات'!$C$6:$C$305,MATCH(B128&amp;"",'الوحدات'!$A$6:$A$305,0))&amp;"","كود غير موجود"))</f>
        <v/>
      </c>
      <c r="H128" s="22">
        <f>IF(OR(B128&amp;""="",NOT(ISNUMBER(A128))),"",IF(COUNTIFS($B$6:$B$2005,B128&amp;"",$A$6:$A$2005,"&gt;"&amp;A128)=0,1,0))</f>
        <v/>
      </c>
      <c r="I128" s="22">
        <f>IF(B128&amp;""="","",COUNTIFS($B$6:B128,B128&amp;""))</f>
        <v/>
      </c>
      <c r="J128" s="6">
        <f>IF(B128&amp;""="","",B128&amp;"|"&amp;I128)</f>
        <v/>
      </c>
    </row>
    <row r="129">
      <c r="A129" s="13" t="n"/>
      <c r="B129" s="5" t="n"/>
      <c r="C129" s="15" t="n"/>
      <c r="D129" s="14" t="n"/>
      <c r="E129" s="5" t="n"/>
      <c r="F129" s="5" t="n"/>
      <c r="G129" s="6">
        <f>IF(B129&amp;""="","",IFERROR(INDEX('الوحدات'!$C$6:$C$305,MATCH(B129&amp;"",'الوحدات'!$A$6:$A$305,0))&amp;"","كود غير موجود"))</f>
        <v/>
      </c>
      <c r="H129" s="22">
        <f>IF(OR(B129&amp;""="",NOT(ISNUMBER(A129))),"",IF(COUNTIFS($B$6:$B$2005,B129&amp;"",$A$6:$A$2005,"&gt;"&amp;A129)=0,1,0))</f>
        <v/>
      </c>
      <c r="I129" s="22">
        <f>IF(B129&amp;""="","",COUNTIFS($B$6:B129,B129&amp;""))</f>
        <v/>
      </c>
      <c r="J129" s="6">
        <f>IF(B129&amp;""="","",B129&amp;"|"&amp;I129)</f>
        <v/>
      </c>
    </row>
    <row r="130">
      <c r="A130" s="13" t="n"/>
      <c r="B130" s="5" t="n"/>
      <c r="C130" s="15" t="n"/>
      <c r="D130" s="14" t="n"/>
      <c r="E130" s="5" t="n"/>
      <c r="F130" s="5" t="n"/>
      <c r="G130" s="6">
        <f>IF(B130&amp;""="","",IFERROR(INDEX('الوحدات'!$C$6:$C$305,MATCH(B130&amp;"",'الوحدات'!$A$6:$A$305,0))&amp;"","كود غير موجود"))</f>
        <v/>
      </c>
      <c r="H130" s="22">
        <f>IF(OR(B130&amp;""="",NOT(ISNUMBER(A130))),"",IF(COUNTIFS($B$6:$B$2005,B130&amp;"",$A$6:$A$2005,"&gt;"&amp;A130)=0,1,0))</f>
        <v/>
      </c>
      <c r="I130" s="22">
        <f>IF(B130&amp;""="","",COUNTIFS($B$6:B130,B130&amp;""))</f>
        <v/>
      </c>
      <c r="J130" s="6">
        <f>IF(B130&amp;""="","",B130&amp;"|"&amp;I130)</f>
        <v/>
      </c>
    </row>
    <row r="131">
      <c r="A131" s="13" t="n"/>
      <c r="B131" s="5" t="n"/>
      <c r="C131" s="15" t="n"/>
      <c r="D131" s="14" t="n"/>
      <c r="E131" s="5" t="n"/>
      <c r="F131" s="5" t="n"/>
      <c r="G131" s="6">
        <f>IF(B131&amp;""="","",IFERROR(INDEX('الوحدات'!$C$6:$C$305,MATCH(B131&amp;"",'الوحدات'!$A$6:$A$305,0))&amp;"","كود غير موجود"))</f>
        <v/>
      </c>
      <c r="H131" s="22">
        <f>IF(OR(B131&amp;""="",NOT(ISNUMBER(A131))),"",IF(COUNTIFS($B$6:$B$2005,B131&amp;"",$A$6:$A$2005,"&gt;"&amp;A131)=0,1,0))</f>
        <v/>
      </c>
      <c r="I131" s="22">
        <f>IF(B131&amp;""="","",COUNTIFS($B$6:B131,B131&amp;""))</f>
        <v/>
      </c>
      <c r="J131" s="6">
        <f>IF(B131&amp;""="","",B131&amp;"|"&amp;I131)</f>
        <v/>
      </c>
    </row>
    <row r="132">
      <c r="A132" s="13" t="n"/>
      <c r="B132" s="5" t="n"/>
      <c r="C132" s="15" t="n"/>
      <c r="D132" s="14" t="n"/>
      <c r="E132" s="5" t="n"/>
      <c r="F132" s="5" t="n"/>
      <c r="G132" s="6">
        <f>IF(B132&amp;""="","",IFERROR(INDEX('الوحدات'!$C$6:$C$305,MATCH(B132&amp;"",'الوحدات'!$A$6:$A$305,0))&amp;"","كود غير موجود"))</f>
        <v/>
      </c>
      <c r="H132" s="22">
        <f>IF(OR(B132&amp;""="",NOT(ISNUMBER(A132))),"",IF(COUNTIFS($B$6:$B$2005,B132&amp;"",$A$6:$A$2005,"&gt;"&amp;A132)=0,1,0))</f>
        <v/>
      </c>
      <c r="I132" s="22">
        <f>IF(B132&amp;""="","",COUNTIFS($B$6:B132,B132&amp;""))</f>
        <v/>
      </c>
      <c r="J132" s="6">
        <f>IF(B132&amp;""="","",B132&amp;"|"&amp;I132)</f>
        <v/>
      </c>
    </row>
    <row r="133">
      <c r="A133" s="13" t="n"/>
      <c r="B133" s="5" t="n"/>
      <c r="C133" s="15" t="n"/>
      <c r="D133" s="14" t="n"/>
      <c r="E133" s="5" t="n"/>
      <c r="F133" s="5" t="n"/>
      <c r="G133" s="6">
        <f>IF(B133&amp;""="","",IFERROR(INDEX('الوحدات'!$C$6:$C$305,MATCH(B133&amp;"",'الوحدات'!$A$6:$A$305,0))&amp;"","كود غير موجود"))</f>
        <v/>
      </c>
      <c r="H133" s="22">
        <f>IF(OR(B133&amp;""="",NOT(ISNUMBER(A133))),"",IF(COUNTIFS($B$6:$B$2005,B133&amp;"",$A$6:$A$2005,"&gt;"&amp;A133)=0,1,0))</f>
        <v/>
      </c>
      <c r="I133" s="22">
        <f>IF(B133&amp;""="","",COUNTIFS($B$6:B133,B133&amp;""))</f>
        <v/>
      </c>
      <c r="J133" s="6">
        <f>IF(B133&amp;""="","",B133&amp;"|"&amp;I133)</f>
        <v/>
      </c>
    </row>
    <row r="134">
      <c r="A134" s="13" t="n"/>
      <c r="B134" s="5" t="n"/>
      <c r="C134" s="15" t="n"/>
      <c r="D134" s="14" t="n"/>
      <c r="E134" s="5" t="n"/>
      <c r="F134" s="5" t="n"/>
      <c r="G134" s="6">
        <f>IF(B134&amp;""="","",IFERROR(INDEX('الوحدات'!$C$6:$C$305,MATCH(B134&amp;"",'الوحدات'!$A$6:$A$305,0))&amp;"","كود غير موجود"))</f>
        <v/>
      </c>
      <c r="H134" s="22">
        <f>IF(OR(B134&amp;""="",NOT(ISNUMBER(A134))),"",IF(COUNTIFS($B$6:$B$2005,B134&amp;"",$A$6:$A$2005,"&gt;"&amp;A134)=0,1,0))</f>
        <v/>
      </c>
      <c r="I134" s="22">
        <f>IF(B134&amp;""="","",COUNTIFS($B$6:B134,B134&amp;""))</f>
        <v/>
      </c>
      <c r="J134" s="6">
        <f>IF(B134&amp;""="","",B134&amp;"|"&amp;I134)</f>
        <v/>
      </c>
    </row>
    <row r="135">
      <c r="A135" s="13" t="n"/>
      <c r="B135" s="5" t="n"/>
      <c r="C135" s="15" t="n"/>
      <c r="D135" s="14" t="n"/>
      <c r="E135" s="5" t="n"/>
      <c r="F135" s="5" t="n"/>
      <c r="G135" s="6">
        <f>IF(B135&amp;""="","",IFERROR(INDEX('الوحدات'!$C$6:$C$305,MATCH(B135&amp;"",'الوحدات'!$A$6:$A$305,0))&amp;"","كود غير موجود"))</f>
        <v/>
      </c>
      <c r="H135" s="22">
        <f>IF(OR(B135&amp;""="",NOT(ISNUMBER(A135))),"",IF(COUNTIFS($B$6:$B$2005,B135&amp;"",$A$6:$A$2005,"&gt;"&amp;A135)=0,1,0))</f>
        <v/>
      </c>
      <c r="I135" s="22">
        <f>IF(B135&amp;""="","",COUNTIFS($B$6:B135,B135&amp;""))</f>
        <v/>
      </c>
      <c r="J135" s="6">
        <f>IF(B135&amp;""="","",B135&amp;"|"&amp;I135)</f>
        <v/>
      </c>
    </row>
    <row r="136">
      <c r="A136" s="13" t="n"/>
      <c r="B136" s="5" t="n"/>
      <c r="C136" s="15" t="n"/>
      <c r="D136" s="14" t="n"/>
      <c r="E136" s="5" t="n"/>
      <c r="F136" s="5" t="n"/>
      <c r="G136" s="6">
        <f>IF(B136&amp;""="","",IFERROR(INDEX('الوحدات'!$C$6:$C$305,MATCH(B136&amp;"",'الوحدات'!$A$6:$A$305,0))&amp;"","كود غير موجود"))</f>
        <v/>
      </c>
      <c r="H136" s="22">
        <f>IF(OR(B136&amp;""="",NOT(ISNUMBER(A136))),"",IF(COUNTIFS($B$6:$B$2005,B136&amp;"",$A$6:$A$2005,"&gt;"&amp;A136)=0,1,0))</f>
        <v/>
      </c>
      <c r="I136" s="22">
        <f>IF(B136&amp;""="","",COUNTIFS($B$6:B136,B136&amp;""))</f>
        <v/>
      </c>
      <c r="J136" s="6">
        <f>IF(B136&amp;""="","",B136&amp;"|"&amp;I136)</f>
        <v/>
      </c>
    </row>
    <row r="137">
      <c r="A137" s="13" t="n"/>
      <c r="B137" s="5" t="n"/>
      <c r="C137" s="15" t="n"/>
      <c r="D137" s="14" t="n"/>
      <c r="E137" s="5" t="n"/>
      <c r="F137" s="5" t="n"/>
      <c r="G137" s="6">
        <f>IF(B137&amp;""="","",IFERROR(INDEX('الوحدات'!$C$6:$C$305,MATCH(B137&amp;"",'الوحدات'!$A$6:$A$305,0))&amp;"","كود غير موجود"))</f>
        <v/>
      </c>
      <c r="H137" s="22">
        <f>IF(OR(B137&amp;""="",NOT(ISNUMBER(A137))),"",IF(COUNTIFS($B$6:$B$2005,B137&amp;"",$A$6:$A$2005,"&gt;"&amp;A137)=0,1,0))</f>
        <v/>
      </c>
      <c r="I137" s="22">
        <f>IF(B137&amp;""="","",COUNTIFS($B$6:B137,B137&amp;""))</f>
        <v/>
      </c>
      <c r="J137" s="6">
        <f>IF(B137&amp;""="","",B137&amp;"|"&amp;I137)</f>
        <v/>
      </c>
    </row>
    <row r="138">
      <c r="A138" s="13" t="n"/>
      <c r="B138" s="5" t="n"/>
      <c r="C138" s="15" t="n"/>
      <c r="D138" s="14" t="n"/>
      <c r="E138" s="5" t="n"/>
      <c r="F138" s="5" t="n"/>
      <c r="G138" s="6">
        <f>IF(B138&amp;""="","",IFERROR(INDEX('الوحدات'!$C$6:$C$305,MATCH(B138&amp;"",'الوحدات'!$A$6:$A$305,0))&amp;"","كود غير موجود"))</f>
        <v/>
      </c>
      <c r="H138" s="22">
        <f>IF(OR(B138&amp;""="",NOT(ISNUMBER(A138))),"",IF(COUNTIFS($B$6:$B$2005,B138&amp;"",$A$6:$A$2005,"&gt;"&amp;A138)=0,1,0))</f>
        <v/>
      </c>
      <c r="I138" s="22">
        <f>IF(B138&amp;""="","",COUNTIFS($B$6:B138,B138&amp;""))</f>
        <v/>
      </c>
      <c r="J138" s="6">
        <f>IF(B138&amp;""="","",B138&amp;"|"&amp;I138)</f>
        <v/>
      </c>
    </row>
    <row r="139">
      <c r="A139" s="13" t="n"/>
      <c r="B139" s="5" t="n"/>
      <c r="C139" s="15" t="n"/>
      <c r="D139" s="14" t="n"/>
      <c r="E139" s="5" t="n"/>
      <c r="F139" s="5" t="n"/>
      <c r="G139" s="6">
        <f>IF(B139&amp;""="","",IFERROR(INDEX('الوحدات'!$C$6:$C$305,MATCH(B139&amp;"",'الوحدات'!$A$6:$A$305,0))&amp;"","كود غير موجود"))</f>
        <v/>
      </c>
      <c r="H139" s="22">
        <f>IF(OR(B139&amp;""="",NOT(ISNUMBER(A139))),"",IF(COUNTIFS($B$6:$B$2005,B139&amp;"",$A$6:$A$2005,"&gt;"&amp;A139)=0,1,0))</f>
        <v/>
      </c>
      <c r="I139" s="22">
        <f>IF(B139&amp;""="","",COUNTIFS($B$6:B139,B139&amp;""))</f>
        <v/>
      </c>
      <c r="J139" s="6">
        <f>IF(B139&amp;""="","",B139&amp;"|"&amp;I139)</f>
        <v/>
      </c>
    </row>
    <row r="140">
      <c r="A140" s="13" t="n"/>
      <c r="B140" s="5" t="n"/>
      <c r="C140" s="15" t="n"/>
      <c r="D140" s="14" t="n"/>
      <c r="E140" s="5" t="n"/>
      <c r="F140" s="5" t="n"/>
      <c r="G140" s="6">
        <f>IF(B140&amp;""="","",IFERROR(INDEX('الوحدات'!$C$6:$C$305,MATCH(B140&amp;"",'الوحدات'!$A$6:$A$305,0))&amp;"","كود غير موجود"))</f>
        <v/>
      </c>
      <c r="H140" s="22">
        <f>IF(OR(B140&amp;""="",NOT(ISNUMBER(A140))),"",IF(COUNTIFS($B$6:$B$2005,B140&amp;"",$A$6:$A$2005,"&gt;"&amp;A140)=0,1,0))</f>
        <v/>
      </c>
      <c r="I140" s="22">
        <f>IF(B140&amp;""="","",COUNTIFS($B$6:B140,B140&amp;""))</f>
        <v/>
      </c>
      <c r="J140" s="6">
        <f>IF(B140&amp;""="","",B140&amp;"|"&amp;I140)</f>
        <v/>
      </c>
    </row>
    <row r="141">
      <c r="A141" s="13" t="n"/>
      <c r="B141" s="5" t="n"/>
      <c r="C141" s="15" t="n"/>
      <c r="D141" s="14" t="n"/>
      <c r="E141" s="5" t="n"/>
      <c r="F141" s="5" t="n"/>
      <c r="G141" s="6">
        <f>IF(B141&amp;""="","",IFERROR(INDEX('الوحدات'!$C$6:$C$305,MATCH(B141&amp;"",'الوحدات'!$A$6:$A$305,0))&amp;"","كود غير موجود"))</f>
        <v/>
      </c>
      <c r="H141" s="22">
        <f>IF(OR(B141&amp;""="",NOT(ISNUMBER(A141))),"",IF(COUNTIFS($B$6:$B$2005,B141&amp;"",$A$6:$A$2005,"&gt;"&amp;A141)=0,1,0))</f>
        <v/>
      </c>
      <c r="I141" s="22">
        <f>IF(B141&amp;""="","",COUNTIFS($B$6:B141,B141&amp;""))</f>
        <v/>
      </c>
      <c r="J141" s="6">
        <f>IF(B141&amp;""="","",B141&amp;"|"&amp;I141)</f>
        <v/>
      </c>
    </row>
    <row r="142">
      <c r="A142" s="13" t="n"/>
      <c r="B142" s="5" t="n"/>
      <c r="C142" s="15" t="n"/>
      <c r="D142" s="14" t="n"/>
      <c r="E142" s="5" t="n"/>
      <c r="F142" s="5" t="n"/>
      <c r="G142" s="6">
        <f>IF(B142&amp;""="","",IFERROR(INDEX('الوحدات'!$C$6:$C$305,MATCH(B142&amp;"",'الوحدات'!$A$6:$A$305,0))&amp;"","كود غير موجود"))</f>
        <v/>
      </c>
      <c r="H142" s="22">
        <f>IF(OR(B142&amp;""="",NOT(ISNUMBER(A142))),"",IF(COUNTIFS($B$6:$B$2005,B142&amp;"",$A$6:$A$2005,"&gt;"&amp;A142)=0,1,0))</f>
        <v/>
      </c>
      <c r="I142" s="22">
        <f>IF(B142&amp;""="","",COUNTIFS($B$6:B142,B142&amp;""))</f>
        <v/>
      </c>
      <c r="J142" s="6">
        <f>IF(B142&amp;""="","",B142&amp;"|"&amp;I142)</f>
        <v/>
      </c>
    </row>
    <row r="143">
      <c r="A143" s="13" t="n"/>
      <c r="B143" s="5" t="n"/>
      <c r="C143" s="15" t="n"/>
      <c r="D143" s="14" t="n"/>
      <c r="E143" s="5" t="n"/>
      <c r="F143" s="5" t="n"/>
      <c r="G143" s="6">
        <f>IF(B143&amp;""="","",IFERROR(INDEX('الوحدات'!$C$6:$C$305,MATCH(B143&amp;"",'الوحدات'!$A$6:$A$305,0))&amp;"","كود غير موجود"))</f>
        <v/>
      </c>
      <c r="H143" s="22">
        <f>IF(OR(B143&amp;""="",NOT(ISNUMBER(A143))),"",IF(COUNTIFS($B$6:$B$2005,B143&amp;"",$A$6:$A$2005,"&gt;"&amp;A143)=0,1,0))</f>
        <v/>
      </c>
      <c r="I143" s="22">
        <f>IF(B143&amp;""="","",COUNTIFS($B$6:B143,B143&amp;""))</f>
        <v/>
      </c>
      <c r="J143" s="6">
        <f>IF(B143&amp;""="","",B143&amp;"|"&amp;I143)</f>
        <v/>
      </c>
    </row>
    <row r="144">
      <c r="A144" s="13" t="n"/>
      <c r="B144" s="5" t="n"/>
      <c r="C144" s="15" t="n"/>
      <c r="D144" s="14" t="n"/>
      <c r="E144" s="5" t="n"/>
      <c r="F144" s="5" t="n"/>
      <c r="G144" s="6">
        <f>IF(B144&amp;""="","",IFERROR(INDEX('الوحدات'!$C$6:$C$305,MATCH(B144&amp;"",'الوحدات'!$A$6:$A$305,0))&amp;"","كود غير موجود"))</f>
        <v/>
      </c>
      <c r="H144" s="22">
        <f>IF(OR(B144&amp;""="",NOT(ISNUMBER(A144))),"",IF(COUNTIFS($B$6:$B$2005,B144&amp;"",$A$6:$A$2005,"&gt;"&amp;A144)=0,1,0))</f>
        <v/>
      </c>
      <c r="I144" s="22">
        <f>IF(B144&amp;""="","",COUNTIFS($B$6:B144,B144&amp;""))</f>
        <v/>
      </c>
      <c r="J144" s="6">
        <f>IF(B144&amp;""="","",B144&amp;"|"&amp;I144)</f>
        <v/>
      </c>
    </row>
    <row r="145">
      <c r="A145" s="13" t="n"/>
      <c r="B145" s="5" t="n"/>
      <c r="C145" s="15" t="n"/>
      <c r="D145" s="14" t="n"/>
      <c r="E145" s="5" t="n"/>
      <c r="F145" s="5" t="n"/>
      <c r="G145" s="6">
        <f>IF(B145&amp;""="","",IFERROR(INDEX('الوحدات'!$C$6:$C$305,MATCH(B145&amp;"",'الوحدات'!$A$6:$A$305,0))&amp;"","كود غير موجود"))</f>
        <v/>
      </c>
      <c r="H145" s="22">
        <f>IF(OR(B145&amp;""="",NOT(ISNUMBER(A145))),"",IF(COUNTIFS($B$6:$B$2005,B145&amp;"",$A$6:$A$2005,"&gt;"&amp;A145)=0,1,0))</f>
        <v/>
      </c>
      <c r="I145" s="22">
        <f>IF(B145&amp;""="","",COUNTIFS($B$6:B145,B145&amp;""))</f>
        <v/>
      </c>
      <c r="J145" s="6">
        <f>IF(B145&amp;""="","",B145&amp;"|"&amp;I145)</f>
        <v/>
      </c>
    </row>
    <row r="146">
      <c r="A146" s="13" t="n"/>
      <c r="B146" s="5" t="n"/>
      <c r="C146" s="15" t="n"/>
      <c r="D146" s="14" t="n"/>
      <c r="E146" s="5" t="n"/>
      <c r="F146" s="5" t="n"/>
      <c r="G146" s="6">
        <f>IF(B146&amp;""="","",IFERROR(INDEX('الوحدات'!$C$6:$C$305,MATCH(B146&amp;"",'الوحدات'!$A$6:$A$305,0))&amp;"","كود غير موجود"))</f>
        <v/>
      </c>
      <c r="H146" s="22">
        <f>IF(OR(B146&amp;""="",NOT(ISNUMBER(A146))),"",IF(COUNTIFS($B$6:$B$2005,B146&amp;"",$A$6:$A$2005,"&gt;"&amp;A146)=0,1,0))</f>
        <v/>
      </c>
      <c r="I146" s="22">
        <f>IF(B146&amp;""="","",COUNTIFS($B$6:B146,B146&amp;""))</f>
        <v/>
      </c>
      <c r="J146" s="6">
        <f>IF(B146&amp;""="","",B146&amp;"|"&amp;I146)</f>
        <v/>
      </c>
    </row>
    <row r="147">
      <c r="A147" s="13" t="n"/>
      <c r="B147" s="5" t="n"/>
      <c r="C147" s="15" t="n"/>
      <c r="D147" s="14" t="n"/>
      <c r="E147" s="5" t="n"/>
      <c r="F147" s="5" t="n"/>
      <c r="G147" s="6">
        <f>IF(B147&amp;""="","",IFERROR(INDEX('الوحدات'!$C$6:$C$305,MATCH(B147&amp;"",'الوحدات'!$A$6:$A$305,0))&amp;"","كود غير موجود"))</f>
        <v/>
      </c>
      <c r="H147" s="22">
        <f>IF(OR(B147&amp;""="",NOT(ISNUMBER(A147))),"",IF(COUNTIFS($B$6:$B$2005,B147&amp;"",$A$6:$A$2005,"&gt;"&amp;A147)=0,1,0))</f>
        <v/>
      </c>
      <c r="I147" s="22">
        <f>IF(B147&amp;""="","",COUNTIFS($B$6:B147,B147&amp;""))</f>
        <v/>
      </c>
      <c r="J147" s="6">
        <f>IF(B147&amp;""="","",B147&amp;"|"&amp;I147)</f>
        <v/>
      </c>
    </row>
    <row r="148">
      <c r="A148" s="13" t="n"/>
      <c r="B148" s="5" t="n"/>
      <c r="C148" s="15" t="n"/>
      <c r="D148" s="14" t="n"/>
      <c r="E148" s="5" t="n"/>
      <c r="F148" s="5" t="n"/>
      <c r="G148" s="6">
        <f>IF(B148&amp;""="","",IFERROR(INDEX('الوحدات'!$C$6:$C$305,MATCH(B148&amp;"",'الوحدات'!$A$6:$A$305,0))&amp;"","كود غير موجود"))</f>
        <v/>
      </c>
      <c r="H148" s="22">
        <f>IF(OR(B148&amp;""="",NOT(ISNUMBER(A148))),"",IF(COUNTIFS($B$6:$B$2005,B148&amp;"",$A$6:$A$2005,"&gt;"&amp;A148)=0,1,0))</f>
        <v/>
      </c>
      <c r="I148" s="22">
        <f>IF(B148&amp;""="","",COUNTIFS($B$6:B148,B148&amp;""))</f>
        <v/>
      </c>
      <c r="J148" s="6">
        <f>IF(B148&amp;""="","",B148&amp;"|"&amp;I148)</f>
        <v/>
      </c>
    </row>
    <row r="149">
      <c r="A149" s="13" t="n"/>
      <c r="B149" s="5" t="n"/>
      <c r="C149" s="15" t="n"/>
      <c r="D149" s="14" t="n"/>
      <c r="E149" s="5" t="n"/>
      <c r="F149" s="5" t="n"/>
      <c r="G149" s="6">
        <f>IF(B149&amp;""="","",IFERROR(INDEX('الوحدات'!$C$6:$C$305,MATCH(B149&amp;"",'الوحدات'!$A$6:$A$305,0))&amp;"","كود غير موجود"))</f>
        <v/>
      </c>
      <c r="H149" s="22">
        <f>IF(OR(B149&amp;""="",NOT(ISNUMBER(A149))),"",IF(COUNTIFS($B$6:$B$2005,B149&amp;"",$A$6:$A$2005,"&gt;"&amp;A149)=0,1,0))</f>
        <v/>
      </c>
      <c r="I149" s="22">
        <f>IF(B149&amp;""="","",COUNTIFS($B$6:B149,B149&amp;""))</f>
        <v/>
      </c>
      <c r="J149" s="6">
        <f>IF(B149&amp;""="","",B149&amp;"|"&amp;I149)</f>
        <v/>
      </c>
    </row>
    <row r="150">
      <c r="A150" s="13" t="n"/>
      <c r="B150" s="5" t="n"/>
      <c r="C150" s="15" t="n"/>
      <c r="D150" s="14" t="n"/>
      <c r="E150" s="5" t="n"/>
      <c r="F150" s="5" t="n"/>
      <c r="G150" s="6">
        <f>IF(B150&amp;""="","",IFERROR(INDEX('الوحدات'!$C$6:$C$305,MATCH(B150&amp;"",'الوحدات'!$A$6:$A$305,0))&amp;"","كود غير موجود"))</f>
        <v/>
      </c>
      <c r="H150" s="22">
        <f>IF(OR(B150&amp;""="",NOT(ISNUMBER(A150))),"",IF(COUNTIFS($B$6:$B$2005,B150&amp;"",$A$6:$A$2005,"&gt;"&amp;A150)=0,1,0))</f>
        <v/>
      </c>
      <c r="I150" s="22">
        <f>IF(B150&amp;""="","",COUNTIFS($B$6:B150,B150&amp;""))</f>
        <v/>
      </c>
      <c r="J150" s="6">
        <f>IF(B150&amp;""="","",B150&amp;"|"&amp;I150)</f>
        <v/>
      </c>
    </row>
    <row r="151">
      <c r="A151" s="13" t="n"/>
      <c r="B151" s="5" t="n"/>
      <c r="C151" s="15" t="n"/>
      <c r="D151" s="14" t="n"/>
      <c r="E151" s="5" t="n"/>
      <c r="F151" s="5" t="n"/>
      <c r="G151" s="6">
        <f>IF(B151&amp;""="","",IFERROR(INDEX('الوحدات'!$C$6:$C$305,MATCH(B151&amp;"",'الوحدات'!$A$6:$A$305,0))&amp;"","كود غير موجود"))</f>
        <v/>
      </c>
      <c r="H151" s="22">
        <f>IF(OR(B151&amp;""="",NOT(ISNUMBER(A151))),"",IF(COUNTIFS($B$6:$B$2005,B151&amp;"",$A$6:$A$2005,"&gt;"&amp;A151)=0,1,0))</f>
        <v/>
      </c>
      <c r="I151" s="22">
        <f>IF(B151&amp;""="","",COUNTIFS($B$6:B151,B151&amp;""))</f>
        <v/>
      </c>
      <c r="J151" s="6">
        <f>IF(B151&amp;""="","",B151&amp;"|"&amp;I151)</f>
        <v/>
      </c>
    </row>
    <row r="152">
      <c r="A152" s="13" t="n"/>
      <c r="B152" s="5" t="n"/>
      <c r="C152" s="15" t="n"/>
      <c r="D152" s="14" t="n"/>
      <c r="E152" s="5" t="n"/>
      <c r="F152" s="5" t="n"/>
      <c r="G152" s="6">
        <f>IF(B152&amp;""="","",IFERROR(INDEX('الوحدات'!$C$6:$C$305,MATCH(B152&amp;"",'الوحدات'!$A$6:$A$305,0))&amp;"","كود غير موجود"))</f>
        <v/>
      </c>
      <c r="H152" s="22">
        <f>IF(OR(B152&amp;""="",NOT(ISNUMBER(A152))),"",IF(COUNTIFS($B$6:$B$2005,B152&amp;"",$A$6:$A$2005,"&gt;"&amp;A152)=0,1,0))</f>
        <v/>
      </c>
      <c r="I152" s="22">
        <f>IF(B152&amp;""="","",COUNTIFS($B$6:B152,B152&amp;""))</f>
        <v/>
      </c>
      <c r="J152" s="6">
        <f>IF(B152&amp;""="","",B152&amp;"|"&amp;I152)</f>
        <v/>
      </c>
    </row>
    <row r="153">
      <c r="A153" s="13" t="n"/>
      <c r="B153" s="5" t="n"/>
      <c r="C153" s="15" t="n"/>
      <c r="D153" s="14" t="n"/>
      <c r="E153" s="5" t="n"/>
      <c r="F153" s="5" t="n"/>
      <c r="G153" s="6">
        <f>IF(B153&amp;""="","",IFERROR(INDEX('الوحدات'!$C$6:$C$305,MATCH(B153&amp;"",'الوحدات'!$A$6:$A$305,0))&amp;"","كود غير موجود"))</f>
        <v/>
      </c>
      <c r="H153" s="22">
        <f>IF(OR(B153&amp;""="",NOT(ISNUMBER(A153))),"",IF(COUNTIFS($B$6:$B$2005,B153&amp;"",$A$6:$A$2005,"&gt;"&amp;A153)=0,1,0))</f>
        <v/>
      </c>
      <c r="I153" s="22">
        <f>IF(B153&amp;""="","",COUNTIFS($B$6:B153,B153&amp;""))</f>
        <v/>
      </c>
      <c r="J153" s="6">
        <f>IF(B153&amp;""="","",B153&amp;"|"&amp;I153)</f>
        <v/>
      </c>
    </row>
    <row r="154">
      <c r="A154" s="13" t="n"/>
      <c r="B154" s="5" t="n"/>
      <c r="C154" s="15" t="n"/>
      <c r="D154" s="14" t="n"/>
      <c r="E154" s="5" t="n"/>
      <c r="F154" s="5" t="n"/>
      <c r="G154" s="6">
        <f>IF(B154&amp;""="","",IFERROR(INDEX('الوحدات'!$C$6:$C$305,MATCH(B154&amp;"",'الوحدات'!$A$6:$A$305,0))&amp;"","كود غير موجود"))</f>
        <v/>
      </c>
      <c r="H154" s="22">
        <f>IF(OR(B154&amp;""="",NOT(ISNUMBER(A154))),"",IF(COUNTIFS($B$6:$B$2005,B154&amp;"",$A$6:$A$2005,"&gt;"&amp;A154)=0,1,0))</f>
        <v/>
      </c>
      <c r="I154" s="22">
        <f>IF(B154&amp;""="","",COUNTIFS($B$6:B154,B154&amp;""))</f>
        <v/>
      </c>
      <c r="J154" s="6">
        <f>IF(B154&amp;""="","",B154&amp;"|"&amp;I154)</f>
        <v/>
      </c>
    </row>
    <row r="155">
      <c r="A155" s="13" t="n"/>
      <c r="B155" s="5" t="n"/>
      <c r="C155" s="15" t="n"/>
      <c r="D155" s="14" t="n"/>
      <c r="E155" s="5" t="n"/>
      <c r="F155" s="5" t="n"/>
      <c r="G155" s="6">
        <f>IF(B155&amp;""="","",IFERROR(INDEX('الوحدات'!$C$6:$C$305,MATCH(B155&amp;"",'الوحدات'!$A$6:$A$305,0))&amp;"","كود غير موجود"))</f>
        <v/>
      </c>
      <c r="H155" s="22">
        <f>IF(OR(B155&amp;""="",NOT(ISNUMBER(A155))),"",IF(COUNTIFS($B$6:$B$2005,B155&amp;"",$A$6:$A$2005,"&gt;"&amp;A155)=0,1,0))</f>
        <v/>
      </c>
      <c r="I155" s="22">
        <f>IF(B155&amp;""="","",COUNTIFS($B$6:B155,B155&amp;""))</f>
        <v/>
      </c>
      <c r="J155" s="6">
        <f>IF(B155&amp;""="","",B155&amp;"|"&amp;I155)</f>
        <v/>
      </c>
    </row>
    <row r="156">
      <c r="A156" s="13" t="n"/>
      <c r="B156" s="5" t="n"/>
      <c r="C156" s="15" t="n"/>
      <c r="D156" s="14" t="n"/>
      <c r="E156" s="5" t="n"/>
      <c r="F156" s="5" t="n"/>
      <c r="G156" s="6">
        <f>IF(B156&amp;""="","",IFERROR(INDEX('الوحدات'!$C$6:$C$305,MATCH(B156&amp;"",'الوحدات'!$A$6:$A$305,0))&amp;"","كود غير موجود"))</f>
        <v/>
      </c>
      <c r="H156" s="22">
        <f>IF(OR(B156&amp;""="",NOT(ISNUMBER(A156))),"",IF(COUNTIFS($B$6:$B$2005,B156&amp;"",$A$6:$A$2005,"&gt;"&amp;A156)=0,1,0))</f>
        <v/>
      </c>
      <c r="I156" s="22">
        <f>IF(B156&amp;""="","",COUNTIFS($B$6:B156,B156&amp;""))</f>
        <v/>
      </c>
      <c r="J156" s="6">
        <f>IF(B156&amp;""="","",B156&amp;"|"&amp;I156)</f>
        <v/>
      </c>
    </row>
    <row r="157">
      <c r="A157" s="13" t="n"/>
      <c r="B157" s="5" t="n"/>
      <c r="C157" s="15" t="n"/>
      <c r="D157" s="14" t="n"/>
      <c r="E157" s="5" t="n"/>
      <c r="F157" s="5" t="n"/>
      <c r="G157" s="6">
        <f>IF(B157&amp;""="","",IFERROR(INDEX('الوحدات'!$C$6:$C$305,MATCH(B157&amp;"",'الوحدات'!$A$6:$A$305,0))&amp;"","كود غير موجود"))</f>
        <v/>
      </c>
      <c r="H157" s="22">
        <f>IF(OR(B157&amp;""="",NOT(ISNUMBER(A157))),"",IF(COUNTIFS($B$6:$B$2005,B157&amp;"",$A$6:$A$2005,"&gt;"&amp;A157)=0,1,0))</f>
        <v/>
      </c>
      <c r="I157" s="22">
        <f>IF(B157&amp;""="","",COUNTIFS($B$6:B157,B157&amp;""))</f>
        <v/>
      </c>
      <c r="J157" s="6">
        <f>IF(B157&amp;""="","",B157&amp;"|"&amp;I157)</f>
        <v/>
      </c>
    </row>
    <row r="158">
      <c r="A158" s="13" t="n"/>
      <c r="B158" s="5" t="n"/>
      <c r="C158" s="15" t="n"/>
      <c r="D158" s="14" t="n"/>
      <c r="E158" s="5" t="n"/>
      <c r="F158" s="5" t="n"/>
      <c r="G158" s="6">
        <f>IF(B158&amp;""="","",IFERROR(INDEX('الوحدات'!$C$6:$C$305,MATCH(B158&amp;"",'الوحدات'!$A$6:$A$305,0))&amp;"","كود غير موجود"))</f>
        <v/>
      </c>
      <c r="H158" s="22">
        <f>IF(OR(B158&amp;""="",NOT(ISNUMBER(A158))),"",IF(COUNTIFS($B$6:$B$2005,B158&amp;"",$A$6:$A$2005,"&gt;"&amp;A158)=0,1,0))</f>
        <v/>
      </c>
      <c r="I158" s="22">
        <f>IF(B158&amp;""="","",COUNTIFS($B$6:B158,B158&amp;""))</f>
        <v/>
      </c>
      <c r="J158" s="6">
        <f>IF(B158&amp;""="","",B158&amp;"|"&amp;I158)</f>
        <v/>
      </c>
    </row>
    <row r="159">
      <c r="A159" s="13" t="n"/>
      <c r="B159" s="5" t="n"/>
      <c r="C159" s="15" t="n"/>
      <c r="D159" s="14" t="n"/>
      <c r="E159" s="5" t="n"/>
      <c r="F159" s="5" t="n"/>
      <c r="G159" s="6">
        <f>IF(B159&amp;""="","",IFERROR(INDEX('الوحدات'!$C$6:$C$305,MATCH(B159&amp;"",'الوحدات'!$A$6:$A$305,0))&amp;"","كود غير موجود"))</f>
        <v/>
      </c>
      <c r="H159" s="22">
        <f>IF(OR(B159&amp;""="",NOT(ISNUMBER(A159))),"",IF(COUNTIFS($B$6:$B$2005,B159&amp;"",$A$6:$A$2005,"&gt;"&amp;A159)=0,1,0))</f>
        <v/>
      </c>
      <c r="I159" s="22">
        <f>IF(B159&amp;""="","",COUNTIFS($B$6:B159,B159&amp;""))</f>
        <v/>
      </c>
      <c r="J159" s="6">
        <f>IF(B159&amp;""="","",B159&amp;"|"&amp;I159)</f>
        <v/>
      </c>
    </row>
    <row r="160">
      <c r="A160" s="13" t="n"/>
      <c r="B160" s="5" t="n"/>
      <c r="C160" s="15" t="n"/>
      <c r="D160" s="14" t="n"/>
      <c r="E160" s="5" t="n"/>
      <c r="F160" s="5" t="n"/>
      <c r="G160" s="6">
        <f>IF(B160&amp;""="","",IFERROR(INDEX('الوحدات'!$C$6:$C$305,MATCH(B160&amp;"",'الوحدات'!$A$6:$A$305,0))&amp;"","كود غير موجود"))</f>
        <v/>
      </c>
      <c r="H160" s="22">
        <f>IF(OR(B160&amp;""="",NOT(ISNUMBER(A160))),"",IF(COUNTIFS($B$6:$B$2005,B160&amp;"",$A$6:$A$2005,"&gt;"&amp;A160)=0,1,0))</f>
        <v/>
      </c>
      <c r="I160" s="22">
        <f>IF(B160&amp;""="","",COUNTIFS($B$6:B160,B160&amp;""))</f>
        <v/>
      </c>
      <c r="J160" s="6">
        <f>IF(B160&amp;""="","",B160&amp;"|"&amp;I160)</f>
        <v/>
      </c>
    </row>
    <row r="161">
      <c r="A161" s="13" t="n"/>
      <c r="B161" s="5" t="n"/>
      <c r="C161" s="15" t="n"/>
      <c r="D161" s="14" t="n"/>
      <c r="E161" s="5" t="n"/>
      <c r="F161" s="5" t="n"/>
      <c r="G161" s="6">
        <f>IF(B161&amp;""="","",IFERROR(INDEX('الوحدات'!$C$6:$C$305,MATCH(B161&amp;"",'الوحدات'!$A$6:$A$305,0))&amp;"","كود غير موجود"))</f>
        <v/>
      </c>
      <c r="H161" s="22">
        <f>IF(OR(B161&amp;""="",NOT(ISNUMBER(A161))),"",IF(COUNTIFS($B$6:$B$2005,B161&amp;"",$A$6:$A$2005,"&gt;"&amp;A161)=0,1,0))</f>
        <v/>
      </c>
      <c r="I161" s="22">
        <f>IF(B161&amp;""="","",COUNTIFS($B$6:B161,B161&amp;""))</f>
        <v/>
      </c>
      <c r="J161" s="6">
        <f>IF(B161&amp;""="","",B161&amp;"|"&amp;I161)</f>
        <v/>
      </c>
    </row>
    <row r="162">
      <c r="A162" s="13" t="n"/>
      <c r="B162" s="5" t="n"/>
      <c r="C162" s="15" t="n"/>
      <c r="D162" s="14" t="n"/>
      <c r="E162" s="5" t="n"/>
      <c r="F162" s="5" t="n"/>
      <c r="G162" s="6">
        <f>IF(B162&amp;""="","",IFERROR(INDEX('الوحدات'!$C$6:$C$305,MATCH(B162&amp;"",'الوحدات'!$A$6:$A$305,0))&amp;"","كود غير موجود"))</f>
        <v/>
      </c>
      <c r="H162" s="22">
        <f>IF(OR(B162&amp;""="",NOT(ISNUMBER(A162))),"",IF(COUNTIFS($B$6:$B$2005,B162&amp;"",$A$6:$A$2005,"&gt;"&amp;A162)=0,1,0))</f>
        <v/>
      </c>
      <c r="I162" s="22">
        <f>IF(B162&amp;""="","",COUNTIFS($B$6:B162,B162&amp;""))</f>
        <v/>
      </c>
      <c r="J162" s="6">
        <f>IF(B162&amp;""="","",B162&amp;"|"&amp;I162)</f>
        <v/>
      </c>
    </row>
    <row r="163">
      <c r="A163" s="13" t="n"/>
      <c r="B163" s="5" t="n"/>
      <c r="C163" s="15" t="n"/>
      <c r="D163" s="14" t="n"/>
      <c r="E163" s="5" t="n"/>
      <c r="F163" s="5" t="n"/>
      <c r="G163" s="6">
        <f>IF(B163&amp;""="","",IFERROR(INDEX('الوحدات'!$C$6:$C$305,MATCH(B163&amp;"",'الوحدات'!$A$6:$A$305,0))&amp;"","كود غير موجود"))</f>
        <v/>
      </c>
      <c r="H163" s="22">
        <f>IF(OR(B163&amp;""="",NOT(ISNUMBER(A163))),"",IF(COUNTIFS($B$6:$B$2005,B163&amp;"",$A$6:$A$2005,"&gt;"&amp;A163)=0,1,0))</f>
        <v/>
      </c>
      <c r="I163" s="22">
        <f>IF(B163&amp;""="","",COUNTIFS($B$6:B163,B163&amp;""))</f>
        <v/>
      </c>
      <c r="J163" s="6">
        <f>IF(B163&amp;""="","",B163&amp;"|"&amp;I163)</f>
        <v/>
      </c>
    </row>
    <row r="164">
      <c r="A164" s="13" t="n"/>
      <c r="B164" s="5" t="n"/>
      <c r="C164" s="15" t="n"/>
      <c r="D164" s="14" t="n"/>
      <c r="E164" s="5" t="n"/>
      <c r="F164" s="5" t="n"/>
      <c r="G164" s="6">
        <f>IF(B164&amp;""="","",IFERROR(INDEX('الوحدات'!$C$6:$C$305,MATCH(B164&amp;"",'الوحدات'!$A$6:$A$305,0))&amp;"","كود غير موجود"))</f>
        <v/>
      </c>
      <c r="H164" s="22">
        <f>IF(OR(B164&amp;""="",NOT(ISNUMBER(A164))),"",IF(COUNTIFS($B$6:$B$2005,B164&amp;"",$A$6:$A$2005,"&gt;"&amp;A164)=0,1,0))</f>
        <v/>
      </c>
      <c r="I164" s="22">
        <f>IF(B164&amp;""="","",COUNTIFS($B$6:B164,B164&amp;""))</f>
        <v/>
      </c>
      <c r="J164" s="6">
        <f>IF(B164&amp;""="","",B164&amp;"|"&amp;I164)</f>
        <v/>
      </c>
    </row>
    <row r="165">
      <c r="A165" s="13" t="n"/>
      <c r="B165" s="5" t="n"/>
      <c r="C165" s="15" t="n"/>
      <c r="D165" s="14" t="n"/>
      <c r="E165" s="5" t="n"/>
      <c r="F165" s="5" t="n"/>
      <c r="G165" s="6">
        <f>IF(B165&amp;""="","",IFERROR(INDEX('الوحدات'!$C$6:$C$305,MATCH(B165&amp;"",'الوحدات'!$A$6:$A$305,0))&amp;"","كود غير موجود"))</f>
        <v/>
      </c>
      <c r="H165" s="22">
        <f>IF(OR(B165&amp;""="",NOT(ISNUMBER(A165))),"",IF(COUNTIFS($B$6:$B$2005,B165&amp;"",$A$6:$A$2005,"&gt;"&amp;A165)=0,1,0))</f>
        <v/>
      </c>
      <c r="I165" s="22">
        <f>IF(B165&amp;""="","",COUNTIFS($B$6:B165,B165&amp;""))</f>
        <v/>
      </c>
      <c r="J165" s="6">
        <f>IF(B165&amp;""="","",B165&amp;"|"&amp;I165)</f>
        <v/>
      </c>
    </row>
    <row r="166">
      <c r="A166" s="13" t="n"/>
      <c r="B166" s="5" t="n"/>
      <c r="C166" s="15" t="n"/>
      <c r="D166" s="14" t="n"/>
      <c r="E166" s="5" t="n"/>
      <c r="F166" s="5" t="n"/>
      <c r="G166" s="6">
        <f>IF(B166&amp;""="","",IFERROR(INDEX('الوحدات'!$C$6:$C$305,MATCH(B166&amp;"",'الوحدات'!$A$6:$A$305,0))&amp;"","كود غير موجود"))</f>
        <v/>
      </c>
      <c r="H166" s="22">
        <f>IF(OR(B166&amp;""="",NOT(ISNUMBER(A166))),"",IF(COUNTIFS($B$6:$B$2005,B166&amp;"",$A$6:$A$2005,"&gt;"&amp;A166)=0,1,0))</f>
        <v/>
      </c>
      <c r="I166" s="22">
        <f>IF(B166&amp;""="","",COUNTIFS($B$6:B166,B166&amp;""))</f>
        <v/>
      </c>
      <c r="J166" s="6">
        <f>IF(B166&amp;""="","",B166&amp;"|"&amp;I166)</f>
        <v/>
      </c>
    </row>
    <row r="167">
      <c r="A167" s="13" t="n"/>
      <c r="B167" s="5" t="n"/>
      <c r="C167" s="15" t="n"/>
      <c r="D167" s="14" t="n"/>
      <c r="E167" s="5" t="n"/>
      <c r="F167" s="5" t="n"/>
      <c r="G167" s="6">
        <f>IF(B167&amp;""="","",IFERROR(INDEX('الوحدات'!$C$6:$C$305,MATCH(B167&amp;"",'الوحدات'!$A$6:$A$305,0))&amp;"","كود غير موجود"))</f>
        <v/>
      </c>
      <c r="H167" s="22">
        <f>IF(OR(B167&amp;""="",NOT(ISNUMBER(A167))),"",IF(COUNTIFS($B$6:$B$2005,B167&amp;"",$A$6:$A$2005,"&gt;"&amp;A167)=0,1,0))</f>
        <v/>
      </c>
      <c r="I167" s="22">
        <f>IF(B167&amp;""="","",COUNTIFS($B$6:B167,B167&amp;""))</f>
        <v/>
      </c>
      <c r="J167" s="6">
        <f>IF(B167&amp;""="","",B167&amp;"|"&amp;I167)</f>
        <v/>
      </c>
    </row>
    <row r="168">
      <c r="A168" s="13" t="n"/>
      <c r="B168" s="5" t="n"/>
      <c r="C168" s="15" t="n"/>
      <c r="D168" s="14" t="n"/>
      <c r="E168" s="5" t="n"/>
      <c r="F168" s="5" t="n"/>
      <c r="G168" s="6">
        <f>IF(B168&amp;""="","",IFERROR(INDEX('الوحدات'!$C$6:$C$305,MATCH(B168&amp;"",'الوحدات'!$A$6:$A$305,0))&amp;"","كود غير موجود"))</f>
        <v/>
      </c>
      <c r="H168" s="22">
        <f>IF(OR(B168&amp;""="",NOT(ISNUMBER(A168))),"",IF(COUNTIFS($B$6:$B$2005,B168&amp;"",$A$6:$A$2005,"&gt;"&amp;A168)=0,1,0))</f>
        <v/>
      </c>
      <c r="I168" s="22">
        <f>IF(B168&amp;""="","",COUNTIFS($B$6:B168,B168&amp;""))</f>
        <v/>
      </c>
      <c r="J168" s="6">
        <f>IF(B168&amp;""="","",B168&amp;"|"&amp;I168)</f>
        <v/>
      </c>
    </row>
    <row r="169">
      <c r="A169" s="13" t="n"/>
      <c r="B169" s="5" t="n"/>
      <c r="C169" s="15" t="n"/>
      <c r="D169" s="14" t="n"/>
      <c r="E169" s="5" t="n"/>
      <c r="F169" s="5" t="n"/>
      <c r="G169" s="6">
        <f>IF(B169&amp;""="","",IFERROR(INDEX('الوحدات'!$C$6:$C$305,MATCH(B169&amp;"",'الوحدات'!$A$6:$A$305,0))&amp;"","كود غير موجود"))</f>
        <v/>
      </c>
      <c r="H169" s="22">
        <f>IF(OR(B169&amp;""="",NOT(ISNUMBER(A169))),"",IF(COUNTIFS($B$6:$B$2005,B169&amp;"",$A$6:$A$2005,"&gt;"&amp;A169)=0,1,0))</f>
        <v/>
      </c>
      <c r="I169" s="22">
        <f>IF(B169&amp;""="","",COUNTIFS($B$6:B169,B169&amp;""))</f>
        <v/>
      </c>
      <c r="J169" s="6">
        <f>IF(B169&amp;""="","",B169&amp;"|"&amp;I169)</f>
        <v/>
      </c>
    </row>
    <row r="170">
      <c r="A170" s="13" t="n"/>
      <c r="B170" s="5" t="n"/>
      <c r="C170" s="15" t="n"/>
      <c r="D170" s="14" t="n"/>
      <c r="E170" s="5" t="n"/>
      <c r="F170" s="5" t="n"/>
      <c r="G170" s="6">
        <f>IF(B170&amp;""="","",IFERROR(INDEX('الوحدات'!$C$6:$C$305,MATCH(B170&amp;"",'الوحدات'!$A$6:$A$305,0))&amp;"","كود غير موجود"))</f>
        <v/>
      </c>
      <c r="H170" s="22">
        <f>IF(OR(B170&amp;""="",NOT(ISNUMBER(A170))),"",IF(COUNTIFS($B$6:$B$2005,B170&amp;"",$A$6:$A$2005,"&gt;"&amp;A170)=0,1,0))</f>
        <v/>
      </c>
      <c r="I170" s="22">
        <f>IF(B170&amp;""="","",COUNTIFS($B$6:B170,B170&amp;""))</f>
        <v/>
      </c>
      <c r="J170" s="6">
        <f>IF(B170&amp;""="","",B170&amp;"|"&amp;I170)</f>
        <v/>
      </c>
    </row>
    <row r="171">
      <c r="A171" s="13" t="n"/>
      <c r="B171" s="5" t="n"/>
      <c r="C171" s="15" t="n"/>
      <c r="D171" s="14" t="n"/>
      <c r="E171" s="5" t="n"/>
      <c r="F171" s="5" t="n"/>
      <c r="G171" s="6">
        <f>IF(B171&amp;""="","",IFERROR(INDEX('الوحدات'!$C$6:$C$305,MATCH(B171&amp;"",'الوحدات'!$A$6:$A$305,0))&amp;"","كود غير موجود"))</f>
        <v/>
      </c>
      <c r="H171" s="22">
        <f>IF(OR(B171&amp;""="",NOT(ISNUMBER(A171))),"",IF(COUNTIFS($B$6:$B$2005,B171&amp;"",$A$6:$A$2005,"&gt;"&amp;A171)=0,1,0))</f>
        <v/>
      </c>
      <c r="I171" s="22">
        <f>IF(B171&amp;""="","",COUNTIFS($B$6:B171,B171&amp;""))</f>
        <v/>
      </c>
      <c r="J171" s="6">
        <f>IF(B171&amp;""="","",B171&amp;"|"&amp;I171)</f>
        <v/>
      </c>
    </row>
    <row r="172">
      <c r="A172" s="13" t="n"/>
      <c r="B172" s="5" t="n"/>
      <c r="C172" s="15" t="n"/>
      <c r="D172" s="14" t="n"/>
      <c r="E172" s="5" t="n"/>
      <c r="F172" s="5" t="n"/>
      <c r="G172" s="6">
        <f>IF(B172&amp;""="","",IFERROR(INDEX('الوحدات'!$C$6:$C$305,MATCH(B172&amp;"",'الوحدات'!$A$6:$A$305,0))&amp;"","كود غير موجود"))</f>
        <v/>
      </c>
      <c r="H172" s="22">
        <f>IF(OR(B172&amp;""="",NOT(ISNUMBER(A172))),"",IF(COUNTIFS($B$6:$B$2005,B172&amp;"",$A$6:$A$2005,"&gt;"&amp;A172)=0,1,0))</f>
        <v/>
      </c>
      <c r="I172" s="22">
        <f>IF(B172&amp;""="","",COUNTIFS($B$6:B172,B172&amp;""))</f>
        <v/>
      </c>
      <c r="J172" s="6">
        <f>IF(B172&amp;""="","",B172&amp;"|"&amp;I172)</f>
        <v/>
      </c>
    </row>
    <row r="173">
      <c r="A173" s="13" t="n"/>
      <c r="B173" s="5" t="n"/>
      <c r="C173" s="15" t="n"/>
      <c r="D173" s="14" t="n"/>
      <c r="E173" s="5" t="n"/>
      <c r="F173" s="5" t="n"/>
      <c r="G173" s="6">
        <f>IF(B173&amp;""="","",IFERROR(INDEX('الوحدات'!$C$6:$C$305,MATCH(B173&amp;"",'الوحدات'!$A$6:$A$305,0))&amp;"","كود غير موجود"))</f>
        <v/>
      </c>
      <c r="H173" s="22">
        <f>IF(OR(B173&amp;""="",NOT(ISNUMBER(A173))),"",IF(COUNTIFS($B$6:$B$2005,B173&amp;"",$A$6:$A$2005,"&gt;"&amp;A173)=0,1,0))</f>
        <v/>
      </c>
      <c r="I173" s="22">
        <f>IF(B173&amp;""="","",COUNTIFS($B$6:B173,B173&amp;""))</f>
        <v/>
      </c>
      <c r="J173" s="6">
        <f>IF(B173&amp;""="","",B173&amp;"|"&amp;I173)</f>
        <v/>
      </c>
    </row>
    <row r="174">
      <c r="A174" s="13" t="n"/>
      <c r="B174" s="5" t="n"/>
      <c r="C174" s="15" t="n"/>
      <c r="D174" s="14" t="n"/>
      <c r="E174" s="5" t="n"/>
      <c r="F174" s="5" t="n"/>
      <c r="G174" s="6">
        <f>IF(B174&amp;""="","",IFERROR(INDEX('الوحدات'!$C$6:$C$305,MATCH(B174&amp;"",'الوحدات'!$A$6:$A$305,0))&amp;"","كود غير موجود"))</f>
        <v/>
      </c>
      <c r="H174" s="22">
        <f>IF(OR(B174&amp;""="",NOT(ISNUMBER(A174))),"",IF(COUNTIFS($B$6:$B$2005,B174&amp;"",$A$6:$A$2005,"&gt;"&amp;A174)=0,1,0))</f>
        <v/>
      </c>
      <c r="I174" s="22">
        <f>IF(B174&amp;""="","",COUNTIFS($B$6:B174,B174&amp;""))</f>
        <v/>
      </c>
      <c r="J174" s="6">
        <f>IF(B174&amp;""="","",B174&amp;"|"&amp;I174)</f>
        <v/>
      </c>
    </row>
    <row r="175">
      <c r="A175" s="13" t="n"/>
      <c r="B175" s="5" t="n"/>
      <c r="C175" s="15" t="n"/>
      <c r="D175" s="14" t="n"/>
      <c r="E175" s="5" t="n"/>
      <c r="F175" s="5" t="n"/>
      <c r="G175" s="6">
        <f>IF(B175&amp;""="","",IFERROR(INDEX('الوحدات'!$C$6:$C$305,MATCH(B175&amp;"",'الوحدات'!$A$6:$A$305,0))&amp;"","كود غير موجود"))</f>
        <v/>
      </c>
      <c r="H175" s="22">
        <f>IF(OR(B175&amp;""="",NOT(ISNUMBER(A175))),"",IF(COUNTIFS($B$6:$B$2005,B175&amp;"",$A$6:$A$2005,"&gt;"&amp;A175)=0,1,0))</f>
        <v/>
      </c>
      <c r="I175" s="22">
        <f>IF(B175&amp;""="","",COUNTIFS($B$6:B175,B175&amp;""))</f>
        <v/>
      </c>
      <c r="J175" s="6">
        <f>IF(B175&amp;""="","",B175&amp;"|"&amp;I175)</f>
        <v/>
      </c>
    </row>
    <row r="176">
      <c r="A176" s="13" t="n"/>
      <c r="B176" s="5" t="n"/>
      <c r="C176" s="15" t="n"/>
      <c r="D176" s="14" t="n"/>
      <c r="E176" s="5" t="n"/>
      <c r="F176" s="5" t="n"/>
      <c r="G176" s="6">
        <f>IF(B176&amp;""="","",IFERROR(INDEX('الوحدات'!$C$6:$C$305,MATCH(B176&amp;"",'الوحدات'!$A$6:$A$305,0))&amp;"","كود غير موجود"))</f>
        <v/>
      </c>
      <c r="H176" s="22">
        <f>IF(OR(B176&amp;""="",NOT(ISNUMBER(A176))),"",IF(COUNTIFS($B$6:$B$2005,B176&amp;"",$A$6:$A$2005,"&gt;"&amp;A176)=0,1,0))</f>
        <v/>
      </c>
      <c r="I176" s="22">
        <f>IF(B176&amp;""="","",COUNTIFS($B$6:B176,B176&amp;""))</f>
        <v/>
      </c>
      <c r="J176" s="6">
        <f>IF(B176&amp;""="","",B176&amp;"|"&amp;I176)</f>
        <v/>
      </c>
    </row>
    <row r="177">
      <c r="A177" s="13" t="n"/>
      <c r="B177" s="5" t="n"/>
      <c r="C177" s="15" t="n"/>
      <c r="D177" s="14" t="n"/>
      <c r="E177" s="5" t="n"/>
      <c r="F177" s="5" t="n"/>
      <c r="G177" s="6">
        <f>IF(B177&amp;""="","",IFERROR(INDEX('الوحدات'!$C$6:$C$305,MATCH(B177&amp;"",'الوحدات'!$A$6:$A$305,0))&amp;"","كود غير موجود"))</f>
        <v/>
      </c>
      <c r="H177" s="22">
        <f>IF(OR(B177&amp;""="",NOT(ISNUMBER(A177))),"",IF(COUNTIFS($B$6:$B$2005,B177&amp;"",$A$6:$A$2005,"&gt;"&amp;A177)=0,1,0))</f>
        <v/>
      </c>
      <c r="I177" s="22">
        <f>IF(B177&amp;""="","",COUNTIFS($B$6:B177,B177&amp;""))</f>
        <v/>
      </c>
      <c r="J177" s="6">
        <f>IF(B177&amp;""="","",B177&amp;"|"&amp;I177)</f>
        <v/>
      </c>
    </row>
    <row r="178">
      <c r="A178" s="13" t="n"/>
      <c r="B178" s="5" t="n"/>
      <c r="C178" s="15" t="n"/>
      <c r="D178" s="14" t="n"/>
      <c r="E178" s="5" t="n"/>
      <c r="F178" s="5" t="n"/>
      <c r="G178" s="6">
        <f>IF(B178&amp;""="","",IFERROR(INDEX('الوحدات'!$C$6:$C$305,MATCH(B178&amp;"",'الوحدات'!$A$6:$A$305,0))&amp;"","كود غير موجود"))</f>
        <v/>
      </c>
      <c r="H178" s="22">
        <f>IF(OR(B178&amp;""="",NOT(ISNUMBER(A178))),"",IF(COUNTIFS($B$6:$B$2005,B178&amp;"",$A$6:$A$2005,"&gt;"&amp;A178)=0,1,0))</f>
        <v/>
      </c>
      <c r="I178" s="22">
        <f>IF(B178&amp;""="","",COUNTIFS($B$6:B178,B178&amp;""))</f>
        <v/>
      </c>
      <c r="J178" s="6">
        <f>IF(B178&amp;""="","",B178&amp;"|"&amp;I178)</f>
        <v/>
      </c>
    </row>
    <row r="179">
      <c r="A179" s="13" t="n"/>
      <c r="B179" s="5" t="n"/>
      <c r="C179" s="15" t="n"/>
      <c r="D179" s="14" t="n"/>
      <c r="E179" s="5" t="n"/>
      <c r="F179" s="5" t="n"/>
      <c r="G179" s="6">
        <f>IF(B179&amp;""="","",IFERROR(INDEX('الوحدات'!$C$6:$C$305,MATCH(B179&amp;"",'الوحدات'!$A$6:$A$305,0))&amp;"","كود غير موجود"))</f>
        <v/>
      </c>
      <c r="H179" s="22">
        <f>IF(OR(B179&amp;""="",NOT(ISNUMBER(A179))),"",IF(COUNTIFS($B$6:$B$2005,B179&amp;"",$A$6:$A$2005,"&gt;"&amp;A179)=0,1,0))</f>
        <v/>
      </c>
      <c r="I179" s="22">
        <f>IF(B179&amp;""="","",COUNTIFS($B$6:B179,B179&amp;""))</f>
        <v/>
      </c>
      <c r="J179" s="6">
        <f>IF(B179&amp;""="","",B179&amp;"|"&amp;I179)</f>
        <v/>
      </c>
    </row>
    <row r="180">
      <c r="A180" s="13" t="n"/>
      <c r="B180" s="5" t="n"/>
      <c r="C180" s="15" t="n"/>
      <c r="D180" s="14" t="n"/>
      <c r="E180" s="5" t="n"/>
      <c r="F180" s="5" t="n"/>
      <c r="G180" s="6">
        <f>IF(B180&amp;""="","",IFERROR(INDEX('الوحدات'!$C$6:$C$305,MATCH(B180&amp;"",'الوحدات'!$A$6:$A$305,0))&amp;"","كود غير موجود"))</f>
        <v/>
      </c>
      <c r="H180" s="22">
        <f>IF(OR(B180&amp;""="",NOT(ISNUMBER(A180))),"",IF(COUNTIFS($B$6:$B$2005,B180&amp;"",$A$6:$A$2005,"&gt;"&amp;A180)=0,1,0))</f>
        <v/>
      </c>
      <c r="I180" s="22">
        <f>IF(B180&amp;""="","",COUNTIFS($B$6:B180,B180&amp;""))</f>
        <v/>
      </c>
      <c r="J180" s="6">
        <f>IF(B180&amp;""="","",B180&amp;"|"&amp;I180)</f>
        <v/>
      </c>
    </row>
    <row r="181">
      <c r="A181" s="13" t="n"/>
      <c r="B181" s="5" t="n"/>
      <c r="C181" s="15" t="n"/>
      <c r="D181" s="14" t="n"/>
      <c r="E181" s="5" t="n"/>
      <c r="F181" s="5" t="n"/>
      <c r="G181" s="6">
        <f>IF(B181&amp;""="","",IFERROR(INDEX('الوحدات'!$C$6:$C$305,MATCH(B181&amp;"",'الوحدات'!$A$6:$A$305,0))&amp;"","كود غير موجود"))</f>
        <v/>
      </c>
      <c r="H181" s="22">
        <f>IF(OR(B181&amp;""="",NOT(ISNUMBER(A181))),"",IF(COUNTIFS($B$6:$B$2005,B181&amp;"",$A$6:$A$2005,"&gt;"&amp;A181)=0,1,0))</f>
        <v/>
      </c>
      <c r="I181" s="22">
        <f>IF(B181&amp;""="","",COUNTIFS($B$6:B181,B181&amp;""))</f>
        <v/>
      </c>
      <c r="J181" s="6">
        <f>IF(B181&amp;""="","",B181&amp;"|"&amp;I181)</f>
        <v/>
      </c>
    </row>
    <row r="182">
      <c r="A182" s="13" t="n"/>
      <c r="B182" s="5" t="n"/>
      <c r="C182" s="15" t="n"/>
      <c r="D182" s="14" t="n"/>
      <c r="E182" s="5" t="n"/>
      <c r="F182" s="5" t="n"/>
      <c r="G182" s="6">
        <f>IF(B182&amp;""="","",IFERROR(INDEX('الوحدات'!$C$6:$C$305,MATCH(B182&amp;"",'الوحدات'!$A$6:$A$305,0))&amp;"","كود غير موجود"))</f>
        <v/>
      </c>
      <c r="H182" s="22">
        <f>IF(OR(B182&amp;""="",NOT(ISNUMBER(A182))),"",IF(COUNTIFS($B$6:$B$2005,B182&amp;"",$A$6:$A$2005,"&gt;"&amp;A182)=0,1,0))</f>
        <v/>
      </c>
      <c r="I182" s="22">
        <f>IF(B182&amp;""="","",COUNTIFS($B$6:B182,B182&amp;""))</f>
        <v/>
      </c>
      <c r="J182" s="6">
        <f>IF(B182&amp;""="","",B182&amp;"|"&amp;I182)</f>
        <v/>
      </c>
    </row>
    <row r="183">
      <c r="A183" s="13" t="n"/>
      <c r="B183" s="5" t="n"/>
      <c r="C183" s="15" t="n"/>
      <c r="D183" s="14" t="n"/>
      <c r="E183" s="5" t="n"/>
      <c r="F183" s="5" t="n"/>
      <c r="G183" s="6">
        <f>IF(B183&amp;""="","",IFERROR(INDEX('الوحدات'!$C$6:$C$305,MATCH(B183&amp;"",'الوحدات'!$A$6:$A$305,0))&amp;"","كود غير موجود"))</f>
        <v/>
      </c>
      <c r="H183" s="22">
        <f>IF(OR(B183&amp;""="",NOT(ISNUMBER(A183))),"",IF(COUNTIFS($B$6:$B$2005,B183&amp;"",$A$6:$A$2005,"&gt;"&amp;A183)=0,1,0))</f>
        <v/>
      </c>
      <c r="I183" s="22">
        <f>IF(B183&amp;""="","",COUNTIFS($B$6:B183,B183&amp;""))</f>
        <v/>
      </c>
      <c r="J183" s="6">
        <f>IF(B183&amp;""="","",B183&amp;"|"&amp;I183)</f>
        <v/>
      </c>
    </row>
    <row r="184">
      <c r="A184" s="13" t="n"/>
      <c r="B184" s="5" t="n"/>
      <c r="C184" s="15" t="n"/>
      <c r="D184" s="14" t="n"/>
      <c r="E184" s="5" t="n"/>
      <c r="F184" s="5" t="n"/>
      <c r="G184" s="6">
        <f>IF(B184&amp;""="","",IFERROR(INDEX('الوحدات'!$C$6:$C$305,MATCH(B184&amp;"",'الوحدات'!$A$6:$A$305,0))&amp;"","كود غير موجود"))</f>
        <v/>
      </c>
      <c r="H184" s="22">
        <f>IF(OR(B184&amp;""="",NOT(ISNUMBER(A184))),"",IF(COUNTIFS($B$6:$B$2005,B184&amp;"",$A$6:$A$2005,"&gt;"&amp;A184)=0,1,0))</f>
        <v/>
      </c>
      <c r="I184" s="22">
        <f>IF(B184&amp;""="","",COUNTIFS($B$6:B184,B184&amp;""))</f>
        <v/>
      </c>
      <c r="J184" s="6">
        <f>IF(B184&amp;""="","",B184&amp;"|"&amp;I184)</f>
        <v/>
      </c>
    </row>
    <row r="185">
      <c r="A185" s="13" t="n"/>
      <c r="B185" s="5" t="n"/>
      <c r="C185" s="15" t="n"/>
      <c r="D185" s="14" t="n"/>
      <c r="E185" s="5" t="n"/>
      <c r="F185" s="5" t="n"/>
      <c r="G185" s="6">
        <f>IF(B185&amp;""="","",IFERROR(INDEX('الوحدات'!$C$6:$C$305,MATCH(B185&amp;"",'الوحدات'!$A$6:$A$305,0))&amp;"","كود غير موجود"))</f>
        <v/>
      </c>
      <c r="H185" s="22">
        <f>IF(OR(B185&amp;""="",NOT(ISNUMBER(A185))),"",IF(COUNTIFS($B$6:$B$2005,B185&amp;"",$A$6:$A$2005,"&gt;"&amp;A185)=0,1,0))</f>
        <v/>
      </c>
      <c r="I185" s="22">
        <f>IF(B185&amp;""="","",COUNTIFS($B$6:B185,B185&amp;""))</f>
        <v/>
      </c>
      <c r="J185" s="6">
        <f>IF(B185&amp;""="","",B185&amp;"|"&amp;I185)</f>
        <v/>
      </c>
    </row>
    <row r="186">
      <c r="A186" s="13" t="n"/>
      <c r="B186" s="5" t="n"/>
      <c r="C186" s="15" t="n"/>
      <c r="D186" s="14" t="n"/>
      <c r="E186" s="5" t="n"/>
      <c r="F186" s="5" t="n"/>
      <c r="G186" s="6">
        <f>IF(B186&amp;""="","",IFERROR(INDEX('الوحدات'!$C$6:$C$305,MATCH(B186&amp;"",'الوحدات'!$A$6:$A$305,0))&amp;"","كود غير موجود"))</f>
        <v/>
      </c>
      <c r="H186" s="22">
        <f>IF(OR(B186&amp;""="",NOT(ISNUMBER(A186))),"",IF(COUNTIFS($B$6:$B$2005,B186&amp;"",$A$6:$A$2005,"&gt;"&amp;A186)=0,1,0))</f>
        <v/>
      </c>
      <c r="I186" s="22">
        <f>IF(B186&amp;""="","",COUNTIFS($B$6:B186,B186&amp;""))</f>
        <v/>
      </c>
      <c r="J186" s="6">
        <f>IF(B186&amp;""="","",B186&amp;"|"&amp;I186)</f>
        <v/>
      </c>
    </row>
    <row r="187">
      <c r="A187" s="13" t="n"/>
      <c r="B187" s="5" t="n"/>
      <c r="C187" s="15" t="n"/>
      <c r="D187" s="14" t="n"/>
      <c r="E187" s="5" t="n"/>
      <c r="F187" s="5" t="n"/>
      <c r="G187" s="6">
        <f>IF(B187&amp;""="","",IFERROR(INDEX('الوحدات'!$C$6:$C$305,MATCH(B187&amp;"",'الوحدات'!$A$6:$A$305,0))&amp;"","كود غير موجود"))</f>
        <v/>
      </c>
      <c r="H187" s="22">
        <f>IF(OR(B187&amp;""="",NOT(ISNUMBER(A187))),"",IF(COUNTIFS($B$6:$B$2005,B187&amp;"",$A$6:$A$2005,"&gt;"&amp;A187)=0,1,0))</f>
        <v/>
      </c>
      <c r="I187" s="22">
        <f>IF(B187&amp;""="","",COUNTIFS($B$6:B187,B187&amp;""))</f>
        <v/>
      </c>
      <c r="J187" s="6">
        <f>IF(B187&amp;""="","",B187&amp;"|"&amp;I187)</f>
        <v/>
      </c>
    </row>
    <row r="188">
      <c r="A188" s="13" t="n"/>
      <c r="B188" s="5" t="n"/>
      <c r="C188" s="15" t="n"/>
      <c r="D188" s="14" t="n"/>
      <c r="E188" s="5" t="n"/>
      <c r="F188" s="5" t="n"/>
      <c r="G188" s="6">
        <f>IF(B188&amp;""="","",IFERROR(INDEX('الوحدات'!$C$6:$C$305,MATCH(B188&amp;"",'الوحدات'!$A$6:$A$305,0))&amp;"","كود غير موجود"))</f>
        <v/>
      </c>
      <c r="H188" s="22">
        <f>IF(OR(B188&amp;""="",NOT(ISNUMBER(A188))),"",IF(COUNTIFS($B$6:$B$2005,B188&amp;"",$A$6:$A$2005,"&gt;"&amp;A188)=0,1,0))</f>
        <v/>
      </c>
      <c r="I188" s="22">
        <f>IF(B188&amp;""="","",COUNTIFS($B$6:B188,B188&amp;""))</f>
        <v/>
      </c>
      <c r="J188" s="6">
        <f>IF(B188&amp;""="","",B188&amp;"|"&amp;I188)</f>
        <v/>
      </c>
    </row>
    <row r="189">
      <c r="A189" s="13" t="n"/>
      <c r="B189" s="5" t="n"/>
      <c r="C189" s="15" t="n"/>
      <c r="D189" s="14" t="n"/>
      <c r="E189" s="5" t="n"/>
      <c r="F189" s="5" t="n"/>
      <c r="G189" s="6">
        <f>IF(B189&amp;""="","",IFERROR(INDEX('الوحدات'!$C$6:$C$305,MATCH(B189&amp;"",'الوحدات'!$A$6:$A$305,0))&amp;"","كود غير موجود"))</f>
        <v/>
      </c>
      <c r="H189" s="22">
        <f>IF(OR(B189&amp;""="",NOT(ISNUMBER(A189))),"",IF(COUNTIFS($B$6:$B$2005,B189&amp;"",$A$6:$A$2005,"&gt;"&amp;A189)=0,1,0))</f>
        <v/>
      </c>
      <c r="I189" s="22">
        <f>IF(B189&amp;""="","",COUNTIFS($B$6:B189,B189&amp;""))</f>
        <v/>
      </c>
      <c r="J189" s="6">
        <f>IF(B189&amp;""="","",B189&amp;"|"&amp;I189)</f>
        <v/>
      </c>
    </row>
    <row r="190">
      <c r="A190" s="13" t="n"/>
      <c r="B190" s="5" t="n"/>
      <c r="C190" s="15" t="n"/>
      <c r="D190" s="14" t="n"/>
      <c r="E190" s="5" t="n"/>
      <c r="F190" s="5" t="n"/>
      <c r="G190" s="6">
        <f>IF(B190&amp;""="","",IFERROR(INDEX('الوحدات'!$C$6:$C$305,MATCH(B190&amp;"",'الوحدات'!$A$6:$A$305,0))&amp;"","كود غير موجود"))</f>
        <v/>
      </c>
      <c r="H190" s="22">
        <f>IF(OR(B190&amp;""="",NOT(ISNUMBER(A190))),"",IF(COUNTIFS($B$6:$B$2005,B190&amp;"",$A$6:$A$2005,"&gt;"&amp;A190)=0,1,0))</f>
        <v/>
      </c>
      <c r="I190" s="22">
        <f>IF(B190&amp;""="","",COUNTIFS($B$6:B190,B190&amp;""))</f>
        <v/>
      </c>
      <c r="J190" s="6">
        <f>IF(B190&amp;""="","",B190&amp;"|"&amp;I190)</f>
        <v/>
      </c>
    </row>
    <row r="191">
      <c r="A191" s="13" t="n"/>
      <c r="B191" s="5" t="n"/>
      <c r="C191" s="15" t="n"/>
      <c r="D191" s="14" t="n"/>
      <c r="E191" s="5" t="n"/>
      <c r="F191" s="5" t="n"/>
      <c r="G191" s="6">
        <f>IF(B191&amp;""="","",IFERROR(INDEX('الوحدات'!$C$6:$C$305,MATCH(B191&amp;"",'الوحدات'!$A$6:$A$305,0))&amp;"","كود غير موجود"))</f>
        <v/>
      </c>
      <c r="H191" s="22">
        <f>IF(OR(B191&amp;""="",NOT(ISNUMBER(A191))),"",IF(COUNTIFS($B$6:$B$2005,B191&amp;"",$A$6:$A$2005,"&gt;"&amp;A191)=0,1,0))</f>
        <v/>
      </c>
      <c r="I191" s="22">
        <f>IF(B191&amp;""="","",COUNTIFS($B$6:B191,B191&amp;""))</f>
        <v/>
      </c>
      <c r="J191" s="6">
        <f>IF(B191&amp;""="","",B191&amp;"|"&amp;I191)</f>
        <v/>
      </c>
    </row>
    <row r="192">
      <c r="A192" s="13" t="n"/>
      <c r="B192" s="5" t="n"/>
      <c r="C192" s="15" t="n"/>
      <c r="D192" s="14" t="n"/>
      <c r="E192" s="5" t="n"/>
      <c r="F192" s="5" t="n"/>
      <c r="G192" s="6">
        <f>IF(B192&amp;""="","",IFERROR(INDEX('الوحدات'!$C$6:$C$305,MATCH(B192&amp;"",'الوحدات'!$A$6:$A$305,0))&amp;"","كود غير موجود"))</f>
        <v/>
      </c>
      <c r="H192" s="22">
        <f>IF(OR(B192&amp;""="",NOT(ISNUMBER(A192))),"",IF(COUNTIFS($B$6:$B$2005,B192&amp;"",$A$6:$A$2005,"&gt;"&amp;A192)=0,1,0))</f>
        <v/>
      </c>
      <c r="I192" s="22">
        <f>IF(B192&amp;""="","",COUNTIFS($B$6:B192,B192&amp;""))</f>
        <v/>
      </c>
      <c r="J192" s="6">
        <f>IF(B192&amp;""="","",B192&amp;"|"&amp;I192)</f>
        <v/>
      </c>
    </row>
    <row r="193">
      <c r="A193" s="13" t="n"/>
      <c r="B193" s="5" t="n"/>
      <c r="C193" s="15" t="n"/>
      <c r="D193" s="14" t="n"/>
      <c r="E193" s="5" t="n"/>
      <c r="F193" s="5" t="n"/>
      <c r="G193" s="6">
        <f>IF(B193&amp;""="","",IFERROR(INDEX('الوحدات'!$C$6:$C$305,MATCH(B193&amp;"",'الوحدات'!$A$6:$A$305,0))&amp;"","كود غير موجود"))</f>
        <v/>
      </c>
      <c r="H193" s="22">
        <f>IF(OR(B193&amp;""="",NOT(ISNUMBER(A193))),"",IF(COUNTIFS($B$6:$B$2005,B193&amp;"",$A$6:$A$2005,"&gt;"&amp;A193)=0,1,0))</f>
        <v/>
      </c>
      <c r="I193" s="22">
        <f>IF(B193&amp;""="","",COUNTIFS($B$6:B193,B193&amp;""))</f>
        <v/>
      </c>
      <c r="J193" s="6">
        <f>IF(B193&amp;""="","",B193&amp;"|"&amp;I193)</f>
        <v/>
      </c>
    </row>
    <row r="194">
      <c r="A194" s="13" t="n"/>
      <c r="B194" s="5" t="n"/>
      <c r="C194" s="15" t="n"/>
      <c r="D194" s="14" t="n"/>
      <c r="E194" s="5" t="n"/>
      <c r="F194" s="5" t="n"/>
      <c r="G194" s="6">
        <f>IF(B194&amp;""="","",IFERROR(INDEX('الوحدات'!$C$6:$C$305,MATCH(B194&amp;"",'الوحدات'!$A$6:$A$305,0))&amp;"","كود غير موجود"))</f>
        <v/>
      </c>
      <c r="H194" s="22">
        <f>IF(OR(B194&amp;""="",NOT(ISNUMBER(A194))),"",IF(COUNTIFS($B$6:$B$2005,B194&amp;"",$A$6:$A$2005,"&gt;"&amp;A194)=0,1,0))</f>
        <v/>
      </c>
      <c r="I194" s="22">
        <f>IF(B194&amp;""="","",COUNTIFS($B$6:B194,B194&amp;""))</f>
        <v/>
      </c>
      <c r="J194" s="6">
        <f>IF(B194&amp;""="","",B194&amp;"|"&amp;I194)</f>
        <v/>
      </c>
    </row>
    <row r="195">
      <c r="A195" s="13" t="n"/>
      <c r="B195" s="5" t="n"/>
      <c r="C195" s="15" t="n"/>
      <c r="D195" s="14" t="n"/>
      <c r="E195" s="5" t="n"/>
      <c r="F195" s="5" t="n"/>
      <c r="G195" s="6">
        <f>IF(B195&amp;""="","",IFERROR(INDEX('الوحدات'!$C$6:$C$305,MATCH(B195&amp;"",'الوحدات'!$A$6:$A$305,0))&amp;"","كود غير موجود"))</f>
        <v/>
      </c>
      <c r="H195" s="22">
        <f>IF(OR(B195&amp;""="",NOT(ISNUMBER(A195))),"",IF(COUNTIFS($B$6:$B$2005,B195&amp;"",$A$6:$A$2005,"&gt;"&amp;A195)=0,1,0))</f>
        <v/>
      </c>
      <c r="I195" s="22">
        <f>IF(B195&amp;""="","",COUNTIFS($B$6:B195,B195&amp;""))</f>
        <v/>
      </c>
      <c r="J195" s="6">
        <f>IF(B195&amp;""="","",B195&amp;"|"&amp;I195)</f>
        <v/>
      </c>
    </row>
    <row r="196">
      <c r="A196" s="13" t="n"/>
      <c r="B196" s="5" t="n"/>
      <c r="C196" s="15" t="n"/>
      <c r="D196" s="14" t="n"/>
      <c r="E196" s="5" t="n"/>
      <c r="F196" s="5" t="n"/>
      <c r="G196" s="6">
        <f>IF(B196&amp;""="","",IFERROR(INDEX('الوحدات'!$C$6:$C$305,MATCH(B196&amp;"",'الوحدات'!$A$6:$A$305,0))&amp;"","كود غير موجود"))</f>
        <v/>
      </c>
      <c r="H196" s="22">
        <f>IF(OR(B196&amp;""="",NOT(ISNUMBER(A196))),"",IF(COUNTIFS($B$6:$B$2005,B196&amp;"",$A$6:$A$2005,"&gt;"&amp;A196)=0,1,0))</f>
        <v/>
      </c>
      <c r="I196" s="22">
        <f>IF(B196&amp;""="","",COUNTIFS($B$6:B196,B196&amp;""))</f>
        <v/>
      </c>
      <c r="J196" s="6">
        <f>IF(B196&amp;""="","",B196&amp;"|"&amp;I196)</f>
        <v/>
      </c>
    </row>
    <row r="197">
      <c r="A197" s="13" t="n"/>
      <c r="B197" s="5" t="n"/>
      <c r="C197" s="15" t="n"/>
      <c r="D197" s="14" t="n"/>
      <c r="E197" s="5" t="n"/>
      <c r="F197" s="5" t="n"/>
      <c r="G197" s="6">
        <f>IF(B197&amp;""="","",IFERROR(INDEX('الوحدات'!$C$6:$C$305,MATCH(B197&amp;"",'الوحدات'!$A$6:$A$305,0))&amp;"","كود غير موجود"))</f>
        <v/>
      </c>
      <c r="H197" s="22">
        <f>IF(OR(B197&amp;""="",NOT(ISNUMBER(A197))),"",IF(COUNTIFS($B$6:$B$2005,B197&amp;"",$A$6:$A$2005,"&gt;"&amp;A197)=0,1,0))</f>
        <v/>
      </c>
      <c r="I197" s="22">
        <f>IF(B197&amp;""="","",COUNTIFS($B$6:B197,B197&amp;""))</f>
        <v/>
      </c>
      <c r="J197" s="6">
        <f>IF(B197&amp;""="","",B197&amp;"|"&amp;I197)</f>
        <v/>
      </c>
    </row>
    <row r="198">
      <c r="A198" s="13" t="n"/>
      <c r="B198" s="5" t="n"/>
      <c r="C198" s="15" t="n"/>
      <c r="D198" s="14" t="n"/>
      <c r="E198" s="5" t="n"/>
      <c r="F198" s="5" t="n"/>
      <c r="G198" s="6">
        <f>IF(B198&amp;""="","",IFERROR(INDEX('الوحدات'!$C$6:$C$305,MATCH(B198&amp;"",'الوحدات'!$A$6:$A$305,0))&amp;"","كود غير موجود"))</f>
        <v/>
      </c>
      <c r="H198" s="22">
        <f>IF(OR(B198&amp;""="",NOT(ISNUMBER(A198))),"",IF(COUNTIFS($B$6:$B$2005,B198&amp;"",$A$6:$A$2005,"&gt;"&amp;A198)=0,1,0))</f>
        <v/>
      </c>
      <c r="I198" s="22">
        <f>IF(B198&amp;""="","",COUNTIFS($B$6:B198,B198&amp;""))</f>
        <v/>
      </c>
      <c r="J198" s="6">
        <f>IF(B198&amp;""="","",B198&amp;"|"&amp;I198)</f>
        <v/>
      </c>
    </row>
    <row r="199">
      <c r="A199" s="13" t="n"/>
      <c r="B199" s="5" t="n"/>
      <c r="C199" s="15" t="n"/>
      <c r="D199" s="14" t="n"/>
      <c r="E199" s="5" t="n"/>
      <c r="F199" s="5" t="n"/>
      <c r="G199" s="6">
        <f>IF(B199&amp;""="","",IFERROR(INDEX('الوحدات'!$C$6:$C$305,MATCH(B199&amp;"",'الوحدات'!$A$6:$A$305,0))&amp;"","كود غير موجود"))</f>
        <v/>
      </c>
      <c r="H199" s="22">
        <f>IF(OR(B199&amp;""="",NOT(ISNUMBER(A199))),"",IF(COUNTIFS($B$6:$B$2005,B199&amp;"",$A$6:$A$2005,"&gt;"&amp;A199)=0,1,0))</f>
        <v/>
      </c>
      <c r="I199" s="22">
        <f>IF(B199&amp;""="","",COUNTIFS($B$6:B199,B199&amp;""))</f>
        <v/>
      </c>
      <c r="J199" s="6">
        <f>IF(B199&amp;""="","",B199&amp;"|"&amp;I199)</f>
        <v/>
      </c>
    </row>
    <row r="200">
      <c r="A200" s="13" t="n"/>
      <c r="B200" s="5" t="n"/>
      <c r="C200" s="15" t="n"/>
      <c r="D200" s="14" t="n"/>
      <c r="E200" s="5" t="n"/>
      <c r="F200" s="5" t="n"/>
      <c r="G200" s="6">
        <f>IF(B200&amp;""="","",IFERROR(INDEX('الوحدات'!$C$6:$C$305,MATCH(B200&amp;"",'الوحدات'!$A$6:$A$305,0))&amp;"","كود غير موجود"))</f>
        <v/>
      </c>
      <c r="H200" s="22">
        <f>IF(OR(B200&amp;""="",NOT(ISNUMBER(A200))),"",IF(COUNTIFS($B$6:$B$2005,B200&amp;"",$A$6:$A$2005,"&gt;"&amp;A200)=0,1,0))</f>
        <v/>
      </c>
      <c r="I200" s="22">
        <f>IF(B200&amp;""="","",COUNTIFS($B$6:B200,B200&amp;""))</f>
        <v/>
      </c>
      <c r="J200" s="6">
        <f>IF(B200&amp;""="","",B200&amp;"|"&amp;I200)</f>
        <v/>
      </c>
    </row>
    <row r="201">
      <c r="A201" s="13" t="n"/>
      <c r="B201" s="5" t="n"/>
      <c r="C201" s="15" t="n"/>
      <c r="D201" s="14" t="n"/>
      <c r="E201" s="5" t="n"/>
      <c r="F201" s="5" t="n"/>
      <c r="G201" s="6">
        <f>IF(B201&amp;""="","",IFERROR(INDEX('الوحدات'!$C$6:$C$305,MATCH(B201&amp;"",'الوحدات'!$A$6:$A$305,0))&amp;"","كود غير موجود"))</f>
        <v/>
      </c>
      <c r="H201" s="22">
        <f>IF(OR(B201&amp;""="",NOT(ISNUMBER(A201))),"",IF(COUNTIFS($B$6:$B$2005,B201&amp;"",$A$6:$A$2005,"&gt;"&amp;A201)=0,1,0))</f>
        <v/>
      </c>
      <c r="I201" s="22">
        <f>IF(B201&amp;""="","",COUNTIFS($B$6:B201,B201&amp;""))</f>
        <v/>
      </c>
      <c r="J201" s="6">
        <f>IF(B201&amp;""="","",B201&amp;"|"&amp;I201)</f>
        <v/>
      </c>
    </row>
    <row r="202">
      <c r="A202" s="13" t="n"/>
      <c r="B202" s="5" t="n"/>
      <c r="C202" s="15" t="n"/>
      <c r="D202" s="14" t="n"/>
      <c r="E202" s="5" t="n"/>
      <c r="F202" s="5" t="n"/>
      <c r="G202" s="6">
        <f>IF(B202&amp;""="","",IFERROR(INDEX('الوحدات'!$C$6:$C$305,MATCH(B202&amp;"",'الوحدات'!$A$6:$A$305,0))&amp;"","كود غير موجود"))</f>
        <v/>
      </c>
      <c r="H202" s="22">
        <f>IF(OR(B202&amp;""="",NOT(ISNUMBER(A202))),"",IF(COUNTIFS($B$6:$B$2005,B202&amp;"",$A$6:$A$2005,"&gt;"&amp;A202)=0,1,0))</f>
        <v/>
      </c>
      <c r="I202" s="22">
        <f>IF(B202&amp;""="","",COUNTIFS($B$6:B202,B202&amp;""))</f>
        <v/>
      </c>
      <c r="J202" s="6">
        <f>IF(B202&amp;""="","",B202&amp;"|"&amp;I202)</f>
        <v/>
      </c>
    </row>
    <row r="203">
      <c r="A203" s="13" t="n"/>
      <c r="B203" s="5" t="n"/>
      <c r="C203" s="15" t="n"/>
      <c r="D203" s="14" t="n"/>
      <c r="E203" s="5" t="n"/>
      <c r="F203" s="5" t="n"/>
      <c r="G203" s="6">
        <f>IF(B203&amp;""="","",IFERROR(INDEX('الوحدات'!$C$6:$C$305,MATCH(B203&amp;"",'الوحدات'!$A$6:$A$305,0))&amp;"","كود غير موجود"))</f>
        <v/>
      </c>
      <c r="H203" s="22">
        <f>IF(OR(B203&amp;""="",NOT(ISNUMBER(A203))),"",IF(COUNTIFS($B$6:$B$2005,B203&amp;"",$A$6:$A$2005,"&gt;"&amp;A203)=0,1,0))</f>
        <v/>
      </c>
      <c r="I203" s="22">
        <f>IF(B203&amp;""="","",COUNTIFS($B$6:B203,B203&amp;""))</f>
        <v/>
      </c>
      <c r="J203" s="6">
        <f>IF(B203&amp;""="","",B203&amp;"|"&amp;I203)</f>
        <v/>
      </c>
    </row>
    <row r="204">
      <c r="A204" s="13" t="n"/>
      <c r="B204" s="5" t="n"/>
      <c r="C204" s="15" t="n"/>
      <c r="D204" s="14" t="n"/>
      <c r="E204" s="5" t="n"/>
      <c r="F204" s="5" t="n"/>
      <c r="G204" s="6">
        <f>IF(B204&amp;""="","",IFERROR(INDEX('الوحدات'!$C$6:$C$305,MATCH(B204&amp;"",'الوحدات'!$A$6:$A$305,0))&amp;"","كود غير موجود"))</f>
        <v/>
      </c>
      <c r="H204" s="22">
        <f>IF(OR(B204&amp;""="",NOT(ISNUMBER(A204))),"",IF(COUNTIFS($B$6:$B$2005,B204&amp;"",$A$6:$A$2005,"&gt;"&amp;A204)=0,1,0))</f>
        <v/>
      </c>
      <c r="I204" s="22">
        <f>IF(B204&amp;""="","",COUNTIFS($B$6:B204,B204&amp;""))</f>
        <v/>
      </c>
      <c r="J204" s="6">
        <f>IF(B204&amp;""="","",B204&amp;"|"&amp;I204)</f>
        <v/>
      </c>
    </row>
    <row r="205">
      <c r="A205" s="13" t="n"/>
      <c r="B205" s="5" t="n"/>
      <c r="C205" s="15" t="n"/>
      <c r="D205" s="14" t="n"/>
      <c r="E205" s="5" t="n"/>
      <c r="F205" s="5" t="n"/>
      <c r="G205" s="6">
        <f>IF(B205&amp;""="","",IFERROR(INDEX('الوحدات'!$C$6:$C$305,MATCH(B205&amp;"",'الوحدات'!$A$6:$A$305,0))&amp;"","كود غير موجود"))</f>
        <v/>
      </c>
      <c r="H205" s="22">
        <f>IF(OR(B205&amp;""="",NOT(ISNUMBER(A205))),"",IF(COUNTIFS($B$6:$B$2005,B205&amp;"",$A$6:$A$2005,"&gt;"&amp;A205)=0,1,0))</f>
        <v/>
      </c>
      <c r="I205" s="22">
        <f>IF(B205&amp;""="","",COUNTIFS($B$6:B205,B205&amp;""))</f>
        <v/>
      </c>
      <c r="J205" s="6">
        <f>IF(B205&amp;""="","",B205&amp;"|"&amp;I205)</f>
        <v/>
      </c>
    </row>
    <row r="206">
      <c r="A206" s="13" t="n"/>
      <c r="B206" s="5" t="n"/>
      <c r="C206" s="15" t="n"/>
      <c r="D206" s="14" t="n"/>
      <c r="E206" s="5" t="n"/>
      <c r="F206" s="5" t="n"/>
      <c r="G206" s="6">
        <f>IF(B206&amp;""="","",IFERROR(INDEX('الوحدات'!$C$6:$C$305,MATCH(B206&amp;"",'الوحدات'!$A$6:$A$305,0))&amp;"","كود غير موجود"))</f>
        <v/>
      </c>
      <c r="H206" s="22">
        <f>IF(OR(B206&amp;""="",NOT(ISNUMBER(A206))),"",IF(COUNTIFS($B$6:$B$2005,B206&amp;"",$A$6:$A$2005,"&gt;"&amp;A206)=0,1,0))</f>
        <v/>
      </c>
      <c r="I206" s="22">
        <f>IF(B206&amp;""="","",COUNTIFS($B$6:B206,B206&amp;""))</f>
        <v/>
      </c>
      <c r="J206" s="6">
        <f>IF(B206&amp;""="","",B206&amp;"|"&amp;I206)</f>
        <v/>
      </c>
    </row>
    <row r="207">
      <c r="A207" s="13" t="n"/>
      <c r="B207" s="5" t="n"/>
      <c r="C207" s="15" t="n"/>
      <c r="D207" s="14" t="n"/>
      <c r="E207" s="5" t="n"/>
      <c r="F207" s="5" t="n"/>
      <c r="G207" s="6">
        <f>IF(B207&amp;""="","",IFERROR(INDEX('الوحدات'!$C$6:$C$305,MATCH(B207&amp;"",'الوحدات'!$A$6:$A$305,0))&amp;"","كود غير موجود"))</f>
        <v/>
      </c>
      <c r="H207" s="22">
        <f>IF(OR(B207&amp;""="",NOT(ISNUMBER(A207))),"",IF(COUNTIFS($B$6:$B$2005,B207&amp;"",$A$6:$A$2005,"&gt;"&amp;A207)=0,1,0))</f>
        <v/>
      </c>
      <c r="I207" s="22">
        <f>IF(B207&amp;""="","",COUNTIFS($B$6:B207,B207&amp;""))</f>
        <v/>
      </c>
      <c r="J207" s="6">
        <f>IF(B207&amp;""="","",B207&amp;"|"&amp;I207)</f>
        <v/>
      </c>
    </row>
    <row r="208">
      <c r="A208" s="13" t="n"/>
      <c r="B208" s="5" t="n"/>
      <c r="C208" s="15" t="n"/>
      <c r="D208" s="14" t="n"/>
      <c r="E208" s="5" t="n"/>
      <c r="F208" s="5" t="n"/>
      <c r="G208" s="6">
        <f>IF(B208&amp;""="","",IFERROR(INDEX('الوحدات'!$C$6:$C$305,MATCH(B208&amp;"",'الوحدات'!$A$6:$A$305,0))&amp;"","كود غير موجود"))</f>
        <v/>
      </c>
      <c r="H208" s="22">
        <f>IF(OR(B208&amp;""="",NOT(ISNUMBER(A208))),"",IF(COUNTIFS($B$6:$B$2005,B208&amp;"",$A$6:$A$2005,"&gt;"&amp;A208)=0,1,0))</f>
        <v/>
      </c>
      <c r="I208" s="22">
        <f>IF(B208&amp;""="","",COUNTIFS($B$6:B208,B208&amp;""))</f>
        <v/>
      </c>
      <c r="J208" s="6">
        <f>IF(B208&amp;""="","",B208&amp;"|"&amp;I208)</f>
        <v/>
      </c>
    </row>
    <row r="209">
      <c r="A209" s="13" t="n"/>
      <c r="B209" s="5" t="n"/>
      <c r="C209" s="15" t="n"/>
      <c r="D209" s="14" t="n"/>
      <c r="E209" s="5" t="n"/>
      <c r="F209" s="5" t="n"/>
      <c r="G209" s="6">
        <f>IF(B209&amp;""="","",IFERROR(INDEX('الوحدات'!$C$6:$C$305,MATCH(B209&amp;"",'الوحدات'!$A$6:$A$305,0))&amp;"","كود غير موجود"))</f>
        <v/>
      </c>
      <c r="H209" s="22">
        <f>IF(OR(B209&amp;""="",NOT(ISNUMBER(A209))),"",IF(COUNTIFS($B$6:$B$2005,B209&amp;"",$A$6:$A$2005,"&gt;"&amp;A209)=0,1,0))</f>
        <v/>
      </c>
      <c r="I209" s="22">
        <f>IF(B209&amp;""="","",COUNTIFS($B$6:B209,B209&amp;""))</f>
        <v/>
      </c>
      <c r="J209" s="6">
        <f>IF(B209&amp;""="","",B209&amp;"|"&amp;I209)</f>
        <v/>
      </c>
    </row>
    <row r="210">
      <c r="A210" s="13" t="n"/>
      <c r="B210" s="5" t="n"/>
      <c r="C210" s="15" t="n"/>
      <c r="D210" s="14" t="n"/>
      <c r="E210" s="5" t="n"/>
      <c r="F210" s="5" t="n"/>
      <c r="G210" s="6">
        <f>IF(B210&amp;""="","",IFERROR(INDEX('الوحدات'!$C$6:$C$305,MATCH(B210&amp;"",'الوحدات'!$A$6:$A$305,0))&amp;"","كود غير موجود"))</f>
        <v/>
      </c>
      <c r="H210" s="22">
        <f>IF(OR(B210&amp;""="",NOT(ISNUMBER(A210))),"",IF(COUNTIFS($B$6:$B$2005,B210&amp;"",$A$6:$A$2005,"&gt;"&amp;A210)=0,1,0))</f>
        <v/>
      </c>
      <c r="I210" s="22">
        <f>IF(B210&amp;""="","",COUNTIFS($B$6:B210,B210&amp;""))</f>
        <v/>
      </c>
      <c r="J210" s="6">
        <f>IF(B210&amp;""="","",B210&amp;"|"&amp;I210)</f>
        <v/>
      </c>
    </row>
    <row r="211">
      <c r="A211" s="13" t="n"/>
      <c r="B211" s="5" t="n"/>
      <c r="C211" s="15" t="n"/>
      <c r="D211" s="14" t="n"/>
      <c r="E211" s="5" t="n"/>
      <c r="F211" s="5" t="n"/>
      <c r="G211" s="6">
        <f>IF(B211&amp;""="","",IFERROR(INDEX('الوحدات'!$C$6:$C$305,MATCH(B211&amp;"",'الوحدات'!$A$6:$A$305,0))&amp;"","كود غير موجود"))</f>
        <v/>
      </c>
      <c r="H211" s="22">
        <f>IF(OR(B211&amp;""="",NOT(ISNUMBER(A211))),"",IF(COUNTIFS($B$6:$B$2005,B211&amp;"",$A$6:$A$2005,"&gt;"&amp;A211)=0,1,0))</f>
        <v/>
      </c>
      <c r="I211" s="22">
        <f>IF(B211&amp;""="","",COUNTIFS($B$6:B211,B211&amp;""))</f>
        <v/>
      </c>
      <c r="J211" s="6">
        <f>IF(B211&amp;""="","",B211&amp;"|"&amp;I211)</f>
        <v/>
      </c>
    </row>
    <row r="212">
      <c r="A212" s="13" t="n"/>
      <c r="B212" s="5" t="n"/>
      <c r="C212" s="15" t="n"/>
      <c r="D212" s="14" t="n"/>
      <c r="E212" s="5" t="n"/>
      <c r="F212" s="5" t="n"/>
      <c r="G212" s="6">
        <f>IF(B212&amp;""="","",IFERROR(INDEX('الوحدات'!$C$6:$C$305,MATCH(B212&amp;"",'الوحدات'!$A$6:$A$305,0))&amp;"","كود غير موجود"))</f>
        <v/>
      </c>
      <c r="H212" s="22">
        <f>IF(OR(B212&amp;""="",NOT(ISNUMBER(A212))),"",IF(COUNTIFS($B$6:$B$2005,B212&amp;"",$A$6:$A$2005,"&gt;"&amp;A212)=0,1,0))</f>
        <v/>
      </c>
      <c r="I212" s="22">
        <f>IF(B212&amp;""="","",COUNTIFS($B$6:B212,B212&amp;""))</f>
        <v/>
      </c>
      <c r="J212" s="6">
        <f>IF(B212&amp;""="","",B212&amp;"|"&amp;I212)</f>
        <v/>
      </c>
    </row>
    <row r="213">
      <c r="A213" s="13" t="n"/>
      <c r="B213" s="5" t="n"/>
      <c r="C213" s="15" t="n"/>
      <c r="D213" s="14" t="n"/>
      <c r="E213" s="5" t="n"/>
      <c r="F213" s="5" t="n"/>
      <c r="G213" s="6">
        <f>IF(B213&amp;""="","",IFERROR(INDEX('الوحدات'!$C$6:$C$305,MATCH(B213&amp;"",'الوحدات'!$A$6:$A$305,0))&amp;"","كود غير موجود"))</f>
        <v/>
      </c>
      <c r="H213" s="22">
        <f>IF(OR(B213&amp;""="",NOT(ISNUMBER(A213))),"",IF(COUNTIFS($B$6:$B$2005,B213&amp;"",$A$6:$A$2005,"&gt;"&amp;A213)=0,1,0))</f>
        <v/>
      </c>
      <c r="I213" s="22">
        <f>IF(B213&amp;""="","",COUNTIFS($B$6:B213,B213&amp;""))</f>
        <v/>
      </c>
      <c r="J213" s="6">
        <f>IF(B213&amp;""="","",B213&amp;"|"&amp;I213)</f>
        <v/>
      </c>
    </row>
    <row r="214">
      <c r="A214" s="13" t="n"/>
      <c r="B214" s="5" t="n"/>
      <c r="C214" s="15" t="n"/>
      <c r="D214" s="14" t="n"/>
      <c r="E214" s="5" t="n"/>
      <c r="F214" s="5" t="n"/>
      <c r="G214" s="6">
        <f>IF(B214&amp;""="","",IFERROR(INDEX('الوحدات'!$C$6:$C$305,MATCH(B214&amp;"",'الوحدات'!$A$6:$A$305,0))&amp;"","كود غير موجود"))</f>
        <v/>
      </c>
      <c r="H214" s="22">
        <f>IF(OR(B214&amp;""="",NOT(ISNUMBER(A214))),"",IF(COUNTIFS($B$6:$B$2005,B214&amp;"",$A$6:$A$2005,"&gt;"&amp;A214)=0,1,0))</f>
        <v/>
      </c>
      <c r="I214" s="22">
        <f>IF(B214&amp;""="","",COUNTIFS($B$6:B214,B214&amp;""))</f>
        <v/>
      </c>
      <c r="J214" s="6">
        <f>IF(B214&amp;""="","",B214&amp;"|"&amp;I214)</f>
        <v/>
      </c>
    </row>
    <row r="215">
      <c r="A215" s="13" t="n"/>
      <c r="B215" s="5" t="n"/>
      <c r="C215" s="15" t="n"/>
      <c r="D215" s="14" t="n"/>
      <c r="E215" s="5" t="n"/>
      <c r="F215" s="5" t="n"/>
      <c r="G215" s="6">
        <f>IF(B215&amp;""="","",IFERROR(INDEX('الوحدات'!$C$6:$C$305,MATCH(B215&amp;"",'الوحدات'!$A$6:$A$305,0))&amp;"","كود غير موجود"))</f>
        <v/>
      </c>
      <c r="H215" s="22">
        <f>IF(OR(B215&amp;""="",NOT(ISNUMBER(A215))),"",IF(COUNTIFS($B$6:$B$2005,B215&amp;"",$A$6:$A$2005,"&gt;"&amp;A215)=0,1,0))</f>
        <v/>
      </c>
      <c r="I215" s="22">
        <f>IF(B215&amp;""="","",COUNTIFS($B$6:B215,B215&amp;""))</f>
        <v/>
      </c>
      <c r="J215" s="6">
        <f>IF(B215&amp;""="","",B215&amp;"|"&amp;I215)</f>
        <v/>
      </c>
    </row>
    <row r="216">
      <c r="A216" s="13" t="n"/>
      <c r="B216" s="5" t="n"/>
      <c r="C216" s="15" t="n"/>
      <c r="D216" s="14" t="n"/>
      <c r="E216" s="5" t="n"/>
      <c r="F216" s="5" t="n"/>
      <c r="G216" s="6">
        <f>IF(B216&amp;""="","",IFERROR(INDEX('الوحدات'!$C$6:$C$305,MATCH(B216&amp;"",'الوحدات'!$A$6:$A$305,0))&amp;"","كود غير موجود"))</f>
        <v/>
      </c>
      <c r="H216" s="22">
        <f>IF(OR(B216&amp;""="",NOT(ISNUMBER(A216))),"",IF(COUNTIFS($B$6:$B$2005,B216&amp;"",$A$6:$A$2005,"&gt;"&amp;A216)=0,1,0))</f>
        <v/>
      </c>
      <c r="I216" s="22">
        <f>IF(B216&amp;""="","",COUNTIFS($B$6:B216,B216&amp;""))</f>
        <v/>
      </c>
      <c r="J216" s="6">
        <f>IF(B216&amp;""="","",B216&amp;"|"&amp;I216)</f>
        <v/>
      </c>
    </row>
    <row r="217">
      <c r="A217" s="13" t="n"/>
      <c r="B217" s="5" t="n"/>
      <c r="C217" s="15" t="n"/>
      <c r="D217" s="14" t="n"/>
      <c r="E217" s="5" t="n"/>
      <c r="F217" s="5" t="n"/>
      <c r="G217" s="6">
        <f>IF(B217&amp;""="","",IFERROR(INDEX('الوحدات'!$C$6:$C$305,MATCH(B217&amp;"",'الوحدات'!$A$6:$A$305,0))&amp;"","كود غير موجود"))</f>
        <v/>
      </c>
      <c r="H217" s="22">
        <f>IF(OR(B217&amp;""="",NOT(ISNUMBER(A217))),"",IF(COUNTIFS($B$6:$B$2005,B217&amp;"",$A$6:$A$2005,"&gt;"&amp;A217)=0,1,0))</f>
        <v/>
      </c>
      <c r="I217" s="22">
        <f>IF(B217&amp;""="","",COUNTIFS($B$6:B217,B217&amp;""))</f>
        <v/>
      </c>
      <c r="J217" s="6">
        <f>IF(B217&amp;""="","",B217&amp;"|"&amp;I217)</f>
        <v/>
      </c>
    </row>
    <row r="218">
      <c r="A218" s="13" t="n"/>
      <c r="B218" s="5" t="n"/>
      <c r="C218" s="15" t="n"/>
      <c r="D218" s="14" t="n"/>
      <c r="E218" s="5" t="n"/>
      <c r="F218" s="5" t="n"/>
      <c r="G218" s="6">
        <f>IF(B218&amp;""="","",IFERROR(INDEX('الوحدات'!$C$6:$C$305,MATCH(B218&amp;"",'الوحدات'!$A$6:$A$305,0))&amp;"","كود غير موجود"))</f>
        <v/>
      </c>
      <c r="H218" s="22">
        <f>IF(OR(B218&amp;""="",NOT(ISNUMBER(A218))),"",IF(COUNTIFS($B$6:$B$2005,B218&amp;"",$A$6:$A$2005,"&gt;"&amp;A218)=0,1,0))</f>
        <v/>
      </c>
      <c r="I218" s="22">
        <f>IF(B218&amp;""="","",COUNTIFS($B$6:B218,B218&amp;""))</f>
        <v/>
      </c>
      <c r="J218" s="6">
        <f>IF(B218&amp;""="","",B218&amp;"|"&amp;I218)</f>
        <v/>
      </c>
    </row>
    <row r="219">
      <c r="A219" s="13" t="n"/>
      <c r="B219" s="5" t="n"/>
      <c r="C219" s="15" t="n"/>
      <c r="D219" s="14" t="n"/>
      <c r="E219" s="5" t="n"/>
      <c r="F219" s="5" t="n"/>
      <c r="G219" s="6">
        <f>IF(B219&amp;""="","",IFERROR(INDEX('الوحدات'!$C$6:$C$305,MATCH(B219&amp;"",'الوحدات'!$A$6:$A$305,0))&amp;"","كود غير موجود"))</f>
        <v/>
      </c>
      <c r="H219" s="22">
        <f>IF(OR(B219&amp;""="",NOT(ISNUMBER(A219))),"",IF(COUNTIFS($B$6:$B$2005,B219&amp;"",$A$6:$A$2005,"&gt;"&amp;A219)=0,1,0))</f>
        <v/>
      </c>
      <c r="I219" s="22">
        <f>IF(B219&amp;""="","",COUNTIFS($B$6:B219,B219&amp;""))</f>
        <v/>
      </c>
      <c r="J219" s="6">
        <f>IF(B219&amp;""="","",B219&amp;"|"&amp;I219)</f>
        <v/>
      </c>
    </row>
    <row r="220">
      <c r="A220" s="13" t="n"/>
      <c r="B220" s="5" t="n"/>
      <c r="C220" s="15" t="n"/>
      <c r="D220" s="14" t="n"/>
      <c r="E220" s="5" t="n"/>
      <c r="F220" s="5" t="n"/>
      <c r="G220" s="6">
        <f>IF(B220&amp;""="","",IFERROR(INDEX('الوحدات'!$C$6:$C$305,MATCH(B220&amp;"",'الوحدات'!$A$6:$A$305,0))&amp;"","كود غير موجود"))</f>
        <v/>
      </c>
      <c r="H220" s="22">
        <f>IF(OR(B220&amp;""="",NOT(ISNUMBER(A220))),"",IF(COUNTIFS($B$6:$B$2005,B220&amp;"",$A$6:$A$2005,"&gt;"&amp;A220)=0,1,0))</f>
        <v/>
      </c>
      <c r="I220" s="22">
        <f>IF(B220&amp;""="","",COUNTIFS($B$6:B220,B220&amp;""))</f>
        <v/>
      </c>
      <c r="J220" s="6">
        <f>IF(B220&amp;""="","",B220&amp;"|"&amp;I220)</f>
        <v/>
      </c>
    </row>
    <row r="221">
      <c r="A221" s="13" t="n"/>
      <c r="B221" s="5" t="n"/>
      <c r="C221" s="15" t="n"/>
      <c r="D221" s="14" t="n"/>
      <c r="E221" s="5" t="n"/>
      <c r="F221" s="5" t="n"/>
      <c r="G221" s="6">
        <f>IF(B221&amp;""="","",IFERROR(INDEX('الوحدات'!$C$6:$C$305,MATCH(B221&amp;"",'الوحدات'!$A$6:$A$305,0))&amp;"","كود غير موجود"))</f>
        <v/>
      </c>
      <c r="H221" s="22">
        <f>IF(OR(B221&amp;""="",NOT(ISNUMBER(A221))),"",IF(COUNTIFS($B$6:$B$2005,B221&amp;"",$A$6:$A$2005,"&gt;"&amp;A221)=0,1,0))</f>
        <v/>
      </c>
      <c r="I221" s="22">
        <f>IF(B221&amp;""="","",COUNTIFS($B$6:B221,B221&amp;""))</f>
        <v/>
      </c>
      <c r="J221" s="6">
        <f>IF(B221&amp;""="","",B221&amp;"|"&amp;I221)</f>
        <v/>
      </c>
    </row>
    <row r="222">
      <c r="A222" s="13" t="n"/>
      <c r="B222" s="5" t="n"/>
      <c r="C222" s="15" t="n"/>
      <c r="D222" s="14" t="n"/>
      <c r="E222" s="5" t="n"/>
      <c r="F222" s="5" t="n"/>
      <c r="G222" s="6">
        <f>IF(B222&amp;""="","",IFERROR(INDEX('الوحدات'!$C$6:$C$305,MATCH(B222&amp;"",'الوحدات'!$A$6:$A$305,0))&amp;"","كود غير موجود"))</f>
        <v/>
      </c>
      <c r="H222" s="22">
        <f>IF(OR(B222&amp;""="",NOT(ISNUMBER(A222))),"",IF(COUNTIFS($B$6:$B$2005,B222&amp;"",$A$6:$A$2005,"&gt;"&amp;A222)=0,1,0))</f>
        <v/>
      </c>
      <c r="I222" s="22">
        <f>IF(B222&amp;""="","",COUNTIFS($B$6:B222,B222&amp;""))</f>
        <v/>
      </c>
      <c r="J222" s="6">
        <f>IF(B222&amp;""="","",B222&amp;"|"&amp;I222)</f>
        <v/>
      </c>
    </row>
    <row r="223">
      <c r="A223" s="13" t="n"/>
      <c r="B223" s="5" t="n"/>
      <c r="C223" s="15" t="n"/>
      <c r="D223" s="14" t="n"/>
      <c r="E223" s="5" t="n"/>
      <c r="F223" s="5" t="n"/>
      <c r="G223" s="6">
        <f>IF(B223&amp;""="","",IFERROR(INDEX('الوحدات'!$C$6:$C$305,MATCH(B223&amp;"",'الوحدات'!$A$6:$A$305,0))&amp;"","كود غير موجود"))</f>
        <v/>
      </c>
      <c r="H223" s="22">
        <f>IF(OR(B223&amp;""="",NOT(ISNUMBER(A223))),"",IF(COUNTIFS($B$6:$B$2005,B223&amp;"",$A$6:$A$2005,"&gt;"&amp;A223)=0,1,0))</f>
        <v/>
      </c>
      <c r="I223" s="22">
        <f>IF(B223&amp;""="","",COUNTIFS($B$6:B223,B223&amp;""))</f>
        <v/>
      </c>
      <c r="J223" s="6">
        <f>IF(B223&amp;""="","",B223&amp;"|"&amp;I223)</f>
        <v/>
      </c>
    </row>
    <row r="224">
      <c r="A224" s="13" t="n"/>
      <c r="B224" s="5" t="n"/>
      <c r="C224" s="15" t="n"/>
      <c r="D224" s="14" t="n"/>
      <c r="E224" s="5" t="n"/>
      <c r="F224" s="5" t="n"/>
      <c r="G224" s="6">
        <f>IF(B224&amp;""="","",IFERROR(INDEX('الوحدات'!$C$6:$C$305,MATCH(B224&amp;"",'الوحدات'!$A$6:$A$305,0))&amp;"","كود غير موجود"))</f>
        <v/>
      </c>
      <c r="H224" s="22">
        <f>IF(OR(B224&amp;""="",NOT(ISNUMBER(A224))),"",IF(COUNTIFS($B$6:$B$2005,B224&amp;"",$A$6:$A$2005,"&gt;"&amp;A224)=0,1,0))</f>
        <v/>
      </c>
      <c r="I224" s="22">
        <f>IF(B224&amp;""="","",COUNTIFS($B$6:B224,B224&amp;""))</f>
        <v/>
      </c>
      <c r="J224" s="6">
        <f>IF(B224&amp;""="","",B224&amp;"|"&amp;I224)</f>
        <v/>
      </c>
    </row>
    <row r="225">
      <c r="A225" s="13" t="n"/>
      <c r="B225" s="5" t="n"/>
      <c r="C225" s="15" t="n"/>
      <c r="D225" s="14" t="n"/>
      <c r="E225" s="5" t="n"/>
      <c r="F225" s="5" t="n"/>
      <c r="G225" s="6">
        <f>IF(B225&amp;""="","",IFERROR(INDEX('الوحدات'!$C$6:$C$305,MATCH(B225&amp;"",'الوحدات'!$A$6:$A$305,0))&amp;"","كود غير موجود"))</f>
        <v/>
      </c>
      <c r="H225" s="22">
        <f>IF(OR(B225&amp;""="",NOT(ISNUMBER(A225))),"",IF(COUNTIFS($B$6:$B$2005,B225&amp;"",$A$6:$A$2005,"&gt;"&amp;A225)=0,1,0))</f>
        <v/>
      </c>
      <c r="I225" s="22">
        <f>IF(B225&amp;""="","",COUNTIFS($B$6:B225,B225&amp;""))</f>
        <v/>
      </c>
      <c r="J225" s="6">
        <f>IF(B225&amp;""="","",B225&amp;"|"&amp;I225)</f>
        <v/>
      </c>
    </row>
    <row r="226">
      <c r="A226" s="13" t="n"/>
      <c r="B226" s="5" t="n"/>
      <c r="C226" s="15" t="n"/>
      <c r="D226" s="14" t="n"/>
      <c r="E226" s="5" t="n"/>
      <c r="F226" s="5" t="n"/>
      <c r="G226" s="6">
        <f>IF(B226&amp;""="","",IFERROR(INDEX('الوحدات'!$C$6:$C$305,MATCH(B226&amp;"",'الوحدات'!$A$6:$A$305,0))&amp;"","كود غير موجود"))</f>
        <v/>
      </c>
      <c r="H226" s="22">
        <f>IF(OR(B226&amp;""="",NOT(ISNUMBER(A226))),"",IF(COUNTIFS($B$6:$B$2005,B226&amp;"",$A$6:$A$2005,"&gt;"&amp;A226)=0,1,0))</f>
        <v/>
      </c>
      <c r="I226" s="22">
        <f>IF(B226&amp;""="","",COUNTIFS($B$6:B226,B226&amp;""))</f>
        <v/>
      </c>
      <c r="J226" s="6">
        <f>IF(B226&amp;""="","",B226&amp;"|"&amp;I226)</f>
        <v/>
      </c>
    </row>
    <row r="227">
      <c r="A227" s="13" t="n"/>
      <c r="B227" s="5" t="n"/>
      <c r="C227" s="15" t="n"/>
      <c r="D227" s="14" t="n"/>
      <c r="E227" s="5" t="n"/>
      <c r="F227" s="5" t="n"/>
      <c r="G227" s="6">
        <f>IF(B227&amp;""="","",IFERROR(INDEX('الوحدات'!$C$6:$C$305,MATCH(B227&amp;"",'الوحدات'!$A$6:$A$305,0))&amp;"","كود غير موجود"))</f>
        <v/>
      </c>
      <c r="H227" s="22">
        <f>IF(OR(B227&amp;""="",NOT(ISNUMBER(A227))),"",IF(COUNTIFS($B$6:$B$2005,B227&amp;"",$A$6:$A$2005,"&gt;"&amp;A227)=0,1,0))</f>
        <v/>
      </c>
      <c r="I227" s="22">
        <f>IF(B227&amp;""="","",COUNTIFS($B$6:B227,B227&amp;""))</f>
        <v/>
      </c>
      <c r="J227" s="6">
        <f>IF(B227&amp;""="","",B227&amp;"|"&amp;I227)</f>
        <v/>
      </c>
    </row>
    <row r="228">
      <c r="A228" s="13" t="n"/>
      <c r="B228" s="5" t="n"/>
      <c r="C228" s="15" t="n"/>
      <c r="D228" s="14" t="n"/>
      <c r="E228" s="5" t="n"/>
      <c r="F228" s="5" t="n"/>
      <c r="G228" s="6">
        <f>IF(B228&amp;""="","",IFERROR(INDEX('الوحدات'!$C$6:$C$305,MATCH(B228&amp;"",'الوحدات'!$A$6:$A$305,0))&amp;"","كود غير موجود"))</f>
        <v/>
      </c>
      <c r="H228" s="22">
        <f>IF(OR(B228&amp;""="",NOT(ISNUMBER(A228))),"",IF(COUNTIFS($B$6:$B$2005,B228&amp;"",$A$6:$A$2005,"&gt;"&amp;A228)=0,1,0))</f>
        <v/>
      </c>
      <c r="I228" s="22">
        <f>IF(B228&amp;""="","",COUNTIFS($B$6:B228,B228&amp;""))</f>
        <v/>
      </c>
      <c r="J228" s="6">
        <f>IF(B228&amp;""="","",B228&amp;"|"&amp;I228)</f>
        <v/>
      </c>
    </row>
    <row r="229">
      <c r="A229" s="13" t="n"/>
      <c r="B229" s="5" t="n"/>
      <c r="C229" s="15" t="n"/>
      <c r="D229" s="14" t="n"/>
      <c r="E229" s="5" t="n"/>
      <c r="F229" s="5" t="n"/>
      <c r="G229" s="6">
        <f>IF(B229&amp;""="","",IFERROR(INDEX('الوحدات'!$C$6:$C$305,MATCH(B229&amp;"",'الوحدات'!$A$6:$A$305,0))&amp;"","كود غير موجود"))</f>
        <v/>
      </c>
      <c r="H229" s="22">
        <f>IF(OR(B229&amp;""="",NOT(ISNUMBER(A229))),"",IF(COUNTIFS($B$6:$B$2005,B229&amp;"",$A$6:$A$2005,"&gt;"&amp;A229)=0,1,0))</f>
        <v/>
      </c>
      <c r="I229" s="22">
        <f>IF(B229&amp;""="","",COUNTIFS($B$6:B229,B229&amp;""))</f>
        <v/>
      </c>
      <c r="J229" s="6">
        <f>IF(B229&amp;""="","",B229&amp;"|"&amp;I229)</f>
        <v/>
      </c>
    </row>
    <row r="230">
      <c r="A230" s="13" t="n"/>
      <c r="B230" s="5" t="n"/>
      <c r="C230" s="15" t="n"/>
      <c r="D230" s="14" t="n"/>
      <c r="E230" s="5" t="n"/>
      <c r="F230" s="5" t="n"/>
      <c r="G230" s="6">
        <f>IF(B230&amp;""="","",IFERROR(INDEX('الوحدات'!$C$6:$C$305,MATCH(B230&amp;"",'الوحدات'!$A$6:$A$305,0))&amp;"","كود غير موجود"))</f>
        <v/>
      </c>
      <c r="H230" s="22">
        <f>IF(OR(B230&amp;""="",NOT(ISNUMBER(A230))),"",IF(COUNTIFS($B$6:$B$2005,B230&amp;"",$A$6:$A$2005,"&gt;"&amp;A230)=0,1,0))</f>
        <v/>
      </c>
      <c r="I230" s="22">
        <f>IF(B230&amp;""="","",COUNTIFS($B$6:B230,B230&amp;""))</f>
        <v/>
      </c>
      <c r="J230" s="6">
        <f>IF(B230&amp;""="","",B230&amp;"|"&amp;I230)</f>
        <v/>
      </c>
    </row>
    <row r="231">
      <c r="A231" s="13" t="n"/>
      <c r="B231" s="5" t="n"/>
      <c r="C231" s="15" t="n"/>
      <c r="D231" s="14" t="n"/>
      <c r="E231" s="5" t="n"/>
      <c r="F231" s="5" t="n"/>
      <c r="G231" s="6">
        <f>IF(B231&amp;""="","",IFERROR(INDEX('الوحدات'!$C$6:$C$305,MATCH(B231&amp;"",'الوحدات'!$A$6:$A$305,0))&amp;"","كود غير موجود"))</f>
        <v/>
      </c>
      <c r="H231" s="22">
        <f>IF(OR(B231&amp;""="",NOT(ISNUMBER(A231))),"",IF(COUNTIFS($B$6:$B$2005,B231&amp;"",$A$6:$A$2005,"&gt;"&amp;A231)=0,1,0))</f>
        <v/>
      </c>
      <c r="I231" s="22">
        <f>IF(B231&amp;""="","",COUNTIFS($B$6:B231,B231&amp;""))</f>
        <v/>
      </c>
      <c r="J231" s="6">
        <f>IF(B231&amp;""="","",B231&amp;"|"&amp;I231)</f>
        <v/>
      </c>
    </row>
    <row r="232">
      <c r="A232" s="13" t="n"/>
      <c r="B232" s="5" t="n"/>
      <c r="C232" s="15" t="n"/>
      <c r="D232" s="14" t="n"/>
      <c r="E232" s="5" t="n"/>
      <c r="F232" s="5" t="n"/>
      <c r="G232" s="6">
        <f>IF(B232&amp;""="","",IFERROR(INDEX('الوحدات'!$C$6:$C$305,MATCH(B232&amp;"",'الوحدات'!$A$6:$A$305,0))&amp;"","كود غير موجود"))</f>
        <v/>
      </c>
      <c r="H232" s="22">
        <f>IF(OR(B232&amp;""="",NOT(ISNUMBER(A232))),"",IF(COUNTIFS($B$6:$B$2005,B232&amp;"",$A$6:$A$2005,"&gt;"&amp;A232)=0,1,0))</f>
        <v/>
      </c>
      <c r="I232" s="22">
        <f>IF(B232&amp;""="","",COUNTIFS($B$6:B232,B232&amp;""))</f>
        <v/>
      </c>
      <c r="J232" s="6">
        <f>IF(B232&amp;""="","",B232&amp;"|"&amp;I232)</f>
        <v/>
      </c>
    </row>
    <row r="233">
      <c r="A233" s="13" t="n"/>
      <c r="B233" s="5" t="n"/>
      <c r="C233" s="15" t="n"/>
      <c r="D233" s="14" t="n"/>
      <c r="E233" s="5" t="n"/>
      <c r="F233" s="5" t="n"/>
      <c r="G233" s="6">
        <f>IF(B233&amp;""="","",IFERROR(INDEX('الوحدات'!$C$6:$C$305,MATCH(B233&amp;"",'الوحدات'!$A$6:$A$305,0))&amp;"","كود غير موجود"))</f>
        <v/>
      </c>
      <c r="H233" s="22">
        <f>IF(OR(B233&amp;""="",NOT(ISNUMBER(A233))),"",IF(COUNTIFS($B$6:$B$2005,B233&amp;"",$A$6:$A$2005,"&gt;"&amp;A233)=0,1,0))</f>
        <v/>
      </c>
      <c r="I233" s="22">
        <f>IF(B233&amp;""="","",COUNTIFS($B$6:B233,B233&amp;""))</f>
        <v/>
      </c>
      <c r="J233" s="6">
        <f>IF(B233&amp;""="","",B233&amp;"|"&amp;I233)</f>
        <v/>
      </c>
    </row>
    <row r="234">
      <c r="A234" s="13" t="n"/>
      <c r="B234" s="5" t="n"/>
      <c r="C234" s="15" t="n"/>
      <c r="D234" s="14" t="n"/>
      <c r="E234" s="5" t="n"/>
      <c r="F234" s="5" t="n"/>
      <c r="G234" s="6">
        <f>IF(B234&amp;""="","",IFERROR(INDEX('الوحدات'!$C$6:$C$305,MATCH(B234&amp;"",'الوحدات'!$A$6:$A$305,0))&amp;"","كود غير موجود"))</f>
        <v/>
      </c>
      <c r="H234" s="22">
        <f>IF(OR(B234&amp;""="",NOT(ISNUMBER(A234))),"",IF(COUNTIFS($B$6:$B$2005,B234&amp;"",$A$6:$A$2005,"&gt;"&amp;A234)=0,1,0))</f>
        <v/>
      </c>
      <c r="I234" s="22">
        <f>IF(B234&amp;""="","",COUNTIFS($B$6:B234,B234&amp;""))</f>
        <v/>
      </c>
      <c r="J234" s="6">
        <f>IF(B234&amp;""="","",B234&amp;"|"&amp;I234)</f>
        <v/>
      </c>
    </row>
    <row r="235">
      <c r="A235" s="13" t="n"/>
      <c r="B235" s="5" t="n"/>
      <c r="C235" s="15" t="n"/>
      <c r="D235" s="14" t="n"/>
      <c r="E235" s="5" t="n"/>
      <c r="F235" s="5" t="n"/>
      <c r="G235" s="6">
        <f>IF(B235&amp;""="","",IFERROR(INDEX('الوحدات'!$C$6:$C$305,MATCH(B235&amp;"",'الوحدات'!$A$6:$A$305,0))&amp;"","كود غير موجود"))</f>
        <v/>
      </c>
      <c r="H235" s="22">
        <f>IF(OR(B235&amp;""="",NOT(ISNUMBER(A235))),"",IF(COUNTIFS($B$6:$B$2005,B235&amp;"",$A$6:$A$2005,"&gt;"&amp;A235)=0,1,0))</f>
        <v/>
      </c>
      <c r="I235" s="22">
        <f>IF(B235&amp;""="","",COUNTIFS($B$6:B235,B235&amp;""))</f>
        <v/>
      </c>
      <c r="J235" s="6">
        <f>IF(B235&amp;""="","",B235&amp;"|"&amp;I235)</f>
        <v/>
      </c>
    </row>
    <row r="236">
      <c r="A236" s="13" t="n"/>
      <c r="B236" s="5" t="n"/>
      <c r="C236" s="15" t="n"/>
      <c r="D236" s="14" t="n"/>
      <c r="E236" s="5" t="n"/>
      <c r="F236" s="5" t="n"/>
      <c r="G236" s="6">
        <f>IF(B236&amp;""="","",IFERROR(INDEX('الوحدات'!$C$6:$C$305,MATCH(B236&amp;"",'الوحدات'!$A$6:$A$305,0))&amp;"","كود غير موجود"))</f>
        <v/>
      </c>
      <c r="H236" s="22">
        <f>IF(OR(B236&amp;""="",NOT(ISNUMBER(A236))),"",IF(COUNTIFS($B$6:$B$2005,B236&amp;"",$A$6:$A$2005,"&gt;"&amp;A236)=0,1,0))</f>
        <v/>
      </c>
      <c r="I236" s="22">
        <f>IF(B236&amp;""="","",COUNTIFS($B$6:B236,B236&amp;""))</f>
        <v/>
      </c>
      <c r="J236" s="6">
        <f>IF(B236&amp;""="","",B236&amp;"|"&amp;I236)</f>
        <v/>
      </c>
    </row>
    <row r="237">
      <c r="A237" s="13" t="n"/>
      <c r="B237" s="5" t="n"/>
      <c r="C237" s="15" t="n"/>
      <c r="D237" s="14" t="n"/>
      <c r="E237" s="5" t="n"/>
      <c r="F237" s="5" t="n"/>
      <c r="G237" s="6">
        <f>IF(B237&amp;""="","",IFERROR(INDEX('الوحدات'!$C$6:$C$305,MATCH(B237&amp;"",'الوحدات'!$A$6:$A$305,0))&amp;"","كود غير موجود"))</f>
        <v/>
      </c>
      <c r="H237" s="22">
        <f>IF(OR(B237&amp;""="",NOT(ISNUMBER(A237))),"",IF(COUNTIFS($B$6:$B$2005,B237&amp;"",$A$6:$A$2005,"&gt;"&amp;A237)=0,1,0))</f>
        <v/>
      </c>
      <c r="I237" s="22">
        <f>IF(B237&amp;""="","",COUNTIFS($B$6:B237,B237&amp;""))</f>
        <v/>
      </c>
      <c r="J237" s="6">
        <f>IF(B237&amp;""="","",B237&amp;"|"&amp;I237)</f>
        <v/>
      </c>
    </row>
    <row r="238">
      <c r="A238" s="13" t="n"/>
      <c r="B238" s="5" t="n"/>
      <c r="C238" s="15" t="n"/>
      <c r="D238" s="14" t="n"/>
      <c r="E238" s="5" t="n"/>
      <c r="F238" s="5" t="n"/>
      <c r="G238" s="6">
        <f>IF(B238&amp;""="","",IFERROR(INDEX('الوحدات'!$C$6:$C$305,MATCH(B238&amp;"",'الوحدات'!$A$6:$A$305,0))&amp;"","كود غير موجود"))</f>
        <v/>
      </c>
      <c r="H238" s="22">
        <f>IF(OR(B238&amp;""="",NOT(ISNUMBER(A238))),"",IF(COUNTIFS($B$6:$B$2005,B238&amp;"",$A$6:$A$2005,"&gt;"&amp;A238)=0,1,0))</f>
        <v/>
      </c>
      <c r="I238" s="22">
        <f>IF(B238&amp;""="","",COUNTIFS($B$6:B238,B238&amp;""))</f>
        <v/>
      </c>
      <c r="J238" s="6">
        <f>IF(B238&amp;""="","",B238&amp;"|"&amp;I238)</f>
        <v/>
      </c>
    </row>
    <row r="239">
      <c r="A239" s="13" t="n"/>
      <c r="B239" s="5" t="n"/>
      <c r="C239" s="15" t="n"/>
      <c r="D239" s="14" t="n"/>
      <c r="E239" s="5" t="n"/>
      <c r="F239" s="5" t="n"/>
      <c r="G239" s="6">
        <f>IF(B239&amp;""="","",IFERROR(INDEX('الوحدات'!$C$6:$C$305,MATCH(B239&amp;"",'الوحدات'!$A$6:$A$305,0))&amp;"","كود غير موجود"))</f>
        <v/>
      </c>
      <c r="H239" s="22">
        <f>IF(OR(B239&amp;""="",NOT(ISNUMBER(A239))),"",IF(COUNTIFS($B$6:$B$2005,B239&amp;"",$A$6:$A$2005,"&gt;"&amp;A239)=0,1,0))</f>
        <v/>
      </c>
      <c r="I239" s="22">
        <f>IF(B239&amp;""="","",COUNTIFS($B$6:B239,B239&amp;""))</f>
        <v/>
      </c>
      <c r="J239" s="6">
        <f>IF(B239&amp;""="","",B239&amp;"|"&amp;I239)</f>
        <v/>
      </c>
    </row>
    <row r="240">
      <c r="A240" s="13" t="n"/>
      <c r="B240" s="5" t="n"/>
      <c r="C240" s="15" t="n"/>
      <c r="D240" s="14" t="n"/>
      <c r="E240" s="5" t="n"/>
      <c r="F240" s="5" t="n"/>
      <c r="G240" s="6">
        <f>IF(B240&amp;""="","",IFERROR(INDEX('الوحدات'!$C$6:$C$305,MATCH(B240&amp;"",'الوحدات'!$A$6:$A$305,0))&amp;"","كود غير موجود"))</f>
        <v/>
      </c>
      <c r="H240" s="22">
        <f>IF(OR(B240&amp;""="",NOT(ISNUMBER(A240))),"",IF(COUNTIFS($B$6:$B$2005,B240&amp;"",$A$6:$A$2005,"&gt;"&amp;A240)=0,1,0))</f>
        <v/>
      </c>
      <c r="I240" s="22">
        <f>IF(B240&amp;""="","",COUNTIFS($B$6:B240,B240&amp;""))</f>
        <v/>
      </c>
      <c r="J240" s="6">
        <f>IF(B240&amp;""="","",B240&amp;"|"&amp;I240)</f>
        <v/>
      </c>
    </row>
    <row r="241">
      <c r="A241" s="13" t="n"/>
      <c r="B241" s="5" t="n"/>
      <c r="C241" s="15" t="n"/>
      <c r="D241" s="14" t="n"/>
      <c r="E241" s="5" t="n"/>
      <c r="F241" s="5" t="n"/>
      <c r="G241" s="6">
        <f>IF(B241&amp;""="","",IFERROR(INDEX('الوحدات'!$C$6:$C$305,MATCH(B241&amp;"",'الوحدات'!$A$6:$A$305,0))&amp;"","كود غير موجود"))</f>
        <v/>
      </c>
      <c r="H241" s="22">
        <f>IF(OR(B241&amp;""="",NOT(ISNUMBER(A241))),"",IF(COUNTIFS($B$6:$B$2005,B241&amp;"",$A$6:$A$2005,"&gt;"&amp;A241)=0,1,0))</f>
        <v/>
      </c>
      <c r="I241" s="22">
        <f>IF(B241&amp;""="","",COUNTIFS($B$6:B241,B241&amp;""))</f>
        <v/>
      </c>
      <c r="J241" s="6">
        <f>IF(B241&amp;""="","",B241&amp;"|"&amp;I241)</f>
        <v/>
      </c>
    </row>
    <row r="242">
      <c r="A242" s="13" t="n"/>
      <c r="B242" s="5" t="n"/>
      <c r="C242" s="15" t="n"/>
      <c r="D242" s="14" t="n"/>
      <c r="E242" s="5" t="n"/>
      <c r="F242" s="5" t="n"/>
      <c r="G242" s="6">
        <f>IF(B242&amp;""="","",IFERROR(INDEX('الوحدات'!$C$6:$C$305,MATCH(B242&amp;"",'الوحدات'!$A$6:$A$305,0))&amp;"","كود غير موجود"))</f>
        <v/>
      </c>
      <c r="H242" s="22">
        <f>IF(OR(B242&amp;""="",NOT(ISNUMBER(A242))),"",IF(COUNTIFS($B$6:$B$2005,B242&amp;"",$A$6:$A$2005,"&gt;"&amp;A242)=0,1,0))</f>
        <v/>
      </c>
      <c r="I242" s="22">
        <f>IF(B242&amp;""="","",COUNTIFS($B$6:B242,B242&amp;""))</f>
        <v/>
      </c>
      <c r="J242" s="6">
        <f>IF(B242&amp;""="","",B242&amp;"|"&amp;I242)</f>
        <v/>
      </c>
    </row>
    <row r="243">
      <c r="A243" s="13" t="n"/>
      <c r="B243" s="5" t="n"/>
      <c r="C243" s="15" t="n"/>
      <c r="D243" s="14" t="n"/>
      <c r="E243" s="5" t="n"/>
      <c r="F243" s="5" t="n"/>
      <c r="G243" s="6">
        <f>IF(B243&amp;""="","",IFERROR(INDEX('الوحدات'!$C$6:$C$305,MATCH(B243&amp;"",'الوحدات'!$A$6:$A$305,0))&amp;"","كود غير موجود"))</f>
        <v/>
      </c>
      <c r="H243" s="22">
        <f>IF(OR(B243&amp;""="",NOT(ISNUMBER(A243))),"",IF(COUNTIFS($B$6:$B$2005,B243&amp;"",$A$6:$A$2005,"&gt;"&amp;A243)=0,1,0))</f>
        <v/>
      </c>
      <c r="I243" s="22">
        <f>IF(B243&amp;""="","",COUNTIFS($B$6:B243,B243&amp;""))</f>
        <v/>
      </c>
      <c r="J243" s="6">
        <f>IF(B243&amp;""="","",B243&amp;"|"&amp;I243)</f>
        <v/>
      </c>
    </row>
    <row r="244">
      <c r="A244" s="13" t="n"/>
      <c r="B244" s="5" t="n"/>
      <c r="C244" s="15" t="n"/>
      <c r="D244" s="14" t="n"/>
      <c r="E244" s="5" t="n"/>
      <c r="F244" s="5" t="n"/>
      <c r="G244" s="6">
        <f>IF(B244&amp;""="","",IFERROR(INDEX('الوحدات'!$C$6:$C$305,MATCH(B244&amp;"",'الوحدات'!$A$6:$A$305,0))&amp;"","كود غير موجود"))</f>
        <v/>
      </c>
      <c r="H244" s="22">
        <f>IF(OR(B244&amp;""="",NOT(ISNUMBER(A244))),"",IF(COUNTIFS($B$6:$B$2005,B244&amp;"",$A$6:$A$2005,"&gt;"&amp;A244)=0,1,0))</f>
        <v/>
      </c>
      <c r="I244" s="22">
        <f>IF(B244&amp;""="","",COUNTIFS($B$6:B244,B244&amp;""))</f>
        <v/>
      </c>
      <c r="J244" s="6">
        <f>IF(B244&amp;""="","",B244&amp;"|"&amp;I244)</f>
        <v/>
      </c>
    </row>
    <row r="245">
      <c r="A245" s="13" t="n"/>
      <c r="B245" s="5" t="n"/>
      <c r="C245" s="15" t="n"/>
      <c r="D245" s="14" t="n"/>
      <c r="E245" s="5" t="n"/>
      <c r="F245" s="5" t="n"/>
      <c r="G245" s="6">
        <f>IF(B245&amp;""="","",IFERROR(INDEX('الوحدات'!$C$6:$C$305,MATCH(B245&amp;"",'الوحدات'!$A$6:$A$305,0))&amp;"","كود غير موجود"))</f>
        <v/>
      </c>
      <c r="H245" s="22">
        <f>IF(OR(B245&amp;""="",NOT(ISNUMBER(A245))),"",IF(COUNTIFS($B$6:$B$2005,B245&amp;"",$A$6:$A$2005,"&gt;"&amp;A245)=0,1,0))</f>
        <v/>
      </c>
      <c r="I245" s="22">
        <f>IF(B245&amp;""="","",COUNTIFS($B$6:B245,B245&amp;""))</f>
        <v/>
      </c>
      <c r="J245" s="6">
        <f>IF(B245&amp;""="","",B245&amp;"|"&amp;I245)</f>
        <v/>
      </c>
    </row>
    <row r="246">
      <c r="A246" s="13" t="n"/>
      <c r="B246" s="5" t="n"/>
      <c r="C246" s="15" t="n"/>
      <c r="D246" s="14" t="n"/>
      <c r="E246" s="5" t="n"/>
      <c r="F246" s="5" t="n"/>
      <c r="G246" s="6">
        <f>IF(B246&amp;""="","",IFERROR(INDEX('الوحدات'!$C$6:$C$305,MATCH(B246&amp;"",'الوحدات'!$A$6:$A$305,0))&amp;"","كود غير موجود"))</f>
        <v/>
      </c>
      <c r="H246" s="22">
        <f>IF(OR(B246&amp;""="",NOT(ISNUMBER(A246))),"",IF(COUNTIFS($B$6:$B$2005,B246&amp;"",$A$6:$A$2005,"&gt;"&amp;A246)=0,1,0))</f>
        <v/>
      </c>
      <c r="I246" s="22">
        <f>IF(B246&amp;""="","",COUNTIFS($B$6:B246,B246&amp;""))</f>
        <v/>
      </c>
      <c r="J246" s="6">
        <f>IF(B246&amp;""="","",B246&amp;"|"&amp;I246)</f>
        <v/>
      </c>
    </row>
    <row r="247">
      <c r="A247" s="13" t="n"/>
      <c r="B247" s="5" t="n"/>
      <c r="C247" s="15" t="n"/>
      <c r="D247" s="14" t="n"/>
      <c r="E247" s="5" t="n"/>
      <c r="F247" s="5" t="n"/>
      <c r="G247" s="6">
        <f>IF(B247&amp;""="","",IFERROR(INDEX('الوحدات'!$C$6:$C$305,MATCH(B247&amp;"",'الوحدات'!$A$6:$A$305,0))&amp;"","كود غير موجود"))</f>
        <v/>
      </c>
      <c r="H247" s="22">
        <f>IF(OR(B247&amp;""="",NOT(ISNUMBER(A247))),"",IF(COUNTIFS($B$6:$B$2005,B247&amp;"",$A$6:$A$2005,"&gt;"&amp;A247)=0,1,0))</f>
        <v/>
      </c>
      <c r="I247" s="22">
        <f>IF(B247&amp;""="","",COUNTIFS($B$6:B247,B247&amp;""))</f>
        <v/>
      </c>
      <c r="J247" s="6">
        <f>IF(B247&amp;""="","",B247&amp;"|"&amp;I247)</f>
        <v/>
      </c>
    </row>
    <row r="248">
      <c r="A248" s="13" t="n"/>
      <c r="B248" s="5" t="n"/>
      <c r="C248" s="15" t="n"/>
      <c r="D248" s="14" t="n"/>
      <c r="E248" s="5" t="n"/>
      <c r="F248" s="5" t="n"/>
      <c r="G248" s="6">
        <f>IF(B248&amp;""="","",IFERROR(INDEX('الوحدات'!$C$6:$C$305,MATCH(B248&amp;"",'الوحدات'!$A$6:$A$305,0))&amp;"","كود غير موجود"))</f>
        <v/>
      </c>
      <c r="H248" s="22">
        <f>IF(OR(B248&amp;""="",NOT(ISNUMBER(A248))),"",IF(COUNTIFS($B$6:$B$2005,B248&amp;"",$A$6:$A$2005,"&gt;"&amp;A248)=0,1,0))</f>
        <v/>
      </c>
      <c r="I248" s="22">
        <f>IF(B248&amp;""="","",COUNTIFS($B$6:B248,B248&amp;""))</f>
        <v/>
      </c>
      <c r="J248" s="6">
        <f>IF(B248&amp;""="","",B248&amp;"|"&amp;I248)</f>
        <v/>
      </c>
    </row>
    <row r="249">
      <c r="A249" s="13" t="n"/>
      <c r="B249" s="5" t="n"/>
      <c r="C249" s="15" t="n"/>
      <c r="D249" s="14" t="n"/>
      <c r="E249" s="5" t="n"/>
      <c r="F249" s="5" t="n"/>
      <c r="G249" s="6">
        <f>IF(B249&amp;""="","",IFERROR(INDEX('الوحدات'!$C$6:$C$305,MATCH(B249&amp;"",'الوحدات'!$A$6:$A$305,0))&amp;"","كود غير موجود"))</f>
        <v/>
      </c>
      <c r="H249" s="22">
        <f>IF(OR(B249&amp;""="",NOT(ISNUMBER(A249))),"",IF(COUNTIFS($B$6:$B$2005,B249&amp;"",$A$6:$A$2005,"&gt;"&amp;A249)=0,1,0))</f>
        <v/>
      </c>
      <c r="I249" s="22">
        <f>IF(B249&amp;""="","",COUNTIFS($B$6:B249,B249&amp;""))</f>
        <v/>
      </c>
      <c r="J249" s="6">
        <f>IF(B249&amp;""="","",B249&amp;"|"&amp;I249)</f>
        <v/>
      </c>
    </row>
    <row r="250">
      <c r="A250" s="13" t="n"/>
      <c r="B250" s="5" t="n"/>
      <c r="C250" s="15" t="n"/>
      <c r="D250" s="14" t="n"/>
      <c r="E250" s="5" t="n"/>
      <c r="F250" s="5" t="n"/>
      <c r="G250" s="6">
        <f>IF(B250&amp;""="","",IFERROR(INDEX('الوحدات'!$C$6:$C$305,MATCH(B250&amp;"",'الوحدات'!$A$6:$A$305,0))&amp;"","كود غير موجود"))</f>
        <v/>
      </c>
      <c r="H250" s="22">
        <f>IF(OR(B250&amp;""="",NOT(ISNUMBER(A250))),"",IF(COUNTIFS($B$6:$B$2005,B250&amp;"",$A$6:$A$2005,"&gt;"&amp;A250)=0,1,0))</f>
        <v/>
      </c>
      <c r="I250" s="22">
        <f>IF(B250&amp;""="","",COUNTIFS($B$6:B250,B250&amp;""))</f>
        <v/>
      </c>
      <c r="J250" s="6">
        <f>IF(B250&amp;""="","",B250&amp;"|"&amp;I250)</f>
        <v/>
      </c>
    </row>
    <row r="251">
      <c r="A251" s="13" t="n"/>
      <c r="B251" s="5" t="n"/>
      <c r="C251" s="15" t="n"/>
      <c r="D251" s="14" t="n"/>
      <c r="E251" s="5" t="n"/>
      <c r="F251" s="5" t="n"/>
      <c r="G251" s="6">
        <f>IF(B251&amp;""="","",IFERROR(INDEX('الوحدات'!$C$6:$C$305,MATCH(B251&amp;"",'الوحدات'!$A$6:$A$305,0))&amp;"","كود غير موجود"))</f>
        <v/>
      </c>
      <c r="H251" s="22">
        <f>IF(OR(B251&amp;""="",NOT(ISNUMBER(A251))),"",IF(COUNTIFS($B$6:$B$2005,B251&amp;"",$A$6:$A$2005,"&gt;"&amp;A251)=0,1,0))</f>
        <v/>
      </c>
      <c r="I251" s="22">
        <f>IF(B251&amp;""="","",COUNTIFS($B$6:B251,B251&amp;""))</f>
        <v/>
      </c>
      <c r="J251" s="6">
        <f>IF(B251&amp;""="","",B251&amp;"|"&amp;I251)</f>
        <v/>
      </c>
    </row>
    <row r="252">
      <c r="A252" s="13" t="n"/>
      <c r="B252" s="5" t="n"/>
      <c r="C252" s="15" t="n"/>
      <c r="D252" s="14" t="n"/>
      <c r="E252" s="5" t="n"/>
      <c r="F252" s="5" t="n"/>
      <c r="G252" s="6">
        <f>IF(B252&amp;""="","",IFERROR(INDEX('الوحدات'!$C$6:$C$305,MATCH(B252&amp;"",'الوحدات'!$A$6:$A$305,0))&amp;"","كود غير موجود"))</f>
        <v/>
      </c>
      <c r="H252" s="22">
        <f>IF(OR(B252&amp;""="",NOT(ISNUMBER(A252))),"",IF(COUNTIFS($B$6:$B$2005,B252&amp;"",$A$6:$A$2005,"&gt;"&amp;A252)=0,1,0))</f>
        <v/>
      </c>
      <c r="I252" s="22">
        <f>IF(B252&amp;""="","",COUNTIFS($B$6:B252,B252&amp;""))</f>
        <v/>
      </c>
      <c r="J252" s="6">
        <f>IF(B252&amp;""="","",B252&amp;"|"&amp;I252)</f>
        <v/>
      </c>
    </row>
    <row r="253">
      <c r="A253" s="13" t="n"/>
      <c r="B253" s="5" t="n"/>
      <c r="C253" s="15" t="n"/>
      <c r="D253" s="14" t="n"/>
      <c r="E253" s="5" t="n"/>
      <c r="F253" s="5" t="n"/>
      <c r="G253" s="6">
        <f>IF(B253&amp;""="","",IFERROR(INDEX('الوحدات'!$C$6:$C$305,MATCH(B253&amp;"",'الوحدات'!$A$6:$A$305,0))&amp;"","كود غير موجود"))</f>
        <v/>
      </c>
      <c r="H253" s="22">
        <f>IF(OR(B253&amp;""="",NOT(ISNUMBER(A253))),"",IF(COUNTIFS($B$6:$B$2005,B253&amp;"",$A$6:$A$2005,"&gt;"&amp;A253)=0,1,0))</f>
        <v/>
      </c>
      <c r="I253" s="22">
        <f>IF(B253&amp;""="","",COUNTIFS($B$6:B253,B253&amp;""))</f>
        <v/>
      </c>
      <c r="J253" s="6">
        <f>IF(B253&amp;""="","",B253&amp;"|"&amp;I253)</f>
        <v/>
      </c>
    </row>
    <row r="254">
      <c r="A254" s="13" t="n"/>
      <c r="B254" s="5" t="n"/>
      <c r="C254" s="15" t="n"/>
      <c r="D254" s="14" t="n"/>
      <c r="E254" s="5" t="n"/>
      <c r="F254" s="5" t="n"/>
      <c r="G254" s="6">
        <f>IF(B254&amp;""="","",IFERROR(INDEX('الوحدات'!$C$6:$C$305,MATCH(B254&amp;"",'الوحدات'!$A$6:$A$305,0))&amp;"","كود غير موجود"))</f>
        <v/>
      </c>
      <c r="H254" s="22">
        <f>IF(OR(B254&amp;""="",NOT(ISNUMBER(A254))),"",IF(COUNTIFS($B$6:$B$2005,B254&amp;"",$A$6:$A$2005,"&gt;"&amp;A254)=0,1,0))</f>
        <v/>
      </c>
      <c r="I254" s="22">
        <f>IF(B254&amp;""="","",COUNTIFS($B$6:B254,B254&amp;""))</f>
        <v/>
      </c>
      <c r="J254" s="6">
        <f>IF(B254&amp;""="","",B254&amp;"|"&amp;I254)</f>
        <v/>
      </c>
    </row>
    <row r="255">
      <c r="A255" s="13" t="n"/>
      <c r="B255" s="5" t="n"/>
      <c r="C255" s="15" t="n"/>
      <c r="D255" s="14" t="n"/>
      <c r="E255" s="5" t="n"/>
      <c r="F255" s="5" t="n"/>
      <c r="G255" s="6">
        <f>IF(B255&amp;""="","",IFERROR(INDEX('الوحدات'!$C$6:$C$305,MATCH(B255&amp;"",'الوحدات'!$A$6:$A$305,0))&amp;"","كود غير موجود"))</f>
        <v/>
      </c>
      <c r="H255" s="22">
        <f>IF(OR(B255&amp;""="",NOT(ISNUMBER(A255))),"",IF(COUNTIFS($B$6:$B$2005,B255&amp;"",$A$6:$A$2005,"&gt;"&amp;A255)=0,1,0))</f>
        <v/>
      </c>
      <c r="I255" s="22">
        <f>IF(B255&amp;""="","",COUNTIFS($B$6:B255,B255&amp;""))</f>
        <v/>
      </c>
      <c r="J255" s="6">
        <f>IF(B255&amp;""="","",B255&amp;"|"&amp;I255)</f>
        <v/>
      </c>
    </row>
    <row r="256">
      <c r="A256" s="13" t="n"/>
      <c r="B256" s="5" t="n"/>
      <c r="C256" s="15" t="n"/>
      <c r="D256" s="14" t="n"/>
      <c r="E256" s="5" t="n"/>
      <c r="F256" s="5" t="n"/>
      <c r="G256" s="6">
        <f>IF(B256&amp;""="","",IFERROR(INDEX('الوحدات'!$C$6:$C$305,MATCH(B256&amp;"",'الوحدات'!$A$6:$A$305,0))&amp;"","كود غير موجود"))</f>
        <v/>
      </c>
      <c r="H256" s="22">
        <f>IF(OR(B256&amp;""="",NOT(ISNUMBER(A256))),"",IF(COUNTIFS($B$6:$B$2005,B256&amp;"",$A$6:$A$2005,"&gt;"&amp;A256)=0,1,0))</f>
        <v/>
      </c>
      <c r="I256" s="22">
        <f>IF(B256&amp;""="","",COUNTIFS($B$6:B256,B256&amp;""))</f>
        <v/>
      </c>
      <c r="J256" s="6">
        <f>IF(B256&amp;""="","",B256&amp;"|"&amp;I256)</f>
        <v/>
      </c>
    </row>
    <row r="257">
      <c r="A257" s="13" t="n"/>
      <c r="B257" s="5" t="n"/>
      <c r="C257" s="15" t="n"/>
      <c r="D257" s="14" t="n"/>
      <c r="E257" s="5" t="n"/>
      <c r="F257" s="5" t="n"/>
      <c r="G257" s="6">
        <f>IF(B257&amp;""="","",IFERROR(INDEX('الوحدات'!$C$6:$C$305,MATCH(B257&amp;"",'الوحدات'!$A$6:$A$305,0))&amp;"","كود غير موجود"))</f>
        <v/>
      </c>
      <c r="H257" s="22">
        <f>IF(OR(B257&amp;""="",NOT(ISNUMBER(A257))),"",IF(COUNTIFS($B$6:$B$2005,B257&amp;"",$A$6:$A$2005,"&gt;"&amp;A257)=0,1,0))</f>
        <v/>
      </c>
      <c r="I257" s="22">
        <f>IF(B257&amp;""="","",COUNTIFS($B$6:B257,B257&amp;""))</f>
        <v/>
      </c>
      <c r="J257" s="6">
        <f>IF(B257&amp;""="","",B257&amp;"|"&amp;I257)</f>
        <v/>
      </c>
    </row>
    <row r="258">
      <c r="A258" s="13" t="n"/>
      <c r="B258" s="5" t="n"/>
      <c r="C258" s="15" t="n"/>
      <c r="D258" s="14" t="n"/>
      <c r="E258" s="5" t="n"/>
      <c r="F258" s="5" t="n"/>
      <c r="G258" s="6">
        <f>IF(B258&amp;""="","",IFERROR(INDEX('الوحدات'!$C$6:$C$305,MATCH(B258&amp;"",'الوحدات'!$A$6:$A$305,0))&amp;"","كود غير موجود"))</f>
        <v/>
      </c>
      <c r="H258" s="22">
        <f>IF(OR(B258&amp;""="",NOT(ISNUMBER(A258))),"",IF(COUNTIFS($B$6:$B$2005,B258&amp;"",$A$6:$A$2005,"&gt;"&amp;A258)=0,1,0))</f>
        <v/>
      </c>
      <c r="I258" s="22">
        <f>IF(B258&amp;""="","",COUNTIFS($B$6:B258,B258&amp;""))</f>
        <v/>
      </c>
      <c r="J258" s="6">
        <f>IF(B258&amp;""="","",B258&amp;"|"&amp;I258)</f>
        <v/>
      </c>
    </row>
    <row r="259">
      <c r="A259" s="13" t="n"/>
      <c r="B259" s="5" t="n"/>
      <c r="C259" s="15" t="n"/>
      <c r="D259" s="14" t="n"/>
      <c r="E259" s="5" t="n"/>
      <c r="F259" s="5" t="n"/>
      <c r="G259" s="6">
        <f>IF(B259&amp;""="","",IFERROR(INDEX('الوحدات'!$C$6:$C$305,MATCH(B259&amp;"",'الوحدات'!$A$6:$A$305,0))&amp;"","كود غير موجود"))</f>
        <v/>
      </c>
      <c r="H259" s="22">
        <f>IF(OR(B259&amp;""="",NOT(ISNUMBER(A259))),"",IF(COUNTIFS($B$6:$B$2005,B259&amp;"",$A$6:$A$2005,"&gt;"&amp;A259)=0,1,0))</f>
        <v/>
      </c>
      <c r="I259" s="22">
        <f>IF(B259&amp;""="","",COUNTIFS($B$6:B259,B259&amp;""))</f>
        <v/>
      </c>
      <c r="J259" s="6">
        <f>IF(B259&amp;""="","",B259&amp;"|"&amp;I259)</f>
        <v/>
      </c>
    </row>
    <row r="260">
      <c r="A260" s="13" t="n"/>
      <c r="B260" s="5" t="n"/>
      <c r="C260" s="15" t="n"/>
      <c r="D260" s="14" t="n"/>
      <c r="E260" s="5" t="n"/>
      <c r="F260" s="5" t="n"/>
      <c r="G260" s="6">
        <f>IF(B260&amp;""="","",IFERROR(INDEX('الوحدات'!$C$6:$C$305,MATCH(B260&amp;"",'الوحدات'!$A$6:$A$305,0))&amp;"","كود غير موجود"))</f>
        <v/>
      </c>
      <c r="H260" s="22">
        <f>IF(OR(B260&amp;""="",NOT(ISNUMBER(A260))),"",IF(COUNTIFS($B$6:$B$2005,B260&amp;"",$A$6:$A$2005,"&gt;"&amp;A260)=0,1,0))</f>
        <v/>
      </c>
      <c r="I260" s="22">
        <f>IF(B260&amp;""="","",COUNTIFS($B$6:B260,B260&amp;""))</f>
        <v/>
      </c>
      <c r="J260" s="6">
        <f>IF(B260&amp;""="","",B260&amp;"|"&amp;I260)</f>
        <v/>
      </c>
    </row>
    <row r="261">
      <c r="A261" s="13" t="n"/>
      <c r="B261" s="5" t="n"/>
      <c r="C261" s="15" t="n"/>
      <c r="D261" s="14" t="n"/>
      <c r="E261" s="5" t="n"/>
      <c r="F261" s="5" t="n"/>
      <c r="G261" s="6">
        <f>IF(B261&amp;""="","",IFERROR(INDEX('الوحدات'!$C$6:$C$305,MATCH(B261&amp;"",'الوحدات'!$A$6:$A$305,0))&amp;"","كود غير موجود"))</f>
        <v/>
      </c>
      <c r="H261" s="22">
        <f>IF(OR(B261&amp;""="",NOT(ISNUMBER(A261))),"",IF(COUNTIFS($B$6:$B$2005,B261&amp;"",$A$6:$A$2005,"&gt;"&amp;A261)=0,1,0))</f>
        <v/>
      </c>
      <c r="I261" s="22">
        <f>IF(B261&amp;""="","",COUNTIFS($B$6:B261,B261&amp;""))</f>
        <v/>
      </c>
      <c r="J261" s="6">
        <f>IF(B261&amp;""="","",B261&amp;"|"&amp;I261)</f>
        <v/>
      </c>
    </row>
    <row r="262">
      <c r="A262" s="13" t="n"/>
      <c r="B262" s="5" t="n"/>
      <c r="C262" s="15" t="n"/>
      <c r="D262" s="14" t="n"/>
      <c r="E262" s="5" t="n"/>
      <c r="F262" s="5" t="n"/>
      <c r="G262" s="6">
        <f>IF(B262&amp;""="","",IFERROR(INDEX('الوحدات'!$C$6:$C$305,MATCH(B262&amp;"",'الوحدات'!$A$6:$A$305,0))&amp;"","كود غير موجود"))</f>
        <v/>
      </c>
      <c r="H262" s="22">
        <f>IF(OR(B262&amp;""="",NOT(ISNUMBER(A262))),"",IF(COUNTIFS($B$6:$B$2005,B262&amp;"",$A$6:$A$2005,"&gt;"&amp;A262)=0,1,0))</f>
        <v/>
      </c>
      <c r="I262" s="22">
        <f>IF(B262&amp;""="","",COUNTIFS($B$6:B262,B262&amp;""))</f>
        <v/>
      </c>
      <c r="J262" s="6">
        <f>IF(B262&amp;""="","",B262&amp;"|"&amp;I262)</f>
        <v/>
      </c>
    </row>
    <row r="263">
      <c r="A263" s="13" t="n"/>
      <c r="B263" s="5" t="n"/>
      <c r="C263" s="15" t="n"/>
      <c r="D263" s="14" t="n"/>
      <c r="E263" s="5" t="n"/>
      <c r="F263" s="5" t="n"/>
      <c r="G263" s="6">
        <f>IF(B263&amp;""="","",IFERROR(INDEX('الوحدات'!$C$6:$C$305,MATCH(B263&amp;"",'الوحدات'!$A$6:$A$305,0))&amp;"","كود غير موجود"))</f>
        <v/>
      </c>
      <c r="H263" s="22">
        <f>IF(OR(B263&amp;""="",NOT(ISNUMBER(A263))),"",IF(COUNTIFS($B$6:$B$2005,B263&amp;"",$A$6:$A$2005,"&gt;"&amp;A263)=0,1,0))</f>
        <v/>
      </c>
      <c r="I263" s="22">
        <f>IF(B263&amp;""="","",COUNTIFS($B$6:B263,B263&amp;""))</f>
        <v/>
      </c>
      <c r="J263" s="6">
        <f>IF(B263&amp;""="","",B263&amp;"|"&amp;I263)</f>
        <v/>
      </c>
    </row>
    <row r="264">
      <c r="A264" s="13" t="n"/>
      <c r="B264" s="5" t="n"/>
      <c r="C264" s="15" t="n"/>
      <c r="D264" s="14" t="n"/>
      <c r="E264" s="5" t="n"/>
      <c r="F264" s="5" t="n"/>
      <c r="G264" s="6">
        <f>IF(B264&amp;""="","",IFERROR(INDEX('الوحدات'!$C$6:$C$305,MATCH(B264&amp;"",'الوحدات'!$A$6:$A$305,0))&amp;"","كود غير موجود"))</f>
        <v/>
      </c>
      <c r="H264" s="22">
        <f>IF(OR(B264&amp;""="",NOT(ISNUMBER(A264))),"",IF(COUNTIFS($B$6:$B$2005,B264&amp;"",$A$6:$A$2005,"&gt;"&amp;A264)=0,1,0))</f>
        <v/>
      </c>
      <c r="I264" s="22">
        <f>IF(B264&amp;""="","",COUNTIFS($B$6:B264,B264&amp;""))</f>
        <v/>
      </c>
      <c r="J264" s="6">
        <f>IF(B264&amp;""="","",B264&amp;"|"&amp;I264)</f>
        <v/>
      </c>
    </row>
    <row r="265">
      <c r="A265" s="13" t="n"/>
      <c r="B265" s="5" t="n"/>
      <c r="C265" s="15" t="n"/>
      <c r="D265" s="14" t="n"/>
      <c r="E265" s="5" t="n"/>
      <c r="F265" s="5" t="n"/>
      <c r="G265" s="6">
        <f>IF(B265&amp;""="","",IFERROR(INDEX('الوحدات'!$C$6:$C$305,MATCH(B265&amp;"",'الوحدات'!$A$6:$A$305,0))&amp;"","كود غير موجود"))</f>
        <v/>
      </c>
      <c r="H265" s="22">
        <f>IF(OR(B265&amp;""="",NOT(ISNUMBER(A265))),"",IF(COUNTIFS($B$6:$B$2005,B265&amp;"",$A$6:$A$2005,"&gt;"&amp;A265)=0,1,0))</f>
        <v/>
      </c>
      <c r="I265" s="22">
        <f>IF(B265&amp;""="","",COUNTIFS($B$6:B265,B265&amp;""))</f>
        <v/>
      </c>
      <c r="J265" s="6">
        <f>IF(B265&amp;""="","",B265&amp;"|"&amp;I265)</f>
        <v/>
      </c>
    </row>
    <row r="266">
      <c r="A266" s="13" t="n"/>
      <c r="B266" s="5" t="n"/>
      <c r="C266" s="15" t="n"/>
      <c r="D266" s="14" t="n"/>
      <c r="E266" s="5" t="n"/>
      <c r="F266" s="5" t="n"/>
      <c r="G266" s="6">
        <f>IF(B266&amp;""="","",IFERROR(INDEX('الوحدات'!$C$6:$C$305,MATCH(B266&amp;"",'الوحدات'!$A$6:$A$305,0))&amp;"","كود غير موجود"))</f>
        <v/>
      </c>
      <c r="H266" s="22">
        <f>IF(OR(B266&amp;""="",NOT(ISNUMBER(A266))),"",IF(COUNTIFS($B$6:$B$2005,B266&amp;"",$A$6:$A$2005,"&gt;"&amp;A266)=0,1,0))</f>
        <v/>
      </c>
      <c r="I266" s="22">
        <f>IF(B266&amp;""="","",COUNTIFS($B$6:B266,B266&amp;""))</f>
        <v/>
      </c>
      <c r="J266" s="6">
        <f>IF(B266&amp;""="","",B266&amp;"|"&amp;I266)</f>
        <v/>
      </c>
    </row>
    <row r="267">
      <c r="A267" s="13" t="n"/>
      <c r="B267" s="5" t="n"/>
      <c r="C267" s="15" t="n"/>
      <c r="D267" s="14" t="n"/>
      <c r="E267" s="5" t="n"/>
      <c r="F267" s="5" t="n"/>
      <c r="G267" s="6">
        <f>IF(B267&amp;""="","",IFERROR(INDEX('الوحدات'!$C$6:$C$305,MATCH(B267&amp;"",'الوحدات'!$A$6:$A$305,0))&amp;"","كود غير موجود"))</f>
        <v/>
      </c>
      <c r="H267" s="22">
        <f>IF(OR(B267&amp;""="",NOT(ISNUMBER(A267))),"",IF(COUNTIFS($B$6:$B$2005,B267&amp;"",$A$6:$A$2005,"&gt;"&amp;A267)=0,1,0))</f>
        <v/>
      </c>
      <c r="I267" s="22">
        <f>IF(B267&amp;""="","",COUNTIFS($B$6:B267,B267&amp;""))</f>
        <v/>
      </c>
      <c r="J267" s="6">
        <f>IF(B267&amp;""="","",B267&amp;"|"&amp;I267)</f>
        <v/>
      </c>
    </row>
    <row r="268">
      <c r="A268" s="13" t="n"/>
      <c r="B268" s="5" t="n"/>
      <c r="C268" s="15" t="n"/>
      <c r="D268" s="14" t="n"/>
      <c r="E268" s="5" t="n"/>
      <c r="F268" s="5" t="n"/>
      <c r="G268" s="6">
        <f>IF(B268&amp;""="","",IFERROR(INDEX('الوحدات'!$C$6:$C$305,MATCH(B268&amp;"",'الوحدات'!$A$6:$A$305,0))&amp;"","كود غير موجود"))</f>
        <v/>
      </c>
      <c r="H268" s="22">
        <f>IF(OR(B268&amp;""="",NOT(ISNUMBER(A268))),"",IF(COUNTIFS($B$6:$B$2005,B268&amp;"",$A$6:$A$2005,"&gt;"&amp;A268)=0,1,0))</f>
        <v/>
      </c>
      <c r="I268" s="22">
        <f>IF(B268&amp;""="","",COUNTIFS($B$6:B268,B268&amp;""))</f>
        <v/>
      </c>
      <c r="J268" s="6">
        <f>IF(B268&amp;""="","",B268&amp;"|"&amp;I268)</f>
        <v/>
      </c>
    </row>
    <row r="269">
      <c r="A269" s="13" t="n"/>
      <c r="B269" s="5" t="n"/>
      <c r="C269" s="15" t="n"/>
      <c r="D269" s="14" t="n"/>
      <c r="E269" s="5" t="n"/>
      <c r="F269" s="5" t="n"/>
      <c r="G269" s="6">
        <f>IF(B269&amp;""="","",IFERROR(INDEX('الوحدات'!$C$6:$C$305,MATCH(B269&amp;"",'الوحدات'!$A$6:$A$305,0))&amp;"","كود غير موجود"))</f>
        <v/>
      </c>
      <c r="H269" s="22">
        <f>IF(OR(B269&amp;""="",NOT(ISNUMBER(A269))),"",IF(COUNTIFS($B$6:$B$2005,B269&amp;"",$A$6:$A$2005,"&gt;"&amp;A269)=0,1,0))</f>
        <v/>
      </c>
      <c r="I269" s="22">
        <f>IF(B269&amp;""="","",COUNTIFS($B$6:B269,B269&amp;""))</f>
        <v/>
      </c>
      <c r="J269" s="6">
        <f>IF(B269&amp;""="","",B269&amp;"|"&amp;I269)</f>
        <v/>
      </c>
    </row>
    <row r="270">
      <c r="A270" s="13" t="n"/>
      <c r="B270" s="5" t="n"/>
      <c r="C270" s="15" t="n"/>
      <c r="D270" s="14" t="n"/>
      <c r="E270" s="5" t="n"/>
      <c r="F270" s="5" t="n"/>
      <c r="G270" s="6">
        <f>IF(B270&amp;""="","",IFERROR(INDEX('الوحدات'!$C$6:$C$305,MATCH(B270&amp;"",'الوحدات'!$A$6:$A$305,0))&amp;"","كود غير موجود"))</f>
        <v/>
      </c>
      <c r="H270" s="22">
        <f>IF(OR(B270&amp;""="",NOT(ISNUMBER(A270))),"",IF(COUNTIFS($B$6:$B$2005,B270&amp;"",$A$6:$A$2005,"&gt;"&amp;A270)=0,1,0))</f>
        <v/>
      </c>
      <c r="I270" s="22">
        <f>IF(B270&amp;""="","",COUNTIFS($B$6:B270,B270&amp;""))</f>
        <v/>
      </c>
      <c r="J270" s="6">
        <f>IF(B270&amp;""="","",B270&amp;"|"&amp;I270)</f>
        <v/>
      </c>
    </row>
    <row r="271">
      <c r="A271" s="13" t="n"/>
      <c r="B271" s="5" t="n"/>
      <c r="C271" s="15" t="n"/>
      <c r="D271" s="14" t="n"/>
      <c r="E271" s="5" t="n"/>
      <c r="F271" s="5" t="n"/>
      <c r="G271" s="6">
        <f>IF(B271&amp;""="","",IFERROR(INDEX('الوحدات'!$C$6:$C$305,MATCH(B271&amp;"",'الوحدات'!$A$6:$A$305,0))&amp;"","كود غير موجود"))</f>
        <v/>
      </c>
      <c r="H271" s="22">
        <f>IF(OR(B271&amp;""="",NOT(ISNUMBER(A271))),"",IF(COUNTIFS($B$6:$B$2005,B271&amp;"",$A$6:$A$2005,"&gt;"&amp;A271)=0,1,0))</f>
        <v/>
      </c>
      <c r="I271" s="22">
        <f>IF(B271&amp;""="","",COUNTIFS($B$6:B271,B271&amp;""))</f>
        <v/>
      </c>
      <c r="J271" s="6">
        <f>IF(B271&amp;""="","",B271&amp;"|"&amp;I271)</f>
        <v/>
      </c>
    </row>
    <row r="272">
      <c r="A272" s="13" t="n"/>
      <c r="B272" s="5" t="n"/>
      <c r="C272" s="15" t="n"/>
      <c r="D272" s="14" t="n"/>
      <c r="E272" s="5" t="n"/>
      <c r="F272" s="5" t="n"/>
      <c r="G272" s="6">
        <f>IF(B272&amp;""="","",IFERROR(INDEX('الوحدات'!$C$6:$C$305,MATCH(B272&amp;"",'الوحدات'!$A$6:$A$305,0))&amp;"","كود غير موجود"))</f>
        <v/>
      </c>
      <c r="H272" s="22">
        <f>IF(OR(B272&amp;""="",NOT(ISNUMBER(A272))),"",IF(COUNTIFS($B$6:$B$2005,B272&amp;"",$A$6:$A$2005,"&gt;"&amp;A272)=0,1,0))</f>
        <v/>
      </c>
      <c r="I272" s="22">
        <f>IF(B272&amp;""="","",COUNTIFS($B$6:B272,B272&amp;""))</f>
        <v/>
      </c>
      <c r="J272" s="6">
        <f>IF(B272&amp;""="","",B272&amp;"|"&amp;I272)</f>
        <v/>
      </c>
    </row>
    <row r="273">
      <c r="A273" s="13" t="n"/>
      <c r="B273" s="5" t="n"/>
      <c r="C273" s="15" t="n"/>
      <c r="D273" s="14" t="n"/>
      <c r="E273" s="5" t="n"/>
      <c r="F273" s="5" t="n"/>
      <c r="G273" s="6">
        <f>IF(B273&amp;""="","",IFERROR(INDEX('الوحدات'!$C$6:$C$305,MATCH(B273&amp;"",'الوحدات'!$A$6:$A$305,0))&amp;"","كود غير موجود"))</f>
        <v/>
      </c>
      <c r="H273" s="22">
        <f>IF(OR(B273&amp;""="",NOT(ISNUMBER(A273))),"",IF(COUNTIFS($B$6:$B$2005,B273&amp;"",$A$6:$A$2005,"&gt;"&amp;A273)=0,1,0))</f>
        <v/>
      </c>
      <c r="I273" s="22">
        <f>IF(B273&amp;""="","",COUNTIFS($B$6:B273,B273&amp;""))</f>
        <v/>
      </c>
      <c r="J273" s="6">
        <f>IF(B273&amp;""="","",B273&amp;"|"&amp;I273)</f>
        <v/>
      </c>
    </row>
    <row r="274">
      <c r="A274" s="13" t="n"/>
      <c r="B274" s="5" t="n"/>
      <c r="C274" s="15" t="n"/>
      <c r="D274" s="14" t="n"/>
      <c r="E274" s="5" t="n"/>
      <c r="F274" s="5" t="n"/>
      <c r="G274" s="6">
        <f>IF(B274&amp;""="","",IFERROR(INDEX('الوحدات'!$C$6:$C$305,MATCH(B274&amp;"",'الوحدات'!$A$6:$A$305,0))&amp;"","كود غير موجود"))</f>
        <v/>
      </c>
      <c r="H274" s="22">
        <f>IF(OR(B274&amp;""="",NOT(ISNUMBER(A274))),"",IF(COUNTIFS($B$6:$B$2005,B274&amp;"",$A$6:$A$2005,"&gt;"&amp;A274)=0,1,0))</f>
        <v/>
      </c>
      <c r="I274" s="22">
        <f>IF(B274&amp;""="","",COUNTIFS($B$6:B274,B274&amp;""))</f>
        <v/>
      </c>
      <c r="J274" s="6">
        <f>IF(B274&amp;""="","",B274&amp;"|"&amp;I274)</f>
        <v/>
      </c>
    </row>
    <row r="275">
      <c r="A275" s="13" t="n"/>
      <c r="B275" s="5" t="n"/>
      <c r="C275" s="15" t="n"/>
      <c r="D275" s="14" t="n"/>
      <c r="E275" s="5" t="n"/>
      <c r="F275" s="5" t="n"/>
      <c r="G275" s="6">
        <f>IF(B275&amp;""="","",IFERROR(INDEX('الوحدات'!$C$6:$C$305,MATCH(B275&amp;"",'الوحدات'!$A$6:$A$305,0))&amp;"","كود غير موجود"))</f>
        <v/>
      </c>
      <c r="H275" s="22">
        <f>IF(OR(B275&amp;""="",NOT(ISNUMBER(A275))),"",IF(COUNTIFS($B$6:$B$2005,B275&amp;"",$A$6:$A$2005,"&gt;"&amp;A275)=0,1,0))</f>
        <v/>
      </c>
      <c r="I275" s="22">
        <f>IF(B275&amp;""="","",COUNTIFS($B$6:B275,B275&amp;""))</f>
        <v/>
      </c>
      <c r="J275" s="6">
        <f>IF(B275&amp;""="","",B275&amp;"|"&amp;I275)</f>
        <v/>
      </c>
    </row>
    <row r="276">
      <c r="A276" s="13" t="n"/>
      <c r="B276" s="5" t="n"/>
      <c r="C276" s="15" t="n"/>
      <c r="D276" s="14" t="n"/>
      <c r="E276" s="5" t="n"/>
      <c r="F276" s="5" t="n"/>
      <c r="G276" s="6">
        <f>IF(B276&amp;""="","",IFERROR(INDEX('الوحدات'!$C$6:$C$305,MATCH(B276&amp;"",'الوحدات'!$A$6:$A$305,0))&amp;"","كود غير موجود"))</f>
        <v/>
      </c>
      <c r="H276" s="22">
        <f>IF(OR(B276&amp;""="",NOT(ISNUMBER(A276))),"",IF(COUNTIFS($B$6:$B$2005,B276&amp;"",$A$6:$A$2005,"&gt;"&amp;A276)=0,1,0))</f>
        <v/>
      </c>
      <c r="I276" s="22">
        <f>IF(B276&amp;""="","",COUNTIFS($B$6:B276,B276&amp;""))</f>
        <v/>
      </c>
      <c r="J276" s="6">
        <f>IF(B276&amp;""="","",B276&amp;"|"&amp;I276)</f>
        <v/>
      </c>
    </row>
    <row r="277">
      <c r="A277" s="13" t="n"/>
      <c r="B277" s="5" t="n"/>
      <c r="C277" s="15" t="n"/>
      <c r="D277" s="14" t="n"/>
      <c r="E277" s="5" t="n"/>
      <c r="F277" s="5" t="n"/>
      <c r="G277" s="6">
        <f>IF(B277&amp;""="","",IFERROR(INDEX('الوحدات'!$C$6:$C$305,MATCH(B277&amp;"",'الوحدات'!$A$6:$A$305,0))&amp;"","كود غير موجود"))</f>
        <v/>
      </c>
      <c r="H277" s="22">
        <f>IF(OR(B277&amp;""="",NOT(ISNUMBER(A277))),"",IF(COUNTIFS($B$6:$B$2005,B277&amp;"",$A$6:$A$2005,"&gt;"&amp;A277)=0,1,0))</f>
        <v/>
      </c>
      <c r="I277" s="22">
        <f>IF(B277&amp;""="","",COUNTIFS($B$6:B277,B277&amp;""))</f>
        <v/>
      </c>
      <c r="J277" s="6">
        <f>IF(B277&amp;""="","",B277&amp;"|"&amp;I277)</f>
        <v/>
      </c>
    </row>
    <row r="278">
      <c r="A278" s="13" t="n"/>
      <c r="B278" s="5" t="n"/>
      <c r="C278" s="15" t="n"/>
      <c r="D278" s="14" t="n"/>
      <c r="E278" s="5" t="n"/>
      <c r="F278" s="5" t="n"/>
      <c r="G278" s="6">
        <f>IF(B278&amp;""="","",IFERROR(INDEX('الوحدات'!$C$6:$C$305,MATCH(B278&amp;"",'الوحدات'!$A$6:$A$305,0))&amp;"","كود غير موجود"))</f>
        <v/>
      </c>
      <c r="H278" s="22">
        <f>IF(OR(B278&amp;""="",NOT(ISNUMBER(A278))),"",IF(COUNTIFS($B$6:$B$2005,B278&amp;"",$A$6:$A$2005,"&gt;"&amp;A278)=0,1,0))</f>
        <v/>
      </c>
      <c r="I278" s="22">
        <f>IF(B278&amp;""="","",COUNTIFS($B$6:B278,B278&amp;""))</f>
        <v/>
      </c>
      <c r="J278" s="6">
        <f>IF(B278&amp;""="","",B278&amp;"|"&amp;I278)</f>
        <v/>
      </c>
    </row>
    <row r="279">
      <c r="A279" s="13" t="n"/>
      <c r="B279" s="5" t="n"/>
      <c r="C279" s="15" t="n"/>
      <c r="D279" s="14" t="n"/>
      <c r="E279" s="5" t="n"/>
      <c r="F279" s="5" t="n"/>
      <c r="G279" s="6">
        <f>IF(B279&amp;""="","",IFERROR(INDEX('الوحدات'!$C$6:$C$305,MATCH(B279&amp;"",'الوحدات'!$A$6:$A$305,0))&amp;"","كود غير موجود"))</f>
        <v/>
      </c>
      <c r="H279" s="22">
        <f>IF(OR(B279&amp;""="",NOT(ISNUMBER(A279))),"",IF(COUNTIFS($B$6:$B$2005,B279&amp;"",$A$6:$A$2005,"&gt;"&amp;A279)=0,1,0))</f>
        <v/>
      </c>
      <c r="I279" s="22">
        <f>IF(B279&amp;""="","",COUNTIFS($B$6:B279,B279&amp;""))</f>
        <v/>
      </c>
      <c r="J279" s="6">
        <f>IF(B279&amp;""="","",B279&amp;"|"&amp;I279)</f>
        <v/>
      </c>
    </row>
    <row r="280">
      <c r="A280" s="13" t="n"/>
      <c r="B280" s="5" t="n"/>
      <c r="C280" s="15" t="n"/>
      <c r="D280" s="14" t="n"/>
      <c r="E280" s="5" t="n"/>
      <c r="F280" s="5" t="n"/>
      <c r="G280" s="6">
        <f>IF(B280&amp;""="","",IFERROR(INDEX('الوحدات'!$C$6:$C$305,MATCH(B280&amp;"",'الوحدات'!$A$6:$A$305,0))&amp;"","كود غير موجود"))</f>
        <v/>
      </c>
      <c r="H280" s="22">
        <f>IF(OR(B280&amp;""="",NOT(ISNUMBER(A280))),"",IF(COUNTIFS($B$6:$B$2005,B280&amp;"",$A$6:$A$2005,"&gt;"&amp;A280)=0,1,0))</f>
        <v/>
      </c>
      <c r="I280" s="22">
        <f>IF(B280&amp;""="","",COUNTIFS($B$6:B280,B280&amp;""))</f>
        <v/>
      </c>
      <c r="J280" s="6">
        <f>IF(B280&amp;""="","",B280&amp;"|"&amp;I280)</f>
        <v/>
      </c>
    </row>
    <row r="281">
      <c r="A281" s="13" t="n"/>
      <c r="B281" s="5" t="n"/>
      <c r="C281" s="15" t="n"/>
      <c r="D281" s="14" t="n"/>
      <c r="E281" s="5" t="n"/>
      <c r="F281" s="5" t="n"/>
      <c r="G281" s="6">
        <f>IF(B281&amp;""="","",IFERROR(INDEX('الوحدات'!$C$6:$C$305,MATCH(B281&amp;"",'الوحدات'!$A$6:$A$305,0))&amp;"","كود غير موجود"))</f>
        <v/>
      </c>
      <c r="H281" s="22">
        <f>IF(OR(B281&amp;""="",NOT(ISNUMBER(A281))),"",IF(COUNTIFS($B$6:$B$2005,B281&amp;"",$A$6:$A$2005,"&gt;"&amp;A281)=0,1,0))</f>
        <v/>
      </c>
      <c r="I281" s="22">
        <f>IF(B281&amp;""="","",COUNTIFS($B$6:B281,B281&amp;""))</f>
        <v/>
      </c>
      <c r="J281" s="6">
        <f>IF(B281&amp;""="","",B281&amp;"|"&amp;I281)</f>
        <v/>
      </c>
    </row>
    <row r="282">
      <c r="A282" s="13" t="n"/>
      <c r="B282" s="5" t="n"/>
      <c r="C282" s="15" t="n"/>
      <c r="D282" s="14" t="n"/>
      <c r="E282" s="5" t="n"/>
      <c r="F282" s="5" t="n"/>
      <c r="G282" s="6">
        <f>IF(B282&amp;""="","",IFERROR(INDEX('الوحدات'!$C$6:$C$305,MATCH(B282&amp;"",'الوحدات'!$A$6:$A$305,0))&amp;"","كود غير موجود"))</f>
        <v/>
      </c>
      <c r="H282" s="22">
        <f>IF(OR(B282&amp;""="",NOT(ISNUMBER(A282))),"",IF(COUNTIFS($B$6:$B$2005,B282&amp;"",$A$6:$A$2005,"&gt;"&amp;A282)=0,1,0))</f>
        <v/>
      </c>
      <c r="I282" s="22">
        <f>IF(B282&amp;""="","",COUNTIFS($B$6:B282,B282&amp;""))</f>
        <v/>
      </c>
      <c r="J282" s="6">
        <f>IF(B282&amp;""="","",B282&amp;"|"&amp;I282)</f>
        <v/>
      </c>
    </row>
    <row r="283">
      <c r="A283" s="13" t="n"/>
      <c r="B283" s="5" t="n"/>
      <c r="C283" s="15" t="n"/>
      <c r="D283" s="14" t="n"/>
      <c r="E283" s="5" t="n"/>
      <c r="F283" s="5" t="n"/>
      <c r="G283" s="6">
        <f>IF(B283&amp;""="","",IFERROR(INDEX('الوحدات'!$C$6:$C$305,MATCH(B283&amp;"",'الوحدات'!$A$6:$A$305,0))&amp;"","كود غير موجود"))</f>
        <v/>
      </c>
      <c r="H283" s="22">
        <f>IF(OR(B283&amp;""="",NOT(ISNUMBER(A283))),"",IF(COUNTIFS($B$6:$B$2005,B283&amp;"",$A$6:$A$2005,"&gt;"&amp;A283)=0,1,0))</f>
        <v/>
      </c>
      <c r="I283" s="22">
        <f>IF(B283&amp;""="","",COUNTIFS($B$6:B283,B283&amp;""))</f>
        <v/>
      </c>
      <c r="J283" s="6">
        <f>IF(B283&amp;""="","",B283&amp;"|"&amp;I283)</f>
        <v/>
      </c>
    </row>
    <row r="284">
      <c r="A284" s="13" t="n"/>
      <c r="B284" s="5" t="n"/>
      <c r="C284" s="15" t="n"/>
      <c r="D284" s="14" t="n"/>
      <c r="E284" s="5" t="n"/>
      <c r="F284" s="5" t="n"/>
      <c r="G284" s="6">
        <f>IF(B284&amp;""="","",IFERROR(INDEX('الوحدات'!$C$6:$C$305,MATCH(B284&amp;"",'الوحدات'!$A$6:$A$305,0))&amp;"","كود غير موجود"))</f>
        <v/>
      </c>
      <c r="H284" s="22">
        <f>IF(OR(B284&amp;""="",NOT(ISNUMBER(A284))),"",IF(COUNTIFS($B$6:$B$2005,B284&amp;"",$A$6:$A$2005,"&gt;"&amp;A284)=0,1,0))</f>
        <v/>
      </c>
      <c r="I284" s="22">
        <f>IF(B284&amp;""="","",COUNTIFS($B$6:B284,B284&amp;""))</f>
        <v/>
      </c>
      <c r="J284" s="6">
        <f>IF(B284&amp;""="","",B284&amp;"|"&amp;I284)</f>
        <v/>
      </c>
    </row>
    <row r="285">
      <c r="A285" s="13" t="n"/>
      <c r="B285" s="5" t="n"/>
      <c r="C285" s="15" t="n"/>
      <c r="D285" s="14" t="n"/>
      <c r="E285" s="5" t="n"/>
      <c r="F285" s="5" t="n"/>
      <c r="G285" s="6">
        <f>IF(B285&amp;""="","",IFERROR(INDEX('الوحدات'!$C$6:$C$305,MATCH(B285&amp;"",'الوحدات'!$A$6:$A$305,0))&amp;"","كود غير موجود"))</f>
        <v/>
      </c>
      <c r="H285" s="22">
        <f>IF(OR(B285&amp;""="",NOT(ISNUMBER(A285))),"",IF(COUNTIFS($B$6:$B$2005,B285&amp;"",$A$6:$A$2005,"&gt;"&amp;A285)=0,1,0))</f>
        <v/>
      </c>
      <c r="I285" s="22">
        <f>IF(B285&amp;""="","",COUNTIFS($B$6:B285,B285&amp;""))</f>
        <v/>
      </c>
      <c r="J285" s="6">
        <f>IF(B285&amp;""="","",B285&amp;"|"&amp;I285)</f>
        <v/>
      </c>
    </row>
    <row r="286">
      <c r="A286" s="13" t="n"/>
      <c r="B286" s="5" t="n"/>
      <c r="C286" s="15" t="n"/>
      <c r="D286" s="14" t="n"/>
      <c r="E286" s="5" t="n"/>
      <c r="F286" s="5" t="n"/>
      <c r="G286" s="6">
        <f>IF(B286&amp;""="","",IFERROR(INDEX('الوحدات'!$C$6:$C$305,MATCH(B286&amp;"",'الوحدات'!$A$6:$A$305,0))&amp;"","كود غير موجود"))</f>
        <v/>
      </c>
      <c r="H286" s="22">
        <f>IF(OR(B286&amp;""="",NOT(ISNUMBER(A286))),"",IF(COUNTIFS($B$6:$B$2005,B286&amp;"",$A$6:$A$2005,"&gt;"&amp;A286)=0,1,0))</f>
        <v/>
      </c>
      <c r="I286" s="22">
        <f>IF(B286&amp;""="","",COUNTIFS($B$6:B286,B286&amp;""))</f>
        <v/>
      </c>
      <c r="J286" s="6">
        <f>IF(B286&amp;""="","",B286&amp;"|"&amp;I286)</f>
        <v/>
      </c>
    </row>
    <row r="287">
      <c r="A287" s="13" t="n"/>
      <c r="B287" s="5" t="n"/>
      <c r="C287" s="15" t="n"/>
      <c r="D287" s="14" t="n"/>
      <c r="E287" s="5" t="n"/>
      <c r="F287" s="5" t="n"/>
      <c r="G287" s="6">
        <f>IF(B287&amp;""="","",IFERROR(INDEX('الوحدات'!$C$6:$C$305,MATCH(B287&amp;"",'الوحدات'!$A$6:$A$305,0))&amp;"","كود غير موجود"))</f>
        <v/>
      </c>
      <c r="H287" s="22">
        <f>IF(OR(B287&amp;""="",NOT(ISNUMBER(A287))),"",IF(COUNTIFS($B$6:$B$2005,B287&amp;"",$A$6:$A$2005,"&gt;"&amp;A287)=0,1,0))</f>
        <v/>
      </c>
      <c r="I287" s="22">
        <f>IF(B287&amp;""="","",COUNTIFS($B$6:B287,B287&amp;""))</f>
        <v/>
      </c>
      <c r="J287" s="6">
        <f>IF(B287&amp;""="","",B287&amp;"|"&amp;I287)</f>
        <v/>
      </c>
    </row>
    <row r="288">
      <c r="A288" s="13" t="n"/>
      <c r="B288" s="5" t="n"/>
      <c r="C288" s="15" t="n"/>
      <c r="D288" s="14" t="n"/>
      <c r="E288" s="5" t="n"/>
      <c r="F288" s="5" t="n"/>
      <c r="G288" s="6">
        <f>IF(B288&amp;""="","",IFERROR(INDEX('الوحدات'!$C$6:$C$305,MATCH(B288&amp;"",'الوحدات'!$A$6:$A$305,0))&amp;"","كود غير موجود"))</f>
        <v/>
      </c>
      <c r="H288" s="22">
        <f>IF(OR(B288&amp;""="",NOT(ISNUMBER(A288))),"",IF(COUNTIFS($B$6:$B$2005,B288&amp;"",$A$6:$A$2005,"&gt;"&amp;A288)=0,1,0))</f>
        <v/>
      </c>
      <c r="I288" s="22">
        <f>IF(B288&amp;""="","",COUNTIFS($B$6:B288,B288&amp;""))</f>
        <v/>
      </c>
      <c r="J288" s="6">
        <f>IF(B288&amp;""="","",B288&amp;"|"&amp;I288)</f>
        <v/>
      </c>
    </row>
    <row r="289">
      <c r="A289" s="13" t="n"/>
      <c r="B289" s="5" t="n"/>
      <c r="C289" s="15" t="n"/>
      <c r="D289" s="14" t="n"/>
      <c r="E289" s="5" t="n"/>
      <c r="F289" s="5" t="n"/>
      <c r="G289" s="6">
        <f>IF(B289&amp;""="","",IFERROR(INDEX('الوحدات'!$C$6:$C$305,MATCH(B289&amp;"",'الوحدات'!$A$6:$A$305,0))&amp;"","كود غير موجود"))</f>
        <v/>
      </c>
      <c r="H289" s="22">
        <f>IF(OR(B289&amp;""="",NOT(ISNUMBER(A289))),"",IF(COUNTIFS($B$6:$B$2005,B289&amp;"",$A$6:$A$2005,"&gt;"&amp;A289)=0,1,0))</f>
        <v/>
      </c>
      <c r="I289" s="22">
        <f>IF(B289&amp;""="","",COUNTIFS($B$6:B289,B289&amp;""))</f>
        <v/>
      </c>
      <c r="J289" s="6">
        <f>IF(B289&amp;""="","",B289&amp;"|"&amp;I289)</f>
        <v/>
      </c>
    </row>
    <row r="290">
      <c r="A290" s="13" t="n"/>
      <c r="B290" s="5" t="n"/>
      <c r="C290" s="15" t="n"/>
      <c r="D290" s="14" t="n"/>
      <c r="E290" s="5" t="n"/>
      <c r="F290" s="5" t="n"/>
      <c r="G290" s="6">
        <f>IF(B290&amp;""="","",IFERROR(INDEX('الوحدات'!$C$6:$C$305,MATCH(B290&amp;"",'الوحدات'!$A$6:$A$305,0))&amp;"","كود غير موجود"))</f>
        <v/>
      </c>
      <c r="H290" s="22">
        <f>IF(OR(B290&amp;""="",NOT(ISNUMBER(A290))),"",IF(COUNTIFS($B$6:$B$2005,B290&amp;"",$A$6:$A$2005,"&gt;"&amp;A290)=0,1,0))</f>
        <v/>
      </c>
      <c r="I290" s="22">
        <f>IF(B290&amp;""="","",COUNTIFS($B$6:B290,B290&amp;""))</f>
        <v/>
      </c>
      <c r="J290" s="6">
        <f>IF(B290&amp;""="","",B290&amp;"|"&amp;I290)</f>
        <v/>
      </c>
    </row>
    <row r="291">
      <c r="A291" s="13" t="n"/>
      <c r="B291" s="5" t="n"/>
      <c r="C291" s="15" t="n"/>
      <c r="D291" s="14" t="n"/>
      <c r="E291" s="5" t="n"/>
      <c r="F291" s="5" t="n"/>
      <c r="G291" s="6">
        <f>IF(B291&amp;""="","",IFERROR(INDEX('الوحدات'!$C$6:$C$305,MATCH(B291&amp;"",'الوحدات'!$A$6:$A$305,0))&amp;"","كود غير موجود"))</f>
        <v/>
      </c>
      <c r="H291" s="22">
        <f>IF(OR(B291&amp;""="",NOT(ISNUMBER(A291))),"",IF(COUNTIFS($B$6:$B$2005,B291&amp;"",$A$6:$A$2005,"&gt;"&amp;A291)=0,1,0))</f>
        <v/>
      </c>
      <c r="I291" s="22">
        <f>IF(B291&amp;""="","",COUNTIFS($B$6:B291,B291&amp;""))</f>
        <v/>
      </c>
      <c r="J291" s="6">
        <f>IF(B291&amp;""="","",B291&amp;"|"&amp;I291)</f>
        <v/>
      </c>
    </row>
    <row r="292">
      <c r="A292" s="13" t="n"/>
      <c r="B292" s="5" t="n"/>
      <c r="C292" s="15" t="n"/>
      <c r="D292" s="14" t="n"/>
      <c r="E292" s="5" t="n"/>
      <c r="F292" s="5" t="n"/>
      <c r="G292" s="6">
        <f>IF(B292&amp;""="","",IFERROR(INDEX('الوحدات'!$C$6:$C$305,MATCH(B292&amp;"",'الوحدات'!$A$6:$A$305,0))&amp;"","كود غير موجود"))</f>
        <v/>
      </c>
      <c r="H292" s="22">
        <f>IF(OR(B292&amp;""="",NOT(ISNUMBER(A292))),"",IF(COUNTIFS($B$6:$B$2005,B292&amp;"",$A$6:$A$2005,"&gt;"&amp;A292)=0,1,0))</f>
        <v/>
      </c>
      <c r="I292" s="22">
        <f>IF(B292&amp;""="","",COUNTIFS($B$6:B292,B292&amp;""))</f>
        <v/>
      </c>
      <c r="J292" s="6">
        <f>IF(B292&amp;""="","",B292&amp;"|"&amp;I292)</f>
        <v/>
      </c>
    </row>
    <row r="293">
      <c r="A293" s="13" t="n"/>
      <c r="B293" s="5" t="n"/>
      <c r="C293" s="15" t="n"/>
      <c r="D293" s="14" t="n"/>
      <c r="E293" s="5" t="n"/>
      <c r="F293" s="5" t="n"/>
      <c r="G293" s="6">
        <f>IF(B293&amp;""="","",IFERROR(INDEX('الوحدات'!$C$6:$C$305,MATCH(B293&amp;"",'الوحدات'!$A$6:$A$305,0))&amp;"","كود غير موجود"))</f>
        <v/>
      </c>
      <c r="H293" s="22">
        <f>IF(OR(B293&amp;""="",NOT(ISNUMBER(A293))),"",IF(COUNTIFS($B$6:$B$2005,B293&amp;"",$A$6:$A$2005,"&gt;"&amp;A293)=0,1,0))</f>
        <v/>
      </c>
      <c r="I293" s="22">
        <f>IF(B293&amp;""="","",COUNTIFS($B$6:B293,B293&amp;""))</f>
        <v/>
      </c>
      <c r="J293" s="6">
        <f>IF(B293&amp;""="","",B293&amp;"|"&amp;I293)</f>
        <v/>
      </c>
    </row>
    <row r="294">
      <c r="A294" s="13" t="n"/>
      <c r="B294" s="5" t="n"/>
      <c r="C294" s="15" t="n"/>
      <c r="D294" s="14" t="n"/>
      <c r="E294" s="5" t="n"/>
      <c r="F294" s="5" t="n"/>
      <c r="G294" s="6">
        <f>IF(B294&amp;""="","",IFERROR(INDEX('الوحدات'!$C$6:$C$305,MATCH(B294&amp;"",'الوحدات'!$A$6:$A$305,0))&amp;"","كود غير موجود"))</f>
        <v/>
      </c>
      <c r="H294" s="22">
        <f>IF(OR(B294&amp;""="",NOT(ISNUMBER(A294))),"",IF(COUNTIFS($B$6:$B$2005,B294&amp;"",$A$6:$A$2005,"&gt;"&amp;A294)=0,1,0))</f>
        <v/>
      </c>
      <c r="I294" s="22">
        <f>IF(B294&amp;""="","",COUNTIFS($B$6:B294,B294&amp;""))</f>
        <v/>
      </c>
      <c r="J294" s="6">
        <f>IF(B294&amp;""="","",B294&amp;"|"&amp;I294)</f>
        <v/>
      </c>
    </row>
    <row r="295">
      <c r="A295" s="13" t="n"/>
      <c r="B295" s="5" t="n"/>
      <c r="C295" s="15" t="n"/>
      <c r="D295" s="14" t="n"/>
      <c r="E295" s="5" t="n"/>
      <c r="F295" s="5" t="n"/>
      <c r="G295" s="6">
        <f>IF(B295&amp;""="","",IFERROR(INDEX('الوحدات'!$C$6:$C$305,MATCH(B295&amp;"",'الوحدات'!$A$6:$A$305,0))&amp;"","كود غير موجود"))</f>
        <v/>
      </c>
      <c r="H295" s="22">
        <f>IF(OR(B295&amp;""="",NOT(ISNUMBER(A295))),"",IF(COUNTIFS($B$6:$B$2005,B295&amp;"",$A$6:$A$2005,"&gt;"&amp;A295)=0,1,0))</f>
        <v/>
      </c>
      <c r="I295" s="22">
        <f>IF(B295&amp;""="","",COUNTIFS($B$6:B295,B295&amp;""))</f>
        <v/>
      </c>
      <c r="J295" s="6">
        <f>IF(B295&amp;""="","",B295&amp;"|"&amp;I295)</f>
        <v/>
      </c>
    </row>
    <row r="296">
      <c r="A296" s="13" t="n"/>
      <c r="B296" s="5" t="n"/>
      <c r="C296" s="15" t="n"/>
      <c r="D296" s="14" t="n"/>
      <c r="E296" s="5" t="n"/>
      <c r="F296" s="5" t="n"/>
      <c r="G296" s="6">
        <f>IF(B296&amp;""="","",IFERROR(INDEX('الوحدات'!$C$6:$C$305,MATCH(B296&amp;"",'الوحدات'!$A$6:$A$305,0))&amp;"","كود غير موجود"))</f>
        <v/>
      </c>
      <c r="H296" s="22">
        <f>IF(OR(B296&amp;""="",NOT(ISNUMBER(A296))),"",IF(COUNTIFS($B$6:$B$2005,B296&amp;"",$A$6:$A$2005,"&gt;"&amp;A296)=0,1,0))</f>
        <v/>
      </c>
      <c r="I296" s="22">
        <f>IF(B296&amp;""="","",COUNTIFS($B$6:B296,B296&amp;""))</f>
        <v/>
      </c>
      <c r="J296" s="6">
        <f>IF(B296&amp;""="","",B296&amp;"|"&amp;I296)</f>
        <v/>
      </c>
    </row>
    <row r="297">
      <c r="A297" s="13" t="n"/>
      <c r="B297" s="5" t="n"/>
      <c r="C297" s="15" t="n"/>
      <c r="D297" s="14" t="n"/>
      <c r="E297" s="5" t="n"/>
      <c r="F297" s="5" t="n"/>
      <c r="G297" s="6">
        <f>IF(B297&amp;""="","",IFERROR(INDEX('الوحدات'!$C$6:$C$305,MATCH(B297&amp;"",'الوحدات'!$A$6:$A$305,0))&amp;"","كود غير موجود"))</f>
        <v/>
      </c>
      <c r="H297" s="22">
        <f>IF(OR(B297&amp;""="",NOT(ISNUMBER(A297))),"",IF(COUNTIFS($B$6:$B$2005,B297&amp;"",$A$6:$A$2005,"&gt;"&amp;A297)=0,1,0))</f>
        <v/>
      </c>
      <c r="I297" s="22">
        <f>IF(B297&amp;""="","",COUNTIFS($B$6:B297,B297&amp;""))</f>
        <v/>
      </c>
      <c r="J297" s="6">
        <f>IF(B297&amp;""="","",B297&amp;"|"&amp;I297)</f>
        <v/>
      </c>
    </row>
    <row r="298">
      <c r="A298" s="13" t="n"/>
      <c r="B298" s="5" t="n"/>
      <c r="C298" s="15" t="n"/>
      <c r="D298" s="14" t="n"/>
      <c r="E298" s="5" t="n"/>
      <c r="F298" s="5" t="n"/>
      <c r="G298" s="6">
        <f>IF(B298&amp;""="","",IFERROR(INDEX('الوحدات'!$C$6:$C$305,MATCH(B298&amp;"",'الوحدات'!$A$6:$A$305,0))&amp;"","كود غير موجود"))</f>
        <v/>
      </c>
      <c r="H298" s="22">
        <f>IF(OR(B298&amp;""="",NOT(ISNUMBER(A298))),"",IF(COUNTIFS($B$6:$B$2005,B298&amp;"",$A$6:$A$2005,"&gt;"&amp;A298)=0,1,0))</f>
        <v/>
      </c>
      <c r="I298" s="22">
        <f>IF(B298&amp;""="","",COUNTIFS($B$6:B298,B298&amp;""))</f>
        <v/>
      </c>
      <c r="J298" s="6">
        <f>IF(B298&amp;""="","",B298&amp;"|"&amp;I298)</f>
        <v/>
      </c>
    </row>
    <row r="299">
      <c r="A299" s="13" t="n"/>
      <c r="B299" s="5" t="n"/>
      <c r="C299" s="15" t="n"/>
      <c r="D299" s="14" t="n"/>
      <c r="E299" s="5" t="n"/>
      <c r="F299" s="5" t="n"/>
      <c r="G299" s="6">
        <f>IF(B299&amp;""="","",IFERROR(INDEX('الوحدات'!$C$6:$C$305,MATCH(B299&amp;"",'الوحدات'!$A$6:$A$305,0))&amp;"","كود غير موجود"))</f>
        <v/>
      </c>
      <c r="H299" s="22">
        <f>IF(OR(B299&amp;""="",NOT(ISNUMBER(A299))),"",IF(COUNTIFS($B$6:$B$2005,B299&amp;"",$A$6:$A$2005,"&gt;"&amp;A299)=0,1,0))</f>
        <v/>
      </c>
      <c r="I299" s="22">
        <f>IF(B299&amp;""="","",COUNTIFS($B$6:B299,B299&amp;""))</f>
        <v/>
      </c>
      <c r="J299" s="6">
        <f>IF(B299&amp;""="","",B299&amp;"|"&amp;I299)</f>
        <v/>
      </c>
    </row>
    <row r="300">
      <c r="A300" s="13" t="n"/>
      <c r="B300" s="5" t="n"/>
      <c r="C300" s="15" t="n"/>
      <c r="D300" s="14" t="n"/>
      <c r="E300" s="5" t="n"/>
      <c r="F300" s="5" t="n"/>
      <c r="G300" s="6">
        <f>IF(B300&amp;""="","",IFERROR(INDEX('الوحدات'!$C$6:$C$305,MATCH(B300&amp;"",'الوحدات'!$A$6:$A$305,0))&amp;"","كود غير موجود"))</f>
        <v/>
      </c>
      <c r="H300" s="22">
        <f>IF(OR(B300&amp;""="",NOT(ISNUMBER(A300))),"",IF(COUNTIFS($B$6:$B$2005,B300&amp;"",$A$6:$A$2005,"&gt;"&amp;A300)=0,1,0))</f>
        <v/>
      </c>
      <c r="I300" s="22">
        <f>IF(B300&amp;""="","",COUNTIFS($B$6:B300,B300&amp;""))</f>
        <v/>
      </c>
      <c r="J300" s="6">
        <f>IF(B300&amp;""="","",B300&amp;"|"&amp;I300)</f>
        <v/>
      </c>
    </row>
    <row r="301">
      <c r="A301" s="13" t="n"/>
      <c r="B301" s="5" t="n"/>
      <c r="C301" s="15" t="n"/>
      <c r="D301" s="14" t="n"/>
      <c r="E301" s="5" t="n"/>
      <c r="F301" s="5" t="n"/>
      <c r="G301" s="6">
        <f>IF(B301&amp;""="","",IFERROR(INDEX('الوحدات'!$C$6:$C$305,MATCH(B301&amp;"",'الوحدات'!$A$6:$A$305,0))&amp;"","كود غير موجود"))</f>
        <v/>
      </c>
      <c r="H301" s="22">
        <f>IF(OR(B301&amp;""="",NOT(ISNUMBER(A301))),"",IF(COUNTIFS($B$6:$B$2005,B301&amp;"",$A$6:$A$2005,"&gt;"&amp;A301)=0,1,0))</f>
        <v/>
      </c>
      <c r="I301" s="22">
        <f>IF(B301&amp;""="","",COUNTIFS($B$6:B301,B301&amp;""))</f>
        <v/>
      </c>
      <c r="J301" s="6">
        <f>IF(B301&amp;""="","",B301&amp;"|"&amp;I301)</f>
        <v/>
      </c>
    </row>
    <row r="302">
      <c r="A302" s="13" t="n"/>
      <c r="B302" s="5" t="n"/>
      <c r="C302" s="15" t="n"/>
      <c r="D302" s="14" t="n"/>
      <c r="E302" s="5" t="n"/>
      <c r="F302" s="5" t="n"/>
      <c r="G302" s="6">
        <f>IF(B302&amp;""="","",IFERROR(INDEX('الوحدات'!$C$6:$C$305,MATCH(B302&amp;"",'الوحدات'!$A$6:$A$305,0))&amp;"","كود غير موجود"))</f>
        <v/>
      </c>
      <c r="H302" s="22">
        <f>IF(OR(B302&amp;""="",NOT(ISNUMBER(A302))),"",IF(COUNTIFS($B$6:$B$2005,B302&amp;"",$A$6:$A$2005,"&gt;"&amp;A302)=0,1,0))</f>
        <v/>
      </c>
      <c r="I302" s="22">
        <f>IF(B302&amp;""="","",COUNTIFS($B$6:B302,B302&amp;""))</f>
        <v/>
      </c>
      <c r="J302" s="6">
        <f>IF(B302&amp;""="","",B302&amp;"|"&amp;I302)</f>
        <v/>
      </c>
    </row>
    <row r="303">
      <c r="A303" s="13" t="n"/>
      <c r="B303" s="5" t="n"/>
      <c r="C303" s="15" t="n"/>
      <c r="D303" s="14" t="n"/>
      <c r="E303" s="5" t="n"/>
      <c r="F303" s="5" t="n"/>
      <c r="G303" s="6">
        <f>IF(B303&amp;""="","",IFERROR(INDEX('الوحدات'!$C$6:$C$305,MATCH(B303&amp;"",'الوحدات'!$A$6:$A$305,0))&amp;"","كود غير موجود"))</f>
        <v/>
      </c>
      <c r="H303" s="22">
        <f>IF(OR(B303&amp;""="",NOT(ISNUMBER(A303))),"",IF(COUNTIFS($B$6:$B$2005,B303&amp;"",$A$6:$A$2005,"&gt;"&amp;A303)=0,1,0))</f>
        <v/>
      </c>
      <c r="I303" s="22">
        <f>IF(B303&amp;""="","",COUNTIFS($B$6:B303,B303&amp;""))</f>
        <v/>
      </c>
      <c r="J303" s="6">
        <f>IF(B303&amp;""="","",B303&amp;"|"&amp;I303)</f>
        <v/>
      </c>
    </row>
    <row r="304">
      <c r="A304" s="13" t="n"/>
      <c r="B304" s="5" t="n"/>
      <c r="C304" s="15" t="n"/>
      <c r="D304" s="14" t="n"/>
      <c r="E304" s="5" t="n"/>
      <c r="F304" s="5" t="n"/>
      <c r="G304" s="6">
        <f>IF(B304&amp;""="","",IFERROR(INDEX('الوحدات'!$C$6:$C$305,MATCH(B304&amp;"",'الوحدات'!$A$6:$A$305,0))&amp;"","كود غير موجود"))</f>
        <v/>
      </c>
      <c r="H304" s="22">
        <f>IF(OR(B304&amp;""="",NOT(ISNUMBER(A304))),"",IF(COUNTIFS($B$6:$B$2005,B304&amp;"",$A$6:$A$2005,"&gt;"&amp;A304)=0,1,0))</f>
        <v/>
      </c>
      <c r="I304" s="22">
        <f>IF(B304&amp;""="","",COUNTIFS($B$6:B304,B304&amp;""))</f>
        <v/>
      </c>
      <c r="J304" s="6">
        <f>IF(B304&amp;""="","",B304&amp;"|"&amp;I304)</f>
        <v/>
      </c>
    </row>
    <row r="305">
      <c r="A305" s="13" t="n"/>
      <c r="B305" s="5" t="n"/>
      <c r="C305" s="15" t="n"/>
      <c r="D305" s="14" t="n"/>
      <c r="E305" s="5" t="n"/>
      <c r="F305" s="5" t="n"/>
      <c r="G305" s="6">
        <f>IF(B305&amp;""="","",IFERROR(INDEX('الوحدات'!$C$6:$C$305,MATCH(B305&amp;"",'الوحدات'!$A$6:$A$305,0))&amp;"","كود غير موجود"))</f>
        <v/>
      </c>
      <c r="H305" s="22">
        <f>IF(OR(B305&amp;""="",NOT(ISNUMBER(A305))),"",IF(COUNTIFS($B$6:$B$2005,B305&amp;"",$A$6:$A$2005,"&gt;"&amp;A305)=0,1,0))</f>
        <v/>
      </c>
      <c r="I305" s="22">
        <f>IF(B305&amp;""="","",COUNTIFS($B$6:B305,B305&amp;""))</f>
        <v/>
      </c>
      <c r="J305" s="6">
        <f>IF(B305&amp;""="","",B305&amp;"|"&amp;I305)</f>
        <v/>
      </c>
    </row>
    <row r="306">
      <c r="A306" s="13" t="n"/>
      <c r="B306" s="5" t="n"/>
      <c r="C306" s="15" t="n"/>
      <c r="D306" s="14" t="n"/>
      <c r="E306" s="5" t="n"/>
      <c r="F306" s="5" t="n"/>
      <c r="G306" s="6">
        <f>IF(B306&amp;""="","",IFERROR(INDEX('الوحدات'!$C$6:$C$305,MATCH(B306&amp;"",'الوحدات'!$A$6:$A$305,0))&amp;"","كود غير موجود"))</f>
        <v/>
      </c>
      <c r="H306" s="22">
        <f>IF(OR(B306&amp;""="",NOT(ISNUMBER(A306))),"",IF(COUNTIFS($B$6:$B$2005,B306&amp;"",$A$6:$A$2005,"&gt;"&amp;A306)=0,1,0))</f>
        <v/>
      </c>
      <c r="I306" s="22">
        <f>IF(B306&amp;""="","",COUNTIFS($B$6:B306,B306&amp;""))</f>
        <v/>
      </c>
      <c r="J306" s="6">
        <f>IF(B306&amp;""="","",B306&amp;"|"&amp;I306)</f>
        <v/>
      </c>
    </row>
    <row r="307">
      <c r="A307" s="13" t="n"/>
      <c r="B307" s="5" t="n"/>
      <c r="C307" s="15" t="n"/>
      <c r="D307" s="14" t="n"/>
      <c r="E307" s="5" t="n"/>
      <c r="F307" s="5" t="n"/>
      <c r="G307" s="6">
        <f>IF(B307&amp;""="","",IFERROR(INDEX('الوحدات'!$C$6:$C$305,MATCH(B307&amp;"",'الوحدات'!$A$6:$A$305,0))&amp;"","كود غير موجود"))</f>
        <v/>
      </c>
      <c r="H307" s="22">
        <f>IF(OR(B307&amp;""="",NOT(ISNUMBER(A307))),"",IF(COUNTIFS($B$6:$B$2005,B307&amp;"",$A$6:$A$2005,"&gt;"&amp;A307)=0,1,0))</f>
        <v/>
      </c>
      <c r="I307" s="22">
        <f>IF(B307&amp;""="","",COUNTIFS($B$6:B307,B307&amp;""))</f>
        <v/>
      </c>
      <c r="J307" s="6">
        <f>IF(B307&amp;""="","",B307&amp;"|"&amp;I307)</f>
        <v/>
      </c>
    </row>
    <row r="308">
      <c r="A308" s="13" t="n"/>
      <c r="B308" s="5" t="n"/>
      <c r="C308" s="15" t="n"/>
      <c r="D308" s="14" t="n"/>
      <c r="E308" s="5" t="n"/>
      <c r="F308" s="5" t="n"/>
      <c r="G308" s="6">
        <f>IF(B308&amp;""="","",IFERROR(INDEX('الوحدات'!$C$6:$C$305,MATCH(B308&amp;"",'الوحدات'!$A$6:$A$305,0))&amp;"","كود غير موجود"))</f>
        <v/>
      </c>
      <c r="H308" s="22">
        <f>IF(OR(B308&amp;""="",NOT(ISNUMBER(A308))),"",IF(COUNTIFS($B$6:$B$2005,B308&amp;"",$A$6:$A$2005,"&gt;"&amp;A308)=0,1,0))</f>
        <v/>
      </c>
      <c r="I308" s="22">
        <f>IF(B308&amp;""="","",COUNTIFS($B$6:B308,B308&amp;""))</f>
        <v/>
      </c>
      <c r="J308" s="6">
        <f>IF(B308&amp;""="","",B308&amp;"|"&amp;I308)</f>
        <v/>
      </c>
    </row>
    <row r="309">
      <c r="A309" s="13" t="n"/>
      <c r="B309" s="5" t="n"/>
      <c r="C309" s="15" t="n"/>
      <c r="D309" s="14" t="n"/>
      <c r="E309" s="5" t="n"/>
      <c r="F309" s="5" t="n"/>
      <c r="G309" s="6">
        <f>IF(B309&amp;""="","",IFERROR(INDEX('الوحدات'!$C$6:$C$305,MATCH(B309&amp;"",'الوحدات'!$A$6:$A$305,0))&amp;"","كود غير موجود"))</f>
        <v/>
      </c>
      <c r="H309" s="22">
        <f>IF(OR(B309&amp;""="",NOT(ISNUMBER(A309))),"",IF(COUNTIFS($B$6:$B$2005,B309&amp;"",$A$6:$A$2005,"&gt;"&amp;A309)=0,1,0))</f>
        <v/>
      </c>
      <c r="I309" s="22">
        <f>IF(B309&amp;""="","",COUNTIFS($B$6:B309,B309&amp;""))</f>
        <v/>
      </c>
      <c r="J309" s="6">
        <f>IF(B309&amp;""="","",B309&amp;"|"&amp;I309)</f>
        <v/>
      </c>
    </row>
    <row r="310">
      <c r="A310" s="13" t="n"/>
      <c r="B310" s="5" t="n"/>
      <c r="C310" s="15" t="n"/>
      <c r="D310" s="14" t="n"/>
      <c r="E310" s="5" t="n"/>
      <c r="F310" s="5" t="n"/>
      <c r="G310" s="6">
        <f>IF(B310&amp;""="","",IFERROR(INDEX('الوحدات'!$C$6:$C$305,MATCH(B310&amp;"",'الوحدات'!$A$6:$A$305,0))&amp;"","كود غير موجود"))</f>
        <v/>
      </c>
      <c r="H310" s="22">
        <f>IF(OR(B310&amp;""="",NOT(ISNUMBER(A310))),"",IF(COUNTIFS($B$6:$B$2005,B310&amp;"",$A$6:$A$2005,"&gt;"&amp;A310)=0,1,0))</f>
        <v/>
      </c>
      <c r="I310" s="22">
        <f>IF(B310&amp;""="","",COUNTIFS($B$6:B310,B310&amp;""))</f>
        <v/>
      </c>
      <c r="J310" s="6">
        <f>IF(B310&amp;""="","",B310&amp;"|"&amp;I310)</f>
        <v/>
      </c>
    </row>
    <row r="311">
      <c r="A311" s="13" t="n"/>
      <c r="B311" s="5" t="n"/>
      <c r="C311" s="15" t="n"/>
      <c r="D311" s="14" t="n"/>
      <c r="E311" s="5" t="n"/>
      <c r="F311" s="5" t="n"/>
      <c r="G311" s="6">
        <f>IF(B311&amp;""="","",IFERROR(INDEX('الوحدات'!$C$6:$C$305,MATCH(B311&amp;"",'الوحدات'!$A$6:$A$305,0))&amp;"","كود غير موجود"))</f>
        <v/>
      </c>
      <c r="H311" s="22">
        <f>IF(OR(B311&amp;""="",NOT(ISNUMBER(A311))),"",IF(COUNTIFS($B$6:$B$2005,B311&amp;"",$A$6:$A$2005,"&gt;"&amp;A311)=0,1,0))</f>
        <v/>
      </c>
      <c r="I311" s="22">
        <f>IF(B311&amp;""="","",COUNTIFS($B$6:B311,B311&amp;""))</f>
        <v/>
      </c>
      <c r="J311" s="6">
        <f>IF(B311&amp;""="","",B311&amp;"|"&amp;I311)</f>
        <v/>
      </c>
    </row>
    <row r="312">
      <c r="A312" s="13" t="n"/>
      <c r="B312" s="5" t="n"/>
      <c r="C312" s="15" t="n"/>
      <c r="D312" s="14" t="n"/>
      <c r="E312" s="5" t="n"/>
      <c r="F312" s="5" t="n"/>
      <c r="G312" s="6">
        <f>IF(B312&amp;""="","",IFERROR(INDEX('الوحدات'!$C$6:$C$305,MATCH(B312&amp;"",'الوحدات'!$A$6:$A$305,0))&amp;"","كود غير موجود"))</f>
        <v/>
      </c>
      <c r="H312" s="22">
        <f>IF(OR(B312&amp;""="",NOT(ISNUMBER(A312))),"",IF(COUNTIFS($B$6:$B$2005,B312&amp;"",$A$6:$A$2005,"&gt;"&amp;A312)=0,1,0))</f>
        <v/>
      </c>
      <c r="I312" s="22">
        <f>IF(B312&amp;""="","",COUNTIFS($B$6:B312,B312&amp;""))</f>
        <v/>
      </c>
      <c r="J312" s="6">
        <f>IF(B312&amp;""="","",B312&amp;"|"&amp;I312)</f>
        <v/>
      </c>
    </row>
    <row r="313">
      <c r="A313" s="13" t="n"/>
      <c r="B313" s="5" t="n"/>
      <c r="C313" s="15" t="n"/>
      <c r="D313" s="14" t="n"/>
      <c r="E313" s="5" t="n"/>
      <c r="F313" s="5" t="n"/>
      <c r="G313" s="6">
        <f>IF(B313&amp;""="","",IFERROR(INDEX('الوحدات'!$C$6:$C$305,MATCH(B313&amp;"",'الوحدات'!$A$6:$A$305,0))&amp;"","كود غير موجود"))</f>
        <v/>
      </c>
      <c r="H313" s="22">
        <f>IF(OR(B313&amp;""="",NOT(ISNUMBER(A313))),"",IF(COUNTIFS($B$6:$B$2005,B313&amp;"",$A$6:$A$2005,"&gt;"&amp;A313)=0,1,0))</f>
        <v/>
      </c>
      <c r="I313" s="22">
        <f>IF(B313&amp;""="","",COUNTIFS($B$6:B313,B313&amp;""))</f>
        <v/>
      </c>
      <c r="J313" s="6">
        <f>IF(B313&amp;""="","",B313&amp;"|"&amp;I313)</f>
        <v/>
      </c>
    </row>
    <row r="314">
      <c r="A314" s="13" t="n"/>
      <c r="B314" s="5" t="n"/>
      <c r="C314" s="15" t="n"/>
      <c r="D314" s="14" t="n"/>
      <c r="E314" s="5" t="n"/>
      <c r="F314" s="5" t="n"/>
      <c r="G314" s="6">
        <f>IF(B314&amp;""="","",IFERROR(INDEX('الوحدات'!$C$6:$C$305,MATCH(B314&amp;"",'الوحدات'!$A$6:$A$305,0))&amp;"","كود غير موجود"))</f>
        <v/>
      </c>
      <c r="H314" s="22">
        <f>IF(OR(B314&amp;""="",NOT(ISNUMBER(A314))),"",IF(COUNTIFS($B$6:$B$2005,B314&amp;"",$A$6:$A$2005,"&gt;"&amp;A314)=0,1,0))</f>
        <v/>
      </c>
      <c r="I314" s="22">
        <f>IF(B314&amp;""="","",COUNTIFS($B$6:B314,B314&amp;""))</f>
        <v/>
      </c>
      <c r="J314" s="6">
        <f>IF(B314&amp;""="","",B314&amp;"|"&amp;I314)</f>
        <v/>
      </c>
    </row>
    <row r="315">
      <c r="A315" s="13" t="n"/>
      <c r="B315" s="5" t="n"/>
      <c r="C315" s="15" t="n"/>
      <c r="D315" s="14" t="n"/>
      <c r="E315" s="5" t="n"/>
      <c r="F315" s="5" t="n"/>
      <c r="G315" s="6">
        <f>IF(B315&amp;""="","",IFERROR(INDEX('الوحدات'!$C$6:$C$305,MATCH(B315&amp;"",'الوحدات'!$A$6:$A$305,0))&amp;"","كود غير موجود"))</f>
        <v/>
      </c>
      <c r="H315" s="22">
        <f>IF(OR(B315&amp;""="",NOT(ISNUMBER(A315))),"",IF(COUNTIFS($B$6:$B$2005,B315&amp;"",$A$6:$A$2005,"&gt;"&amp;A315)=0,1,0))</f>
        <v/>
      </c>
      <c r="I315" s="22">
        <f>IF(B315&amp;""="","",COUNTIFS($B$6:B315,B315&amp;""))</f>
        <v/>
      </c>
      <c r="J315" s="6">
        <f>IF(B315&amp;""="","",B315&amp;"|"&amp;I315)</f>
        <v/>
      </c>
    </row>
    <row r="316">
      <c r="A316" s="13" t="n"/>
      <c r="B316" s="5" t="n"/>
      <c r="C316" s="15" t="n"/>
      <c r="D316" s="14" t="n"/>
      <c r="E316" s="5" t="n"/>
      <c r="F316" s="5" t="n"/>
      <c r="G316" s="6">
        <f>IF(B316&amp;""="","",IFERROR(INDEX('الوحدات'!$C$6:$C$305,MATCH(B316&amp;"",'الوحدات'!$A$6:$A$305,0))&amp;"","كود غير موجود"))</f>
        <v/>
      </c>
      <c r="H316" s="22">
        <f>IF(OR(B316&amp;""="",NOT(ISNUMBER(A316))),"",IF(COUNTIFS($B$6:$B$2005,B316&amp;"",$A$6:$A$2005,"&gt;"&amp;A316)=0,1,0))</f>
        <v/>
      </c>
      <c r="I316" s="22">
        <f>IF(B316&amp;""="","",COUNTIFS($B$6:B316,B316&amp;""))</f>
        <v/>
      </c>
      <c r="J316" s="6">
        <f>IF(B316&amp;""="","",B316&amp;"|"&amp;I316)</f>
        <v/>
      </c>
    </row>
    <row r="317">
      <c r="A317" s="13" t="n"/>
      <c r="B317" s="5" t="n"/>
      <c r="C317" s="15" t="n"/>
      <c r="D317" s="14" t="n"/>
      <c r="E317" s="5" t="n"/>
      <c r="F317" s="5" t="n"/>
      <c r="G317" s="6">
        <f>IF(B317&amp;""="","",IFERROR(INDEX('الوحدات'!$C$6:$C$305,MATCH(B317&amp;"",'الوحدات'!$A$6:$A$305,0))&amp;"","كود غير موجود"))</f>
        <v/>
      </c>
      <c r="H317" s="22">
        <f>IF(OR(B317&amp;""="",NOT(ISNUMBER(A317))),"",IF(COUNTIFS($B$6:$B$2005,B317&amp;"",$A$6:$A$2005,"&gt;"&amp;A317)=0,1,0))</f>
        <v/>
      </c>
      <c r="I317" s="22">
        <f>IF(B317&amp;""="","",COUNTIFS($B$6:B317,B317&amp;""))</f>
        <v/>
      </c>
      <c r="J317" s="6">
        <f>IF(B317&amp;""="","",B317&amp;"|"&amp;I317)</f>
        <v/>
      </c>
    </row>
    <row r="318">
      <c r="A318" s="13" t="n"/>
      <c r="B318" s="5" t="n"/>
      <c r="C318" s="15" t="n"/>
      <c r="D318" s="14" t="n"/>
      <c r="E318" s="5" t="n"/>
      <c r="F318" s="5" t="n"/>
      <c r="G318" s="6">
        <f>IF(B318&amp;""="","",IFERROR(INDEX('الوحدات'!$C$6:$C$305,MATCH(B318&amp;"",'الوحدات'!$A$6:$A$305,0))&amp;"","كود غير موجود"))</f>
        <v/>
      </c>
      <c r="H318" s="22">
        <f>IF(OR(B318&amp;""="",NOT(ISNUMBER(A318))),"",IF(COUNTIFS($B$6:$B$2005,B318&amp;"",$A$6:$A$2005,"&gt;"&amp;A318)=0,1,0))</f>
        <v/>
      </c>
      <c r="I318" s="22">
        <f>IF(B318&amp;""="","",COUNTIFS($B$6:B318,B318&amp;""))</f>
        <v/>
      </c>
      <c r="J318" s="6">
        <f>IF(B318&amp;""="","",B318&amp;"|"&amp;I318)</f>
        <v/>
      </c>
    </row>
    <row r="319">
      <c r="A319" s="13" t="n"/>
      <c r="B319" s="5" t="n"/>
      <c r="C319" s="15" t="n"/>
      <c r="D319" s="14" t="n"/>
      <c r="E319" s="5" t="n"/>
      <c r="F319" s="5" t="n"/>
      <c r="G319" s="6">
        <f>IF(B319&amp;""="","",IFERROR(INDEX('الوحدات'!$C$6:$C$305,MATCH(B319&amp;"",'الوحدات'!$A$6:$A$305,0))&amp;"","كود غير موجود"))</f>
        <v/>
      </c>
      <c r="H319" s="22">
        <f>IF(OR(B319&amp;""="",NOT(ISNUMBER(A319))),"",IF(COUNTIFS($B$6:$B$2005,B319&amp;"",$A$6:$A$2005,"&gt;"&amp;A319)=0,1,0))</f>
        <v/>
      </c>
      <c r="I319" s="22">
        <f>IF(B319&amp;""="","",COUNTIFS($B$6:B319,B319&amp;""))</f>
        <v/>
      </c>
      <c r="J319" s="6">
        <f>IF(B319&amp;""="","",B319&amp;"|"&amp;I319)</f>
        <v/>
      </c>
    </row>
    <row r="320">
      <c r="A320" s="13" t="n"/>
      <c r="B320" s="5" t="n"/>
      <c r="C320" s="15" t="n"/>
      <c r="D320" s="14" t="n"/>
      <c r="E320" s="5" t="n"/>
      <c r="F320" s="5" t="n"/>
      <c r="G320" s="6">
        <f>IF(B320&amp;""="","",IFERROR(INDEX('الوحدات'!$C$6:$C$305,MATCH(B320&amp;"",'الوحدات'!$A$6:$A$305,0))&amp;"","كود غير موجود"))</f>
        <v/>
      </c>
      <c r="H320" s="22">
        <f>IF(OR(B320&amp;""="",NOT(ISNUMBER(A320))),"",IF(COUNTIFS($B$6:$B$2005,B320&amp;"",$A$6:$A$2005,"&gt;"&amp;A320)=0,1,0))</f>
        <v/>
      </c>
      <c r="I320" s="22">
        <f>IF(B320&amp;""="","",COUNTIFS($B$6:B320,B320&amp;""))</f>
        <v/>
      </c>
      <c r="J320" s="6">
        <f>IF(B320&amp;""="","",B320&amp;"|"&amp;I320)</f>
        <v/>
      </c>
    </row>
    <row r="321">
      <c r="A321" s="13" t="n"/>
      <c r="B321" s="5" t="n"/>
      <c r="C321" s="15" t="n"/>
      <c r="D321" s="14" t="n"/>
      <c r="E321" s="5" t="n"/>
      <c r="F321" s="5" t="n"/>
      <c r="G321" s="6">
        <f>IF(B321&amp;""="","",IFERROR(INDEX('الوحدات'!$C$6:$C$305,MATCH(B321&amp;"",'الوحدات'!$A$6:$A$305,0))&amp;"","كود غير موجود"))</f>
        <v/>
      </c>
      <c r="H321" s="22">
        <f>IF(OR(B321&amp;""="",NOT(ISNUMBER(A321))),"",IF(COUNTIFS($B$6:$B$2005,B321&amp;"",$A$6:$A$2005,"&gt;"&amp;A321)=0,1,0))</f>
        <v/>
      </c>
      <c r="I321" s="22">
        <f>IF(B321&amp;""="","",COUNTIFS($B$6:B321,B321&amp;""))</f>
        <v/>
      </c>
      <c r="J321" s="6">
        <f>IF(B321&amp;""="","",B321&amp;"|"&amp;I321)</f>
        <v/>
      </c>
    </row>
    <row r="322">
      <c r="A322" s="13" t="n"/>
      <c r="B322" s="5" t="n"/>
      <c r="C322" s="15" t="n"/>
      <c r="D322" s="14" t="n"/>
      <c r="E322" s="5" t="n"/>
      <c r="F322" s="5" t="n"/>
      <c r="G322" s="6">
        <f>IF(B322&amp;""="","",IFERROR(INDEX('الوحدات'!$C$6:$C$305,MATCH(B322&amp;"",'الوحدات'!$A$6:$A$305,0))&amp;"","كود غير موجود"))</f>
        <v/>
      </c>
      <c r="H322" s="22">
        <f>IF(OR(B322&amp;""="",NOT(ISNUMBER(A322))),"",IF(COUNTIFS($B$6:$B$2005,B322&amp;"",$A$6:$A$2005,"&gt;"&amp;A322)=0,1,0))</f>
        <v/>
      </c>
      <c r="I322" s="22">
        <f>IF(B322&amp;""="","",COUNTIFS($B$6:B322,B322&amp;""))</f>
        <v/>
      </c>
      <c r="J322" s="6">
        <f>IF(B322&amp;""="","",B322&amp;"|"&amp;I322)</f>
        <v/>
      </c>
    </row>
    <row r="323">
      <c r="A323" s="13" t="n"/>
      <c r="B323" s="5" t="n"/>
      <c r="C323" s="15" t="n"/>
      <c r="D323" s="14" t="n"/>
      <c r="E323" s="5" t="n"/>
      <c r="F323" s="5" t="n"/>
      <c r="G323" s="6">
        <f>IF(B323&amp;""="","",IFERROR(INDEX('الوحدات'!$C$6:$C$305,MATCH(B323&amp;"",'الوحدات'!$A$6:$A$305,0))&amp;"","كود غير موجود"))</f>
        <v/>
      </c>
      <c r="H323" s="22">
        <f>IF(OR(B323&amp;""="",NOT(ISNUMBER(A323))),"",IF(COUNTIFS($B$6:$B$2005,B323&amp;"",$A$6:$A$2005,"&gt;"&amp;A323)=0,1,0))</f>
        <v/>
      </c>
      <c r="I323" s="22">
        <f>IF(B323&amp;""="","",COUNTIFS($B$6:B323,B323&amp;""))</f>
        <v/>
      </c>
      <c r="J323" s="6">
        <f>IF(B323&amp;""="","",B323&amp;"|"&amp;I323)</f>
        <v/>
      </c>
    </row>
    <row r="324">
      <c r="A324" s="13" t="n"/>
      <c r="B324" s="5" t="n"/>
      <c r="C324" s="15" t="n"/>
      <c r="D324" s="14" t="n"/>
      <c r="E324" s="5" t="n"/>
      <c r="F324" s="5" t="n"/>
      <c r="G324" s="6">
        <f>IF(B324&amp;""="","",IFERROR(INDEX('الوحدات'!$C$6:$C$305,MATCH(B324&amp;"",'الوحدات'!$A$6:$A$305,0))&amp;"","كود غير موجود"))</f>
        <v/>
      </c>
      <c r="H324" s="22">
        <f>IF(OR(B324&amp;""="",NOT(ISNUMBER(A324))),"",IF(COUNTIFS($B$6:$B$2005,B324&amp;"",$A$6:$A$2005,"&gt;"&amp;A324)=0,1,0))</f>
        <v/>
      </c>
      <c r="I324" s="22">
        <f>IF(B324&amp;""="","",COUNTIFS($B$6:B324,B324&amp;""))</f>
        <v/>
      </c>
      <c r="J324" s="6">
        <f>IF(B324&amp;""="","",B324&amp;"|"&amp;I324)</f>
        <v/>
      </c>
    </row>
    <row r="325">
      <c r="A325" s="13" t="n"/>
      <c r="B325" s="5" t="n"/>
      <c r="C325" s="15" t="n"/>
      <c r="D325" s="14" t="n"/>
      <c r="E325" s="5" t="n"/>
      <c r="F325" s="5" t="n"/>
      <c r="G325" s="6">
        <f>IF(B325&amp;""="","",IFERROR(INDEX('الوحدات'!$C$6:$C$305,MATCH(B325&amp;"",'الوحدات'!$A$6:$A$305,0))&amp;"","كود غير موجود"))</f>
        <v/>
      </c>
      <c r="H325" s="22">
        <f>IF(OR(B325&amp;""="",NOT(ISNUMBER(A325))),"",IF(COUNTIFS($B$6:$B$2005,B325&amp;"",$A$6:$A$2005,"&gt;"&amp;A325)=0,1,0))</f>
        <v/>
      </c>
      <c r="I325" s="22">
        <f>IF(B325&amp;""="","",COUNTIFS($B$6:B325,B325&amp;""))</f>
        <v/>
      </c>
      <c r="J325" s="6">
        <f>IF(B325&amp;""="","",B325&amp;"|"&amp;I325)</f>
        <v/>
      </c>
    </row>
    <row r="326">
      <c r="A326" s="13" t="n"/>
      <c r="B326" s="5" t="n"/>
      <c r="C326" s="15" t="n"/>
      <c r="D326" s="14" t="n"/>
      <c r="E326" s="5" t="n"/>
      <c r="F326" s="5" t="n"/>
      <c r="G326" s="6">
        <f>IF(B326&amp;""="","",IFERROR(INDEX('الوحدات'!$C$6:$C$305,MATCH(B326&amp;"",'الوحدات'!$A$6:$A$305,0))&amp;"","كود غير موجود"))</f>
        <v/>
      </c>
      <c r="H326" s="22">
        <f>IF(OR(B326&amp;""="",NOT(ISNUMBER(A326))),"",IF(COUNTIFS($B$6:$B$2005,B326&amp;"",$A$6:$A$2005,"&gt;"&amp;A326)=0,1,0))</f>
        <v/>
      </c>
      <c r="I326" s="22">
        <f>IF(B326&amp;""="","",COUNTIFS($B$6:B326,B326&amp;""))</f>
        <v/>
      </c>
      <c r="J326" s="6">
        <f>IF(B326&amp;""="","",B326&amp;"|"&amp;I326)</f>
        <v/>
      </c>
    </row>
    <row r="327">
      <c r="A327" s="13" t="n"/>
      <c r="B327" s="5" t="n"/>
      <c r="C327" s="15" t="n"/>
      <c r="D327" s="14" t="n"/>
      <c r="E327" s="5" t="n"/>
      <c r="F327" s="5" t="n"/>
      <c r="G327" s="6">
        <f>IF(B327&amp;""="","",IFERROR(INDEX('الوحدات'!$C$6:$C$305,MATCH(B327&amp;"",'الوحدات'!$A$6:$A$305,0))&amp;"","كود غير موجود"))</f>
        <v/>
      </c>
      <c r="H327" s="22">
        <f>IF(OR(B327&amp;""="",NOT(ISNUMBER(A327))),"",IF(COUNTIFS($B$6:$B$2005,B327&amp;"",$A$6:$A$2005,"&gt;"&amp;A327)=0,1,0))</f>
        <v/>
      </c>
      <c r="I327" s="22">
        <f>IF(B327&amp;""="","",COUNTIFS($B$6:B327,B327&amp;""))</f>
        <v/>
      </c>
      <c r="J327" s="6">
        <f>IF(B327&amp;""="","",B327&amp;"|"&amp;I327)</f>
        <v/>
      </c>
    </row>
    <row r="328">
      <c r="A328" s="13" t="n"/>
      <c r="B328" s="5" t="n"/>
      <c r="C328" s="15" t="n"/>
      <c r="D328" s="14" t="n"/>
      <c r="E328" s="5" t="n"/>
      <c r="F328" s="5" t="n"/>
      <c r="G328" s="6">
        <f>IF(B328&amp;""="","",IFERROR(INDEX('الوحدات'!$C$6:$C$305,MATCH(B328&amp;"",'الوحدات'!$A$6:$A$305,0))&amp;"","كود غير موجود"))</f>
        <v/>
      </c>
      <c r="H328" s="22">
        <f>IF(OR(B328&amp;""="",NOT(ISNUMBER(A328))),"",IF(COUNTIFS($B$6:$B$2005,B328&amp;"",$A$6:$A$2005,"&gt;"&amp;A328)=0,1,0))</f>
        <v/>
      </c>
      <c r="I328" s="22">
        <f>IF(B328&amp;""="","",COUNTIFS($B$6:B328,B328&amp;""))</f>
        <v/>
      </c>
      <c r="J328" s="6">
        <f>IF(B328&amp;""="","",B328&amp;"|"&amp;I328)</f>
        <v/>
      </c>
    </row>
    <row r="329">
      <c r="A329" s="13" t="n"/>
      <c r="B329" s="5" t="n"/>
      <c r="C329" s="15" t="n"/>
      <c r="D329" s="14" t="n"/>
      <c r="E329" s="5" t="n"/>
      <c r="F329" s="5" t="n"/>
      <c r="G329" s="6">
        <f>IF(B329&amp;""="","",IFERROR(INDEX('الوحدات'!$C$6:$C$305,MATCH(B329&amp;"",'الوحدات'!$A$6:$A$305,0))&amp;"","كود غير موجود"))</f>
        <v/>
      </c>
      <c r="H329" s="22">
        <f>IF(OR(B329&amp;""="",NOT(ISNUMBER(A329))),"",IF(COUNTIFS($B$6:$B$2005,B329&amp;"",$A$6:$A$2005,"&gt;"&amp;A329)=0,1,0))</f>
        <v/>
      </c>
      <c r="I329" s="22">
        <f>IF(B329&amp;""="","",COUNTIFS($B$6:B329,B329&amp;""))</f>
        <v/>
      </c>
      <c r="J329" s="6">
        <f>IF(B329&amp;""="","",B329&amp;"|"&amp;I329)</f>
        <v/>
      </c>
    </row>
    <row r="330">
      <c r="A330" s="13" t="n"/>
      <c r="B330" s="5" t="n"/>
      <c r="C330" s="15" t="n"/>
      <c r="D330" s="14" t="n"/>
      <c r="E330" s="5" t="n"/>
      <c r="F330" s="5" t="n"/>
      <c r="G330" s="6">
        <f>IF(B330&amp;""="","",IFERROR(INDEX('الوحدات'!$C$6:$C$305,MATCH(B330&amp;"",'الوحدات'!$A$6:$A$305,0))&amp;"","كود غير موجود"))</f>
        <v/>
      </c>
      <c r="H330" s="22">
        <f>IF(OR(B330&amp;""="",NOT(ISNUMBER(A330))),"",IF(COUNTIFS($B$6:$B$2005,B330&amp;"",$A$6:$A$2005,"&gt;"&amp;A330)=0,1,0))</f>
        <v/>
      </c>
      <c r="I330" s="22">
        <f>IF(B330&amp;""="","",COUNTIFS($B$6:B330,B330&amp;""))</f>
        <v/>
      </c>
      <c r="J330" s="6">
        <f>IF(B330&amp;""="","",B330&amp;"|"&amp;I330)</f>
        <v/>
      </c>
    </row>
    <row r="331">
      <c r="A331" s="13" t="n"/>
      <c r="B331" s="5" t="n"/>
      <c r="C331" s="15" t="n"/>
      <c r="D331" s="14" t="n"/>
      <c r="E331" s="5" t="n"/>
      <c r="F331" s="5" t="n"/>
      <c r="G331" s="6">
        <f>IF(B331&amp;""="","",IFERROR(INDEX('الوحدات'!$C$6:$C$305,MATCH(B331&amp;"",'الوحدات'!$A$6:$A$305,0))&amp;"","كود غير موجود"))</f>
        <v/>
      </c>
      <c r="H331" s="22">
        <f>IF(OR(B331&amp;""="",NOT(ISNUMBER(A331))),"",IF(COUNTIFS($B$6:$B$2005,B331&amp;"",$A$6:$A$2005,"&gt;"&amp;A331)=0,1,0))</f>
        <v/>
      </c>
      <c r="I331" s="22">
        <f>IF(B331&amp;""="","",COUNTIFS($B$6:B331,B331&amp;""))</f>
        <v/>
      </c>
      <c r="J331" s="6">
        <f>IF(B331&amp;""="","",B331&amp;"|"&amp;I331)</f>
        <v/>
      </c>
    </row>
    <row r="332">
      <c r="A332" s="13" t="n"/>
      <c r="B332" s="5" t="n"/>
      <c r="C332" s="15" t="n"/>
      <c r="D332" s="14" t="n"/>
      <c r="E332" s="5" t="n"/>
      <c r="F332" s="5" t="n"/>
      <c r="G332" s="6">
        <f>IF(B332&amp;""="","",IFERROR(INDEX('الوحدات'!$C$6:$C$305,MATCH(B332&amp;"",'الوحدات'!$A$6:$A$305,0))&amp;"","كود غير موجود"))</f>
        <v/>
      </c>
      <c r="H332" s="22">
        <f>IF(OR(B332&amp;""="",NOT(ISNUMBER(A332))),"",IF(COUNTIFS($B$6:$B$2005,B332&amp;"",$A$6:$A$2005,"&gt;"&amp;A332)=0,1,0))</f>
        <v/>
      </c>
      <c r="I332" s="22">
        <f>IF(B332&amp;""="","",COUNTIFS($B$6:B332,B332&amp;""))</f>
        <v/>
      </c>
      <c r="J332" s="6">
        <f>IF(B332&amp;""="","",B332&amp;"|"&amp;I332)</f>
        <v/>
      </c>
    </row>
    <row r="333">
      <c r="A333" s="13" t="n"/>
      <c r="B333" s="5" t="n"/>
      <c r="C333" s="15" t="n"/>
      <c r="D333" s="14" t="n"/>
      <c r="E333" s="5" t="n"/>
      <c r="F333" s="5" t="n"/>
      <c r="G333" s="6">
        <f>IF(B333&amp;""="","",IFERROR(INDEX('الوحدات'!$C$6:$C$305,MATCH(B333&amp;"",'الوحدات'!$A$6:$A$305,0))&amp;"","كود غير موجود"))</f>
        <v/>
      </c>
      <c r="H333" s="22">
        <f>IF(OR(B333&amp;""="",NOT(ISNUMBER(A333))),"",IF(COUNTIFS($B$6:$B$2005,B333&amp;"",$A$6:$A$2005,"&gt;"&amp;A333)=0,1,0))</f>
        <v/>
      </c>
      <c r="I333" s="22">
        <f>IF(B333&amp;""="","",COUNTIFS($B$6:B333,B333&amp;""))</f>
        <v/>
      </c>
      <c r="J333" s="6">
        <f>IF(B333&amp;""="","",B333&amp;"|"&amp;I333)</f>
        <v/>
      </c>
    </row>
    <row r="334">
      <c r="A334" s="13" t="n"/>
      <c r="B334" s="5" t="n"/>
      <c r="C334" s="15" t="n"/>
      <c r="D334" s="14" t="n"/>
      <c r="E334" s="5" t="n"/>
      <c r="F334" s="5" t="n"/>
      <c r="G334" s="6">
        <f>IF(B334&amp;""="","",IFERROR(INDEX('الوحدات'!$C$6:$C$305,MATCH(B334&amp;"",'الوحدات'!$A$6:$A$305,0))&amp;"","كود غير موجود"))</f>
        <v/>
      </c>
      <c r="H334" s="22">
        <f>IF(OR(B334&amp;""="",NOT(ISNUMBER(A334))),"",IF(COUNTIFS($B$6:$B$2005,B334&amp;"",$A$6:$A$2005,"&gt;"&amp;A334)=0,1,0))</f>
        <v/>
      </c>
      <c r="I334" s="22">
        <f>IF(B334&amp;""="","",COUNTIFS($B$6:B334,B334&amp;""))</f>
        <v/>
      </c>
      <c r="J334" s="6">
        <f>IF(B334&amp;""="","",B334&amp;"|"&amp;I334)</f>
        <v/>
      </c>
    </row>
    <row r="335">
      <c r="A335" s="13" t="n"/>
      <c r="B335" s="5" t="n"/>
      <c r="C335" s="15" t="n"/>
      <c r="D335" s="14" t="n"/>
      <c r="E335" s="5" t="n"/>
      <c r="F335" s="5" t="n"/>
      <c r="G335" s="6">
        <f>IF(B335&amp;""="","",IFERROR(INDEX('الوحدات'!$C$6:$C$305,MATCH(B335&amp;"",'الوحدات'!$A$6:$A$305,0))&amp;"","كود غير موجود"))</f>
        <v/>
      </c>
      <c r="H335" s="22">
        <f>IF(OR(B335&amp;""="",NOT(ISNUMBER(A335))),"",IF(COUNTIFS($B$6:$B$2005,B335&amp;"",$A$6:$A$2005,"&gt;"&amp;A335)=0,1,0))</f>
        <v/>
      </c>
      <c r="I335" s="22">
        <f>IF(B335&amp;""="","",COUNTIFS($B$6:B335,B335&amp;""))</f>
        <v/>
      </c>
      <c r="J335" s="6">
        <f>IF(B335&amp;""="","",B335&amp;"|"&amp;I335)</f>
        <v/>
      </c>
    </row>
    <row r="336">
      <c r="A336" s="13" t="n"/>
      <c r="B336" s="5" t="n"/>
      <c r="C336" s="15" t="n"/>
      <c r="D336" s="14" t="n"/>
      <c r="E336" s="5" t="n"/>
      <c r="F336" s="5" t="n"/>
      <c r="G336" s="6">
        <f>IF(B336&amp;""="","",IFERROR(INDEX('الوحدات'!$C$6:$C$305,MATCH(B336&amp;"",'الوحدات'!$A$6:$A$305,0))&amp;"","كود غير موجود"))</f>
        <v/>
      </c>
      <c r="H336" s="22">
        <f>IF(OR(B336&amp;""="",NOT(ISNUMBER(A336))),"",IF(COUNTIFS($B$6:$B$2005,B336&amp;"",$A$6:$A$2005,"&gt;"&amp;A336)=0,1,0))</f>
        <v/>
      </c>
      <c r="I336" s="22">
        <f>IF(B336&amp;""="","",COUNTIFS($B$6:B336,B336&amp;""))</f>
        <v/>
      </c>
      <c r="J336" s="6">
        <f>IF(B336&amp;""="","",B336&amp;"|"&amp;I336)</f>
        <v/>
      </c>
    </row>
    <row r="337">
      <c r="A337" s="13" t="n"/>
      <c r="B337" s="5" t="n"/>
      <c r="C337" s="15" t="n"/>
      <c r="D337" s="14" t="n"/>
      <c r="E337" s="5" t="n"/>
      <c r="F337" s="5" t="n"/>
      <c r="G337" s="6">
        <f>IF(B337&amp;""="","",IFERROR(INDEX('الوحدات'!$C$6:$C$305,MATCH(B337&amp;"",'الوحدات'!$A$6:$A$305,0))&amp;"","كود غير موجود"))</f>
        <v/>
      </c>
      <c r="H337" s="22">
        <f>IF(OR(B337&amp;""="",NOT(ISNUMBER(A337))),"",IF(COUNTIFS($B$6:$B$2005,B337&amp;"",$A$6:$A$2005,"&gt;"&amp;A337)=0,1,0))</f>
        <v/>
      </c>
      <c r="I337" s="22">
        <f>IF(B337&amp;""="","",COUNTIFS($B$6:B337,B337&amp;""))</f>
        <v/>
      </c>
      <c r="J337" s="6">
        <f>IF(B337&amp;""="","",B337&amp;"|"&amp;I337)</f>
        <v/>
      </c>
    </row>
    <row r="338">
      <c r="A338" s="13" t="n"/>
      <c r="B338" s="5" t="n"/>
      <c r="C338" s="15" t="n"/>
      <c r="D338" s="14" t="n"/>
      <c r="E338" s="5" t="n"/>
      <c r="F338" s="5" t="n"/>
      <c r="G338" s="6">
        <f>IF(B338&amp;""="","",IFERROR(INDEX('الوحدات'!$C$6:$C$305,MATCH(B338&amp;"",'الوحدات'!$A$6:$A$305,0))&amp;"","كود غير موجود"))</f>
        <v/>
      </c>
      <c r="H338" s="22">
        <f>IF(OR(B338&amp;""="",NOT(ISNUMBER(A338))),"",IF(COUNTIFS($B$6:$B$2005,B338&amp;"",$A$6:$A$2005,"&gt;"&amp;A338)=0,1,0))</f>
        <v/>
      </c>
      <c r="I338" s="22">
        <f>IF(B338&amp;""="","",COUNTIFS($B$6:B338,B338&amp;""))</f>
        <v/>
      </c>
      <c r="J338" s="6">
        <f>IF(B338&amp;""="","",B338&amp;"|"&amp;I338)</f>
        <v/>
      </c>
    </row>
    <row r="339">
      <c r="A339" s="13" t="n"/>
      <c r="B339" s="5" t="n"/>
      <c r="C339" s="15" t="n"/>
      <c r="D339" s="14" t="n"/>
      <c r="E339" s="5" t="n"/>
      <c r="F339" s="5" t="n"/>
      <c r="G339" s="6">
        <f>IF(B339&amp;""="","",IFERROR(INDEX('الوحدات'!$C$6:$C$305,MATCH(B339&amp;"",'الوحدات'!$A$6:$A$305,0))&amp;"","كود غير موجود"))</f>
        <v/>
      </c>
      <c r="H339" s="22">
        <f>IF(OR(B339&amp;""="",NOT(ISNUMBER(A339))),"",IF(COUNTIFS($B$6:$B$2005,B339&amp;"",$A$6:$A$2005,"&gt;"&amp;A339)=0,1,0))</f>
        <v/>
      </c>
      <c r="I339" s="22">
        <f>IF(B339&amp;""="","",COUNTIFS($B$6:B339,B339&amp;""))</f>
        <v/>
      </c>
      <c r="J339" s="6">
        <f>IF(B339&amp;""="","",B339&amp;"|"&amp;I339)</f>
        <v/>
      </c>
    </row>
    <row r="340">
      <c r="A340" s="13" t="n"/>
      <c r="B340" s="5" t="n"/>
      <c r="C340" s="15" t="n"/>
      <c r="D340" s="14" t="n"/>
      <c r="E340" s="5" t="n"/>
      <c r="F340" s="5" t="n"/>
      <c r="G340" s="6">
        <f>IF(B340&amp;""="","",IFERROR(INDEX('الوحدات'!$C$6:$C$305,MATCH(B340&amp;"",'الوحدات'!$A$6:$A$305,0))&amp;"","كود غير موجود"))</f>
        <v/>
      </c>
      <c r="H340" s="22">
        <f>IF(OR(B340&amp;""="",NOT(ISNUMBER(A340))),"",IF(COUNTIFS($B$6:$B$2005,B340&amp;"",$A$6:$A$2005,"&gt;"&amp;A340)=0,1,0))</f>
        <v/>
      </c>
      <c r="I340" s="22">
        <f>IF(B340&amp;""="","",COUNTIFS($B$6:B340,B340&amp;""))</f>
        <v/>
      </c>
      <c r="J340" s="6">
        <f>IF(B340&amp;""="","",B340&amp;"|"&amp;I340)</f>
        <v/>
      </c>
    </row>
    <row r="341">
      <c r="A341" s="13" t="n"/>
      <c r="B341" s="5" t="n"/>
      <c r="C341" s="15" t="n"/>
      <c r="D341" s="14" t="n"/>
      <c r="E341" s="5" t="n"/>
      <c r="F341" s="5" t="n"/>
      <c r="G341" s="6">
        <f>IF(B341&amp;""="","",IFERROR(INDEX('الوحدات'!$C$6:$C$305,MATCH(B341&amp;"",'الوحدات'!$A$6:$A$305,0))&amp;"","كود غير موجود"))</f>
        <v/>
      </c>
      <c r="H341" s="22">
        <f>IF(OR(B341&amp;""="",NOT(ISNUMBER(A341))),"",IF(COUNTIFS($B$6:$B$2005,B341&amp;"",$A$6:$A$2005,"&gt;"&amp;A341)=0,1,0))</f>
        <v/>
      </c>
      <c r="I341" s="22">
        <f>IF(B341&amp;""="","",COUNTIFS($B$6:B341,B341&amp;""))</f>
        <v/>
      </c>
      <c r="J341" s="6">
        <f>IF(B341&amp;""="","",B341&amp;"|"&amp;I341)</f>
        <v/>
      </c>
    </row>
    <row r="342">
      <c r="A342" s="13" t="n"/>
      <c r="B342" s="5" t="n"/>
      <c r="C342" s="15" t="n"/>
      <c r="D342" s="14" t="n"/>
      <c r="E342" s="5" t="n"/>
      <c r="F342" s="5" t="n"/>
      <c r="G342" s="6">
        <f>IF(B342&amp;""="","",IFERROR(INDEX('الوحدات'!$C$6:$C$305,MATCH(B342&amp;"",'الوحدات'!$A$6:$A$305,0))&amp;"","كود غير موجود"))</f>
        <v/>
      </c>
      <c r="H342" s="22">
        <f>IF(OR(B342&amp;""="",NOT(ISNUMBER(A342))),"",IF(COUNTIFS($B$6:$B$2005,B342&amp;"",$A$6:$A$2005,"&gt;"&amp;A342)=0,1,0))</f>
        <v/>
      </c>
      <c r="I342" s="22">
        <f>IF(B342&amp;""="","",COUNTIFS($B$6:B342,B342&amp;""))</f>
        <v/>
      </c>
      <c r="J342" s="6">
        <f>IF(B342&amp;""="","",B342&amp;"|"&amp;I342)</f>
        <v/>
      </c>
    </row>
    <row r="343">
      <c r="A343" s="13" t="n"/>
      <c r="B343" s="5" t="n"/>
      <c r="C343" s="15" t="n"/>
      <c r="D343" s="14" t="n"/>
      <c r="E343" s="5" t="n"/>
      <c r="F343" s="5" t="n"/>
      <c r="G343" s="6">
        <f>IF(B343&amp;""="","",IFERROR(INDEX('الوحدات'!$C$6:$C$305,MATCH(B343&amp;"",'الوحدات'!$A$6:$A$305,0))&amp;"","كود غير موجود"))</f>
        <v/>
      </c>
      <c r="H343" s="22">
        <f>IF(OR(B343&amp;""="",NOT(ISNUMBER(A343))),"",IF(COUNTIFS($B$6:$B$2005,B343&amp;"",$A$6:$A$2005,"&gt;"&amp;A343)=0,1,0))</f>
        <v/>
      </c>
      <c r="I343" s="22">
        <f>IF(B343&amp;""="","",COUNTIFS($B$6:B343,B343&amp;""))</f>
        <v/>
      </c>
      <c r="J343" s="6">
        <f>IF(B343&amp;""="","",B343&amp;"|"&amp;I343)</f>
        <v/>
      </c>
    </row>
    <row r="344">
      <c r="A344" s="13" t="n"/>
      <c r="B344" s="5" t="n"/>
      <c r="C344" s="15" t="n"/>
      <c r="D344" s="14" t="n"/>
      <c r="E344" s="5" t="n"/>
      <c r="F344" s="5" t="n"/>
      <c r="G344" s="6">
        <f>IF(B344&amp;""="","",IFERROR(INDEX('الوحدات'!$C$6:$C$305,MATCH(B344&amp;"",'الوحدات'!$A$6:$A$305,0))&amp;"","كود غير موجود"))</f>
        <v/>
      </c>
      <c r="H344" s="22">
        <f>IF(OR(B344&amp;""="",NOT(ISNUMBER(A344))),"",IF(COUNTIFS($B$6:$B$2005,B344&amp;"",$A$6:$A$2005,"&gt;"&amp;A344)=0,1,0))</f>
        <v/>
      </c>
      <c r="I344" s="22">
        <f>IF(B344&amp;""="","",COUNTIFS($B$6:B344,B344&amp;""))</f>
        <v/>
      </c>
      <c r="J344" s="6">
        <f>IF(B344&amp;""="","",B344&amp;"|"&amp;I344)</f>
        <v/>
      </c>
    </row>
    <row r="345">
      <c r="A345" s="13" t="n"/>
      <c r="B345" s="5" t="n"/>
      <c r="C345" s="15" t="n"/>
      <c r="D345" s="14" t="n"/>
      <c r="E345" s="5" t="n"/>
      <c r="F345" s="5" t="n"/>
      <c r="G345" s="6">
        <f>IF(B345&amp;""="","",IFERROR(INDEX('الوحدات'!$C$6:$C$305,MATCH(B345&amp;"",'الوحدات'!$A$6:$A$305,0))&amp;"","كود غير موجود"))</f>
        <v/>
      </c>
      <c r="H345" s="22">
        <f>IF(OR(B345&amp;""="",NOT(ISNUMBER(A345))),"",IF(COUNTIFS($B$6:$B$2005,B345&amp;"",$A$6:$A$2005,"&gt;"&amp;A345)=0,1,0))</f>
        <v/>
      </c>
      <c r="I345" s="22">
        <f>IF(B345&amp;""="","",COUNTIFS($B$6:B345,B345&amp;""))</f>
        <v/>
      </c>
      <c r="J345" s="6">
        <f>IF(B345&amp;""="","",B345&amp;"|"&amp;I345)</f>
        <v/>
      </c>
    </row>
    <row r="346">
      <c r="A346" s="13" t="n"/>
      <c r="B346" s="5" t="n"/>
      <c r="C346" s="15" t="n"/>
      <c r="D346" s="14" t="n"/>
      <c r="E346" s="5" t="n"/>
      <c r="F346" s="5" t="n"/>
      <c r="G346" s="6">
        <f>IF(B346&amp;""="","",IFERROR(INDEX('الوحدات'!$C$6:$C$305,MATCH(B346&amp;"",'الوحدات'!$A$6:$A$305,0))&amp;"","كود غير موجود"))</f>
        <v/>
      </c>
      <c r="H346" s="22">
        <f>IF(OR(B346&amp;""="",NOT(ISNUMBER(A346))),"",IF(COUNTIFS($B$6:$B$2005,B346&amp;"",$A$6:$A$2005,"&gt;"&amp;A346)=0,1,0))</f>
        <v/>
      </c>
      <c r="I346" s="22">
        <f>IF(B346&amp;""="","",COUNTIFS($B$6:B346,B346&amp;""))</f>
        <v/>
      </c>
      <c r="J346" s="6">
        <f>IF(B346&amp;""="","",B346&amp;"|"&amp;I346)</f>
        <v/>
      </c>
    </row>
    <row r="347">
      <c r="A347" s="13" t="n"/>
      <c r="B347" s="5" t="n"/>
      <c r="C347" s="15" t="n"/>
      <c r="D347" s="14" t="n"/>
      <c r="E347" s="5" t="n"/>
      <c r="F347" s="5" t="n"/>
      <c r="G347" s="6">
        <f>IF(B347&amp;""="","",IFERROR(INDEX('الوحدات'!$C$6:$C$305,MATCH(B347&amp;"",'الوحدات'!$A$6:$A$305,0))&amp;"","كود غير موجود"))</f>
        <v/>
      </c>
      <c r="H347" s="22">
        <f>IF(OR(B347&amp;""="",NOT(ISNUMBER(A347))),"",IF(COUNTIFS($B$6:$B$2005,B347&amp;"",$A$6:$A$2005,"&gt;"&amp;A347)=0,1,0))</f>
        <v/>
      </c>
      <c r="I347" s="22">
        <f>IF(B347&amp;""="","",COUNTIFS($B$6:B347,B347&amp;""))</f>
        <v/>
      </c>
      <c r="J347" s="6">
        <f>IF(B347&amp;""="","",B347&amp;"|"&amp;I347)</f>
        <v/>
      </c>
    </row>
    <row r="348">
      <c r="A348" s="13" t="n"/>
      <c r="B348" s="5" t="n"/>
      <c r="C348" s="15" t="n"/>
      <c r="D348" s="14" t="n"/>
      <c r="E348" s="5" t="n"/>
      <c r="F348" s="5" t="n"/>
      <c r="G348" s="6">
        <f>IF(B348&amp;""="","",IFERROR(INDEX('الوحدات'!$C$6:$C$305,MATCH(B348&amp;"",'الوحدات'!$A$6:$A$305,0))&amp;"","كود غير موجود"))</f>
        <v/>
      </c>
      <c r="H348" s="22">
        <f>IF(OR(B348&amp;""="",NOT(ISNUMBER(A348))),"",IF(COUNTIFS($B$6:$B$2005,B348&amp;"",$A$6:$A$2005,"&gt;"&amp;A348)=0,1,0))</f>
        <v/>
      </c>
      <c r="I348" s="22">
        <f>IF(B348&amp;""="","",COUNTIFS($B$6:B348,B348&amp;""))</f>
        <v/>
      </c>
      <c r="J348" s="6">
        <f>IF(B348&amp;""="","",B348&amp;"|"&amp;I348)</f>
        <v/>
      </c>
    </row>
    <row r="349">
      <c r="A349" s="13" t="n"/>
      <c r="B349" s="5" t="n"/>
      <c r="C349" s="15" t="n"/>
      <c r="D349" s="14" t="n"/>
      <c r="E349" s="5" t="n"/>
      <c r="F349" s="5" t="n"/>
      <c r="G349" s="6">
        <f>IF(B349&amp;""="","",IFERROR(INDEX('الوحدات'!$C$6:$C$305,MATCH(B349&amp;"",'الوحدات'!$A$6:$A$305,0))&amp;"","كود غير موجود"))</f>
        <v/>
      </c>
      <c r="H349" s="22">
        <f>IF(OR(B349&amp;""="",NOT(ISNUMBER(A349))),"",IF(COUNTIFS($B$6:$B$2005,B349&amp;"",$A$6:$A$2005,"&gt;"&amp;A349)=0,1,0))</f>
        <v/>
      </c>
      <c r="I349" s="22">
        <f>IF(B349&amp;""="","",COUNTIFS($B$6:B349,B349&amp;""))</f>
        <v/>
      </c>
      <c r="J349" s="6">
        <f>IF(B349&amp;""="","",B349&amp;"|"&amp;I349)</f>
        <v/>
      </c>
    </row>
    <row r="350">
      <c r="A350" s="13" t="n"/>
      <c r="B350" s="5" t="n"/>
      <c r="C350" s="15" t="n"/>
      <c r="D350" s="14" t="n"/>
      <c r="E350" s="5" t="n"/>
      <c r="F350" s="5" t="n"/>
      <c r="G350" s="6">
        <f>IF(B350&amp;""="","",IFERROR(INDEX('الوحدات'!$C$6:$C$305,MATCH(B350&amp;"",'الوحدات'!$A$6:$A$305,0))&amp;"","كود غير موجود"))</f>
        <v/>
      </c>
      <c r="H350" s="22">
        <f>IF(OR(B350&amp;""="",NOT(ISNUMBER(A350))),"",IF(COUNTIFS($B$6:$B$2005,B350&amp;"",$A$6:$A$2005,"&gt;"&amp;A350)=0,1,0))</f>
        <v/>
      </c>
      <c r="I350" s="22">
        <f>IF(B350&amp;""="","",COUNTIFS($B$6:B350,B350&amp;""))</f>
        <v/>
      </c>
      <c r="J350" s="6">
        <f>IF(B350&amp;""="","",B350&amp;"|"&amp;I350)</f>
        <v/>
      </c>
    </row>
    <row r="351">
      <c r="A351" s="13" t="n"/>
      <c r="B351" s="5" t="n"/>
      <c r="C351" s="15" t="n"/>
      <c r="D351" s="14" t="n"/>
      <c r="E351" s="5" t="n"/>
      <c r="F351" s="5" t="n"/>
      <c r="G351" s="6">
        <f>IF(B351&amp;""="","",IFERROR(INDEX('الوحدات'!$C$6:$C$305,MATCH(B351&amp;"",'الوحدات'!$A$6:$A$305,0))&amp;"","كود غير موجود"))</f>
        <v/>
      </c>
      <c r="H351" s="22">
        <f>IF(OR(B351&amp;""="",NOT(ISNUMBER(A351))),"",IF(COUNTIFS($B$6:$B$2005,B351&amp;"",$A$6:$A$2005,"&gt;"&amp;A351)=0,1,0))</f>
        <v/>
      </c>
      <c r="I351" s="22">
        <f>IF(B351&amp;""="","",COUNTIFS($B$6:B351,B351&amp;""))</f>
        <v/>
      </c>
      <c r="J351" s="6">
        <f>IF(B351&amp;""="","",B351&amp;"|"&amp;I351)</f>
        <v/>
      </c>
    </row>
    <row r="352">
      <c r="A352" s="13" t="n"/>
      <c r="B352" s="5" t="n"/>
      <c r="C352" s="15" t="n"/>
      <c r="D352" s="14" t="n"/>
      <c r="E352" s="5" t="n"/>
      <c r="F352" s="5" t="n"/>
      <c r="G352" s="6">
        <f>IF(B352&amp;""="","",IFERROR(INDEX('الوحدات'!$C$6:$C$305,MATCH(B352&amp;"",'الوحدات'!$A$6:$A$305,0))&amp;"","كود غير موجود"))</f>
        <v/>
      </c>
      <c r="H352" s="22">
        <f>IF(OR(B352&amp;""="",NOT(ISNUMBER(A352))),"",IF(COUNTIFS($B$6:$B$2005,B352&amp;"",$A$6:$A$2005,"&gt;"&amp;A352)=0,1,0))</f>
        <v/>
      </c>
      <c r="I352" s="22">
        <f>IF(B352&amp;""="","",COUNTIFS($B$6:B352,B352&amp;""))</f>
        <v/>
      </c>
      <c r="J352" s="6">
        <f>IF(B352&amp;""="","",B352&amp;"|"&amp;I352)</f>
        <v/>
      </c>
    </row>
    <row r="353">
      <c r="A353" s="13" t="n"/>
      <c r="B353" s="5" t="n"/>
      <c r="C353" s="15" t="n"/>
      <c r="D353" s="14" t="n"/>
      <c r="E353" s="5" t="n"/>
      <c r="F353" s="5" t="n"/>
      <c r="G353" s="6">
        <f>IF(B353&amp;""="","",IFERROR(INDEX('الوحدات'!$C$6:$C$305,MATCH(B353&amp;"",'الوحدات'!$A$6:$A$305,0))&amp;"","كود غير موجود"))</f>
        <v/>
      </c>
      <c r="H353" s="22">
        <f>IF(OR(B353&amp;""="",NOT(ISNUMBER(A353))),"",IF(COUNTIFS($B$6:$B$2005,B353&amp;"",$A$6:$A$2005,"&gt;"&amp;A353)=0,1,0))</f>
        <v/>
      </c>
      <c r="I353" s="22">
        <f>IF(B353&amp;""="","",COUNTIFS($B$6:B353,B353&amp;""))</f>
        <v/>
      </c>
      <c r="J353" s="6">
        <f>IF(B353&amp;""="","",B353&amp;"|"&amp;I353)</f>
        <v/>
      </c>
    </row>
    <row r="354">
      <c r="A354" s="13" t="n"/>
      <c r="B354" s="5" t="n"/>
      <c r="C354" s="15" t="n"/>
      <c r="D354" s="14" t="n"/>
      <c r="E354" s="5" t="n"/>
      <c r="F354" s="5" t="n"/>
      <c r="G354" s="6">
        <f>IF(B354&amp;""="","",IFERROR(INDEX('الوحدات'!$C$6:$C$305,MATCH(B354&amp;"",'الوحدات'!$A$6:$A$305,0))&amp;"","كود غير موجود"))</f>
        <v/>
      </c>
      <c r="H354" s="22">
        <f>IF(OR(B354&amp;""="",NOT(ISNUMBER(A354))),"",IF(COUNTIFS($B$6:$B$2005,B354&amp;"",$A$6:$A$2005,"&gt;"&amp;A354)=0,1,0))</f>
        <v/>
      </c>
      <c r="I354" s="22">
        <f>IF(B354&amp;""="","",COUNTIFS($B$6:B354,B354&amp;""))</f>
        <v/>
      </c>
      <c r="J354" s="6">
        <f>IF(B354&amp;""="","",B354&amp;"|"&amp;I354)</f>
        <v/>
      </c>
    </row>
    <row r="355">
      <c r="A355" s="13" t="n"/>
      <c r="B355" s="5" t="n"/>
      <c r="C355" s="15" t="n"/>
      <c r="D355" s="14" t="n"/>
      <c r="E355" s="5" t="n"/>
      <c r="F355" s="5" t="n"/>
      <c r="G355" s="6">
        <f>IF(B355&amp;""="","",IFERROR(INDEX('الوحدات'!$C$6:$C$305,MATCH(B355&amp;"",'الوحدات'!$A$6:$A$305,0))&amp;"","كود غير موجود"))</f>
        <v/>
      </c>
      <c r="H355" s="22">
        <f>IF(OR(B355&amp;""="",NOT(ISNUMBER(A355))),"",IF(COUNTIFS($B$6:$B$2005,B355&amp;"",$A$6:$A$2005,"&gt;"&amp;A355)=0,1,0))</f>
        <v/>
      </c>
      <c r="I355" s="22">
        <f>IF(B355&amp;""="","",COUNTIFS($B$6:B355,B355&amp;""))</f>
        <v/>
      </c>
      <c r="J355" s="6">
        <f>IF(B355&amp;""="","",B355&amp;"|"&amp;I355)</f>
        <v/>
      </c>
    </row>
    <row r="356">
      <c r="A356" s="13" t="n"/>
      <c r="B356" s="5" t="n"/>
      <c r="C356" s="15" t="n"/>
      <c r="D356" s="14" t="n"/>
      <c r="E356" s="5" t="n"/>
      <c r="F356" s="5" t="n"/>
      <c r="G356" s="6">
        <f>IF(B356&amp;""="","",IFERROR(INDEX('الوحدات'!$C$6:$C$305,MATCH(B356&amp;"",'الوحدات'!$A$6:$A$305,0))&amp;"","كود غير موجود"))</f>
        <v/>
      </c>
      <c r="H356" s="22">
        <f>IF(OR(B356&amp;""="",NOT(ISNUMBER(A356))),"",IF(COUNTIFS($B$6:$B$2005,B356&amp;"",$A$6:$A$2005,"&gt;"&amp;A356)=0,1,0))</f>
        <v/>
      </c>
      <c r="I356" s="22">
        <f>IF(B356&amp;""="","",COUNTIFS($B$6:B356,B356&amp;""))</f>
        <v/>
      </c>
      <c r="J356" s="6">
        <f>IF(B356&amp;""="","",B356&amp;"|"&amp;I356)</f>
        <v/>
      </c>
    </row>
    <row r="357">
      <c r="A357" s="13" t="n"/>
      <c r="B357" s="5" t="n"/>
      <c r="C357" s="15" t="n"/>
      <c r="D357" s="14" t="n"/>
      <c r="E357" s="5" t="n"/>
      <c r="F357" s="5" t="n"/>
      <c r="G357" s="6">
        <f>IF(B357&amp;""="","",IFERROR(INDEX('الوحدات'!$C$6:$C$305,MATCH(B357&amp;"",'الوحدات'!$A$6:$A$305,0))&amp;"","كود غير موجود"))</f>
        <v/>
      </c>
      <c r="H357" s="22">
        <f>IF(OR(B357&amp;""="",NOT(ISNUMBER(A357))),"",IF(COUNTIFS($B$6:$B$2005,B357&amp;"",$A$6:$A$2005,"&gt;"&amp;A357)=0,1,0))</f>
        <v/>
      </c>
      <c r="I357" s="22">
        <f>IF(B357&amp;""="","",COUNTIFS($B$6:B357,B357&amp;""))</f>
        <v/>
      </c>
      <c r="J357" s="6">
        <f>IF(B357&amp;""="","",B357&amp;"|"&amp;I357)</f>
        <v/>
      </c>
    </row>
    <row r="358">
      <c r="A358" s="13" t="n"/>
      <c r="B358" s="5" t="n"/>
      <c r="C358" s="15" t="n"/>
      <c r="D358" s="14" t="n"/>
      <c r="E358" s="5" t="n"/>
      <c r="F358" s="5" t="n"/>
      <c r="G358" s="6">
        <f>IF(B358&amp;""="","",IFERROR(INDEX('الوحدات'!$C$6:$C$305,MATCH(B358&amp;"",'الوحدات'!$A$6:$A$305,0))&amp;"","كود غير موجود"))</f>
        <v/>
      </c>
      <c r="H358" s="22">
        <f>IF(OR(B358&amp;""="",NOT(ISNUMBER(A358))),"",IF(COUNTIFS($B$6:$B$2005,B358&amp;"",$A$6:$A$2005,"&gt;"&amp;A358)=0,1,0))</f>
        <v/>
      </c>
      <c r="I358" s="22">
        <f>IF(B358&amp;""="","",COUNTIFS($B$6:B358,B358&amp;""))</f>
        <v/>
      </c>
      <c r="J358" s="6">
        <f>IF(B358&amp;""="","",B358&amp;"|"&amp;I358)</f>
        <v/>
      </c>
    </row>
    <row r="359">
      <c r="A359" s="13" t="n"/>
      <c r="B359" s="5" t="n"/>
      <c r="C359" s="15" t="n"/>
      <c r="D359" s="14" t="n"/>
      <c r="E359" s="5" t="n"/>
      <c r="F359" s="5" t="n"/>
      <c r="G359" s="6">
        <f>IF(B359&amp;""="","",IFERROR(INDEX('الوحدات'!$C$6:$C$305,MATCH(B359&amp;"",'الوحدات'!$A$6:$A$305,0))&amp;"","كود غير موجود"))</f>
        <v/>
      </c>
      <c r="H359" s="22">
        <f>IF(OR(B359&amp;""="",NOT(ISNUMBER(A359))),"",IF(COUNTIFS($B$6:$B$2005,B359&amp;"",$A$6:$A$2005,"&gt;"&amp;A359)=0,1,0))</f>
        <v/>
      </c>
      <c r="I359" s="22">
        <f>IF(B359&amp;""="","",COUNTIFS($B$6:B359,B359&amp;""))</f>
        <v/>
      </c>
      <c r="J359" s="6">
        <f>IF(B359&amp;""="","",B359&amp;"|"&amp;I359)</f>
        <v/>
      </c>
    </row>
    <row r="360">
      <c r="A360" s="13" t="n"/>
      <c r="B360" s="5" t="n"/>
      <c r="C360" s="15" t="n"/>
      <c r="D360" s="14" t="n"/>
      <c r="E360" s="5" t="n"/>
      <c r="F360" s="5" t="n"/>
      <c r="G360" s="6">
        <f>IF(B360&amp;""="","",IFERROR(INDEX('الوحدات'!$C$6:$C$305,MATCH(B360&amp;"",'الوحدات'!$A$6:$A$305,0))&amp;"","كود غير موجود"))</f>
        <v/>
      </c>
      <c r="H360" s="22">
        <f>IF(OR(B360&amp;""="",NOT(ISNUMBER(A360))),"",IF(COUNTIFS($B$6:$B$2005,B360&amp;"",$A$6:$A$2005,"&gt;"&amp;A360)=0,1,0))</f>
        <v/>
      </c>
      <c r="I360" s="22">
        <f>IF(B360&amp;""="","",COUNTIFS($B$6:B360,B360&amp;""))</f>
        <v/>
      </c>
      <c r="J360" s="6">
        <f>IF(B360&amp;""="","",B360&amp;"|"&amp;I360)</f>
        <v/>
      </c>
    </row>
    <row r="361">
      <c r="A361" s="13" t="n"/>
      <c r="B361" s="5" t="n"/>
      <c r="C361" s="15" t="n"/>
      <c r="D361" s="14" t="n"/>
      <c r="E361" s="5" t="n"/>
      <c r="F361" s="5" t="n"/>
      <c r="G361" s="6">
        <f>IF(B361&amp;""="","",IFERROR(INDEX('الوحدات'!$C$6:$C$305,MATCH(B361&amp;"",'الوحدات'!$A$6:$A$305,0))&amp;"","كود غير موجود"))</f>
        <v/>
      </c>
      <c r="H361" s="22">
        <f>IF(OR(B361&amp;""="",NOT(ISNUMBER(A361))),"",IF(COUNTIFS($B$6:$B$2005,B361&amp;"",$A$6:$A$2005,"&gt;"&amp;A361)=0,1,0))</f>
        <v/>
      </c>
      <c r="I361" s="22">
        <f>IF(B361&amp;""="","",COUNTIFS($B$6:B361,B361&amp;""))</f>
        <v/>
      </c>
      <c r="J361" s="6">
        <f>IF(B361&amp;""="","",B361&amp;"|"&amp;I361)</f>
        <v/>
      </c>
    </row>
    <row r="362">
      <c r="A362" s="13" t="n"/>
      <c r="B362" s="5" t="n"/>
      <c r="C362" s="15" t="n"/>
      <c r="D362" s="14" t="n"/>
      <c r="E362" s="5" t="n"/>
      <c r="F362" s="5" t="n"/>
      <c r="G362" s="6">
        <f>IF(B362&amp;""="","",IFERROR(INDEX('الوحدات'!$C$6:$C$305,MATCH(B362&amp;"",'الوحدات'!$A$6:$A$305,0))&amp;"","كود غير موجود"))</f>
        <v/>
      </c>
      <c r="H362" s="22">
        <f>IF(OR(B362&amp;""="",NOT(ISNUMBER(A362))),"",IF(COUNTIFS($B$6:$B$2005,B362&amp;"",$A$6:$A$2005,"&gt;"&amp;A362)=0,1,0))</f>
        <v/>
      </c>
      <c r="I362" s="22">
        <f>IF(B362&amp;""="","",COUNTIFS($B$6:B362,B362&amp;""))</f>
        <v/>
      </c>
      <c r="J362" s="6">
        <f>IF(B362&amp;""="","",B362&amp;"|"&amp;I362)</f>
        <v/>
      </c>
    </row>
    <row r="363">
      <c r="A363" s="13" t="n"/>
      <c r="B363" s="5" t="n"/>
      <c r="C363" s="15" t="n"/>
      <c r="D363" s="14" t="n"/>
      <c r="E363" s="5" t="n"/>
      <c r="F363" s="5" t="n"/>
      <c r="G363" s="6">
        <f>IF(B363&amp;""="","",IFERROR(INDEX('الوحدات'!$C$6:$C$305,MATCH(B363&amp;"",'الوحدات'!$A$6:$A$305,0))&amp;"","كود غير موجود"))</f>
        <v/>
      </c>
      <c r="H363" s="22">
        <f>IF(OR(B363&amp;""="",NOT(ISNUMBER(A363))),"",IF(COUNTIFS($B$6:$B$2005,B363&amp;"",$A$6:$A$2005,"&gt;"&amp;A363)=0,1,0))</f>
        <v/>
      </c>
      <c r="I363" s="22">
        <f>IF(B363&amp;""="","",COUNTIFS($B$6:B363,B363&amp;""))</f>
        <v/>
      </c>
      <c r="J363" s="6">
        <f>IF(B363&amp;""="","",B363&amp;"|"&amp;I363)</f>
        <v/>
      </c>
    </row>
    <row r="364">
      <c r="A364" s="13" t="n"/>
      <c r="B364" s="5" t="n"/>
      <c r="C364" s="15" t="n"/>
      <c r="D364" s="14" t="n"/>
      <c r="E364" s="5" t="n"/>
      <c r="F364" s="5" t="n"/>
      <c r="G364" s="6">
        <f>IF(B364&amp;""="","",IFERROR(INDEX('الوحدات'!$C$6:$C$305,MATCH(B364&amp;"",'الوحدات'!$A$6:$A$305,0))&amp;"","كود غير موجود"))</f>
        <v/>
      </c>
      <c r="H364" s="22">
        <f>IF(OR(B364&amp;""="",NOT(ISNUMBER(A364))),"",IF(COUNTIFS($B$6:$B$2005,B364&amp;"",$A$6:$A$2005,"&gt;"&amp;A364)=0,1,0))</f>
        <v/>
      </c>
      <c r="I364" s="22">
        <f>IF(B364&amp;""="","",COUNTIFS($B$6:B364,B364&amp;""))</f>
        <v/>
      </c>
      <c r="J364" s="6">
        <f>IF(B364&amp;""="","",B364&amp;"|"&amp;I364)</f>
        <v/>
      </c>
    </row>
    <row r="365">
      <c r="A365" s="13" t="n"/>
      <c r="B365" s="5" t="n"/>
      <c r="C365" s="15" t="n"/>
      <c r="D365" s="14" t="n"/>
      <c r="E365" s="5" t="n"/>
      <c r="F365" s="5" t="n"/>
      <c r="G365" s="6">
        <f>IF(B365&amp;""="","",IFERROR(INDEX('الوحدات'!$C$6:$C$305,MATCH(B365&amp;"",'الوحدات'!$A$6:$A$305,0))&amp;"","كود غير موجود"))</f>
        <v/>
      </c>
      <c r="H365" s="22">
        <f>IF(OR(B365&amp;""="",NOT(ISNUMBER(A365))),"",IF(COUNTIFS($B$6:$B$2005,B365&amp;"",$A$6:$A$2005,"&gt;"&amp;A365)=0,1,0))</f>
        <v/>
      </c>
      <c r="I365" s="22">
        <f>IF(B365&amp;""="","",COUNTIFS($B$6:B365,B365&amp;""))</f>
        <v/>
      </c>
      <c r="J365" s="6">
        <f>IF(B365&amp;""="","",B365&amp;"|"&amp;I365)</f>
        <v/>
      </c>
    </row>
    <row r="366">
      <c r="A366" s="13" t="n"/>
      <c r="B366" s="5" t="n"/>
      <c r="C366" s="15" t="n"/>
      <c r="D366" s="14" t="n"/>
      <c r="E366" s="5" t="n"/>
      <c r="F366" s="5" t="n"/>
      <c r="G366" s="6">
        <f>IF(B366&amp;""="","",IFERROR(INDEX('الوحدات'!$C$6:$C$305,MATCH(B366&amp;"",'الوحدات'!$A$6:$A$305,0))&amp;"","كود غير موجود"))</f>
        <v/>
      </c>
      <c r="H366" s="22">
        <f>IF(OR(B366&amp;""="",NOT(ISNUMBER(A366))),"",IF(COUNTIFS($B$6:$B$2005,B366&amp;"",$A$6:$A$2005,"&gt;"&amp;A366)=0,1,0))</f>
        <v/>
      </c>
      <c r="I366" s="22">
        <f>IF(B366&amp;""="","",COUNTIFS($B$6:B366,B366&amp;""))</f>
        <v/>
      </c>
      <c r="J366" s="6">
        <f>IF(B366&amp;""="","",B366&amp;"|"&amp;I366)</f>
        <v/>
      </c>
    </row>
    <row r="367">
      <c r="A367" s="13" t="n"/>
      <c r="B367" s="5" t="n"/>
      <c r="C367" s="15" t="n"/>
      <c r="D367" s="14" t="n"/>
      <c r="E367" s="5" t="n"/>
      <c r="F367" s="5" t="n"/>
      <c r="G367" s="6">
        <f>IF(B367&amp;""="","",IFERROR(INDEX('الوحدات'!$C$6:$C$305,MATCH(B367&amp;"",'الوحدات'!$A$6:$A$305,0))&amp;"","كود غير موجود"))</f>
        <v/>
      </c>
      <c r="H367" s="22">
        <f>IF(OR(B367&amp;""="",NOT(ISNUMBER(A367))),"",IF(COUNTIFS($B$6:$B$2005,B367&amp;"",$A$6:$A$2005,"&gt;"&amp;A367)=0,1,0))</f>
        <v/>
      </c>
      <c r="I367" s="22">
        <f>IF(B367&amp;""="","",COUNTIFS($B$6:B367,B367&amp;""))</f>
        <v/>
      </c>
      <c r="J367" s="6">
        <f>IF(B367&amp;""="","",B367&amp;"|"&amp;I367)</f>
        <v/>
      </c>
    </row>
    <row r="368">
      <c r="A368" s="13" t="n"/>
      <c r="B368" s="5" t="n"/>
      <c r="C368" s="15" t="n"/>
      <c r="D368" s="14" t="n"/>
      <c r="E368" s="5" t="n"/>
      <c r="F368" s="5" t="n"/>
      <c r="G368" s="6">
        <f>IF(B368&amp;""="","",IFERROR(INDEX('الوحدات'!$C$6:$C$305,MATCH(B368&amp;"",'الوحدات'!$A$6:$A$305,0))&amp;"","كود غير موجود"))</f>
        <v/>
      </c>
      <c r="H368" s="22">
        <f>IF(OR(B368&amp;""="",NOT(ISNUMBER(A368))),"",IF(COUNTIFS($B$6:$B$2005,B368&amp;"",$A$6:$A$2005,"&gt;"&amp;A368)=0,1,0))</f>
        <v/>
      </c>
      <c r="I368" s="22">
        <f>IF(B368&amp;""="","",COUNTIFS($B$6:B368,B368&amp;""))</f>
        <v/>
      </c>
      <c r="J368" s="6">
        <f>IF(B368&amp;""="","",B368&amp;"|"&amp;I368)</f>
        <v/>
      </c>
    </row>
    <row r="369">
      <c r="A369" s="13" t="n"/>
      <c r="B369" s="5" t="n"/>
      <c r="C369" s="15" t="n"/>
      <c r="D369" s="14" t="n"/>
      <c r="E369" s="5" t="n"/>
      <c r="F369" s="5" t="n"/>
      <c r="G369" s="6">
        <f>IF(B369&amp;""="","",IFERROR(INDEX('الوحدات'!$C$6:$C$305,MATCH(B369&amp;"",'الوحدات'!$A$6:$A$305,0))&amp;"","كود غير موجود"))</f>
        <v/>
      </c>
      <c r="H369" s="22">
        <f>IF(OR(B369&amp;""="",NOT(ISNUMBER(A369))),"",IF(COUNTIFS($B$6:$B$2005,B369&amp;"",$A$6:$A$2005,"&gt;"&amp;A369)=0,1,0))</f>
        <v/>
      </c>
      <c r="I369" s="22">
        <f>IF(B369&amp;""="","",COUNTIFS($B$6:B369,B369&amp;""))</f>
        <v/>
      </c>
      <c r="J369" s="6">
        <f>IF(B369&amp;""="","",B369&amp;"|"&amp;I369)</f>
        <v/>
      </c>
    </row>
    <row r="370">
      <c r="A370" s="13" t="n"/>
      <c r="B370" s="5" t="n"/>
      <c r="C370" s="15" t="n"/>
      <c r="D370" s="14" t="n"/>
      <c r="E370" s="5" t="n"/>
      <c r="F370" s="5" t="n"/>
      <c r="G370" s="6">
        <f>IF(B370&amp;""="","",IFERROR(INDEX('الوحدات'!$C$6:$C$305,MATCH(B370&amp;"",'الوحدات'!$A$6:$A$305,0))&amp;"","كود غير موجود"))</f>
        <v/>
      </c>
      <c r="H370" s="22">
        <f>IF(OR(B370&amp;""="",NOT(ISNUMBER(A370))),"",IF(COUNTIFS($B$6:$B$2005,B370&amp;"",$A$6:$A$2005,"&gt;"&amp;A370)=0,1,0))</f>
        <v/>
      </c>
      <c r="I370" s="22">
        <f>IF(B370&amp;""="","",COUNTIFS($B$6:B370,B370&amp;""))</f>
        <v/>
      </c>
      <c r="J370" s="6">
        <f>IF(B370&amp;""="","",B370&amp;"|"&amp;I370)</f>
        <v/>
      </c>
    </row>
    <row r="371">
      <c r="A371" s="13" t="n"/>
      <c r="B371" s="5" t="n"/>
      <c r="C371" s="15" t="n"/>
      <c r="D371" s="14" t="n"/>
      <c r="E371" s="5" t="n"/>
      <c r="F371" s="5" t="n"/>
      <c r="G371" s="6">
        <f>IF(B371&amp;""="","",IFERROR(INDEX('الوحدات'!$C$6:$C$305,MATCH(B371&amp;"",'الوحدات'!$A$6:$A$305,0))&amp;"","كود غير موجود"))</f>
        <v/>
      </c>
      <c r="H371" s="22">
        <f>IF(OR(B371&amp;""="",NOT(ISNUMBER(A371))),"",IF(COUNTIFS($B$6:$B$2005,B371&amp;"",$A$6:$A$2005,"&gt;"&amp;A371)=0,1,0))</f>
        <v/>
      </c>
      <c r="I371" s="22">
        <f>IF(B371&amp;""="","",COUNTIFS($B$6:B371,B371&amp;""))</f>
        <v/>
      </c>
      <c r="J371" s="6">
        <f>IF(B371&amp;""="","",B371&amp;"|"&amp;I371)</f>
        <v/>
      </c>
    </row>
    <row r="372">
      <c r="A372" s="13" t="n"/>
      <c r="B372" s="5" t="n"/>
      <c r="C372" s="15" t="n"/>
      <c r="D372" s="14" t="n"/>
      <c r="E372" s="5" t="n"/>
      <c r="F372" s="5" t="n"/>
      <c r="G372" s="6">
        <f>IF(B372&amp;""="","",IFERROR(INDEX('الوحدات'!$C$6:$C$305,MATCH(B372&amp;"",'الوحدات'!$A$6:$A$305,0))&amp;"","كود غير موجود"))</f>
        <v/>
      </c>
      <c r="H372" s="22">
        <f>IF(OR(B372&amp;""="",NOT(ISNUMBER(A372))),"",IF(COUNTIFS($B$6:$B$2005,B372&amp;"",$A$6:$A$2005,"&gt;"&amp;A372)=0,1,0))</f>
        <v/>
      </c>
      <c r="I372" s="22">
        <f>IF(B372&amp;""="","",COUNTIFS($B$6:B372,B372&amp;""))</f>
        <v/>
      </c>
      <c r="J372" s="6">
        <f>IF(B372&amp;""="","",B372&amp;"|"&amp;I372)</f>
        <v/>
      </c>
    </row>
    <row r="373">
      <c r="A373" s="13" t="n"/>
      <c r="B373" s="5" t="n"/>
      <c r="C373" s="15" t="n"/>
      <c r="D373" s="14" t="n"/>
      <c r="E373" s="5" t="n"/>
      <c r="F373" s="5" t="n"/>
      <c r="G373" s="6">
        <f>IF(B373&amp;""="","",IFERROR(INDEX('الوحدات'!$C$6:$C$305,MATCH(B373&amp;"",'الوحدات'!$A$6:$A$305,0))&amp;"","كود غير موجود"))</f>
        <v/>
      </c>
      <c r="H373" s="22">
        <f>IF(OR(B373&amp;""="",NOT(ISNUMBER(A373))),"",IF(COUNTIFS($B$6:$B$2005,B373&amp;"",$A$6:$A$2005,"&gt;"&amp;A373)=0,1,0))</f>
        <v/>
      </c>
      <c r="I373" s="22">
        <f>IF(B373&amp;""="","",COUNTIFS($B$6:B373,B373&amp;""))</f>
        <v/>
      </c>
      <c r="J373" s="6">
        <f>IF(B373&amp;""="","",B373&amp;"|"&amp;I373)</f>
        <v/>
      </c>
    </row>
    <row r="374">
      <c r="A374" s="13" t="n"/>
      <c r="B374" s="5" t="n"/>
      <c r="C374" s="15" t="n"/>
      <c r="D374" s="14" t="n"/>
      <c r="E374" s="5" t="n"/>
      <c r="F374" s="5" t="n"/>
      <c r="G374" s="6">
        <f>IF(B374&amp;""="","",IFERROR(INDEX('الوحدات'!$C$6:$C$305,MATCH(B374&amp;"",'الوحدات'!$A$6:$A$305,0))&amp;"","كود غير موجود"))</f>
        <v/>
      </c>
      <c r="H374" s="22">
        <f>IF(OR(B374&amp;""="",NOT(ISNUMBER(A374))),"",IF(COUNTIFS($B$6:$B$2005,B374&amp;"",$A$6:$A$2005,"&gt;"&amp;A374)=0,1,0))</f>
        <v/>
      </c>
      <c r="I374" s="22">
        <f>IF(B374&amp;""="","",COUNTIFS($B$6:B374,B374&amp;""))</f>
        <v/>
      </c>
      <c r="J374" s="6">
        <f>IF(B374&amp;""="","",B374&amp;"|"&amp;I374)</f>
        <v/>
      </c>
    </row>
    <row r="375">
      <c r="A375" s="13" t="n"/>
      <c r="B375" s="5" t="n"/>
      <c r="C375" s="15" t="n"/>
      <c r="D375" s="14" t="n"/>
      <c r="E375" s="5" t="n"/>
      <c r="F375" s="5" t="n"/>
      <c r="G375" s="6">
        <f>IF(B375&amp;""="","",IFERROR(INDEX('الوحدات'!$C$6:$C$305,MATCH(B375&amp;"",'الوحدات'!$A$6:$A$305,0))&amp;"","كود غير موجود"))</f>
        <v/>
      </c>
      <c r="H375" s="22">
        <f>IF(OR(B375&amp;""="",NOT(ISNUMBER(A375))),"",IF(COUNTIFS($B$6:$B$2005,B375&amp;"",$A$6:$A$2005,"&gt;"&amp;A375)=0,1,0))</f>
        <v/>
      </c>
      <c r="I375" s="22">
        <f>IF(B375&amp;""="","",COUNTIFS($B$6:B375,B375&amp;""))</f>
        <v/>
      </c>
      <c r="J375" s="6">
        <f>IF(B375&amp;""="","",B375&amp;"|"&amp;I375)</f>
        <v/>
      </c>
    </row>
    <row r="376">
      <c r="A376" s="13" t="n"/>
      <c r="B376" s="5" t="n"/>
      <c r="C376" s="15" t="n"/>
      <c r="D376" s="14" t="n"/>
      <c r="E376" s="5" t="n"/>
      <c r="F376" s="5" t="n"/>
      <c r="G376" s="6">
        <f>IF(B376&amp;""="","",IFERROR(INDEX('الوحدات'!$C$6:$C$305,MATCH(B376&amp;"",'الوحدات'!$A$6:$A$305,0))&amp;"","كود غير موجود"))</f>
        <v/>
      </c>
      <c r="H376" s="22">
        <f>IF(OR(B376&amp;""="",NOT(ISNUMBER(A376))),"",IF(COUNTIFS($B$6:$B$2005,B376&amp;"",$A$6:$A$2005,"&gt;"&amp;A376)=0,1,0))</f>
        <v/>
      </c>
      <c r="I376" s="22">
        <f>IF(B376&amp;""="","",COUNTIFS($B$6:B376,B376&amp;""))</f>
        <v/>
      </c>
      <c r="J376" s="6">
        <f>IF(B376&amp;""="","",B376&amp;"|"&amp;I376)</f>
        <v/>
      </c>
    </row>
    <row r="377">
      <c r="A377" s="13" t="n"/>
      <c r="B377" s="5" t="n"/>
      <c r="C377" s="15" t="n"/>
      <c r="D377" s="14" t="n"/>
      <c r="E377" s="5" t="n"/>
      <c r="F377" s="5" t="n"/>
      <c r="G377" s="6">
        <f>IF(B377&amp;""="","",IFERROR(INDEX('الوحدات'!$C$6:$C$305,MATCH(B377&amp;"",'الوحدات'!$A$6:$A$305,0))&amp;"","كود غير موجود"))</f>
        <v/>
      </c>
      <c r="H377" s="22">
        <f>IF(OR(B377&amp;""="",NOT(ISNUMBER(A377))),"",IF(COUNTIFS($B$6:$B$2005,B377&amp;"",$A$6:$A$2005,"&gt;"&amp;A377)=0,1,0))</f>
        <v/>
      </c>
      <c r="I377" s="22">
        <f>IF(B377&amp;""="","",COUNTIFS($B$6:B377,B377&amp;""))</f>
        <v/>
      </c>
      <c r="J377" s="6">
        <f>IF(B377&amp;""="","",B377&amp;"|"&amp;I377)</f>
        <v/>
      </c>
    </row>
    <row r="378">
      <c r="A378" s="13" t="n"/>
      <c r="B378" s="5" t="n"/>
      <c r="C378" s="15" t="n"/>
      <c r="D378" s="14" t="n"/>
      <c r="E378" s="5" t="n"/>
      <c r="F378" s="5" t="n"/>
      <c r="G378" s="6">
        <f>IF(B378&amp;""="","",IFERROR(INDEX('الوحدات'!$C$6:$C$305,MATCH(B378&amp;"",'الوحدات'!$A$6:$A$305,0))&amp;"","كود غير موجود"))</f>
        <v/>
      </c>
      <c r="H378" s="22">
        <f>IF(OR(B378&amp;""="",NOT(ISNUMBER(A378))),"",IF(COUNTIFS($B$6:$B$2005,B378&amp;"",$A$6:$A$2005,"&gt;"&amp;A378)=0,1,0))</f>
        <v/>
      </c>
      <c r="I378" s="22">
        <f>IF(B378&amp;""="","",COUNTIFS($B$6:B378,B378&amp;""))</f>
        <v/>
      </c>
      <c r="J378" s="6">
        <f>IF(B378&amp;""="","",B378&amp;"|"&amp;I378)</f>
        <v/>
      </c>
    </row>
    <row r="379">
      <c r="A379" s="13" t="n"/>
      <c r="B379" s="5" t="n"/>
      <c r="C379" s="15" t="n"/>
      <c r="D379" s="14" t="n"/>
      <c r="E379" s="5" t="n"/>
      <c r="F379" s="5" t="n"/>
      <c r="G379" s="6">
        <f>IF(B379&amp;""="","",IFERROR(INDEX('الوحدات'!$C$6:$C$305,MATCH(B379&amp;"",'الوحدات'!$A$6:$A$305,0))&amp;"","كود غير موجود"))</f>
        <v/>
      </c>
      <c r="H379" s="22">
        <f>IF(OR(B379&amp;""="",NOT(ISNUMBER(A379))),"",IF(COUNTIFS($B$6:$B$2005,B379&amp;"",$A$6:$A$2005,"&gt;"&amp;A379)=0,1,0))</f>
        <v/>
      </c>
      <c r="I379" s="22">
        <f>IF(B379&amp;""="","",COUNTIFS($B$6:B379,B379&amp;""))</f>
        <v/>
      </c>
      <c r="J379" s="6">
        <f>IF(B379&amp;""="","",B379&amp;"|"&amp;I379)</f>
        <v/>
      </c>
    </row>
    <row r="380">
      <c r="A380" s="13" t="n"/>
      <c r="B380" s="5" t="n"/>
      <c r="C380" s="15" t="n"/>
      <c r="D380" s="14" t="n"/>
      <c r="E380" s="5" t="n"/>
      <c r="F380" s="5" t="n"/>
      <c r="G380" s="6">
        <f>IF(B380&amp;""="","",IFERROR(INDEX('الوحدات'!$C$6:$C$305,MATCH(B380&amp;"",'الوحدات'!$A$6:$A$305,0))&amp;"","كود غير موجود"))</f>
        <v/>
      </c>
      <c r="H380" s="22">
        <f>IF(OR(B380&amp;""="",NOT(ISNUMBER(A380))),"",IF(COUNTIFS($B$6:$B$2005,B380&amp;"",$A$6:$A$2005,"&gt;"&amp;A380)=0,1,0))</f>
        <v/>
      </c>
      <c r="I380" s="22">
        <f>IF(B380&amp;""="","",COUNTIFS($B$6:B380,B380&amp;""))</f>
        <v/>
      </c>
      <c r="J380" s="6">
        <f>IF(B380&amp;""="","",B380&amp;"|"&amp;I380)</f>
        <v/>
      </c>
    </row>
    <row r="381">
      <c r="A381" s="13" t="n"/>
      <c r="B381" s="5" t="n"/>
      <c r="C381" s="15" t="n"/>
      <c r="D381" s="14" t="n"/>
      <c r="E381" s="5" t="n"/>
      <c r="F381" s="5" t="n"/>
      <c r="G381" s="6">
        <f>IF(B381&amp;""="","",IFERROR(INDEX('الوحدات'!$C$6:$C$305,MATCH(B381&amp;"",'الوحدات'!$A$6:$A$305,0))&amp;"","كود غير موجود"))</f>
        <v/>
      </c>
      <c r="H381" s="22">
        <f>IF(OR(B381&amp;""="",NOT(ISNUMBER(A381))),"",IF(COUNTIFS($B$6:$B$2005,B381&amp;"",$A$6:$A$2005,"&gt;"&amp;A381)=0,1,0))</f>
        <v/>
      </c>
      <c r="I381" s="22">
        <f>IF(B381&amp;""="","",COUNTIFS($B$6:B381,B381&amp;""))</f>
        <v/>
      </c>
      <c r="J381" s="6">
        <f>IF(B381&amp;""="","",B381&amp;"|"&amp;I381)</f>
        <v/>
      </c>
    </row>
    <row r="382">
      <c r="A382" s="13" t="n"/>
      <c r="B382" s="5" t="n"/>
      <c r="C382" s="15" t="n"/>
      <c r="D382" s="14" t="n"/>
      <c r="E382" s="5" t="n"/>
      <c r="F382" s="5" t="n"/>
      <c r="G382" s="6">
        <f>IF(B382&amp;""="","",IFERROR(INDEX('الوحدات'!$C$6:$C$305,MATCH(B382&amp;"",'الوحدات'!$A$6:$A$305,0))&amp;"","كود غير موجود"))</f>
        <v/>
      </c>
      <c r="H382" s="22">
        <f>IF(OR(B382&amp;""="",NOT(ISNUMBER(A382))),"",IF(COUNTIFS($B$6:$B$2005,B382&amp;"",$A$6:$A$2005,"&gt;"&amp;A382)=0,1,0))</f>
        <v/>
      </c>
      <c r="I382" s="22">
        <f>IF(B382&amp;""="","",COUNTIFS($B$6:B382,B382&amp;""))</f>
        <v/>
      </c>
      <c r="J382" s="6">
        <f>IF(B382&amp;""="","",B382&amp;"|"&amp;I382)</f>
        <v/>
      </c>
    </row>
    <row r="383">
      <c r="A383" s="13" t="n"/>
      <c r="B383" s="5" t="n"/>
      <c r="C383" s="15" t="n"/>
      <c r="D383" s="14" t="n"/>
      <c r="E383" s="5" t="n"/>
      <c r="F383" s="5" t="n"/>
      <c r="G383" s="6">
        <f>IF(B383&amp;""="","",IFERROR(INDEX('الوحدات'!$C$6:$C$305,MATCH(B383&amp;"",'الوحدات'!$A$6:$A$305,0))&amp;"","كود غير موجود"))</f>
        <v/>
      </c>
      <c r="H383" s="22">
        <f>IF(OR(B383&amp;""="",NOT(ISNUMBER(A383))),"",IF(COUNTIFS($B$6:$B$2005,B383&amp;"",$A$6:$A$2005,"&gt;"&amp;A383)=0,1,0))</f>
        <v/>
      </c>
      <c r="I383" s="22">
        <f>IF(B383&amp;""="","",COUNTIFS($B$6:B383,B383&amp;""))</f>
        <v/>
      </c>
      <c r="J383" s="6">
        <f>IF(B383&amp;""="","",B383&amp;"|"&amp;I383)</f>
        <v/>
      </c>
    </row>
    <row r="384">
      <c r="A384" s="13" t="n"/>
      <c r="B384" s="5" t="n"/>
      <c r="C384" s="15" t="n"/>
      <c r="D384" s="14" t="n"/>
      <c r="E384" s="5" t="n"/>
      <c r="F384" s="5" t="n"/>
      <c r="G384" s="6">
        <f>IF(B384&amp;""="","",IFERROR(INDEX('الوحدات'!$C$6:$C$305,MATCH(B384&amp;"",'الوحدات'!$A$6:$A$305,0))&amp;"","كود غير موجود"))</f>
        <v/>
      </c>
      <c r="H384" s="22">
        <f>IF(OR(B384&amp;""="",NOT(ISNUMBER(A384))),"",IF(COUNTIFS($B$6:$B$2005,B384&amp;"",$A$6:$A$2005,"&gt;"&amp;A384)=0,1,0))</f>
        <v/>
      </c>
      <c r="I384" s="22">
        <f>IF(B384&amp;""="","",COUNTIFS($B$6:B384,B384&amp;""))</f>
        <v/>
      </c>
      <c r="J384" s="6">
        <f>IF(B384&amp;""="","",B384&amp;"|"&amp;I384)</f>
        <v/>
      </c>
    </row>
    <row r="385">
      <c r="A385" s="13" t="n"/>
      <c r="B385" s="5" t="n"/>
      <c r="C385" s="15" t="n"/>
      <c r="D385" s="14" t="n"/>
      <c r="E385" s="5" t="n"/>
      <c r="F385" s="5" t="n"/>
      <c r="G385" s="6">
        <f>IF(B385&amp;""="","",IFERROR(INDEX('الوحدات'!$C$6:$C$305,MATCH(B385&amp;"",'الوحدات'!$A$6:$A$305,0))&amp;"","كود غير موجود"))</f>
        <v/>
      </c>
      <c r="H385" s="22">
        <f>IF(OR(B385&amp;""="",NOT(ISNUMBER(A385))),"",IF(COUNTIFS($B$6:$B$2005,B385&amp;"",$A$6:$A$2005,"&gt;"&amp;A385)=0,1,0))</f>
        <v/>
      </c>
      <c r="I385" s="22">
        <f>IF(B385&amp;""="","",COUNTIFS($B$6:B385,B385&amp;""))</f>
        <v/>
      </c>
      <c r="J385" s="6">
        <f>IF(B385&amp;""="","",B385&amp;"|"&amp;I385)</f>
        <v/>
      </c>
    </row>
    <row r="386">
      <c r="A386" s="13" t="n"/>
      <c r="B386" s="5" t="n"/>
      <c r="C386" s="15" t="n"/>
      <c r="D386" s="14" t="n"/>
      <c r="E386" s="5" t="n"/>
      <c r="F386" s="5" t="n"/>
      <c r="G386" s="6">
        <f>IF(B386&amp;""="","",IFERROR(INDEX('الوحدات'!$C$6:$C$305,MATCH(B386&amp;"",'الوحدات'!$A$6:$A$305,0))&amp;"","كود غير موجود"))</f>
        <v/>
      </c>
      <c r="H386" s="22">
        <f>IF(OR(B386&amp;""="",NOT(ISNUMBER(A386))),"",IF(COUNTIFS($B$6:$B$2005,B386&amp;"",$A$6:$A$2005,"&gt;"&amp;A386)=0,1,0))</f>
        <v/>
      </c>
      <c r="I386" s="22">
        <f>IF(B386&amp;""="","",COUNTIFS($B$6:B386,B386&amp;""))</f>
        <v/>
      </c>
      <c r="J386" s="6">
        <f>IF(B386&amp;""="","",B386&amp;"|"&amp;I386)</f>
        <v/>
      </c>
    </row>
    <row r="387">
      <c r="A387" s="13" t="n"/>
      <c r="B387" s="5" t="n"/>
      <c r="C387" s="15" t="n"/>
      <c r="D387" s="14" t="n"/>
      <c r="E387" s="5" t="n"/>
      <c r="F387" s="5" t="n"/>
      <c r="G387" s="6">
        <f>IF(B387&amp;""="","",IFERROR(INDEX('الوحدات'!$C$6:$C$305,MATCH(B387&amp;"",'الوحدات'!$A$6:$A$305,0))&amp;"","كود غير موجود"))</f>
        <v/>
      </c>
      <c r="H387" s="22">
        <f>IF(OR(B387&amp;""="",NOT(ISNUMBER(A387))),"",IF(COUNTIFS($B$6:$B$2005,B387&amp;"",$A$6:$A$2005,"&gt;"&amp;A387)=0,1,0))</f>
        <v/>
      </c>
      <c r="I387" s="22">
        <f>IF(B387&amp;""="","",COUNTIFS($B$6:B387,B387&amp;""))</f>
        <v/>
      </c>
      <c r="J387" s="6">
        <f>IF(B387&amp;""="","",B387&amp;"|"&amp;I387)</f>
        <v/>
      </c>
    </row>
    <row r="388">
      <c r="A388" s="13" t="n"/>
      <c r="B388" s="5" t="n"/>
      <c r="C388" s="15" t="n"/>
      <c r="D388" s="14" t="n"/>
      <c r="E388" s="5" t="n"/>
      <c r="F388" s="5" t="n"/>
      <c r="G388" s="6">
        <f>IF(B388&amp;""="","",IFERROR(INDEX('الوحدات'!$C$6:$C$305,MATCH(B388&amp;"",'الوحدات'!$A$6:$A$305,0))&amp;"","كود غير موجود"))</f>
        <v/>
      </c>
      <c r="H388" s="22">
        <f>IF(OR(B388&amp;""="",NOT(ISNUMBER(A388))),"",IF(COUNTIFS($B$6:$B$2005,B388&amp;"",$A$6:$A$2005,"&gt;"&amp;A388)=0,1,0))</f>
        <v/>
      </c>
      <c r="I388" s="22">
        <f>IF(B388&amp;""="","",COUNTIFS($B$6:B388,B388&amp;""))</f>
        <v/>
      </c>
      <c r="J388" s="6">
        <f>IF(B388&amp;""="","",B388&amp;"|"&amp;I388)</f>
        <v/>
      </c>
    </row>
    <row r="389">
      <c r="A389" s="13" t="n"/>
      <c r="B389" s="5" t="n"/>
      <c r="C389" s="15" t="n"/>
      <c r="D389" s="14" t="n"/>
      <c r="E389" s="5" t="n"/>
      <c r="F389" s="5" t="n"/>
      <c r="G389" s="6">
        <f>IF(B389&amp;""="","",IFERROR(INDEX('الوحدات'!$C$6:$C$305,MATCH(B389&amp;"",'الوحدات'!$A$6:$A$305,0))&amp;"","كود غير موجود"))</f>
        <v/>
      </c>
      <c r="H389" s="22">
        <f>IF(OR(B389&amp;""="",NOT(ISNUMBER(A389))),"",IF(COUNTIFS($B$6:$B$2005,B389&amp;"",$A$6:$A$2005,"&gt;"&amp;A389)=0,1,0))</f>
        <v/>
      </c>
      <c r="I389" s="22">
        <f>IF(B389&amp;""="","",COUNTIFS($B$6:B389,B389&amp;""))</f>
        <v/>
      </c>
      <c r="J389" s="6">
        <f>IF(B389&amp;""="","",B389&amp;"|"&amp;I389)</f>
        <v/>
      </c>
    </row>
    <row r="390">
      <c r="A390" s="13" t="n"/>
      <c r="B390" s="5" t="n"/>
      <c r="C390" s="15" t="n"/>
      <c r="D390" s="14" t="n"/>
      <c r="E390" s="5" t="n"/>
      <c r="F390" s="5" t="n"/>
      <c r="G390" s="6">
        <f>IF(B390&amp;""="","",IFERROR(INDEX('الوحدات'!$C$6:$C$305,MATCH(B390&amp;"",'الوحدات'!$A$6:$A$305,0))&amp;"","كود غير موجود"))</f>
        <v/>
      </c>
      <c r="H390" s="22">
        <f>IF(OR(B390&amp;""="",NOT(ISNUMBER(A390))),"",IF(COUNTIFS($B$6:$B$2005,B390&amp;"",$A$6:$A$2005,"&gt;"&amp;A390)=0,1,0))</f>
        <v/>
      </c>
      <c r="I390" s="22">
        <f>IF(B390&amp;""="","",COUNTIFS($B$6:B390,B390&amp;""))</f>
        <v/>
      </c>
      <c r="J390" s="6">
        <f>IF(B390&amp;""="","",B390&amp;"|"&amp;I390)</f>
        <v/>
      </c>
    </row>
    <row r="391">
      <c r="A391" s="13" t="n"/>
      <c r="B391" s="5" t="n"/>
      <c r="C391" s="15" t="n"/>
      <c r="D391" s="14" t="n"/>
      <c r="E391" s="5" t="n"/>
      <c r="F391" s="5" t="n"/>
      <c r="G391" s="6">
        <f>IF(B391&amp;""="","",IFERROR(INDEX('الوحدات'!$C$6:$C$305,MATCH(B391&amp;"",'الوحدات'!$A$6:$A$305,0))&amp;"","كود غير موجود"))</f>
        <v/>
      </c>
      <c r="H391" s="22">
        <f>IF(OR(B391&amp;""="",NOT(ISNUMBER(A391))),"",IF(COUNTIFS($B$6:$B$2005,B391&amp;"",$A$6:$A$2005,"&gt;"&amp;A391)=0,1,0))</f>
        <v/>
      </c>
      <c r="I391" s="22">
        <f>IF(B391&amp;""="","",COUNTIFS($B$6:B391,B391&amp;""))</f>
        <v/>
      </c>
      <c r="J391" s="6">
        <f>IF(B391&amp;""="","",B391&amp;"|"&amp;I391)</f>
        <v/>
      </c>
    </row>
    <row r="392">
      <c r="A392" s="13" t="n"/>
      <c r="B392" s="5" t="n"/>
      <c r="C392" s="15" t="n"/>
      <c r="D392" s="14" t="n"/>
      <c r="E392" s="5" t="n"/>
      <c r="F392" s="5" t="n"/>
      <c r="G392" s="6">
        <f>IF(B392&amp;""="","",IFERROR(INDEX('الوحدات'!$C$6:$C$305,MATCH(B392&amp;"",'الوحدات'!$A$6:$A$305,0))&amp;"","كود غير موجود"))</f>
        <v/>
      </c>
      <c r="H392" s="22">
        <f>IF(OR(B392&amp;""="",NOT(ISNUMBER(A392))),"",IF(COUNTIFS($B$6:$B$2005,B392&amp;"",$A$6:$A$2005,"&gt;"&amp;A392)=0,1,0))</f>
        <v/>
      </c>
      <c r="I392" s="22">
        <f>IF(B392&amp;""="","",COUNTIFS($B$6:B392,B392&amp;""))</f>
        <v/>
      </c>
      <c r="J392" s="6">
        <f>IF(B392&amp;""="","",B392&amp;"|"&amp;I392)</f>
        <v/>
      </c>
    </row>
    <row r="393">
      <c r="A393" s="13" t="n"/>
      <c r="B393" s="5" t="n"/>
      <c r="C393" s="15" t="n"/>
      <c r="D393" s="14" t="n"/>
      <c r="E393" s="5" t="n"/>
      <c r="F393" s="5" t="n"/>
      <c r="G393" s="6">
        <f>IF(B393&amp;""="","",IFERROR(INDEX('الوحدات'!$C$6:$C$305,MATCH(B393&amp;"",'الوحدات'!$A$6:$A$305,0))&amp;"","كود غير موجود"))</f>
        <v/>
      </c>
      <c r="H393" s="22">
        <f>IF(OR(B393&amp;""="",NOT(ISNUMBER(A393))),"",IF(COUNTIFS($B$6:$B$2005,B393&amp;"",$A$6:$A$2005,"&gt;"&amp;A393)=0,1,0))</f>
        <v/>
      </c>
      <c r="I393" s="22">
        <f>IF(B393&amp;""="","",COUNTIFS($B$6:B393,B393&amp;""))</f>
        <v/>
      </c>
      <c r="J393" s="6">
        <f>IF(B393&amp;""="","",B393&amp;"|"&amp;I393)</f>
        <v/>
      </c>
    </row>
    <row r="394">
      <c r="A394" s="13" t="n"/>
      <c r="B394" s="5" t="n"/>
      <c r="C394" s="15" t="n"/>
      <c r="D394" s="14" t="n"/>
      <c r="E394" s="5" t="n"/>
      <c r="F394" s="5" t="n"/>
      <c r="G394" s="6">
        <f>IF(B394&amp;""="","",IFERROR(INDEX('الوحدات'!$C$6:$C$305,MATCH(B394&amp;"",'الوحدات'!$A$6:$A$305,0))&amp;"","كود غير موجود"))</f>
        <v/>
      </c>
      <c r="H394" s="22">
        <f>IF(OR(B394&amp;""="",NOT(ISNUMBER(A394))),"",IF(COUNTIFS($B$6:$B$2005,B394&amp;"",$A$6:$A$2005,"&gt;"&amp;A394)=0,1,0))</f>
        <v/>
      </c>
      <c r="I394" s="22">
        <f>IF(B394&amp;""="","",COUNTIFS($B$6:B394,B394&amp;""))</f>
        <v/>
      </c>
      <c r="J394" s="6">
        <f>IF(B394&amp;""="","",B394&amp;"|"&amp;I394)</f>
        <v/>
      </c>
    </row>
    <row r="395">
      <c r="A395" s="13" t="n"/>
      <c r="B395" s="5" t="n"/>
      <c r="C395" s="15" t="n"/>
      <c r="D395" s="14" t="n"/>
      <c r="E395" s="5" t="n"/>
      <c r="F395" s="5" t="n"/>
      <c r="G395" s="6">
        <f>IF(B395&amp;""="","",IFERROR(INDEX('الوحدات'!$C$6:$C$305,MATCH(B395&amp;"",'الوحدات'!$A$6:$A$305,0))&amp;"","كود غير موجود"))</f>
        <v/>
      </c>
      <c r="H395" s="22">
        <f>IF(OR(B395&amp;""="",NOT(ISNUMBER(A395))),"",IF(COUNTIFS($B$6:$B$2005,B395&amp;"",$A$6:$A$2005,"&gt;"&amp;A395)=0,1,0))</f>
        <v/>
      </c>
      <c r="I395" s="22">
        <f>IF(B395&amp;""="","",COUNTIFS($B$6:B395,B395&amp;""))</f>
        <v/>
      </c>
      <c r="J395" s="6">
        <f>IF(B395&amp;""="","",B395&amp;"|"&amp;I395)</f>
        <v/>
      </c>
    </row>
    <row r="396">
      <c r="A396" s="13" t="n"/>
      <c r="B396" s="5" t="n"/>
      <c r="C396" s="15" t="n"/>
      <c r="D396" s="14" t="n"/>
      <c r="E396" s="5" t="n"/>
      <c r="F396" s="5" t="n"/>
      <c r="G396" s="6">
        <f>IF(B396&amp;""="","",IFERROR(INDEX('الوحدات'!$C$6:$C$305,MATCH(B396&amp;"",'الوحدات'!$A$6:$A$305,0))&amp;"","كود غير موجود"))</f>
        <v/>
      </c>
      <c r="H396" s="22">
        <f>IF(OR(B396&amp;""="",NOT(ISNUMBER(A396))),"",IF(COUNTIFS($B$6:$B$2005,B396&amp;"",$A$6:$A$2005,"&gt;"&amp;A396)=0,1,0))</f>
        <v/>
      </c>
      <c r="I396" s="22">
        <f>IF(B396&amp;""="","",COUNTIFS($B$6:B396,B396&amp;""))</f>
        <v/>
      </c>
      <c r="J396" s="6">
        <f>IF(B396&amp;""="","",B396&amp;"|"&amp;I396)</f>
        <v/>
      </c>
    </row>
    <row r="397">
      <c r="A397" s="13" t="n"/>
      <c r="B397" s="5" t="n"/>
      <c r="C397" s="15" t="n"/>
      <c r="D397" s="14" t="n"/>
      <c r="E397" s="5" t="n"/>
      <c r="F397" s="5" t="n"/>
      <c r="G397" s="6">
        <f>IF(B397&amp;""="","",IFERROR(INDEX('الوحدات'!$C$6:$C$305,MATCH(B397&amp;"",'الوحدات'!$A$6:$A$305,0))&amp;"","كود غير موجود"))</f>
        <v/>
      </c>
      <c r="H397" s="22">
        <f>IF(OR(B397&amp;""="",NOT(ISNUMBER(A397))),"",IF(COUNTIFS($B$6:$B$2005,B397&amp;"",$A$6:$A$2005,"&gt;"&amp;A397)=0,1,0))</f>
        <v/>
      </c>
      <c r="I397" s="22">
        <f>IF(B397&amp;""="","",COUNTIFS($B$6:B397,B397&amp;""))</f>
        <v/>
      </c>
      <c r="J397" s="6">
        <f>IF(B397&amp;""="","",B397&amp;"|"&amp;I397)</f>
        <v/>
      </c>
    </row>
    <row r="398">
      <c r="A398" s="13" t="n"/>
      <c r="B398" s="5" t="n"/>
      <c r="C398" s="15" t="n"/>
      <c r="D398" s="14" t="n"/>
      <c r="E398" s="5" t="n"/>
      <c r="F398" s="5" t="n"/>
      <c r="G398" s="6">
        <f>IF(B398&amp;""="","",IFERROR(INDEX('الوحدات'!$C$6:$C$305,MATCH(B398&amp;"",'الوحدات'!$A$6:$A$305,0))&amp;"","كود غير موجود"))</f>
        <v/>
      </c>
      <c r="H398" s="22">
        <f>IF(OR(B398&amp;""="",NOT(ISNUMBER(A398))),"",IF(COUNTIFS($B$6:$B$2005,B398&amp;"",$A$6:$A$2005,"&gt;"&amp;A398)=0,1,0))</f>
        <v/>
      </c>
      <c r="I398" s="22">
        <f>IF(B398&amp;""="","",COUNTIFS($B$6:B398,B398&amp;""))</f>
        <v/>
      </c>
      <c r="J398" s="6">
        <f>IF(B398&amp;""="","",B398&amp;"|"&amp;I398)</f>
        <v/>
      </c>
    </row>
    <row r="399">
      <c r="A399" s="13" t="n"/>
      <c r="B399" s="5" t="n"/>
      <c r="C399" s="15" t="n"/>
      <c r="D399" s="14" t="n"/>
      <c r="E399" s="5" t="n"/>
      <c r="F399" s="5" t="n"/>
      <c r="G399" s="6">
        <f>IF(B399&amp;""="","",IFERROR(INDEX('الوحدات'!$C$6:$C$305,MATCH(B399&amp;"",'الوحدات'!$A$6:$A$305,0))&amp;"","كود غير موجود"))</f>
        <v/>
      </c>
      <c r="H399" s="22">
        <f>IF(OR(B399&amp;""="",NOT(ISNUMBER(A399))),"",IF(COUNTIFS($B$6:$B$2005,B399&amp;"",$A$6:$A$2005,"&gt;"&amp;A399)=0,1,0))</f>
        <v/>
      </c>
      <c r="I399" s="22">
        <f>IF(B399&amp;""="","",COUNTIFS($B$6:B399,B399&amp;""))</f>
        <v/>
      </c>
      <c r="J399" s="6">
        <f>IF(B399&amp;""="","",B399&amp;"|"&amp;I399)</f>
        <v/>
      </c>
    </row>
    <row r="400">
      <c r="A400" s="13" t="n"/>
      <c r="B400" s="5" t="n"/>
      <c r="C400" s="15" t="n"/>
      <c r="D400" s="14" t="n"/>
      <c r="E400" s="5" t="n"/>
      <c r="F400" s="5" t="n"/>
      <c r="G400" s="6">
        <f>IF(B400&amp;""="","",IFERROR(INDEX('الوحدات'!$C$6:$C$305,MATCH(B400&amp;"",'الوحدات'!$A$6:$A$305,0))&amp;"","كود غير موجود"))</f>
        <v/>
      </c>
      <c r="H400" s="22">
        <f>IF(OR(B400&amp;""="",NOT(ISNUMBER(A400))),"",IF(COUNTIFS($B$6:$B$2005,B400&amp;"",$A$6:$A$2005,"&gt;"&amp;A400)=0,1,0))</f>
        <v/>
      </c>
      <c r="I400" s="22">
        <f>IF(B400&amp;""="","",COUNTIFS($B$6:B400,B400&amp;""))</f>
        <v/>
      </c>
      <c r="J400" s="6">
        <f>IF(B400&amp;""="","",B400&amp;"|"&amp;I400)</f>
        <v/>
      </c>
    </row>
    <row r="401">
      <c r="A401" s="13" t="n"/>
      <c r="B401" s="5" t="n"/>
      <c r="C401" s="15" t="n"/>
      <c r="D401" s="14" t="n"/>
      <c r="E401" s="5" t="n"/>
      <c r="F401" s="5" t="n"/>
      <c r="G401" s="6">
        <f>IF(B401&amp;""="","",IFERROR(INDEX('الوحدات'!$C$6:$C$305,MATCH(B401&amp;"",'الوحدات'!$A$6:$A$305,0))&amp;"","كود غير موجود"))</f>
        <v/>
      </c>
      <c r="H401" s="22">
        <f>IF(OR(B401&amp;""="",NOT(ISNUMBER(A401))),"",IF(COUNTIFS($B$6:$B$2005,B401&amp;"",$A$6:$A$2005,"&gt;"&amp;A401)=0,1,0))</f>
        <v/>
      </c>
      <c r="I401" s="22">
        <f>IF(B401&amp;""="","",COUNTIFS($B$6:B401,B401&amp;""))</f>
        <v/>
      </c>
      <c r="J401" s="6">
        <f>IF(B401&amp;""="","",B401&amp;"|"&amp;I401)</f>
        <v/>
      </c>
    </row>
    <row r="402">
      <c r="A402" s="13" t="n"/>
      <c r="B402" s="5" t="n"/>
      <c r="C402" s="15" t="n"/>
      <c r="D402" s="14" t="n"/>
      <c r="E402" s="5" t="n"/>
      <c r="F402" s="5" t="n"/>
      <c r="G402" s="6">
        <f>IF(B402&amp;""="","",IFERROR(INDEX('الوحدات'!$C$6:$C$305,MATCH(B402&amp;"",'الوحدات'!$A$6:$A$305,0))&amp;"","كود غير موجود"))</f>
        <v/>
      </c>
      <c r="H402" s="22">
        <f>IF(OR(B402&amp;""="",NOT(ISNUMBER(A402))),"",IF(COUNTIFS($B$6:$B$2005,B402&amp;"",$A$6:$A$2005,"&gt;"&amp;A402)=0,1,0))</f>
        <v/>
      </c>
      <c r="I402" s="22">
        <f>IF(B402&amp;""="","",COUNTIFS($B$6:B402,B402&amp;""))</f>
        <v/>
      </c>
      <c r="J402" s="6">
        <f>IF(B402&amp;""="","",B402&amp;"|"&amp;I402)</f>
        <v/>
      </c>
    </row>
    <row r="403">
      <c r="A403" s="13" t="n"/>
      <c r="B403" s="5" t="n"/>
      <c r="C403" s="15" t="n"/>
      <c r="D403" s="14" t="n"/>
      <c r="E403" s="5" t="n"/>
      <c r="F403" s="5" t="n"/>
      <c r="G403" s="6">
        <f>IF(B403&amp;""="","",IFERROR(INDEX('الوحدات'!$C$6:$C$305,MATCH(B403&amp;"",'الوحدات'!$A$6:$A$305,0))&amp;"","كود غير موجود"))</f>
        <v/>
      </c>
      <c r="H403" s="22">
        <f>IF(OR(B403&amp;""="",NOT(ISNUMBER(A403))),"",IF(COUNTIFS($B$6:$B$2005,B403&amp;"",$A$6:$A$2005,"&gt;"&amp;A403)=0,1,0))</f>
        <v/>
      </c>
      <c r="I403" s="22">
        <f>IF(B403&amp;""="","",COUNTIFS($B$6:B403,B403&amp;""))</f>
        <v/>
      </c>
      <c r="J403" s="6">
        <f>IF(B403&amp;""="","",B403&amp;"|"&amp;I403)</f>
        <v/>
      </c>
    </row>
    <row r="404">
      <c r="A404" s="13" t="n"/>
      <c r="B404" s="5" t="n"/>
      <c r="C404" s="15" t="n"/>
      <c r="D404" s="14" t="n"/>
      <c r="E404" s="5" t="n"/>
      <c r="F404" s="5" t="n"/>
      <c r="G404" s="6">
        <f>IF(B404&amp;""="","",IFERROR(INDEX('الوحدات'!$C$6:$C$305,MATCH(B404&amp;"",'الوحدات'!$A$6:$A$305,0))&amp;"","كود غير موجود"))</f>
        <v/>
      </c>
      <c r="H404" s="22">
        <f>IF(OR(B404&amp;""="",NOT(ISNUMBER(A404))),"",IF(COUNTIFS($B$6:$B$2005,B404&amp;"",$A$6:$A$2005,"&gt;"&amp;A404)=0,1,0))</f>
        <v/>
      </c>
      <c r="I404" s="22">
        <f>IF(B404&amp;""="","",COUNTIFS($B$6:B404,B404&amp;""))</f>
        <v/>
      </c>
      <c r="J404" s="6">
        <f>IF(B404&amp;""="","",B404&amp;"|"&amp;I404)</f>
        <v/>
      </c>
    </row>
    <row r="405">
      <c r="A405" s="13" t="n"/>
      <c r="B405" s="5" t="n"/>
      <c r="C405" s="15" t="n"/>
      <c r="D405" s="14" t="n"/>
      <c r="E405" s="5" t="n"/>
      <c r="F405" s="5" t="n"/>
      <c r="G405" s="6">
        <f>IF(B405&amp;""="","",IFERROR(INDEX('الوحدات'!$C$6:$C$305,MATCH(B405&amp;"",'الوحدات'!$A$6:$A$305,0))&amp;"","كود غير موجود"))</f>
        <v/>
      </c>
      <c r="H405" s="22">
        <f>IF(OR(B405&amp;""="",NOT(ISNUMBER(A405))),"",IF(COUNTIFS($B$6:$B$2005,B405&amp;"",$A$6:$A$2005,"&gt;"&amp;A405)=0,1,0))</f>
        <v/>
      </c>
      <c r="I405" s="22">
        <f>IF(B405&amp;""="","",COUNTIFS($B$6:B405,B405&amp;""))</f>
        <v/>
      </c>
      <c r="J405" s="6">
        <f>IF(B405&amp;""="","",B405&amp;"|"&amp;I405)</f>
        <v/>
      </c>
    </row>
    <row r="406">
      <c r="A406" s="13" t="n"/>
      <c r="B406" s="5" t="n"/>
      <c r="C406" s="15" t="n"/>
      <c r="D406" s="14" t="n"/>
      <c r="E406" s="5" t="n"/>
      <c r="F406" s="5" t="n"/>
      <c r="G406" s="6">
        <f>IF(B406&amp;""="","",IFERROR(INDEX('الوحدات'!$C$6:$C$305,MATCH(B406&amp;"",'الوحدات'!$A$6:$A$305,0))&amp;"","كود غير موجود"))</f>
        <v/>
      </c>
      <c r="H406" s="22">
        <f>IF(OR(B406&amp;""="",NOT(ISNUMBER(A406))),"",IF(COUNTIFS($B$6:$B$2005,B406&amp;"",$A$6:$A$2005,"&gt;"&amp;A406)=0,1,0))</f>
        <v/>
      </c>
      <c r="I406" s="22">
        <f>IF(B406&amp;""="","",COUNTIFS($B$6:B406,B406&amp;""))</f>
        <v/>
      </c>
      <c r="J406" s="6">
        <f>IF(B406&amp;""="","",B406&amp;"|"&amp;I406)</f>
        <v/>
      </c>
    </row>
    <row r="407">
      <c r="A407" s="13" t="n"/>
      <c r="B407" s="5" t="n"/>
      <c r="C407" s="15" t="n"/>
      <c r="D407" s="14" t="n"/>
      <c r="E407" s="5" t="n"/>
      <c r="F407" s="5" t="n"/>
      <c r="G407" s="6">
        <f>IF(B407&amp;""="","",IFERROR(INDEX('الوحدات'!$C$6:$C$305,MATCH(B407&amp;"",'الوحدات'!$A$6:$A$305,0))&amp;"","كود غير موجود"))</f>
        <v/>
      </c>
      <c r="H407" s="22">
        <f>IF(OR(B407&amp;""="",NOT(ISNUMBER(A407))),"",IF(COUNTIFS($B$6:$B$2005,B407&amp;"",$A$6:$A$2005,"&gt;"&amp;A407)=0,1,0))</f>
        <v/>
      </c>
      <c r="I407" s="22">
        <f>IF(B407&amp;""="","",COUNTIFS($B$6:B407,B407&amp;""))</f>
        <v/>
      </c>
      <c r="J407" s="6">
        <f>IF(B407&amp;""="","",B407&amp;"|"&amp;I407)</f>
        <v/>
      </c>
    </row>
    <row r="408">
      <c r="A408" s="13" t="n"/>
      <c r="B408" s="5" t="n"/>
      <c r="C408" s="15" t="n"/>
      <c r="D408" s="14" t="n"/>
      <c r="E408" s="5" t="n"/>
      <c r="F408" s="5" t="n"/>
      <c r="G408" s="6">
        <f>IF(B408&amp;""="","",IFERROR(INDEX('الوحدات'!$C$6:$C$305,MATCH(B408&amp;"",'الوحدات'!$A$6:$A$305,0))&amp;"","كود غير موجود"))</f>
        <v/>
      </c>
      <c r="H408" s="22">
        <f>IF(OR(B408&amp;""="",NOT(ISNUMBER(A408))),"",IF(COUNTIFS($B$6:$B$2005,B408&amp;"",$A$6:$A$2005,"&gt;"&amp;A408)=0,1,0))</f>
        <v/>
      </c>
      <c r="I408" s="22">
        <f>IF(B408&amp;""="","",COUNTIFS($B$6:B408,B408&amp;""))</f>
        <v/>
      </c>
      <c r="J408" s="6">
        <f>IF(B408&amp;""="","",B408&amp;"|"&amp;I408)</f>
        <v/>
      </c>
    </row>
    <row r="409">
      <c r="A409" s="13" t="n"/>
      <c r="B409" s="5" t="n"/>
      <c r="C409" s="15" t="n"/>
      <c r="D409" s="14" t="n"/>
      <c r="E409" s="5" t="n"/>
      <c r="F409" s="5" t="n"/>
      <c r="G409" s="6">
        <f>IF(B409&amp;""="","",IFERROR(INDEX('الوحدات'!$C$6:$C$305,MATCH(B409&amp;"",'الوحدات'!$A$6:$A$305,0))&amp;"","كود غير موجود"))</f>
        <v/>
      </c>
      <c r="H409" s="22">
        <f>IF(OR(B409&amp;""="",NOT(ISNUMBER(A409))),"",IF(COUNTIFS($B$6:$B$2005,B409&amp;"",$A$6:$A$2005,"&gt;"&amp;A409)=0,1,0))</f>
        <v/>
      </c>
      <c r="I409" s="22">
        <f>IF(B409&amp;""="","",COUNTIFS($B$6:B409,B409&amp;""))</f>
        <v/>
      </c>
      <c r="J409" s="6">
        <f>IF(B409&amp;""="","",B409&amp;"|"&amp;I409)</f>
        <v/>
      </c>
    </row>
    <row r="410">
      <c r="A410" s="13" t="n"/>
      <c r="B410" s="5" t="n"/>
      <c r="C410" s="15" t="n"/>
      <c r="D410" s="14" t="n"/>
      <c r="E410" s="5" t="n"/>
      <c r="F410" s="5" t="n"/>
      <c r="G410" s="6">
        <f>IF(B410&amp;""="","",IFERROR(INDEX('الوحدات'!$C$6:$C$305,MATCH(B410&amp;"",'الوحدات'!$A$6:$A$305,0))&amp;"","كود غير موجود"))</f>
        <v/>
      </c>
      <c r="H410" s="22">
        <f>IF(OR(B410&amp;""="",NOT(ISNUMBER(A410))),"",IF(COUNTIFS($B$6:$B$2005,B410&amp;"",$A$6:$A$2005,"&gt;"&amp;A410)=0,1,0))</f>
        <v/>
      </c>
      <c r="I410" s="22">
        <f>IF(B410&amp;""="","",COUNTIFS($B$6:B410,B410&amp;""))</f>
        <v/>
      </c>
      <c r="J410" s="6">
        <f>IF(B410&amp;""="","",B410&amp;"|"&amp;I410)</f>
        <v/>
      </c>
    </row>
    <row r="411">
      <c r="A411" s="13" t="n"/>
      <c r="B411" s="5" t="n"/>
      <c r="C411" s="15" t="n"/>
      <c r="D411" s="14" t="n"/>
      <c r="E411" s="5" t="n"/>
      <c r="F411" s="5" t="n"/>
      <c r="G411" s="6">
        <f>IF(B411&amp;""="","",IFERROR(INDEX('الوحدات'!$C$6:$C$305,MATCH(B411&amp;"",'الوحدات'!$A$6:$A$305,0))&amp;"","كود غير موجود"))</f>
        <v/>
      </c>
      <c r="H411" s="22">
        <f>IF(OR(B411&amp;""="",NOT(ISNUMBER(A411))),"",IF(COUNTIFS($B$6:$B$2005,B411&amp;"",$A$6:$A$2005,"&gt;"&amp;A411)=0,1,0))</f>
        <v/>
      </c>
      <c r="I411" s="22">
        <f>IF(B411&amp;""="","",COUNTIFS($B$6:B411,B411&amp;""))</f>
        <v/>
      </c>
      <c r="J411" s="6">
        <f>IF(B411&amp;""="","",B411&amp;"|"&amp;I411)</f>
        <v/>
      </c>
    </row>
    <row r="412">
      <c r="A412" s="13" t="n"/>
      <c r="B412" s="5" t="n"/>
      <c r="C412" s="15" t="n"/>
      <c r="D412" s="14" t="n"/>
      <c r="E412" s="5" t="n"/>
      <c r="F412" s="5" t="n"/>
      <c r="G412" s="6">
        <f>IF(B412&amp;""="","",IFERROR(INDEX('الوحدات'!$C$6:$C$305,MATCH(B412&amp;"",'الوحدات'!$A$6:$A$305,0))&amp;"","كود غير موجود"))</f>
        <v/>
      </c>
      <c r="H412" s="22">
        <f>IF(OR(B412&amp;""="",NOT(ISNUMBER(A412))),"",IF(COUNTIFS($B$6:$B$2005,B412&amp;"",$A$6:$A$2005,"&gt;"&amp;A412)=0,1,0))</f>
        <v/>
      </c>
      <c r="I412" s="22">
        <f>IF(B412&amp;""="","",COUNTIFS($B$6:B412,B412&amp;""))</f>
        <v/>
      </c>
      <c r="J412" s="6">
        <f>IF(B412&amp;""="","",B412&amp;"|"&amp;I412)</f>
        <v/>
      </c>
    </row>
    <row r="413">
      <c r="A413" s="13" t="n"/>
      <c r="B413" s="5" t="n"/>
      <c r="C413" s="15" t="n"/>
      <c r="D413" s="14" t="n"/>
      <c r="E413" s="5" t="n"/>
      <c r="F413" s="5" t="n"/>
      <c r="G413" s="6">
        <f>IF(B413&amp;""="","",IFERROR(INDEX('الوحدات'!$C$6:$C$305,MATCH(B413&amp;"",'الوحدات'!$A$6:$A$305,0))&amp;"","كود غير موجود"))</f>
        <v/>
      </c>
      <c r="H413" s="22">
        <f>IF(OR(B413&amp;""="",NOT(ISNUMBER(A413))),"",IF(COUNTIFS($B$6:$B$2005,B413&amp;"",$A$6:$A$2005,"&gt;"&amp;A413)=0,1,0))</f>
        <v/>
      </c>
      <c r="I413" s="22">
        <f>IF(B413&amp;""="","",COUNTIFS($B$6:B413,B413&amp;""))</f>
        <v/>
      </c>
      <c r="J413" s="6">
        <f>IF(B413&amp;""="","",B413&amp;"|"&amp;I413)</f>
        <v/>
      </c>
    </row>
    <row r="414">
      <c r="A414" s="13" t="n"/>
      <c r="B414" s="5" t="n"/>
      <c r="C414" s="15" t="n"/>
      <c r="D414" s="14" t="n"/>
      <c r="E414" s="5" t="n"/>
      <c r="F414" s="5" t="n"/>
      <c r="G414" s="6">
        <f>IF(B414&amp;""="","",IFERROR(INDEX('الوحدات'!$C$6:$C$305,MATCH(B414&amp;"",'الوحدات'!$A$6:$A$305,0))&amp;"","كود غير موجود"))</f>
        <v/>
      </c>
      <c r="H414" s="22">
        <f>IF(OR(B414&amp;""="",NOT(ISNUMBER(A414))),"",IF(COUNTIFS($B$6:$B$2005,B414&amp;"",$A$6:$A$2005,"&gt;"&amp;A414)=0,1,0))</f>
        <v/>
      </c>
      <c r="I414" s="22">
        <f>IF(B414&amp;""="","",COUNTIFS($B$6:B414,B414&amp;""))</f>
        <v/>
      </c>
      <c r="J414" s="6">
        <f>IF(B414&amp;""="","",B414&amp;"|"&amp;I414)</f>
        <v/>
      </c>
    </row>
    <row r="415">
      <c r="A415" s="13" t="n"/>
      <c r="B415" s="5" t="n"/>
      <c r="C415" s="15" t="n"/>
      <c r="D415" s="14" t="n"/>
      <c r="E415" s="5" t="n"/>
      <c r="F415" s="5" t="n"/>
      <c r="G415" s="6">
        <f>IF(B415&amp;""="","",IFERROR(INDEX('الوحدات'!$C$6:$C$305,MATCH(B415&amp;"",'الوحدات'!$A$6:$A$305,0))&amp;"","كود غير موجود"))</f>
        <v/>
      </c>
      <c r="H415" s="22">
        <f>IF(OR(B415&amp;""="",NOT(ISNUMBER(A415))),"",IF(COUNTIFS($B$6:$B$2005,B415&amp;"",$A$6:$A$2005,"&gt;"&amp;A415)=0,1,0))</f>
        <v/>
      </c>
      <c r="I415" s="22">
        <f>IF(B415&amp;""="","",COUNTIFS($B$6:B415,B415&amp;""))</f>
        <v/>
      </c>
      <c r="J415" s="6">
        <f>IF(B415&amp;""="","",B415&amp;"|"&amp;I415)</f>
        <v/>
      </c>
    </row>
    <row r="416">
      <c r="A416" s="13" t="n"/>
      <c r="B416" s="5" t="n"/>
      <c r="C416" s="15" t="n"/>
      <c r="D416" s="14" t="n"/>
      <c r="E416" s="5" t="n"/>
      <c r="F416" s="5" t="n"/>
      <c r="G416" s="6">
        <f>IF(B416&amp;""="","",IFERROR(INDEX('الوحدات'!$C$6:$C$305,MATCH(B416&amp;"",'الوحدات'!$A$6:$A$305,0))&amp;"","كود غير موجود"))</f>
        <v/>
      </c>
      <c r="H416" s="22">
        <f>IF(OR(B416&amp;""="",NOT(ISNUMBER(A416))),"",IF(COUNTIFS($B$6:$B$2005,B416&amp;"",$A$6:$A$2005,"&gt;"&amp;A416)=0,1,0))</f>
        <v/>
      </c>
      <c r="I416" s="22">
        <f>IF(B416&amp;""="","",COUNTIFS($B$6:B416,B416&amp;""))</f>
        <v/>
      </c>
      <c r="J416" s="6">
        <f>IF(B416&amp;""="","",B416&amp;"|"&amp;I416)</f>
        <v/>
      </c>
    </row>
    <row r="417">
      <c r="A417" s="13" t="n"/>
      <c r="B417" s="5" t="n"/>
      <c r="C417" s="15" t="n"/>
      <c r="D417" s="14" t="n"/>
      <c r="E417" s="5" t="n"/>
      <c r="F417" s="5" t="n"/>
      <c r="G417" s="6">
        <f>IF(B417&amp;""="","",IFERROR(INDEX('الوحدات'!$C$6:$C$305,MATCH(B417&amp;"",'الوحدات'!$A$6:$A$305,0))&amp;"","كود غير موجود"))</f>
        <v/>
      </c>
      <c r="H417" s="22">
        <f>IF(OR(B417&amp;""="",NOT(ISNUMBER(A417))),"",IF(COUNTIFS($B$6:$B$2005,B417&amp;"",$A$6:$A$2005,"&gt;"&amp;A417)=0,1,0))</f>
        <v/>
      </c>
      <c r="I417" s="22">
        <f>IF(B417&amp;""="","",COUNTIFS($B$6:B417,B417&amp;""))</f>
        <v/>
      </c>
      <c r="J417" s="6">
        <f>IF(B417&amp;""="","",B417&amp;"|"&amp;I417)</f>
        <v/>
      </c>
    </row>
    <row r="418">
      <c r="A418" s="13" t="n"/>
      <c r="B418" s="5" t="n"/>
      <c r="C418" s="15" t="n"/>
      <c r="D418" s="14" t="n"/>
      <c r="E418" s="5" t="n"/>
      <c r="F418" s="5" t="n"/>
      <c r="G418" s="6">
        <f>IF(B418&amp;""="","",IFERROR(INDEX('الوحدات'!$C$6:$C$305,MATCH(B418&amp;"",'الوحدات'!$A$6:$A$305,0))&amp;"","كود غير موجود"))</f>
        <v/>
      </c>
      <c r="H418" s="22">
        <f>IF(OR(B418&amp;""="",NOT(ISNUMBER(A418))),"",IF(COUNTIFS($B$6:$B$2005,B418&amp;"",$A$6:$A$2005,"&gt;"&amp;A418)=0,1,0))</f>
        <v/>
      </c>
      <c r="I418" s="22">
        <f>IF(B418&amp;""="","",COUNTIFS($B$6:B418,B418&amp;""))</f>
        <v/>
      </c>
      <c r="J418" s="6">
        <f>IF(B418&amp;""="","",B418&amp;"|"&amp;I418)</f>
        <v/>
      </c>
    </row>
    <row r="419">
      <c r="A419" s="13" t="n"/>
      <c r="B419" s="5" t="n"/>
      <c r="C419" s="15" t="n"/>
      <c r="D419" s="14" t="n"/>
      <c r="E419" s="5" t="n"/>
      <c r="F419" s="5" t="n"/>
      <c r="G419" s="6">
        <f>IF(B419&amp;""="","",IFERROR(INDEX('الوحدات'!$C$6:$C$305,MATCH(B419&amp;"",'الوحدات'!$A$6:$A$305,0))&amp;"","كود غير موجود"))</f>
        <v/>
      </c>
      <c r="H419" s="22">
        <f>IF(OR(B419&amp;""="",NOT(ISNUMBER(A419))),"",IF(COUNTIFS($B$6:$B$2005,B419&amp;"",$A$6:$A$2005,"&gt;"&amp;A419)=0,1,0))</f>
        <v/>
      </c>
      <c r="I419" s="22">
        <f>IF(B419&amp;""="","",COUNTIFS($B$6:B419,B419&amp;""))</f>
        <v/>
      </c>
      <c r="J419" s="6">
        <f>IF(B419&amp;""="","",B419&amp;"|"&amp;I419)</f>
        <v/>
      </c>
    </row>
    <row r="420">
      <c r="A420" s="13" t="n"/>
      <c r="B420" s="5" t="n"/>
      <c r="C420" s="15" t="n"/>
      <c r="D420" s="14" t="n"/>
      <c r="E420" s="5" t="n"/>
      <c r="F420" s="5" t="n"/>
      <c r="G420" s="6">
        <f>IF(B420&amp;""="","",IFERROR(INDEX('الوحدات'!$C$6:$C$305,MATCH(B420&amp;"",'الوحدات'!$A$6:$A$305,0))&amp;"","كود غير موجود"))</f>
        <v/>
      </c>
      <c r="H420" s="22">
        <f>IF(OR(B420&amp;""="",NOT(ISNUMBER(A420))),"",IF(COUNTIFS($B$6:$B$2005,B420&amp;"",$A$6:$A$2005,"&gt;"&amp;A420)=0,1,0))</f>
        <v/>
      </c>
      <c r="I420" s="22">
        <f>IF(B420&amp;""="","",COUNTIFS($B$6:B420,B420&amp;""))</f>
        <v/>
      </c>
      <c r="J420" s="6">
        <f>IF(B420&amp;""="","",B420&amp;"|"&amp;I420)</f>
        <v/>
      </c>
    </row>
    <row r="421">
      <c r="A421" s="13" t="n"/>
      <c r="B421" s="5" t="n"/>
      <c r="C421" s="15" t="n"/>
      <c r="D421" s="14" t="n"/>
      <c r="E421" s="5" t="n"/>
      <c r="F421" s="5" t="n"/>
      <c r="G421" s="6">
        <f>IF(B421&amp;""="","",IFERROR(INDEX('الوحدات'!$C$6:$C$305,MATCH(B421&amp;"",'الوحدات'!$A$6:$A$305,0))&amp;"","كود غير موجود"))</f>
        <v/>
      </c>
      <c r="H421" s="22">
        <f>IF(OR(B421&amp;""="",NOT(ISNUMBER(A421))),"",IF(COUNTIFS($B$6:$B$2005,B421&amp;"",$A$6:$A$2005,"&gt;"&amp;A421)=0,1,0))</f>
        <v/>
      </c>
      <c r="I421" s="22">
        <f>IF(B421&amp;""="","",COUNTIFS($B$6:B421,B421&amp;""))</f>
        <v/>
      </c>
      <c r="J421" s="6">
        <f>IF(B421&amp;""="","",B421&amp;"|"&amp;I421)</f>
        <v/>
      </c>
    </row>
    <row r="422">
      <c r="A422" s="13" t="n"/>
      <c r="B422" s="5" t="n"/>
      <c r="C422" s="15" t="n"/>
      <c r="D422" s="14" t="n"/>
      <c r="E422" s="5" t="n"/>
      <c r="F422" s="5" t="n"/>
      <c r="G422" s="6">
        <f>IF(B422&amp;""="","",IFERROR(INDEX('الوحدات'!$C$6:$C$305,MATCH(B422&amp;"",'الوحدات'!$A$6:$A$305,0))&amp;"","كود غير موجود"))</f>
        <v/>
      </c>
      <c r="H422" s="22">
        <f>IF(OR(B422&amp;""="",NOT(ISNUMBER(A422))),"",IF(COUNTIFS($B$6:$B$2005,B422&amp;"",$A$6:$A$2005,"&gt;"&amp;A422)=0,1,0))</f>
        <v/>
      </c>
      <c r="I422" s="22">
        <f>IF(B422&amp;""="","",COUNTIFS($B$6:B422,B422&amp;""))</f>
        <v/>
      </c>
      <c r="J422" s="6">
        <f>IF(B422&amp;""="","",B422&amp;"|"&amp;I422)</f>
        <v/>
      </c>
    </row>
    <row r="423">
      <c r="A423" s="13" t="n"/>
      <c r="B423" s="5" t="n"/>
      <c r="C423" s="15" t="n"/>
      <c r="D423" s="14" t="n"/>
      <c r="E423" s="5" t="n"/>
      <c r="F423" s="5" t="n"/>
      <c r="G423" s="6">
        <f>IF(B423&amp;""="","",IFERROR(INDEX('الوحدات'!$C$6:$C$305,MATCH(B423&amp;"",'الوحدات'!$A$6:$A$305,0))&amp;"","كود غير موجود"))</f>
        <v/>
      </c>
      <c r="H423" s="22">
        <f>IF(OR(B423&amp;""="",NOT(ISNUMBER(A423))),"",IF(COUNTIFS($B$6:$B$2005,B423&amp;"",$A$6:$A$2005,"&gt;"&amp;A423)=0,1,0))</f>
        <v/>
      </c>
      <c r="I423" s="22">
        <f>IF(B423&amp;""="","",COUNTIFS($B$6:B423,B423&amp;""))</f>
        <v/>
      </c>
      <c r="J423" s="6">
        <f>IF(B423&amp;""="","",B423&amp;"|"&amp;I423)</f>
        <v/>
      </c>
    </row>
    <row r="424">
      <c r="A424" s="13" t="n"/>
      <c r="B424" s="5" t="n"/>
      <c r="C424" s="15" t="n"/>
      <c r="D424" s="14" t="n"/>
      <c r="E424" s="5" t="n"/>
      <c r="F424" s="5" t="n"/>
      <c r="G424" s="6">
        <f>IF(B424&amp;""="","",IFERROR(INDEX('الوحدات'!$C$6:$C$305,MATCH(B424&amp;"",'الوحدات'!$A$6:$A$305,0))&amp;"","كود غير موجود"))</f>
        <v/>
      </c>
      <c r="H424" s="22">
        <f>IF(OR(B424&amp;""="",NOT(ISNUMBER(A424))),"",IF(COUNTIFS($B$6:$B$2005,B424&amp;"",$A$6:$A$2005,"&gt;"&amp;A424)=0,1,0))</f>
        <v/>
      </c>
      <c r="I424" s="22">
        <f>IF(B424&amp;""="","",COUNTIFS($B$6:B424,B424&amp;""))</f>
        <v/>
      </c>
      <c r="J424" s="6">
        <f>IF(B424&amp;""="","",B424&amp;"|"&amp;I424)</f>
        <v/>
      </c>
    </row>
    <row r="425">
      <c r="A425" s="13" t="n"/>
      <c r="B425" s="5" t="n"/>
      <c r="C425" s="15" t="n"/>
      <c r="D425" s="14" t="n"/>
      <c r="E425" s="5" t="n"/>
      <c r="F425" s="5" t="n"/>
      <c r="G425" s="6">
        <f>IF(B425&amp;""="","",IFERROR(INDEX('الوحدات'!$C$6:$C$305,MATCH(B425&amp;"",'الوحدات'!$A$6:$A$305,0))&amp;"","كود غير موجود"))</f>
        <v/>
      </c>
      <c r="H425" s="22">
        <f>IF(OR(B425&amp;""="",NOT(ISNUMBER(A425))),"",IF(COUNTIFS($B$6:$B$2005,B425&amp;"",$A$6:$A$2005,"&gt;"&amp;A425)=0,1,0))</f>
        <v/>
      </c>
      <c r="I425" s="22">
        <f>IF(B425&amp;""="","",COUNTIFS($B$6:B425,B425&amp;""))</f>
        <v/>
      </c>
      <c r="J425" s="6">
        <f>IF(B425&amp;""="","",B425&amp;"|"&amp;I425)</f>
        <v/>
      </c>
    </row>
    <row r="426">
      <c r="A426" s="13" t="n"/>
      <c r="B426" s="5" t="n"/>
      <c r="C426" s="15" t="n"/>
      <c r="D426" s="14" t="n"/>
      <c r="E426" s="5" t="n"/>
      <c r="F426" s="5" t="n"/>
      <c r="G426" s="6">
        <f>IF(B426&amp;""="","",IFERROR(INDEX('الوحدات'!$C$6:$C$305,MATCH(B426&amp;"",'الوحدات'!$A$6:$A$305,0))&amp;"","كود غير موجود"))</f>
        <v/>
      </c>
      <c r="H426" s="22">
        <f>IF(OR(B426&amp;""="",NOT(ISNUMBER(A426))),"",IF(COUNTIFS($B$6:$B$2005,B426&amp;"",$A$6:$A$2005,"&gt;"&amp;A426)=0,1,0))</f>
        <v/>
      </c>
      <c r="I426" s="22">
        <f>IF(B426&amp;""="","",COUNTIFS($B$6:B426,B426&amp;""))</f>
        <v/>
      </c>
      <c r="J426" s="6">
        <f>IF(B426&amp;""="","",B426&amp;"|"&amp;I426)</f>
        <v/>
      </c>
    </row>
    <row r="427">
      <c r="A427" s="13" t="n"/>
      <c r="B427" s="5" t="n"/>
      <c r="C427" s="15" t="n"/>
      <c r="D427" s="14" t="n"/>
      <c r="E427" s="5" t="n"/>
      <c r="F427" s="5" t="n"/>
      <c r="G427" s="6">
        <f>IF(B427&amp;""="","",IFERROR(INDEX('الوحدات'!$C$6:$C$305,MATCH(B427&amp;"",'الوحدات'!$A$6:$A$305,0))&amp;"","كود غير موجود"))</f>
        <v/>
      </c>
      <c r="H427" s="22">
        <f>IF(OR(B427&amp;""="",NOT(ISNUMBER(A427))),"",IF(COUNTIFS($B$6:$B$2005,B427&amp;"",$A$6:$A$2005,"&gt;"&amp;A427)=0,1,0))</f>
        <v/>
      </c>
      <c r="I427" s="22">
        <f>IF(B427&amp;""="","",COUNTIFS($B$6:B427,B427&amp;""))</f>
        <v/>
      </c>
      <c r="J427" s="6">
        <f>IF(B427&amp;""="","",B427&amp;"|"&amp;I427)</f>
        <v/>
      </c>
    </row>
    <row r="428">
      <c r="A428" s="13" t="n"/>
      <c r="B428" s="5" t="n"/>
      <c r="C428" s="15" t="n"/>
      <c r="D428" s="14" t="n"/>
      <c r="E428" s="5" t="n"/>
      <c r="F428" s="5" t="n"/>
      <c r="G428" s="6">
        <f>IF(B428&amp;""="","",IFERROR(INDEX('الوحدات'!$C$6:$C$305,MATCH(B428&amp;"",'الوحدات'!$A$6:$A$305,0))&amp;"","كود غير موجود"))</f>
        <v/>
      </c>
      <c r="H428" s="22">
        <f>IF(OR(B428&amp;""="",NOT(ISNUMBER(A428))),"",IF(COUNTIFS($B$6:$B$2005,B428&amp;"",$A$6:$A$2005,"&gt;"&amp;A428)=0,1,0))</f>
        <v/>
      </c>
      <c r="I428" s="22">
        <f>IF(B428&amp;""="","",COUNTIFS($B$6:B428,B428&amp;""))</f>
        <v/>
      </c>
      <c r="J428" s="6">
        <f>IF(B428&amp;""="","",B428&amp;"|"&amp;I428)</f>
        <v/>
      </c>
    </row>
    <row r="429">
      <c r="A429" s="13" t="n"/>
      <c r="B429" s="5" t="n"/>
      <c r="C429" s="15" t="n"/>
      <c r="D429" s="14" t="n"/>
      <c r="E429" s="5" t="n"/>
      <c r="F429" s="5" t="n"/>
      <c r="G429" s="6">
        <f>IF(B429&amp;""="","",IFERROR(INDEX('الوحدات'!$C$6:$C$305,MATCH(B429&amp;"",'الوحدات'!$A$6:$A$305,0))&amp;"","كود غير موجود"))</f>
        <v/>
      </c>
      <c r="H429" s="22">
        <f>IF(OR(B429&amp;""="",NOT(ISNUMBER(A429))),"",IF(COUNTIFS($B$6:$B$2005,B429&amp;"",$A$6:$A$2005,"&gt;"&amp;A429)=0,1,0))</f>
        <v/>
      </c>
      <c r="I429" s="22">
        <f>IF(B429&amp;""="","",COUNTIFS($B$6:B429,B429&amp;""))</f>
        <v/>
      </c>
      <c r="J429" s="6">
        <f>IF(B429&amp;""="","",B429&amp;"|"&amp;I429)</f>
        <v/>
      </c>
    </row>
    <row r="430">
      <c r="A430" s="13" t="n"/>
      <c r="B430" s="5" t="n"/>
      <c r="C430" s="15" t="n"/>
      <c r="D430" s="14" t="n"/>
      <c r="E430" s="5" t="n"/>
      <c r="F430" s="5" t="n"/>
      <c r="G430" s="6">
        <f>IF(B430&amp;""="","",IFERROR(INDEX('الوحدات'!$C$6:$C$305,MATCH(B430&amp;"",'الوحدات'!$A$6:$A$305,0))&amp;"","كود غير موجود"))</f>
        <v/>
      </c>
      <c r="H430" s="22">
        <f>IF(OR(B430&amp;""="",NOT(ISNUMBER(A430))),"",IF(COUNTIFS($B$6:$B$2005,B430&amp;"",$A$6:$A$2005,"&gt;"&amp;A430)=0,1,0))</f>
        <v/>
      </c>
      <c r="I430" s="22">
        <f>IF(B430&amp;""="","",COUNTIFS($B$6:B430,B430&amp;""))</f>
        <v/>
      </c>
      <c r="J430" s="6">
        <f>IF(B430&amp;""="","",B430&amp;"|"&amp;I430)</f>
        <v/>
      </c>
    </row>
    <row r="431">
      <c r="A431" s="13" t="n"/>
      <c r="B431" s="5" t="n"/>
      <c r="C431" s="15" t="n"/>
      <c r="D431" s="14" t="n"/>
      <c r="E431" s="5" t="n"/>
      <c r="F431" s="5" t="n"/>
      <c r="G431" s="6">
        <f>IF(B431&amp;""="","",IFERROR(INDEX('الوحدات'!$C$6:$C$305,MATCH(B431&amp;"",'الوحدات'!$A$6:$A$305,0))&amp;"","كود غير موجود"))</f>
        <v/>
      </c>
      <c r="H431" s="22">
        <f>IF(OR(B431&amp;""="",NOT(ISNUMBER(A431))),"",IF(COUNTIFS($B$6:$B$2005,B431&amp;"",$A$6:$A$2005,"&gt;"&amp;A431)=0,1,0))</f>
        <v/>
      </c>
      <c r="I431" s="22">
        <f>IF(B431&amp;""="","",COUNTIFS($B$6:B431,B431&amp;""))</f>
        <v/>
      </c>
      <c r="J431" s="6">
        <f>IF(B431&amp;""="","",B431&amp;"|"&amp;I431)</f>
        <v/>
      </c>
    </row>
    <row r="432">
      <c r="A432" s="13" t="n"/>
      <c r="B432" s="5" t="n"/>
      <c r="C432" s="15" t="n"/>
      <c r="D432" s="14" t="n"/>
      <c r="E432" s="5" t="n"/>
      <c r="F432" s="5" t="n"/>
      <c r="G432" s="6">
        <f>IF(B432&amp;""="","",IFERROR(INDEX('الوحدات'!$C$6:$C$305,MATCH(B432&amp;"",'الوحدات'!$A$6:$A$305,0))&amp;"","كود غير موجود"))</f>
        <v/>
      </c>
      <c r="H432" s="22">
        <f>IF(OR(B432&amp;""="",NOT(ISNUMBER(A432))),"",IF(COUNTIFS($B$6:$B$2005,B432&amp;"",$A$6:$A$2005,"&gt;"&amp;A432)=0,1,0))</f>
        <v/>
      </c>
      <c r="I432" s="22">
        <f>IF(B432&amp;""="","",COUNTIFS($B$6:B432,B432&amp;""))</f>
        <v/>
      </c>
      <c r="J432" s="6">
        <f>IF(B432&amp;""="","",B432&amp;"|"&amp;I432)</f>
        <v/>
      </c>
    </row>
    <row r="433">
      <c r="A433" s="13" t="n"/>
      <c r="B433" s="5" t="n"/>
      <c r="C433" s="15" t="n"/>
      <c r="D433" s="14" t="n"/>
      <c r="E433" s="5" t="n"/>
      <c r="F433" s="5" t="n"/>
      <c r="G433" s="6">
        <f>IF(B433&amp;""="","",IFERROR(INDEX('الوحدات'!$C$6:$C$305,MATCH(B433&amp;"",'الوحدات'!$A$6:$A$305,0))&amp;"","كود غير موجود"))</f>
        <v/>
      </c>
      <c r="H433" s="22">
        <f>IF(OR(B433&amp;""="",NOT(ISNUMBER(A433))),"",IF(COUNTIFS($B$6:$B$2005,B433&amp;"",$A$6:$A$2005,"&gt;"&amp;A433)=0,1,0))</f>
        <v/>
      </c>
      <c r="I433" s="22">
        <f>IF(B433&amp;""="","",COUNTIFS($B$6:B433,B433&amp;""))</f>
        <v/>
      </c>
      <c r="J433" s="6">
        <f>IF(B433&amp;""="","",B433&amp;"|"&amp;I433)</f>
        <v/>
      </c>
    </row>
    <row r="434">
      <c r="A434" s="13" t="n"/>
      <c r="B434" s="5" t="n"/>
      <c r="C434" s="15" t="n"/>
      <c r="D434" s="14" t="n"/>
      <c r="E434" s="5" t="n"/>
      <c r="F434" s="5" t="n"/>
      <c r="G434" s="6">
        <f>IF(B434&amp;""="","",IFERROR(INDEX('الوحدات'!$C$6:$C$305,MATCH(B434&amp;"",'الوحدات'!$A$6:$A$305,0))&amp;"","كود غير موجود"))</f>
        <v/>
      </c>
      <c r="H434" s="22">
        <f>IF(OR(B434&amp;""="",NOT(ISNUMBER(A434))),"",IF(COUNTIFS($B$6:$B$2005,B434&amp;"",$A$6:$A$2005,"&gt;"&amp;A434)=0,1,0))</f>
        <v/>
      </c>
      <c r="I434" s="22">
        <f>IF(B434&amp;""="","",COUNTIFS($B$6:B434,B434&amp;""))</f>
        <v/>
      </c>
      <c r="J434" s="6">
        <f>IF(B434&amp;""="","",B434&amp;"|"&amp;I434)</f>
        <v/>
      </c>
    </row>
    <row r="435">
      <c r="A435" s="13" t="n"/>
      <c r="B435" s="5" t="n"/>
      <c r="C435" s="15" t="n"/>
      <c r="D435" s="14" t="n"/>
      <c r="E435" s="5" t="n"/>
      <c r="F435" s="5" t="n"/>
      <c r="G435" s="6">
        <f>IF(B435&amp;""="","",IFERROR(INDEX('الوحدات'!$C$6:$C$305,MATCH(B435&amp;"",'الوحدات'!$A$6:$A$305,0))&amp;"","كود غير موجود"))</f>
        <v/>
      </c>
      <c r="H435" s="22">
        <f>IF(OR(B435&amp;""="",NOT(ISNUMBER(A435))),"",IF(COUNTIFS($B$6:$B$2005,B435&amp;"",$A$6:$A$2005,"&gt;"&amp;A435)=0,1,0))</f>
        <v/>
      </c>
      <c r="I435" s="22">
        <f>IF(B435&amp;""="","",COUNTIFS($B$6:B435,B435&amp;""))</f>
        <v/>
      </c>
      <c r="J435" s="6">
        <f>IF(B435&amp;""="","",B435&amp;"|"&amp;I435)</f>
        <v/>
      </c>
    </row>
    <row r="436">
      <c r="A436" s="13" t="n"/>
      <c r="B436" s="5" t="n"/>
      <c r="C436" s="15" t="n"/>
      <c r="D436" s="14" t="n"/>
      <c r="E436" s="5" t="n"/>
      <c r="F436" s="5" t="n"/>
      <c r="G436" s="6">
        <f>IF(B436&amp;""="","",IFERROR(INDEX('الوحدات'!$C$6:$C$305,MATCH(B436&amp;"",'الوحدات'!$A$6:$A$305,0))&amp;"","كود غير موجود"))</f>
        <v/>
      </c>
      <c r="H436" s="22">
        <f>IF(OR(B436&amp;""="",NOT(ISNUMBER(A436))),"",IF(COUNTIFS($B$6:$B$2005,B436&amp;"",$A$6:$A$2005,"&gt;"&amp;A436)=0,1,0))</f>
        <v/>
      </c>
      <c r="I436" s="22">
        <f>IF(B436&amp;""="","",COUNTIFS($B$6:B436,B436&amp;""))</f>
        <v/>
      </c>
      <c r="J436" s="6">
        <f>IF(B436&amp;""="","",B436&amp;"|"&amp;I436)</f>
        <v/>
      </c>
    </row>
    <row r="437">
      <c r="A437" s="13" t="n"/>
      <c r="B437" s="5" t="n"/>
      <c r="C437" s="15" t="n"/>
      <c r="D437" s="14" t="n"/>
      <c r="E437" s="5" t="n"/>
      <c r="F437" s="5" t="n"/>
      <c r="G437" s="6">
        <f>IF(B437&amp;""="","",IFERROR(INDEX('الوحدات'!$C$6:$C$305,MATCH(B437&amp;"",'الوحدات'!$A$6:$A$305,0))&amp;"","كود غير موجود"))</f>
        <v/>
      </c>
      <c r="H437" s="22">
        <f>IF(OR(B437&amp;""="",NOT(ISNUMBER(A437))),"",IF(COUNTIFS($B$6:$B$2005,B437&amp;"",$A$6:$A$2005,"&gt;"&amp;A437)=0,1,0))</f>
        <v/>
      </c>
      <c r="I437" s="22">
        <f>IF(B437&amp;""="","",COUNTIFS($B$6:B437,B437&amp;""))</f>
        <v/>
      </c>
      <c r="J437" s="6">
        <f>IF(B437&amp;""="","",B437&amp;"|"&amp;I437)</f>
        <v/>
      </c>
    </row>
    <row r="438">
      <c r="A438" s="13" t="n"/>
      <c r="B438" s="5" t="n"/>
      <c r="C438" s="15" t="n"/>
      <c r="D438" s="14" t="n"/>
      <c r="E438" s="5" t="n"/>
      <c r="F438" s="5" t="n"/>
      <c r="G438" s="6">
        <f>IF(B438&amp;""="","",IFERROR(INDEX('الوحدات'!$C$6:$C$305,MATCH(B438&amp;"",'الوحدات'!$A$6:$A$305,0))&amp;"","كود غير موجود"))</f>
        <v/>
      </c>
      <c r="H438" s="22">
        <f>IF(OR(B438&amp;""="",NOT(ISNUMBER(A438))),"",IF(COUNTIFS($B$6:$B$2005,B438&amp;"",$A$6:$A$2005,"&gt;"&amp;A438)=0,1,0))</f>
        <v/>
      </c>
      <c r="I438" s="22">
        <f>IF(B438&amp;""="","",COUNTIFS($B$6:B438,B438&amp;""))</f>
        <v/>
      </c>
      <c r="J438" s="6">
        <f>IF(B438&amp;""="","",B438&amp;"|"&amp;I438)</f>
        <v/>
      </c>
    </row>
    <row r="439">
      <c r="A439" s="13" t="n"/>
      <c r="B439" s="5" t="n"/>
      <c r="C439" s="15" t="n"/>
      <c r="D439" s="14" t="n"/>
      <c r="E439" s="5" t="n"/>
      <c r="F439" s="5" t="n"/>
      <c r="G439" s="6">
        <f>IF(B439&amp;""="","",IFERROR(INDEX('الوحدات'!$C$6:$C$305,MATCH(B439&amp;"",'الوحدات'!$A$6:$A$305,0))&amp;"","كود غير موجود"))</f>
        <v/>
      </c>
      <c r="H439" s="22">
        <f>IF(OR(B439&amp;""="",NOT(ISNUMBER(A439))),"",IF(COUNTIFS($B$6:$B$2005,B439&amp;"",$A$6:$A$2005,"&gt;"&amp;A439)=0,1,0))</f>
        <v/>
      </c>
      <c r="I439" s="22">
        <f>IF(B439&amp;""="","",COUNTIFS($B$6:B439,B439&amp;""))</f>
        <v/>
      </c>
      <c r="J439" s="6">
        <f>IF(B439&amp;""="","",B439&amp;"|"&amp;I439)</f>
        <v/>
      </c>
    </row>
    <row r="440">
      <c r="A440" s="13" t="n"/>
      <c r="B440" s="5" t="n"/>
      <c r="C440" s="15" t="n"/>
      <c r="D440" s="14" t="n"/>
      <c r="E440" s="5" t="n"/>
      <c r="F440" s="5" t="n"/>
      <c r="G440" s="6">
        <f>IF(B440&amp;""="","",IFERROR(INDEX('الوحدات'!$C$6:$C$305,MATCH(B440&amp;"",'الوحدات'!$A$6:$A$305,0))&amp;"","كود غير موجود"))</f>
        <v/>
      </c>
      <c r="H440" s="22">
        <f>IF(OR(B440&amp;""="",NOT(ISNUMBER(A440))),"",IF(COUNTIFS($B$6:$B$2005,B440&amp;"",$A$6:$A$2005,"&gt;"&amp;A440)=0,1,0))</f>
        <v/>
      </c>
      <c r="I440" s="22">
        <f>IF(B440&amp;""="","",COUNTIFS($B$6:B440,B440&amp;""))</f>
        <v/>
      </c>
      <c r="J440" s="6">
        <f>IF(B440&amp;""="","",B440&amp;"|"&amp;I440)</f>
        <v/>
      </c>
    </row>
    <row r="441">
      <c r="A441" s="13" t="n"/>
      <c r="B441" s="5" t="n"/>
      <c r="C441" s="15" t="n"/>
      <c r="D441" s="14" t="n"/>
      <c r="E441" s="5" t="n"/>
      <c r="F441" s="5" t="n"/>
      <c r="G441" s="6">
        <f>IF(B441&amp;""="","",IFERROR(INDEX('الوحدات'!$C$6:$C$305,MATCH(B441&amp;"",'الوحدات'!$A$6:$A$305,0))&amp;"","كود غير موجود"))</f>
        <v/>
      </c>
      <c r="H441" s="22">
        <f>IF(OR(B441&amp;""="",NOT(ISNUMBER(A441))),"",IF(COUNTIFS($B$6:$B$2005,B441&amp;"",$A$6:$A$2005,"&gt;"&amp;A441)=0,1,0))</f>
        <v/>
      </c>
      <c r="I441" s="22">
        <f>IF(B441&amp;""="","",COUNTIFS($B$6:B441,B441&amp;""))</f>
        <v/>
      </c>
      <c r="J441" s="6">
        <f>IF(B441&amp;""="","",B441&amp;"|"&amp;I441)</f>
        <v/>
      </c>
    </row>
    <row r="442">
      <c r="A442" s="13" t="n"/>
      <c r="B442" s="5" t="n"/>
      <c r="C442" s="15" t="n"/>
      <c r="D442" s="14" t="n"/>
      <c r="E442" s="5" t="n"/>
      <c r="F442" s="5" t="n"/>
      <c r="G442" s="6">
        <f>IF(B442&amp;""="","",IFERROR(INDEX('الوحدات'!$C$6:$C$305,MATCH(B442&amp;"",'الوحدات'!$A$6:$A$305,0))&amp;"","كود غير موجود"))</f>
        <v/>
      </c>
      <c r="H442" s="22">
        <f>IF(OR(B442&amp;""="",NOT(ISNUMBER(A442))),"",IF(COUNTIFS($B$6:$B$2005,B442&amp;"",$A$6:$A$2005,"&gt;"&amp;A442)=0,1,0))</f>
        <v/>
      </c>
      <c r="I442" s="22">
        <f>IF(B442&amp;""="","",COUNTIFS($B$6:B442,B442&amp;""))</f>
        <v/>
      </c>
      <c r="J442" s="6">
        <f>IF(B442&amp;""="","",B442&amp;"|"&amp;I442)</f>
        <v/>
      </c>
    </row>
    <row r="443">
      <c r="A443" s="13" t="n"/>
      <c r="B443" s="5" t="n"/>
      <c r="C443" s="15" t="n"/>
      <c r="D443" s="14" t="n"/>
      <c r="E443" s="5" t="n"/>
      <c r="F443" s="5" t="n"/>
      <c r="G443" s="6">
        <f>IF(B443&amp;""="","",IFERROR(INDEX('الوحدات'!$C$6:$C$305,MATCH(B443&amp;"",'الوحدات'!$A$6:$A$305,0))&amp;"","كود غير موجود"))</f>
        <v/>
      </c>
      <c r="H443" s="22">
        <f>IF(OR(B443&amp;""="",NOT(ISNUMBER(A443))),"",IF(COUNTIFS($B$6:$B$2005,B443&amp;"",$A$6:$A$2005,"&gt;"&amp;A443)=0,1,0))</f>
        <v/>
      </c>
      <c r="I443" s="22">
        <f>IF(B443&amp;""="","",COUNTIFS($B$6:B443,B443&amp;""))</f>
        <v/>
      </c>
      <c r="J443" s="6">
        <f>IF(B443&amp;""="","",B443&amp;"|"&amp;I443)</f>
        <v/>
      </c>
    </row>
    <row r="444">
      <c r="A444" s="13" t="n"/>
      <c r="B444" s="5" t="n"/>
      <c r="C444" s="15" t="n"/>
      <c r="D444" s="14" t="n"/>
      <c r="E444" s="5" t="n"/>
      <c r="F444" s="5" t="n"/>
      <c r="G444" s="6">
        <f>IF(B444&amp;""="","",IFERROR(INDEX('الوحدات'!$C$6:$C$305,MATCH(B444&amp;"",'الوحدات'!$A$6:$A$305,0))&amp;"","كود غير موجود"))</f>
        <v/>
      </c>
      <c r="H444" s="22">
        <f>IF(OR(B444&amp;""="",NOT(ISNUMBER(A444))),"",IF(COUNTIFS($B$6:$B$2005,B444&amp;"",$A$6:$A$2005,"&gt;"&amp;A444)=0,1,0))</f>
        <v/>
      </c>
      <c r="I444" s="22">
        <f>IF(B444&amp;""="","",COUNTIFS($B$6:B444,B444&amp;""))</f>
        <v/>
      </c>
      <c r="J444" s="6">
        <f>IF(B444&amp;""="","",B444&amp;"|"&amp;I444)</f>
        <v/>
      </c>
    </row>
    <row r="445">
      <c r="A445" s="13" t="n"/>
      <c r="B445" s="5" t="n"/>
      <c r="C445" s="15" t="n"/>
      <c r="D445" s="14" t="n"/>
      <c r="E445" s="5" t="n"/>
      <c r="F445" s="5" t="n"/>
      <c r="G445" s="6">
        <f>IF(B445&amp;""="","",IFERROR(INDEX('الوحدات'!$C$6:$C$305,MATCH(B445&amp;"",'الوحدات'!$A$6:$A$305,0))&amp;"","كود غير موجود"))</f>
        <v/>
      </c>
      <c r="H445" s="22">
        <f>IF(OR(B445&amp;""="",NOT(ISNUMBER(A445))),"",IF(COUNTIFS($B$6:$B$2005,B445&amp;"",$A$6:$A$2005,"&gt;"&amp;A445)=0,1,0))</f>
        <v/>
      </c>
      <c r="I445" s="22">
        <f>IF(B445&amp;""="","",COUNTIFS($B$6:B445,B445&amp;""))</f>
        <v/>
      </c>
      <c r="J445" s="6">
        <f>IF(B445&amp;""="","",B445&amp;"|"&amp;I445)</f>
        <v/>
      </c>
    </row>
    <row r="446">
      <c r="A446" s="13" t="n"/>
      <c r="B446" s="5" t="n"/>
      <c r="C446" s="15" t="n"/>
      <c r="D446" s="14" t="n"/>
      <c r="E446" s="5" t="n"/>
      <c r="F446" s="5" t="n"/>
      <c r="G446" s="6">
        <f>IF(B446&amp;""="","",IFERROR(INDEX('الوحدات'!$C$6:$C$305,MATCH(B446&amp;"",'الوحدات'!$A$6:$A$305,0))&amp;"","كود غير موجود"))</f>
        <v/>
      </c>
      <c r="H446" s="22">
        <f>IF(OR(B446&amp;""="",NOT(ISNUMBER(A446))),"",IF(COUNTIFS($B$6:$B$2005,B446&amp;"",$A$6:$A$2005,"&gt;"&amp;A446)=0,1,0))</f>
        <v/>
      </c>
      <c r="I446" s="22">
        <f>IF(B446&amp;""="","",COUNTIFS($B$6:B446,B446&amp;""))</f>
        <v/>
      </c>
      <c r="J446" s="6">
        <f>IF(B446&amp;""="","",B446&amp;"|"&amp;I446)</f>
        <v/>
      </c>
    </row>
    <row r="447">
      <c r="A447" s="13" t="n"/>
      <c r="B447" s="5" t="n"/>
      <c r="C447" s="15" t="n"/>
      <c r="D447" s="14" t="n"/>
      <c r="E447" s="5" t="n"/>
      <c r="F447" s="5" t="n"/>
      <c r="G447" s="6">
        <f>IF(B447&amp;""="","",IFERROR(INDEX('الوحدات'!$C$6:$C$305,MATCH(B447&amp;"",'الوحدات'!$A$6:$A$305,0))&amp;"","كود غير موجود"))</f>
        <v/>
      </c>
      <c r="H447" s="22">
        <f>IF(OR(B447&amp;""="",NOT(ISNUMBER(A447))),"",IF(COUNTIFS($B$6:$B$2005,B447&amp;"",$A$6:$A$2005,"&gt;"&amp;A447)=0,1,0))</f>
        <v/>
      </c>
      <c r="I447" s="22">
        <f>IF(B447&amp;""="","",COUNTIFS($B$6:B447,B447&amp;""))</f>
        <v/>
      </c>
      <c r="J447" s="6">
        <f>IF(B447&amp;""="","",B447&amp;"|"&amp;I447)</f>
        <v/>
      </c>
    </row>
    <row r="448">
      <c r="A448" s="13" t="n"/>
      <c r="B448" s="5" t="n"/>
      <c r="C448" s="15" t="n"/>
      <c r="D448" s="14" t="n"/>
      <c r="E448" s="5" t="n"/>
      <c r="F448" s="5" t="n"/>
      <c r="G448" s="6">
        <f>IF(B448&amp;""="","",IFERROR(INDEX('الوحدات'!$C$6:$C$305,MATCH(B448&amp;"",'الوحدات'!$A$6:$A$305,0))&amp;"","كود غير موجود"))</f>
        <v/>
      </c>
      <c r="H448" s="22">
        <f>IF(OR(B448&amp;""="",NOT(ISNUMBER(A448))),"",IF(COUNTIFS($B$6:$B$2005,B448&amp;"",$A$6:$A$2005,"&gt;"&amp;A448)=0,1,0))</f>
        <v/>
      </c>
      <c r="I448" s="22">
        <f>IF(B448&amp;""="","",COUNTIFS($B$6:B448,B448&amp;""))</f>
        <v/>
      </c>
      <c r="J448" s="6">
        <f>IF(B448&amp;""="","",B448&amp;"|"&amp;I448)</f>
        <v/>
      </c>
    </row>
    <row r="449">
      <c r="A449" s="13" t="n"/>
      <c r="B449" s="5" t="n"/>
      <c r="C449" s="15" t="n"/>
      <c r="D449" s="14" t="n"/>
      <c r="E449" s="5" t="n"/>
      <c r="F449" s="5" t="n"/>
      <c r="G449" s="6">
        <f>IF(B449&amp;""="","",IFERROR(INDEX('الوحدات'!$C$6:$C$305,MATCH(B449&amp;"",'الوحدات'!$A$6:$A$305,0))&amp;"","كود غير موجود"))</f>
        <v/>
      </c>
      <c r="H449" s="22">
        <f>IF(OR(B449&amp;""="",NOT(ISNUMBER(A449))),"",IF(COUNTIFS($B$6:$B$2005,B449&amp;"",$A$6:$A$2005,"&gt;"&amp;A449)=0,1,0))</f>
        <v/>
      </c>
      <c r="I449" s="22">
        <f>IF(B449&amp;""="","",COUNTIFS($B$6:B449,B449&amp;""))</f>
        <v/>
      </c>
      <c r="J449" s="6">
        <f>IF(B449&amp;""="","",B449&amp;"|"&amp;I449)</f>
        <v/>
      </c>
    </row>
    <row r="450">
      <c r="A450" s="13" t="n"/>
      <c r="B450" s="5" t="n"/>
      <c r="C450" s="15" t="n"/>
      <c r="D450" s="14" t="n"/>
      <c r="E450" s="5" t="n"/>
      <c r="F450" s="5" t="n"/>
      <c r="G450" s="6">
        <f>IF(B450&amp;""="","",IFERROR(INDEX('الوحدات'!$C$6:$C$305,MATCH(B450&amp;"",'الوحدات'!$A$6:$A$305,0))&amp;"","كود غير موجود"))</f>
        <v/>
      </c>
      <c r="H450" s="22">
        <f>IF(OR(B450&amp;""="",NOT(ISNUMBER(A450))),"",IF(COUNTIFS($B$6:$B$2005,B450&amp;"",$A$6:$A$2005,"&gt;"&amp;A450)=0,1,0))</f>
        <v/>
      </c>
      <c r="I450" s="22">
        <f>IF(B450&amp;""="","",COUNTIFS($B$6:B450,B450&amp;""))</f>
        <v/>
      </c>
      <c r="J450" s="6">
        <f>IF(B450&amp;""="","",B450&amp;"|"&amp;I450)</f>
        <v/>
      </c>
    </row>
    <row r="451">
      <c r="A451" s="13" t="n"/>
      <c r="B451" s="5" t="n"/>
      <c r="C451" s="15" t="n"/>
      <c r="D451" s="14" t="n"/>
      <c r="E451" s="5" t="n"/>
      <c r="F451" s="5" t="n"/>
      <c r="G451" s="6">
        <f>IF(B451&amp;""="","",IFERROR(INDEX('الوحدات'!$C$6:$C$305,MATCH(B451&amp;"",'الوحدات'!$A$6:$A$305,0))&amp;"","كود غير موجود"))</f>
        <v/>
      </c>
      <c r="H451" s="22">
        <f>IF(OR(B451&amp;""="",NOT(ISNUMBER(A451))),"",IF(COUNTIFS($B$6:$B$2005,B451&amp;"",$A$6:$A$2005,"&gt;"&amp;A451)=0,1,0))</f>
        <v/>
      </c>
      <c r="I451" s="22">
        <f>IF(B451&amp;""="","",COUNTIFS($B$6:B451,B451&amp;""))</f>
        <v/>
      </c>
      <c r="J451" s="6">
        <f>IF(B451&amp;""="","",B451&amp;"|"&amp;I451)</f>
        <v/>
      </c>
    </row>
    <row r="452">
      <c r="A452" s="13" t="n"/>
      <c r="B452" s="5" t="n"/>
      <c r="C452" s="15" t="n"/>
      <c r="D452" s="14" t="n"/>
      <c r="E452" s="5" t="n"/>
      <c r="F452" s="5" t="n"/>
      <c r="G452" s="6">
        <f>IF(B452&amp;""="","",IFERROR(INDEX('الوحدات'!$C$6:$C$305,MATCH(B452&amp;"",'الوحدات'!$A$6:$A$305,0))&amp;"","كود غير موجود"))</f>
        <v/>
      </c>
      <c r="H452" s="22">
        <f>IF(OR(B452&amp;""="",NOT(ISNUMBER(A452))),"",IF(COUNTIFS($B$6:$B$2005,B452&amp;"",$A$6:$A$2005,"&gt;"&amp;A452)=0,1,0))</f>
        <v/>
      </c>
      <c r="I452" s="22">
        <f>IF(B452&amp;""="","",COUNTIFS($B$6:B452,B452&amp;""))</f>
        <v/>
      </c>
      <c r="J452" s="6">
        <f>IF(B452&amp;""="","",B452&amp;"|"&amp;I452)</f>
        <v/>
      </c>
    </row>
    <row r="453">
      <c r="A453" s="13" t="n"/>
      <c r="B453" s="5" t="n"/>
      <c r="C453" s="15" t="n"/>
      <c r="D453" s="14" t="n"/>
      <c r="E453" s="5" t="n"/>
      <c r="F453" s="5" t="n"/>
      <c r="G453" s="6">
        <f>IF(B453&amp;""="","",IFERROR(INDEX('الوحدات'!$C$6:$C$305,MATCH(B453&amp;"",'الوحدات'!$A$6:$A$305,0))&amp;"","كود غير موجود"))</f>
        <v/>
      </c>
      <c r="H453" s="22">
        <f>IF(OR(B453&amp;""="",NOT(ISNUMBER(A453))),"",IF(COUNTIFS($B$6:$B$2005,B453&amp;"",$A$6:$A$2005,"&gt;"&amp;A453)=0,1,0))</f>
        <v/>
      </c>
      <c r="I453" s="22">
        <f>IF(B453&amp;""="","",COUNTIFS($B$6:B453,B453&amp;""))</f>
        <v/>
      </c>
      <c r="J453" s="6">
        <f>IF(B453&amp;""="","",B453&amp;"|"&amp;I453)</f>
        <v/>
      </c>
    </row>
    <row r="454">
      <c r="A454" s="13" t="n"/>
      <c r="B454" s="5" t="n"/>
      <c r="C454" s="15" t="n"/>
      <c r="D454" s="14" t="n"/>
      <c r="E454" s="5" t="n"/>
      <c r="F454" s="5" t="n"/>
      <c r="G454" s="6">
        <f>IF(B454&amp;""="","",IFERROR(INDEX('الوحدات'!$C$6:$C$305,MATCH(B454&amp;"",'الوحدات'!$A$6:$A$305,0))&amp;"","كود غير موجود"))</f>
        <v/>
      </c>
      <c r="H454" s="22">
        <f>IF(OR(B454&amp;""="",NOT(ISNUMBER(A454))),"",IF(COUNTIFS($B$6:$B$2005,B454&amp;"",$A$6:$A$2005,"&gt;"&amp;A454)=0,1,0))</f>
        <v/>
      </c>
      <c r="I454" s="22">
        <f>IF(B454&amp;""="","",COUNTIFS($B$6:B454,B454&amp;""))</f>
        <v/>
      </c>
      <c r="J454" s="6">
        <f>IF(B454&amp;""="","",B454&amp;"|"&amp;I454)</f>
        <v/>
      </c>
    </row>
    <row r="455">
      <c r="A455" s="13" t="n"/>
      <c r="B455" s="5" t="n"/>
      <c r="C455" s="15" t="n"/>
      <c r="D455" s="14" t="n"/>
      <c r="E455" s="5" t="n"/>
      <c r="F455" s="5" t="n"/>
      <c r="G455" s="6">
        <f>IF(B455&amp;""="","",IFERROR(INDEX('الوحدات'!$C$6:$C$305,MATCH(B455&amp;"",'الوحدات'!$A$6:$A$305,0))&amp;"","كود غير موجود"))</f>
        <v/>
      </c>
      <c r="H455" s="22">
        <f>IF(OR(B455&amp;""="",NOT(ISNUMBER(A455))),"",IF(COUNTIFS($B$6:$B$2005,B455&amp;"",$A$6:$A$2005,"&gt;"&amp;A455)=0,1,0))</f>
        <v/>
      </c>
      <c r="I455" s="22">
        <f>IF(B455&amp;""="","",COUNTIFS($B$6:B455,B455&amp;""))</f>
        <v/>
      </c>
      <c r="J455" s="6">
        <f>IF(B455&amp;""="","",B455&amp;"|"&amp;I455)</f>
        <v/>
      </c>
    </row>
    <row r="456">
      <c r="A456" s="13" t="n"/>
      <c r="B456" s="5" t="n"/>
      <c r="C456" s="15" t="n"/>
      <c r="D456" s="14" t="n"/>
      <c r="E456" s="5" t="n"/>
      <c r="F456" s="5" t="n"/>
      <c r="G456" s="6">
        <f>IF(B456&amp;""="","",IFERROR(INDEX('الوحدات'!$C$6:$C$305,MATCH(B456&amp;"",'الوحدات'!$A$6:$A$305,0))&amp;"","كود غير موجود"))</f>
        <v/>
      </c>
      <c r="H456" s="22">
        <f>IF(OR(B456&amp;""="",NOT(ISNUMBER(A456))),"",IF(COUNTIFS($B$6:$B$2005,B456&amp;"",$A$6:$A$2005,"&gt;"&amp;A456)=0,1,0))</f>
        <v/>
      </c>
      <c r="I456" s="22">
        <f>IF(B456&amp;""="","",COUNTIFS($B$6:B456,B456&amp;""))</f>
        <v/>
      </c>
      <c r="J456" s="6">
        <f>IF(B456&amp;""="","",B456&amp;"|"&amp;I456)</f>
        <v/>
      </c>
    </row>
    <row r="457">
      <c r="A457" s="13" t="n"/>
      <c r="B457" s="5" t="n"/>
      <c r="C457" s="15" t="n"/>
      <c r="D457" s="14" t="n"/>
      <c r="E457" s="5" t="n"/>
      <c r="F457" s="5" t="n"/>
      <c r="G457" s="6">
        <f>IF(B457&amp;""="","",IFERROR(INDEX('الوحدات'!$C$6:$C$305,MATCH(B457&amp;"",'الوحدات'!$A$6:$A$305,0))&amp;"","كود غير موجود"))</f>
        <v/>
      </c>
      <c r="H457" s="22">
        <f>IF(OR(B457&amp;""="",NOT(ISNUMBER(A457))),"",IF(COUNTIFS($B$6:$B$2005,B457&amp;"",$A$6:$A$2005,"&gt;"&amp;A457)=0,1,0))</f>
        <v/>
      </c>
      <c r="I457" s="22">
        <f>IF(B457&amp;""="","",COUNTIFS($B$6:B457,B457&amp;""))</f>
        <v/>
      </c>
      <c r="J457" s="6">
        <f>IF(B457&amp;""="","",B457&amp;"|"&amp;I457)</f>
        <v/>
      </c>
    </row>
    <row r="458">
      <c r="A458" s="13" t="n"/>
      <c r="B458" s="5" t="n"/>
      <c r="C458" s="15" t="n"/>
      <c r="D458" s="14" t="n"/>
      <c r="E458" s="5" t="n"/>
      <c r="F458" s="5" t="n"/>
      <c r="G458" s="6">
        <f>IF(B458&amp;""="","",IFERROR(INDEX('الوحدات'!$C$6:$C$305,MATCH(B458&amp;"",'الوحدات'!$A$6:$A$305,0))&amp;"","كود غير موجود"))</f>
        <v/>
      </c>
      <c r="H458" s="22">
        <f>IF(OR(B458&amp;""="",NOT(ISNUMBER(A458))),"",IF(COUNTIFS($B$6:$B$2005,B458&amp;"",$A$6:$A$2005,"&gt;"&amp;A458)=0,1,0))</f>
        <v/>
      </c>
      <c r="I458" s="22">
        <f>IF(B458&amp;""="","",COUNTIFS($B$6:B458,B458&amp;""))</f>
        <v/>
      </c>
      <c r="J458" s="6">
        <f>IF(B458&amp;""="","",B458&amp;"|"&amp;I458)</f>
        <v/>
      </c>
    </row>
    <row r="459">
      <c r="A459" s="13" t="n"/>
      <c r="B459" s="5" t="n"/>
      <c r="C459" s="15" t="n"/>
      <c r="D459" s="14" t="n"/>
      <c r="E459" s="5" t="n"/>
      <c r="F459" s="5" t="n"/>
      <c r="G459" s="6">
        <f>IF(B459&amp;""="","",IFERROR(INDEX('الوحدات'!$C$6:$C$305,MATCH(B459&amp;"",'الوحدات'!$A$6:$A$305,0))&amp;"","كود غير موجود"))</f>
        <v/>
      </c>
      <c r="H459" s="22">
        <f>IF(OR(B459&amp;""="",NOT(ISNUMBER(A459))),"",IF(COUNTIFS($B$6:$B$2005,B459&amp;"",$A$6:$A$2005,"&gt;"&amp;A459)=0,1,0))</f>
        <v/>
      </c>
      <c r="I459" s="22">
        <f>IF(B459&amp;""="","",COUNTIFS($B$6:B459,B459&amp;""))</f>
        <v/>
      </c>
      <c r="J459" s="6">
        <f>IF(B459&amp;""="","",B459&amp;"|"&amp;I459)</f>
        <v/>
      </c>
    </row>
    <row r="460">
      <c r="A460" s="13" t="n"/>
      <c r="B460" s="5" t="n"/>
      <c r="C460" s="15" t="n"/>
      <c r="D460" s="14" t="n"/>
      <c r="E460" s="5" t="n"/>
      <c r="F460" s="5" t="n"/>
      <c r="G460" s="6">
        <f>IF(B460&amp;""="","",IFERROR(INDEX('الوحدات'!$C$6:$C$305,MATCH(B460&amp;"",'الوحدات'!$A$6:$A$305,0))&amp;"","كود غير موجود"))</f>
        <v/>
      </c>
      <c r="H460" s="22">
        <f>IF(OR(B460&amp;""="",NOT(ISNUMBER(A460))),"",IF(COUNTIFS($B$6:$B$2005,B460&amp;"",$A$6:$A$2005,"&gt;"&amp;A460)=0,1,0))</f>
        <v/>
      </c>
      <c r="I460" s="22">
        <f>IF(B460&amp;""="","",COUNTIFS($B$6:B460,B460&amp;""))</f>
        <v/>
      </c>
      <c r="J460" s="6">
        <f>IF(B460&amp;""="","",B460&amp;"|"&amp;I460)</f>
        <v/>
      </c>
    </row>
    <row r="461">
      <c r="A461" s="13" t="n"/>
      <c r="B461" s="5" t="n"/>
      <c r="C461" s="15" t="n"/>
      <c r="D461" s="14" t="n"/>
      <c r="E461" s="5" t="n"/>
      <c r="F461" s="5" t="n"/>
      <c r="G461" s="6">
        <f>IF(B461&amp;""="","",IFERROR(INDEX('الوحدات'!$C$6:$C$305,MATCH(B461&amp;"",'الوحدات'!$A$6:$A$305,0))&amp;"","كود غير موجود"))</f>
        <v/>
      </c>
      <c r="H461" s="22">
        <f>IF(OR(B461&amp;""="",NOT(ISNUMBER(A461))),"",IF(COUNTIFS($B$6:$B$2005,B461&amp;"",$A$6:$A$2005,"&gt;"&amp;A461)=0,1,0))</f>
        <v/>
      </c>
      <c r="I461" s="22">
        <f>IF(B461&amp;""="","",COUNTIFS($B$6:B461,B461&amp;""))</f>
        <v/>
      </c>
      <c r="J461" s="6">
        <f>IF(B461&amp;""="","",B461&amp;"|"&amp;I461)</f>
        <v/>
      </c>
    </row>
    <row r="462">
      <c r="A462" s="13" t="n"/>
      <c r="B462" s="5" t="n"/>
      <c r="C462" s="15" t="n"/>
      <c r="D462" s="14" t="n"/>
      <c r="E462" s="5" t="n"/>
      <c r="F462" s="5" t="n"/>
      <c r="G462" s="6">
        <f>IF(B462&amp;""="","",IFERROR(INDEX('الوحدات'!$C$6:$C$305,MATCH(B462&amp;"",'الوحدات'!$A$6:$A$305,0))&amp;"","كود غير موجود"))</f>
        <v/>
      </c>
      <c r="H462" s="22">
        <f>IF(OR(B462&amp;""="",NOT(ISNUMBER(A462))),"",IF(COUNTIFS($B$6:$B$2005,B462&amp;"",$A$6:$A$2005,"&gt;"&amp;A462)=0,1,0))</f>
        <v/>
      </c>
      <c r="I462" s="22">
        <f>IF(B462&amp;""="","",COUNTIFS($B$6:B462,B462&amp;""))</f>
        <v/>
      </c>
      <c r="J462" s="6">
        <f>IF(B462&amp;""="","",B462&amp;"|"&amp;I462)</f>
        <v/>
      </c>
    </row>
    <row r="463">
      <c r="A463" s="13" t="n"/>
      <c r="B463" s="5" t="n"/>
      <c r="C463" s="15" t="n"/>
      <c r="D463" s="14" t="n"/>
      <c r="E463" s="5" t="n"/>
      <c r="F463" s="5" t="n"/>
      <c r="G463" s="6">
        <f>IF(B463&amp;""="","",IFERROR(INDEX('الوحدات'!$C$6:$C$305,MATCH(B463&amp;"",'الوحدات'!$A$6:$A$305,0))&amp;"","كود غير موجود"))</f>
        <v/>
      </c>
      <c r="H463" s="22">
        <f>IF(OR(B463&amp;""="",NOT(ISNUMBER(A463))),"",IF(COUNTIFS($B$6:$B$2005,B463&amp;"",$A$6:$A$2005,"&gt;"&amp;A463)=0,1,0))</f>
        <v/>
      </c>
      <c r="I463" s="22">
        <f>IF(B463&amp;""="","",COUNTIFS($B$6:B463,B463&amp;""))</f>
        <v/>
      </c>
      <c r="J463" s="6">
        <f>IF(B463&amp;""="","",B463&amp;"|"&amp;I463)</f>
        <v/>
      </c>
    </row>
    <row r="464">
      <c r="A464" s="13" t="n"/>
      <c r="B464" s="5" t="n"/>
      <c r="C464" s="15" t="n"/>
      <c r="D464" s="14" t="n"/>
      <c r="E464" s="5" t="n"/>
      <c r="F464" s="5" t="n"/>
      <c r="G464" s="6">
        <f>IF(B464&amp;""="","",IFERROR(INDEX('الوحدات'!$C$6:$C$305,MATCH(B464&amp;"",'الوحدات'!$A$6:$A$305,0))&amp;"","كود غير موجود"))</f>
        <v/>
      </c>
      <c r="H464" s="22">
        <f>IF(OR(B464&amp;""="",NOT(ISNUMBER(A464))),"",IF(COUNTIFS($B$6:$B$2005,B464&amp;"",$A$6:$A$2005,"&gt;"&amp;A464)=0,1,0))</f>
        <v/>
      </c>
      <c r="I464" s="22">
        <f>IF(B464&amp;""="","",COUNTIFS($B$6:B464,B464&amp;""))</f>
        <v/>
      </c>
      <c r="J464" s="6">
        <f>IF(B464&amp;""="","",B464&amp;"|"&amp;I464)</f>
        <v/>
      </c>
    </row>
    <row r="465">
      <c r="A465" s="13" t="n"/>
      <c r="B465" s="5" t="n"/>
      <c r="C465" s="15" t="n"/>
      <c r="D465" s="14" t="n"/>
      <c r="E465" s="5" t="n"/>
      <c r="F465" s="5" t="n"/>
      <c r="G465" s="6">
        <f>IF(B465&amp;""="","",IFERROR(INDEX('الوحدات'!$C$6:$C$305,MATCH(B465&amp;"",'الوحدات'!$A$6:$A$305,0))&amp;"","كود غير موجود"))</f>
        <v/>
      </c>
      <c r="H465" s="22">
        <f>IF(OR(B465&amp;""="",NOT(ISNUMBER(A465))),"",IF(COUNTIFS($B$6:$B$2005,B465&amp;"",$A$6:$A$2005,"&gt;"&amp;A465)=0,1,0))</f>
        <v/>
      </c>
      <c r="I465" s="22">
        <f>IF(B465&amp;""="","",COUNTIFS($B$6:B465,B465&amp;""))</f>
        <v/>
      </c>
      <c r="J465" s="6">
        <f>IF(B465&amp;""="","",B465&amp;"|"&amp;I465)</f>
        <v/>
      </c>
    </row>
    <row r="466">
      <c r="A466" s="13" t="n"/>
      <c r="B466" s="5" t="n"/>
      <c r="C466" s="15" t="n"/>
      <c r="D466" s="14" t="n"/>
      <c r="E466" s="5" t="n"/>
      <c r="F466" s="5" t="n"/>
      <c r="G466" s="6">
        <f>IF(B466&amp;""="","",IFERROR(INDEX('الوحدات'!$C$6:$C$305,MATCH(B466&amp;"",'الوحدات'!$A$6:$A$305,0))&amp;"","كود غير موجود"))</f>
        <v/>
      </c>
      <c r="H466" s="22">
        <f>IF(OR(B466&amp;""="",NOT(ISNUMBER(A466))),"",IF(COUNTIFS($B$6:$B$2005,B466&amp;"",$A$6:$A$2005,"&gt;"&amp;A466)=0,1,0))</f>
        <v/>
      </c>
      <c r="I466" s="22">
        <f>IF(B466&amp;""="","",COUNTIFS($B$6:B466,B466&amp;""))</f>
        <v/>
      </c>
      <c r="J466" s="6">
        <f>IF(B466&amp;""="","",B466&amp;"|"&amp;I466)</f>
        <v/>
      </c>
    </row>
    <row r="467">
      <c r="A467" s="13" t="n"/>
      <c r="B467" s="5" t="n"/>
      <c r="C467" s="15" t="n"/>
      <c r="D467" s="14" t="n"/>
      <c r="E467" s="5" t="n"/>
      <c r="F467" s="5" t="n"/>
      <c r="G467" s="6">
        <f>IF(B467&amp;""="","",IFERROR(INDEX('الوحدات'!$C$6:$C$305,MATCH(B467&amp;"",'الوحدات'!$A$6:$A$305,0))&amp;"","كود غير موجود"))</f>
        <v/>
      </c>
      <c r="H467" s="22">
        <f>IF(OR(B467&amp;""="",NOT(ISNUMBER(A467))),"",IF(COUNTIFS($B$6:$B$2005,B467&amp;"",$A$6:$A$2005,"&gt;"&amp;A467)=0,1,0))</f>
        <v/>
      </c>
      <c r="I467" s="22">
        <f>IF(B467&amp;""="","",COUNTIFS($B$6:B467,B467&amp;""))</f>
        <v/>
      </c>
      <c r="J467" s="6">
        <f>IF(B467&amp;""="","",B467&amp;"|"&amp;I467)</f>
        <v/>
      </c>
    </row>
    <row r="468">
      <c r="A468" s="13" t="n"/>
      <c r="B468" s="5" t="n"/>
      <c r="C468" s="15" t="n"/>
      <c r="D468" s="14" t="n"/>
      <c r="E468" s="5" t="n"/>
      <c r="F468" s="5" t="n"/>
      <c r="G468" s="6">
        <f>IF(B468&amp;""="","",IFERROR(INDEX('الوحدات'!$C$6:$C$305,MATCH(B468&amp;"",'الوحدات'!$A$6:$A$305,0))&amp;"","كود غير موجود"))</f>
        <v/>
      </c>
      <c r="H468" s="22">
        <f>IF(OR(B468&amp;""="",NOT(ISNUMBER(A468))),"",IF(COUNTIFS($B$6:$B$2005,B468&amp;"",$A$6:$A$2005,"&gt;"&amp;A468)=0,1,0))</f>
        <v/>
      </c>
      <c r="I468" s="22">
        <f>IF(B468&amp;""="","",COUNTIFS($B$6:B468,B468&amp;""))</f>
        <v/>
      </c>
      <c r="J468" s="6">
        <f>IF(B468&amp;""="","",B468&amp;"|"&amp;I468)</f>
        <v/>
      </c>
    </row>
    <row r="469">
      <c r="A469" s="13" t="n"/>
      <c r="B469" s="5" t="n"/>
      <c r="C469" s="15" t="n"/>
      <c r="D469" s="14" t="n"/>
      <c r="E469" s="5" t="n"/>
      <c r="F469" s="5" t="n"/>
      <c r="G469" s="6">
        <f>IF(B469&amp;""="","",IFERROR(INDEX('الوحدات'!$C$6:$C$305,MATCH(B469&amp;"",'الوحدات'!$A$6:$A$305,0))&amp;"","كود غير موجود"))</f>
        <v/>
      </c>
      <c r="H469" s="22">
        <f>IF(OR(B469&amp;""="",NOT(ISNUMBER(A469))),"",IF(COUNTIFS($B$6:$B$2005,B469&amp;"",$A$6:$A$2005,"&gt;"&amp;A469)=0,1,0))</f>
        <v/>
      </c>
      <c r="I469" s="22">
        <f>IF(B469&amp;""="","",COUNTIFS($B$6:B469,B469&amp;""))</f>
        <v/>
      </c>
      <c r="J469" s="6">
        <f>IF(B469&amp;""="","",B469&amp;"|"&amp;I469)</f>
        <v/>
      </c>
    </row>
    <row r="470">
      <c r="A470" s="13" t="n"/>
      <c r="B470" s="5" t="n"/>
      <c r="C470" s="15" t="n"/>
      <c r="D470" s="14" t="n"/>
      <c r="E470" s="5" t="n"/>
      <c r="F470" s="5" t="n"/>
      <c r="G470" s="6">
        <f>IF(B470&amp;""="","",IFERROR(INDEX('الوحدات'!$C$6:$C$305,MATCH(B470&amp;"",'الوحدات'!$A$6:$A$305,0))&amp;"","كود غير موجود"))</f>
        <v/>
      </c>
      <c r="H470" s="22">
        <f>IF(OR(B470&amp;""="",NOT(ISNUMBER(A470))),"",IF(COUNTIFS($B$6:$B$2005,B470&amp;"",$A$6:$A$2005,"&gt;"&amp;A470)=0,1,0))</f>
        <v/>
      </c>
      <c r="I470" s="22">
        <f>IF(B470&amp;""="","",COUNTIFS($B$6:B470,B470&amp;""))</f>
        <v/>
      </c>
      <c r="J470" s="6">
        <f>IF(B470&amp;""="","",B470&amp;"|"&amp;I470)</f>
        <v/>
      </c>
    </row>
    <row r="471">
      <c r="A471" s="13" t="n"/>
      <c r="B471" s="5" t="n"/>
      <c r="C471" s="15" t="n"/>
      <c r="D471" s="14" t="n"/>
      <c r="E471" s="5" t="n"/>
      <c r="F471" s="5" t="n"/>
      <c r="G471" s="6">
        <f>IF(B471&amp;""="","",IFERROR(INDEX('الوحدات'!$C$6:$C$305,MATCH(B471&amp;"",'الوحدات'!$A$6:$A$305,0))&amp;"","كود غير موجود"))</f>
        <v/>
      </c>
      <c r="H471" s="22">
        <f>IF(OR(B471&amp;""="",NOT(ISNUMBER(A471))),"",IF(COUNTIFS($B$6:$B$2005,B471&amp;"",$A$6:$A$2005,"&gt;"&amp;A471)=0,1,0))</f>
        <v/>
      </c>
      <c r="I471" s="22">
        <f>IF(B471&amp;""="","",COUNTIFS($B$6:B471,B471&amp;""))</f>
        <v/>
      </c>
      <c r="J471" s="6">
        <f>IF(B471&amp;""="","",B471&amp;"|"&amp;I471)</f>
        <v/>
      </c>
    </row>
    <row r="472">
      <c r="A472" s="13" t="n"/>
      <c r="B472" s="5" t="n"/>
      <c r="C472" s="15" t="n"/>
      <c r="D472" s="14" t="n"/>
      <c r="E472" s="5" t="n"/>
      <c r="F472" s="5" t="n"/>
      <c r="G472" s="6">
        <f>IF(B472&amp;""="","",IFERROR(INDEX('الوحدات'!$C$6:$C$305,MATCH(B472&amp;"",'الوحدات'!$A$6:$A$305,0))&amp;"","كود غير موجود"))</f>
        <v/>
      </c>
      <c r="H472" s="22">
        <f>IF(OR(B472&amp;""="",NOT(ISNUMBER(A472))),"",IF(COUNTIFS($B$6:$B$2005,B472&amp;"",$A$6:$A$2005,"&gt;"&amp;A472)=0,1,0))</f>
        <v/>
      </c>
      <c r="I472" s="22">
        <f>IF(B472&amp;""="","",COUNTIFS($B$6:B472,B472&amp;""))</f>
        <v/>
      </c>
      <c r="J472" s="6">
        <f>IF(B472&amp;""="","",B472&amp;"|"&amp;I472)</f>
        <v/>
      </c>
    </row>
    <row r="473">
      <c r="A473" s="13" t="n"/>
      <c r="B473" s="5" t="n"/>
      <c r="C473" s="15" t="n"/>
      <c r="D473" s="14" t="n"/>
      <c r="E473" s="5" t="n"/>
      <c r="F473" s="5" t="n"/>
      <c r="G473" s="6">
        <f>IF(B473&amp;""="","",IFERROR(INDEX('الوحدات'!$C$6:$C$305,MATCH(B473&amp;"",'الوحدات'!$A$6:$A$305,0))&amp;"","كود غير موجود"))</f>
        <v/>
      </c>
      <c r="H473" s="22">
        <f>IF(OR(B473&amp;""="",NOT(ISNUMBER(A473))),"",IF(COUNTIFS($B$6:$B$2005,B473&amp;"",$A$6:$A$2005,"&gt;"&amp;A473)=0,1,0))</f>
        <v/>
      </c>
      <c r="I473" s="22">
        <f>IF(B473&amp;""="","",COUNTIFS($B$6:B473,B473&amp;""))</f>
        <v/>
      </c>
      <c r="J473" s="6">
        <f>IF(B473&amp;""="","",B473&amp;"|"&amp;I473)</f>
        <v/>
      </c>
    </row>
    <row r="474">
      <c r="A474" s="13" t="n"/>
      <c r="B474" s="5" t="n"/>
      <c r="C474" s="15" t="n"/>
      <c r="D474" s="14" t="n"/>
      <c r="E474" s="5" t="n"/>
      <c r="F474" s="5" t="n"/>
      <c r="G474" s="6">
        <f>IF(B474&amp;""="","",IFERROR(INDEX('الوحدات'!$C$6:$C$305,MATCH(B474&amp;"",'الوحدات'!$A$6:$A$305,0))&amp;"","كود غير موجود"))</f>
        <v/>
      </c>
      <c r="H474" s="22">
        <f>IF(OR(B474&amp;""="",NOT(ISNUMBER(A474))),"",IF(COUNTIFS($B$6:$B$2005,B474&amp;"",$A$6:$A$2005,"&gt;"&amp;A474)=0,1,0))</f>
        <v/>
      </c>
      <c r="I474" s="22">
        <f>IF(B474&amp;""="","",COUNTIFS($B$6:B474,B474&amp;""))</f>
        <v/>
      </c>
      <c r="J474" s="6">
        <f>IF(B474&amp;""="","",B474&amp;"|"&amp;I474)</f>
        <v/>
      </c>
    </row>
    <row r="475">
      <c r="A475" s="13" t="n"/>
      <c r="B475" s="5" t="n"/>
      <c r="C475" s="15" t="n"/>
      <c r="D475" s="14" t="n"/>
      <c r="E475" s="5" t="n"/>
      <c r="F475" s="5" t="n"/>
      <c r="G475" s="6">
        <f>IF(B475&amp;""="","",IFERROR(INDEX('الوحدات'!$C$6:$C$305,MATCH(B475&amp;"",'الوحدات'!$A$6:$A$305,0))&amp;"","كود غير موجود"))</f>
        <v/>
      </c>
      <c r="H475" s="22">
        <f>IF(OR(B475&amp;""="",NOT(ISNUMBER(A475))),"",IF(COUNTIFS($B$6:$B$2005,B475&amp;"",$A$6:$A$2005,"&gt;"&amp;A475)=0,1,0))</f>
        <v/>
      </c>
      <c r="I475" s="22">
        <f>IF(B475&amp;""="","",COUNTIFS($B$6:B475,B475&amp;""))</f>
        <v/>
      </c>
      <c r="J475" s="6">
        <f>IF(B475&amp;""="","",B475&amp;"|"&amp;I475)</f>
        <v/>
      </c>
    </row>
    <row r="476">
      <c r="A476" s="13" t="n"/>
      <c r="B476" s="5" t="n"/>
      <c r="C476" s="15" t="n"/>
      <c r="D476" s="14" t="n"/>
      <c r="E476" s="5" t="n"/>
      <c r="F476" s="5" t="n"/>
      <c r="G476" s="6">
        <f>IF(B476&amp;""="","",IFERROR(INDEX('الوحدات'!$C$6:$C$305,MATCH(B476&amp;"",'الوحدات'!$A$6:$A$305,0))&amp;"","كود غير موجود"))</f>
        <v/>
      </c>
      <c r="H476" s="22">
        <f>IF(OR(B476&amp;""="",NOT(ISNUMBER(A476))),"",IF(COUNTIFS($B$6:$B$2005,B476&amp;"",$A$6:$A$2005,"&gt;"&amp;A476)=0,1,0))</f>
        <v/>
      </c>
      <c r="I476" s="22">
        <f>IF(B476&amp;""="","",COUNTIFS($B$6:B476,B476&amp;""))</f>
        <v/>
      </c>
      <c r="J476" s="6">
        <f>IF(B476&amp;""="","",B476&amp;"|"&amp;I476)</f>
        <v/>
      </c>
    </row>
    <row r="477">
      <c r="A477" s="13" t="n"/>
      <c r="B477" s="5" t="n"/>
      <c r="C477" s="15" t="n"/>
      <c r="D477" s="14" t="n"/>
      <c r="E477" s="5" t="n"/>
      <c r="F477" s="5" t="n"/>
      <c r="G477" s="6">
        <f>IF(B477&amp;""="","",IFERROR(INDEX('الوحدات'!$C$6:$C$305,MATCH(B477&amp;"",'الوحدات'!$A$6:$A$305,0))&amp;"","كود غير موجود"))</f>
        <v/>
      </c>
      <c r="H477" s="22">
        <f>IF(OR(B477&amp;""="",NOT(ISNUMBER(A477))),"",IF(COUNTIFS($B$6:$B$2005,B477&amp;"",$A$6:$A$2005,"&gt;"&amp;A477)=0,1,0))</f>
        <v/>
      </c>
      <c r="I477" s="22">
        <f>IF(B477&amp;""="","",COUNTIFS($B$6:B477,B477&amp;""))</f>
        <v/>
      </c>
      <c r="J477" s="6">
        <f>IF(B477&amp;""="","",B477&amp;"|"&amp;I477)</f>
        <v/>
      </c>
    </row>
    <row r="478">
      <c r="A478" s="13" t="n"/>
      <c r="B478" s="5" t="n"/>
      <c r="C478" s="15" t="n"/>
      <c r="D478" s="14" t="n"/>
      <c r="E478" s="5" t="n"/>
      <c r="F478" s="5" t="n"/>
      <c r="G478" s="6">
        <f>IF(B478&amp;""="","",IFERROR(INDEX('الوحدات'!$C$6:$C$305,MATCH(B478&amp;"",'الوحدات'!$A$6:$A$305,0))&amp;"","كود غير موجود"))</f>
        <v/>
      </c>
      <c r="H478" s="22">
        <f>IF(OR(B478&amp;""="",NOT(ISNUMBER(A478))),"",IF(COUNTIFS($B$6:$B$2005,B478&amp;"",$A$6:$A$2005,"&gt;"&amp;A478)=0,1,0))</f>
        <v/>
      </c>
      <c r="I478" s="22">
        <f>IF(B478&amp;""="","",COUNTIFS($B$6:B478,B478&amp;""))</f>
        <v/>
      </c>
      <c r="J478" s="6">
        <f>IF(B478&amp;""="","",B478&amp;"|"&amp;I478)</f>
        <v/>
      </c>
    </row>
    <row r="479">
      <c r="A479" s="13" t="n"/>
      <c r="B479" s="5" t="n"/>
      <c r="C479" s="15" t="n"/>
      <c r="D479" s="14" t="n"/>
      <c r="E479" s="5" t="n"/>
      <c r="F479" s="5" t="n"/>
      <c r="G479" s="6">
        <f>IF(B479&amp;""="","",IFERROR(INDEX('الوحدات'!$C$6:$C$305,MATCH(B479&amp;"",'الوحدات'!$A$6:$A$305,0))&amp;"","كود غير موجود"))</f>
        <v/>
      </c>
      <c r="H479" s="22">
        <f>IF(OR(B479&amp;""="",NOT(ISNUMBER(A479))),"",IF(COUNTIFS($B$6:$B$2005,B479&amp;"",$A$6:$A$2005,"&gt;"&amp;A479)=0,1,0))</f>
        <v/>
      </c>
      <c r="I479" s="22">
        <f>IF(B479&amp;""="","",COUNTIFS($B$6:B479,B479&amp;""))</f>
        <v/>
      </c>
      <c r="J479" s="6">
        <f>IF(B479&amp;""="","",B479&amp;"|"&amp;I479)</f>
        <v/>
      </c>
    </row>
    <row r="480">
      <c r="A480" s="13" t="n"/>
      <c r="B480" s="5" t="n"/>
      <c r="C480" s="15" t="n"/>
      <c r="D480" s="14" t="n"/>
      <c r="E480" s="5" t="n"/>
      <c r="F480" s="5" t="n"/>
      <c r="G480" s="6">
        <f>IF(B480&amp;""="","",IFERROR(INDEX('الوحدات'!$C$6:$C$305,MATCH(B480&amp;"",'الوحدات'!$A$6:$A$305,0))&amp;"","كود غير موجود"))</f>
        <v/>
      </c>
      <c r="H480" s="22">
        <f>IF(OR(B480&amp;""="",NOT(ISNUMBER(A480))),"",IF(COUNTIFS($B$6:$B$2005,B480&amp;"",$A$6:$A$2005,"&gt;"&amp;A480)=0,1,0))</f>
        <v/>
      </c>
      <c r="I480" s="22">
        <f>IF(B480&amp;""="","",COUNTIFS($B$6:B480,B480&amp;""))</f>
        <v/>
      </c>
      <c r="J480" s="6">
        <f>IF(B480&amp;""="","",B480&amp;"|"&amp;I480)</f>
        <v/>
      </c>
    </row>
    <row r="481">
      <c r="A481" s="13" t="n"/>
      <c r="B481" s="5" t="n"/>
      <c r="C481" s="15" t="n"/>
      <c r="D481" s="14" t="n"/>
      <c r="E481" s="5" t="n"/>
      <c r="F481" s="5" t="n"/>
      <c r="G481" s="6">
        <f>IF(B481&amp;""="","",IFERROR(INDEX('الوحدات'!$C$6:$C$305,MATCH(B481&amp;"",'الوحدات'!$A$6:$A$305,0))&amp;"","كود غير موجود"))</f>
        <v/>
      </c>
      <c r="H481" s="22">
        <f>IF(OR(B481&amp;""="",NOT(ISNUMBER(A481))),"",IF(COUNTIFS($B$6:$B$2005,B481&amp;"",$A$6:$A$2005,"&gt;"&amp;A481)=0,1,0))</f>
        <v/>
      </c>
      <c r="I481" s="22">
        <f>IF(B481&amp;""="","",COUNTIFS($B$6:B481,B481&amp;""))</f>
        <v/>
      </c>
      <c r="J481" s="6">
        <f>IF(B481&amp;""="","",B481&amp;"|"&amp;I481)</f>
        <v/>
      </c>
    </row>
    <row r="482">
      <c r="A482" s="13" t="n"/>
      <c r="B482" s="5" t="n"/>
      <c r="C482" s="15" t="n"/>
      <c r="D482" s="14" t="n"/>
      <c r="E482" s="5" t="n"/>
      <c r="F482" s="5" t="n"/>
      <c r="G482" s="6">
        <f>IF(B482&amp;""="","",IFERROR(INDEX('الوحدات'!$C$6:$C$305,MATCH(B482&amp;"",'الوحدات'!$A$6:$A$305,0))&amp;"","كود غير موجود"))</f>
        <v/>
      </c>
      <c r="H482" s="22">
        <f>IF(OR(B482&amp;""="",NOT(ISNUMBER(A482))),"",IF(COUNTIFS($B$6:$B$2005,B482&amp;"",$A$6:$A$2005,"&gt;"&amp;A482)=0,1,0))</f>
        <v/>
      </c>
      <c r="I482" s="22">
        <f>IF(B482&amp;""="","",COUNTIFS($B$6:B482,B482&amp;""))</f>
        <v/>
      </c>
      <c r="J482" s="6">
        <f>IF(B482&amp;""="","",B482&amp;"|"&amp;I482)</f>
        <v/>
      </c>
    </row>
    <row r="483">
      <c r="A483" s="13" t="n"/>
      <c r="B483" s="5" t="n"/>
      <c r="C483" s="15" t="n"/>
      <c r="D483" s="14" t="n"/>
      <c r="E483" s="5" t="n"/>
      <c r="F483" s="5" t="n"/>
      <c r="G483" s="6">
        <f>IF(B483&amp;""="","",IFERROR(INDEX('الوحدات'!$C$6:$C$305,MATCH(B483&amp;"",'الوحدات'!$A$6:$A$305,0))&amp;"","كود غير موجود"))</f>
        <v/>
      </c>
      <c r="H483" s="22">
        <f>IF(OR(B483&amp;""="",NOT(ISNUMBER(A483))),"",IF(COUNTIFS($B$6:$B$2005,B483&amp;"",$A$6:$A$2005,"&gt;"&amp;A483)=0,1,0))</f>
        <v/>
      </c>
      <c r="I483" s="22">
        <f>IF(B483&amp;""="","",COUNTIFS($B$6:B483,B483&amp;""))</f>
        <v/>
      </c>
      <c r="J483" s="6">
        <f>IF(B483&amp;""="","",B483&amp;"|"&amp;I483)</f>
        <v/>
      </c>
    </row>
    <row r="484">
      <c r="A484" s="13" t="n"/>
      <c r="B484" s="5" t="n"/>
      <c r="C484" s="15" t="n"/>
      <c r="D484" s="14" t="n"/>
      <c r="E484" s="5" t="n"/>
      <c r="F484" s="5" t="n"/>
      <c r="G484" s="6">
        <f>IF(B484&amp;""="","",IFERROR(INDEX('الوحدات'!$C$6:$C$305,MATCH(B484&amp;"",'الوحدات'!$A$6:$A$305,0))&amp;"","كود غير موجود"))</f>
        <v/>
      </c>
      <c r="H484" s="22">
        <f>IF(OR(B484&amp;""="",NOT(ISNUMBER(A484))),"",IF(COUNTIFS($B$6:$B$2005,B484&amp;"",$A$6:$A$2005,"&gt;"&amp;A484)=0,1,0))</f>
        <v/>
      </c>
      <c r="I484" s="22">
        <f>IF(B484&amp;""="","",COUNTIFS($B$6:B484,B484&amp;""))</f>
        <v/>
      </c>
      <c r="J484" s="6">
        <f>IF(B484&amp;""="","",B484&amp;"|"&amp;I484)</f>
        <v/>
      </c>
    </row>
    <row r="485">
      <c r="A485" s="13" t="n"/>
      <c r="B485" s="5" t="n"/>
      <c r="C485" s="15" t="n"/>
      <c r="D485" s="14" t="n"/>
      <c r="E485" s="5" t="n"/>
      <c r="F485" s="5" t="n"/>
      <c r="G485" s="6">
        <f>IF(B485&amp;""="","",IFERROR(INDEX('الوحدات'!$C$6:$C$305,MATCH(B485&amp;"",'الوحدات'!$A$6:$A$305,0))&amp;"","كود غير موجود"))</f>
        <v/>
      </c>
      <c r="H485" s="22">
        <f>IF(OR(B485&amp;""="",NOT(ISNUMBER(A485))),"",IF(COUNTIFS($B$6:$B$2005,B485&amp;"",$A$6:$A$2005,"&gt;"&amp;A485)=0,1,0))</f>
        <v/>
      </c>
      <c r="I485" s="22">
        <f>IF(B485&amp;""="","",COUNTIFS($B$6:B485,B485&amp;""))</f>
        <v/>
      </c>
      <c r="J485" s="6">
        <f>IF(B485&amp;""="","",B485&amp;"|"&amp;I485)</f>
        <v/>
      </c>
    </row>
    <row r="486">
      <c r="A486" s="13" t="n"/>
      <c r="B486" s="5" t="n"/>
      <c r="C486" s="15" t="n"/>
      <c r="D486" s="14" t="n"/>
      <c r="E486" s="5" t="n"/>
      <c r="F486" s="5" t="n"/>
      <c r="G486" s="6">
        <f>IF(B486&amp;""="","",IFERROR(INDEX('الوحدات'!$C$6:$C$305,MATCH(B486&amp;"",'الوحدات'!$A$6:$A$305,0))&amp;"","كود غير موجود"))</f>
        <v/>
      </c>
      <c r="H486" s="22">
        <f>IF(OR(B486&amp;""="",NOT(ISNUMBER(A486))),"",IF(COUNTIFS($B$6:$B$2005,B486&amp;"",$A$6:$A$2005,"&gt;"&amp;A486)=0,1,0))</f>
        <v/>
      </c>
      <c r="I486" s="22">
        <f>IF(B486&amp;""="","",COUNTIFS($B$6:B486,B486&amp;""))</f>
        <v/>
      </c>
      <c r="J486" s="6">
        <f>IF(B486&amp;""="","",B486&amp;"|"&amp;I486)</f>
        <v/>
      </c>
    </row>
    <row r="487">
      <c r="A487" s="13" t="n"/>
      <c r="B487" s="5" t="n"/>
      <c r="C487" s="15" t="n"/>
      <c r="D487" s="14" t="n"/>
      <c r="E487" s="5" t="n"/>
      <c r="F487" s="5" t="n"/>
      <c r="G487" s="6">
        <f>IF(B487&amp;""="","",IFERROR(INDEX('الوحدات'!$C$6:$C$305,MATCH(B487&amp;"",'الوحدات'!$A$6:$A$305,0))&amp;"","كود غير موجود"))</f>
        <v/>
      </c>
      <c r="H487" s="22">
        <f>IF(OR(B487&amp;""="",NOT(ISNUMBER(A487))),"",IF(COUNTIFS($B$6:$B$2005,B487&amp;"",$A$6:$A$2005,"&gt;"&amp;A487)=0,1,0))</f>
        <v/>
      </c>
      <c r="I487" s="22">
        <f>IF(B487&amp;""="","",COUNTIFS($B$6:B487,B487&amp;""))</f>
        <v/>
      </c>
      <c r="J487" s="6">
        <f>IF(B487&amp;""="","",B487&amp;"|"&amp;I487)</f>
        <v/>
      </c>
    </row>
    <row r="488">
      <c r="A488" s="13" t="n"/>
      <c r="B488" s="5" t="n"/>
      <c r="C488" s="15" t="n"/>
      <c r="D488" s="14" t="n"/>
      <c r="E488" s="5" t="n"/>
      <c r="F488" s="5" t="n"/>
      <c r="G488" s="6">
        <f>IF(B488&amp;""="","",IFERROR(INDEX('الوحدات'!$C$6:$C$305,MATCH(B488&amp;"",'الوحدات'!$A$6:$A$305,0))&amp;"","كود غير موجود"))</f>
        <v/>
      </c>
      <c r="H488" s="22">
        <f>IF(OR(B488&amp;""="",NOT(ISNUMBER(A488))),"",IF(COUNTIFS($B$6:$B$2005,B488&amp;"",$A$6:$A$2005,"&gt;"&amp;A488)=0,1,0))</f>
        <v/>
      </c>
      <c r="I488" s="22">
        <f>IF(B488&amp;""="","",COUNTIFS($B$6:B488,B488&amp;""))</f>
        <v/>
      </c>
      <c r="J488" s="6">
        <f>IF(B488&amp;""="","",B488&amp;"|"&amp;I488)</f>
        <v/>
      </c>
    </row>
    <row r="489">
      <c r="A489" s="13" t="n"/>
      <c r="B489" s="5" t="n"/>
      <c r="C489" s="15" t="n"/>
      <c r="D489" s="14" t="n"/>
      <c r="E489" s="5" t="n"/>
      <c r="F489" s="5" t="n"/>
      <c r="G489" s="6">
        <f>IF(B489&amp;""="","",IFERROR(INDEX('الوحدات'!$C$6:$C$305,MATCH(B489&amp;"",'الوحدات'!$A$6:$A$305,0))&amp;"","كود غير موجود"))</f>
        <v/>
      </c>
      <c r="H489" s="22">
        <f>IF(OR(B489&amp;""="",NOT(ISNUMBER(A489))),"",IF(COUNTIFS($B$6:$B$2005,B489&amp;"",$A$6:$A$2005,"&gt;"&amp;A489)=0,1,0))</f>
        <v/>
      </c>
      <c r="I489" s="22">
        <f>IF(B489&amp;""="","",COUNTIFS($B$6:B489,B489&amp;""))</f>
        <v/>
      </c>
      <c r="J489" s="6">
        <f>IF(B489&amp;""="","",B489&amp;"|"&amp;I489)</f>
        <v/>
      </c>
    </row>
    <row r="490">
      <c r="A490" s="13" t="n"/>
      <c r="B490" s="5" t="n"/>
      <c r="C490" s="15" t="n"/>
      <c r="D490" s="14" t="n"/>
      <c r="E490" s="5" t="n"/>
      <c r="F490" s="5" t="n"/>
      <c r="G490" s="6">
        <f>IF(B490&amp;""="","",IFERROR(INDEX('الوحدات'!$C$6:$C$305,MATCH(B490&amp;"",'الوحدات'!$A$6:$A$305,0))&amp;"","كود غير موجود"))</f>
        <v/>
      </c>
      <c r="H490" s="22">
        <f>IF(OR(B490&amp;""="",NOT(ISNUMBER(A490))),"",IF(COUNTIFS($B$6:$B$2005,B490&amp;"",$A$6:$A$2005,"&gt;"&amp;A490)=0,1,0))</f>
        <v/>
      </c>
      <c r="I490" s="22">
        <f>IF(B490&amp;""="","",COUNTIFS($B$6:B490,B490&amp;""))</f>
        <v/>
      </c>
      <c r="J490" s="6">
        <f>IF(B490&amp;""="","",B490&amp;"|"&amp;I490)</f>
        <v/>
      </c>
    </row>
    <row r="491">
      <c r="A491" s="13" t="n"/>
      <c r="B491" s="5" t="n"/>
      <c r="C491" s="15" t="n"/>
      <c r="D491" s="14" t="n"/>
      <c r="E491" s="5" t="n"/>
      <c r="F491" s="5" t="n"/>
      <c r="G491" s="6">
        <f>IF(B491&amp;""="","",IFERROR(INDEX('الوحدات'!$C$6:$C$305,MATCH(B491&amp;"",'الوحدات'!$A$6:$A$305,0))&amp;"","كود غير موجود"))</f>
        <v/>
      </c>
      <c r="H491" s="22">
        <f>IF(OR(B491&amp;""="",NOT(ISNUMBER(A491))),"",IF(COUNTIFS($B$6:$B$2005,B491&amp;"",$A$6:$A$2005,"&gt;"&amp;A491)=0,1,0))</f>
        <v/>
      </c>
      <c r="I491" s="22">
        <f>IF(B491&amp;""="","",COUNTIFS($B$6:B491,B491&amp;""))</f>
        <v/>
      </c>
      <c r="J491" s="6">
        <f>IF(B491&amp;""="","",B491&amp;"|"&amp;I491)</f>
        <v/>
      </c>
    </row>
    <row r="492">
      <c r="A492" s="13" t="n"/>
      <c r="B492" s="5" t="n"/>
      <c r="C492" s="15" t="n"/>
      <c r="D492" s="14" t="n"/>
      <c r="E492" s="5" t="n"/>
      <c r="F492" s="5" t="n"/>
      <c r="G492" s="6">
        <f>IF(B492&amp;""="","",IFERROR(INDEX('الوحدات'!$C$6:$C$305,MATCH(B492&amp;"",'الوحدات'!$A$6:$A$305,0))&amp;"","كود غير موجود"))</f>
        <v/>
      </c>
      <c r="H492" s="22">
        <f>IF(OR(B492&amp;""="",NOT(ISNUMBER(A492))),"",IF(COUNTIFS($B$6:$B$2005,B492&amp;"",$A$6:$A$2005,"&gt;"&amp;A492)=0,1,0))</f>
        <v/>
      </c>
      <c r="I492" s="22">
        <f>IF(B492&amp;""="","",COUNTIFS($B$6:B492,B492&amp;""))</f>
        <v/>
      </c>
      <c r="J492" s="6">
        <f>IF(B492&amp;""="","",B492&amp;"|"&amp;I492)</f>
        <v/>
      </c>
    </row>
    <row r="493">
      <c r="A493" s="13" t="n"/>
      <c r="B493" s="5" t="n"/>
      <c r="C493" s="15" t="n"/>
      <c r="D493" s="14" t="n"/>
      <c r="E493" s="5" t="n"/>
      <c r="F493" s="5" t="n"/>
      <c r="G493" s="6">
        <f>IF(B493&amp;""="","",IFERROR(INDEX('الوحدات'!$C$6:$C$305,MATCH(B493&amp;"",'الوحدات'!$A$6:$A$305,0))&amp;"","كود غير موجود"))</f>
        <v/>
      </c>
      <c r="H493" s="22">
        <f>IF(OR(B493&amp;""="",NOT(ISNUMBER(A493))),"",IF(COUNTIFS($B$6:$B$2005,B493&amp;"",$A$6:$A$2005,"&gt;"&amp;A493)=0,1,0))</f>
        <v/>
      </c>
      <c r="I493" s="22">
        <f>IF(B493&amp;""="","",COUNTIFS($B$6:B493,B493&amp;""))</f>
        <v/>
      </c>
      <c r="J493" s="6">
        <f>IF(B493&amp;""="","",B493&amp;"|"&amp;I493)</f>
        <v/>
      </c>
    </row>
    <row r="494">
      <c r="A494" s="13" t="n"/>
      <c r="B494" s="5" t="n"/>
      <c r="C494" s="15" t="n"/>
      <c r="D494" s="14" t="n"/>
      <c r="E494" s="5" t="n"/>
      <c r="F494" s="5" t="n"/>
      <c r="G494" s="6">
        <f>IF(B494&amp;""="","",IFERROR(INDEX('الوحدات'!$C$6:$C$305,MATCH(B494&amp;"",'الوحدات'!$A$6:$A$305,0))&amp;"","كود غير موجود"))</f>
        <v/>
      </c>
      <c r="H494" s="22">
        <f>IF(OR(B494&amp;""="",NOT(ISNUMBER(A494))),"",IF(COUNTIFS($B$6:$B$2005,B494&amp;"",$A$6:$A$2005,"&gt;"&amp;A494)=0,1,0))</f>
        <v/>
      </c>
      <c r="I494" s="22">
        <f>IF(B494&amp;""="","",COUNTIFS($B$6:B494,B494&amp;""))</f>
        <v/>
      </c>
      <c r="J494" s="6">
        <f>IF(B494&amp;""="","",B494&amp;"|"&amp;I494)</f>
        <v/>
      </c>
    </row>
    <row r="495">
      <c r="A495" s="13" t="n"/>
      <c r="B495" s="5" t="n"/>
      <c r="C495" s="15" t="n"/>
      <c r="D495" s="14" t="n"/>
      <c r="E495" s="5" t="n"/>
      <c r="F495" s="5" t="n"/>
      <c r="G495" s="6">
        <f>IF(B495&amp;""="","",IFERROR(INDEX('الوحدات'!$C$6:$C$305,MATCH(B495&amp;"",'الوحدات'!$A$6:$A$305,0))&amp;"","كود غير موجود"))</f>
        <v/>
      </c>
      <c r="H495" s="22">
        <f>IF(OR(B495&amp;""="",NOT(ISNUMBER(A495))),"",IF(COUNTIFS($B$6:$B$2005,B495&amp;"",$A$6:$A$2005,"&gt;"&amp;A495)=0,1,0))</f>
        <v/>
      </c>
      <c r="I495" s="22">
        <f>IF(B495&amp;""="","",COUNTIFS($B$6:B495,B495&amp;""))</f>
        <v/>
      </c>
      <c r="J495" s="6">
        <f>IF(B495&amp;""="","",B495&amp;"|"&amp;I495)</f>
        <v/>
      </c>
    </row>
    <row r="496">
      <c r="A496" s="13" t="n"/>
      <c r="B496" s="5" t="n"/>
      <c r="C496" s="15" t="n"/>
      <c r="D496" s="14" t="n"/>
      <c r="E496" s="5" t="n"/>
      <c r="F496" s="5" t="n"/>
      <c r="G496" s="6">
        <f>IF(B496&amp;""="","",IFERROR(INDEX('الوحدات'!$C$6:$C$305,MATCH(B496&amp;"",'الوحدات'!$A$6:$A$305,0))&amp;"","كود غير موجود"))</f>
        <v/>
      </c>
      <c r="H496" s="22">
        <f>IF(OR(B496&amp;""="",NOT(ISNUMBER(A496))),"",IF(COUNTIFS($B$6:$B$2005,B496&amp;"",$A$6:$A$2005,"&gt;"&amp;A496)=0,1,0))</f>
        <v/>
      </c>
      <c r="I496" s="22">
        <f>IF(B496&amp;""="","",COUNTIFS($B$6:B496,B496&amp;""))</f>
        <v/>
      </c>
      <c r="J496" s="6">
        <f>IF(B496&amp;""="","",B496&amp;"|"&amp;I496)</f>
        <v/>
      </c>
    </row>
    <row r="497">
      <c r="A497" s="13" t="n"/>
      <c r="B497" s="5" t="n"/>
      <c r="C497" s="15" t="n"/>
      <c r="D497" s="14" t="n"/>
      <c r="E497" s="5" t="n"/>
      <c r="F497" s="5" t="n"/>
      <c r="G497" s="6">
        <f>IF(B497&amp;""="","",IFERROR(INDEX('الوحدات'!$C$6:$C$305,MATCH(B497&amp;"",'الوحدات'!$A$6:$A$305,0))&amp;"","كود غير موجود"))</f>
        <v/>
      </c>
      <c r="H497" s="22">
        <f>IF(OR(B497&amp;""="",NOT(ISNUMBER(A497))),"",IF(COUNTIFS($B$6:$B$2005,B497&amp;"",$A$6:$A$2005,"&gt;"&amp;A497)=0,1,0))</f>
        <v/>
      </c>
      <c r="I497" s="22">
        <f>IF(B497&amp;""="","",COUNTIFS($B$6:B497,B497&amp;""))</f>
        <v/>
      </c>
      <c r="J497" s="6">
        <f>IF(B497&amp;""="","",B497&amp;"|"&amp;I497)</f>
        <v/>
      </c>
    </row>
    <row r="498">
      <c r="A498" s="13" t="n"/>
      <c r="B498" s="5" t="n"/>
      <c r="C498" s="15" t="n"/>
      <c r="D498" s="14" t="n"/>
      <c r="E498" s="5" t="n"/>
      <c r="F498" s="5" t="n"/>
      <c r="G498" s="6">
        <f>IF(B498&amp;""="","",IFERROR(INDEX('الوحدات'!$C$6:$C$305,MATCH(B498&amp;"",'الوحدات'!$A$6:$A$305,0))&amp;"","كود غير موجود"))</f>
        <v/>
      </c>
      <c r="H498" s="22">
        <f>IF(OR(B498&amp;""="",NOT(ISNUMBER(A498))),"",IF(COUNTIFS($B$6:$B$2005,B498&amp;"",$A$6:$A$2005,"&gt;"&amp;A498)=0,1,0))</f>
        <v/>
      </c>
      <c r="I498" s="22">
        <f>IF(B498&amp;""="","",COUNTIFS($B$6:B498,B498&amp;""))</f>
        <v/>
      </c>
      <c r="J498" s="6">
        <f>IF(B498&amp;""="","",B498&amp;"|"&amp;I498)</f>
        <v/>
      </c>
    </row>
    <row r="499">
      <c r="A499" s="13" t="n"/>
      <c r="B499" s="5" t="n"/>
      <c r="C499" s="15" t="n"/>
      <c r="D499" s="14" t="n"/>
      <c r="E499" s="5" t="n"/>
      <c r="F499" s="5" t="n"/>
      <c r="G499" s="6">
        <f>IF(B499&amp;""="","",IFERROR(INDEX('الوحدات'!$C$6:$C$305,MATCH(B499&amp;"",'الوحدات'!$A$6:$A$305,0))&amp;"","كود غير موجود"))</f>
        <v/>
      </c>
      <c r="H499" s="22">
        <f>IF(OR(B499&amp;""="",NOT(ISNUMBER(A499))),"",IF(COUNTIFS($B$6:$B$2005,B499&amp;"",$A$6:$A$2005,"&gt;"&amp;A499)=0,1,0))</f>
        <v/>
      </c>
      <c r="I499" s="22">
        <f>IF(B499&amp;""="","",COUNTIFS($B$6:B499,B499&amp;""))</f>
        <v/>
      </c>
      <c r="J499" s="6">
        <f>IF(B499&amp;""="","",B499&amp;"|"&amp;I499)</f>
        <v/>
      </c>
    </row>
    <row r="500">
      <c r="A500" s="13" t="n"/>
      <c r="B500" s="5" t="n"/>
      <c r="C500" s="15" t="n"/>
      <c r="D500" s="14" t="n"/>
      <c r="E500" s="5" t="n"/>
      <c r="F500" s="5" t="n"/>
      <c r="G500" s="6">
        <f>IF(B500&amp;""="","",IFERROR(INDEX('الوحدات'!$C$6:$C$305,MATCH(B500&amp;"",'الوحدات'!$A$6:$A$305,0))&amp;"","كود غير موجود"))</f>
        <v/>
      </c>
      <c r="H500" s="22">
        <f>IF(OR(B500&amp;""="",NOT(ISNUMBER(A500))),"",IF(COUNTIFS($B$6:$B$2005,B500&amp;"",$A$6:$A$2005,"&gt;"&amp;A500)=0,1,0))</f>
        <v/>
      </c>
      <c r="I500" s="22">
        <f>IF(B500&amp;""="","",COUNTIFS($B$6:B500,B500&amp;""))</f>
        <v/>
      </c>
      <c r="J500" s="6">
        <f>IF(B500&amp;""="","",B500&amp;"|"&amp;I500)</f>
        <v/>
      </c>
    </row>
    <row r="501">
      <c r="A501" s="13" t="n"/>
      <c r="B501" s="5" t="n"/>
      <c r="C501" s="15" t="n"/>
      <c r="D501" s="14" t="n"/>
      <c r="E501" s="5" t="n"/>
      <c r="F501" s="5" t="n"/>
      <c r="G501" s="6">
        <f>IF(B501&amp;""="","",IFERROR(INDEX('الوحدات'!$C$6:$C$305,MATCH(B501&amp;"",'الوحدات'!$A$6:$A$305,0))&amp;"","كود غير موجود"))</f>
        <v/>
      </c>
      <c r="H501" s="22">
        <f>IF(OR(B501&amp;""="",NOT(ISNUMBER(A501))),"",IF(COUNTIFS($B$6:$B$2005,B501&amp;"",$A$6:$A$2005,"&gt;"&amp;A501)=0,1,0))</f>
        <v/>
      </c>
      <c r="I501" s="22">
        <f>IF(B501&amp;""="","",COUNTIFS($B$6:B501,B501&amp;""))</f>
        <v/>
      </c>
      <c r="J501" s="6">
        <f>IF(B501&amp;""="","",B501&amp;"|"&amp;I501)</f>
        <v/>
      </c>
    </row>
    <row r="502">
      <c r="A502" s="13" t="n"/>
      <c r="B502" s="5" t="n"/>
      <c r="C502" s="15" t="n"/>
      <c r="D502" s="14" t="n"/>
      <c r="E502" s="5" t="n"/>
      <c r="F502" s="5" t="n"/>
      <c r="G502" s="6">
        <f>IF(B502&amp;""="","",IFERROR(INDEX('الوحدات'!$C$6:$C$305,MATCH(B502&amp;"",'الوحدات'!$A$6:$A$305,0))&amp;"","كود غير موجود"))</f>
        <v/>
      </c>
      <c r="H502" s="22">
        <f>IF(OR(B502&amp;""="",NOT(ISNUMBER(A502))),"",IF(COUNTIFS($B$6:$B$2005,B502&amp;"",$A$6:$A$2005,"&gt;"&amp;A502)=0,1,0))</f>
        <v/>
      </c>
      <c r="I502" s="22">
        <f>IF(B502&amp;""="","",COUNTIFS($B$6:B502,B502&amp;""))</f>
        <v/>
      </c>
      <c r="J502" s="6">
        <f>IF(B502&amp;""="","",B502&amp;"|"&amp;I502)</f>
        <v/>
      </c>
    </row>
    <row r="503">
      <c r="A503" s="13" t="n"/>
      <c r="B503" s="5" t="n"/>
      <c r="C503" s="15" t="n"/>
      <c r="D503" s="14" t="n"/>
      <c r="E503" s="5" t="n"/>
      <c r="F503" s="5" t="n"/>
      <c r="G503" s="6">
        <f>IF(B503&amp;""="","",IFERROR(INDEX('الوحدات'!$C$6:$C$305,MATCH(B503&amp;"",'الوحدات'!$A$6:$A$305,0))&amp;"","كود غير موجود"))</f>
        <v/>
      </c>
      <c r="H503" s="22">
        <f>IF(OR(B503&amp;""="",NOT(ISNUMBER(A503))),"",IF(COUNTIFS($B$6:$B$2005,B503&amp;"",$A$6:$A$2005,"&gt;"&amp;A503)=0,1,0))</f>
        <v/>
      </c>
      <c r="I503" s="22">
        <f>IF(B503&amp;""="","",COUNTIFS($B$6:B503,B503&amp;""))</f>
        <v/>
      </c>
      <c r="J503" s="6">
        <f>IF(B503&amp;""="","",B503&amp;"|"&amp;I503)</f>
        <v/>
      </c>
    </row>
    <row r="504">
      <c r="A504" s="13" t="n"/>
      <c r="B504" s="5" t="n"/>
      <c r="C504" s="15" t="n"/>
      <c r="D504" s="14" t="n"/>
      <c r="E504" s="5" t="n"/>
      <c r="F504" s="5" t="n"/>
      <c r="G504" s="6">
        <f>IF(B504&amp;""="","",IFERROR(INDEX('الوحدات'!$C$6:$C$305,MATCH(B504&amp;"",'الوحدات'!$A$6:$A$305,0))&amp;"","كود غير موجود"))</f>
        <v/>
      </c>
      <c r="H504" s="22">
        <f>IF(OR(B504&amp;""="",NOT(ISNUMBER(A504))),"",IF(COUNTIFS($B$6:$B$2005,B504&amp;"",$A$6:$A$2005,"&gt;"&amp;A504)=0,1,0))</f>
        <v/>
      </c>
      <c r="I504" s="22">
        <f>IF(B504&amp;""="","",COUNTIFS($B$6:B504,B504&amp;""))</f>
        <v/>
      </c>
      <c r="J504" s="6">
        <f>IF(B504&amp;""="","",B504&amp;"|"&amp;I504)</f>
        <v/>
      </c>
    </row>
    <row r="505">
      <c r="A505" s="13" t="n"/>
      <c r="B505" s="5" t="n"/>
      <c r="C505" s="15" t="n"/>
      <c r="D505" s="14" t="n"/>
      <c r="E505" s="5" t="n"/>
      <c r="F505" s="5" t="n"/>
      <c r="G505" s="6">
        <f>IF(B505&amp;""="","",IFERROR(INDEX('الوحدات'!$C$6:$C$305,MATCH(B505&amp;"",'الوحدات'!$A$6:$A$305,0))&amp;"","كود غير موجود"))</f>
        <v/>
      </c>
      <c r="H505" s="22">
        <f>IF(OR(B505&amp;""="",NOT(ISNUMBER(A505))),"",IF(COUNTIFS($B$6:$B$2005,B505&amp;"",$A$6:$A$2005,"&gt;"&amp;A505)=0,1,0))</f>
        <v/>
      </c>
      <c r="I505" s="22">
        <f>IF(B505&amp;""="","",COUNTIFS($B$6:B505,B505&amp;""))</f>
        <v/>
      </c>
      <c r="J505" s="6">
        <f>IF(B505&amp;""="","",B505&amp;"|"&amp;I505)</f>
        <v/>
      </c>
    </row>
    <row r="506">
      <c r="A506" s="13" t="n"/>
      <c r="B506" s="5" t="n"/>
      <c r="C506" s="15" t="n"/>
      <c r="D506" s="14" t="n"/>
      <c r="E506" s="5" t="n"/>
      <c r="F506" s="5" t="n"/>
      <c r="G506" s="6">
        <f>IF(B506&amp;""="","",IFERROR(INDEX('الوحدات'!$C$6:$C$305,MATCH(B506&amp;"",'الوحدات'!$A$6:$A$305,0))&amp;"","كود غير موجود"))</f>
        <v/>
      </c>
      <c r="H506" s="22">
        <f>IF(OR(B506&amp;""="",NOT(ISNUMBER(A506))),"",IF(COUNTIFS($B$6:$B$2005,B506&amp;"",$A$6:$A$2005,"&gt;"&amp;A506)=0,1,0))</f>
        <v/>
      </c>
      <c r="I506" s="22">
        <f>IF(B506&amp;""="","",COUNTIFS($B$6:B506,B506&amp;""))</f>
        <v/>
      </c>
      <c r="J506" s="6">
        <f>IF(B506&amp;""="","",B506&amp;"|"&amp;I506)</f>
        <v/>
      </c>
    </row>
    <row r="507">
      <c r="A507" s="13" t="n"/>
      <c r="B507" s="5" t="n"/>
      <c r="C507" s="15" t="n"/>
      <c r="D507" s="14" t="n"/>
      <c r="E507" s="5" t="n"/>
      <c r="F507" s="5" t="n"/>
      <c r="G507" s="6">
        <f>IF(B507&amp;""="","",IFERROR(INDEX('الوحدات'!$C$6:$C$305,MATCH(B507&amp;"",'الوحدات'!$A$6:$A$305,0))&amp;"","كود غير موجود"))</f>
        <v/>
      </c>
      <c r="H507" s="22">
        <f>IF(OR(B507&amp;""="",NOT(ISNUMBER(A507))),"",IF(COUNTIFS($B$6:$B$2005,B507&amp;"",$A$6:$A$2005,"&gt;"&amp;A507)=0,1,0))</f>
        <v/>
      </c>
      <c r="I507" s="22">
        <f>IF(B507&amp;""="","",COUNTIFS($B$6:B507,B507&amp;""))</f>
        <v/>
      </c>
      <c r="J507" s="6">
        <f>IF(B507&amp;""="","",B507&amp;"|"&amp;I507)</f>
        <v/>
      </c>
    </row>
    <row r="508">
      <c r="A508" s="13" t="n"/>
      <c r="B508" s="5" t="n"/>
      <c r="C508" s="15" t="n"/>
      <c r="D508" s="14" t="n"/>
      <c r="E508" s="5" t="n"/>
      <c r="F508" s="5" t="n"/>
      <c r="G508" s="6">
        <f>IF(B508&amp;""="","",IFERROR(INDEX('الوحدات'!$C$6:$C$305,MATCH(B508&amp;"",'الوحدات'!$A$6:$A$305,0))&amp;"","كود غير موجود"))</f>
        <v/>
      </c>
      <c r="H508" s="22">
        <f>IF(OR(B508&amp;""="",NOT(ISNUMBER(A508))),"",IF(COUNTIFS($B$6:$B$2005,B508&amp;"",$A$6:$A$2005,"&gt;"&amp;A508)=0,1,0))</f>
        <v/>
      </c>
      <c r="I508" s="22">
        <f>IF(B508&amp;""="","",COUNTIFS($B$6:B508,B508&amp;""))</f>
        <v/>
      </c>
      <c r="J508" s="6">
        <f>IF(B508&amp;""="","",B508&amp;"|"&amp;I508)</f>
        <v/>
      </c>
    </row>
    <row r="509">
      <c r="A509" s="13" t="n"/>
      <c r="B509" s="5" t="n"/>
      <c r="C509" s="15" t="n"/>
      <c r="D509" s="14" t="n"/>
      <c r="E509" s="5" t="n"/>
      <c r="F509" s="5" t="n"/>
      <c r="G509" s="6">
        <f>IF(B509&amp;""="","",IFERROR(INDEX('الوحدات'!$C$6:$C$305,MATCH(B509&amp;"",'الوحدات'!$A$6:$A$305,0))&amp;"","كود غير موجود"))</f>
        <v/>
      </c>
      <c r="H509" s="22">
        <f>IF(OR(B509&amp;""="",NOT(ISNUMBER(A509))),"",IF(COUNTIFS($B$6:$B$2005,B509&amp;"",$A$6:$A$2005,"&gt;"&amp;A509)=0,1,0))</f>
        <v/>
      </c>
      <c r="I509" s="22">
        <f>IF(B509&amp;""="","",COUNTIFS($B$6:B509,B509&amp;""))</f>
        <v/>
      </c>
      <c r="J509" s="6">
        <f>IF(B509&amp;""="","",B509&amp;"|"&amp;I509)</f>
        <v/>
      </c>
    </row>
    <row r="510">
      <c r="A510" s="13" t="n"/>
      <c r="B510" s="5" t="n"/>
      <c r="C510" s="15" t="n"/>
      <c r="D510" s="14" t="n"/>
      <c r="E510" s="5" t="n"/>
      <c r="F510" s="5" t="n"/>
      <c r="G510" s="6">
        <f>IF(B510&amp;""="","",IFERROR(INDEX('الوحدات'!$C$6:$C$305,MATCH(B510&amp;"",'الوحدات'!$A$6:$A$305,0))&amp;"","كود غير موجود"))</f>
        <v/>
      </c>
      <c r="H510" s="22">
        <f>IF(OR(B510&amp;""="",NOT(ISNUMBER(A510))),"",IF(COUNTIFS($B$6:$B$2005,B510&amp;"",$A$6:$A$2005,"&gt;"&amp;A510)=0,1,0))</f>
        <v/>
      </c>
      <c r="I510" s="22">
        <f>IF(B510&amp;""="","",COUNTIFS($B$6:B510,B510&amp;""))</f>
        <v/>
      </c>
      <c r="J510" s="6">
        <f>IF(B510&amp;""="","",B510&amp;"|"&amp;I510)</f>
        <v/>
      </c>
    </row>
    <row r="511">
      <c r="A511" s="13" t="n"/>
      <c r="B511" s="5" t="n"/>
      <c r="C511" s="15" t="n"/>
      <c r="D511" s="14" t="n"/>
      <c r="E511" s="5" t="n"/>
      <c r="F511" s="5" t="n"/>
      <c r="G511" s="6">
        <f>IF(B511&amp;""="","",IFERROR(INDEX('الوحدات'!$C$6:$C$305,MATCH(B511&amp;"",'الوحدات'!$A$6:$A$305,0))&amp;"","كود غير موجود"))</f>
        <v/>
      </c>
      <c r="H511" s="22">
        <f>IF(OR(B511&amp;""="",NOT(ISNUMBER(A511))),"",IF(COUNTIFS($B$6:$B$2005,B511&amp;"",$A$6:$A$2005,"&gt;"&amp;A511)=0,1,0))</f>
        <v/>
      </c>
      <c r="I511" s="22">
        <f>IF(B511&amp;""="","",COUNTIFS($B$6:B511,B511&amp;""))</f>
        <v/>
      </c>
      <c r="J511" s="6">
        <f>IF(B511&amp;""="","",B511&amp;"|"&amp;I511)</f>
        <v/>
      </c>
    </row>
    <row r="512">
      <c r="A512" s="13" t="n"/>
      <c r="B512" s="5" t="n"/>
      <c r="C512" s="15" t="n"/>
      <c r="D512" s="14" t="n"/>
      <c r="E512" s="5" t="n"/>
      <c r="F512" s="5" t="n"/>
      <c r="G512" s="6">
        <f>IF(B512&amp;""="","",IFERROR(INDEX('الوحدات'!$C$6:$C$305,MATCH(B512&amp;"",'الوحدات'!$A$6:$A$305,0))&amp;"","كود غير موجود"))</f>
        <v/>
      </c>
      <c r="H512" s="22">
        <f>IF(OR(B512&amp;""="",NOT(ISNUMBER(A512))),"",IF(COUNTIFS($B$6:$B$2005,B512&amp;"",$A$6:$A$2005,"&gt;"&amp;A512)=0,1,0))</f>
        <v/>
      </c>
      <c r="I512" s="22">
        <f>IF(B512&amp;""="","",COUNTIFS($B$6:B512,B512&amp;""))</f>
        <v/>
      </c>
      <c r="J512" s="6">
        <f>IF(B512&amp;""="","",B512&amp;"|"&amp;I512)</f>
        <v/>
      </c>
    </row>
    <row r="513">
      <c r="A513" s="13" t="n"/>
      <c r="B513" s="5" t="n"/>
      <c r="C513" s="15" t="n"/>
      <c r="D513" s="14" t="n"/>
      <c r="E513" s="5" t="n"/>
      <c r="F513" s="5" t="n"/>
      <c r="G513" s="6">
        <f>IF(B513&amp;""="","",IFERROR(INDEX('الوحدات'!$C$6:$C$305,MATCH(B513&amp;"",'الوحدات'!$A$6:$A$305,0))&amp;"","كود غير موجود"))</f>
        <v/>
      </c>
      <c r="H513" s="22">
        <f>IF(OR(B513&amp;""="",NOT(ISNUMBER(A513))),"",IF(COUNTIFS($B$6:$B$2005,B513&amp;"",$A$6:$A$2005,"&gt;"&amp;A513)=0,1,0))</f>
        <v/>
      </c>
      <c r="I513" s="22">
        <f>IF(B513&amp;""="","",COUNTIFS($B$6:B513,B513&amp;""))</f>
        <v/>
      </c>
      <c r="J513" s="6">
        <f>IF(B513&amp;""="","",B513&amp;"|"&amp;I513)</f>
        <v/>
      </c>
    </row>
    <row r="514">
      <c r="A514" s="13" t="n"/>
      <c r="B514" s="5" t="n"/>
      <c r="C514" s="15" t="n"/>
      <c r="D514" s="14" t="n"/>
      <c r="E514" s="5" t="n"/>
      <c r="F514" s="5" t="n"/>
      <c r="G514" s="6">
        <f>IF(B514&amp;""="","",IFERROR(INDEX('الوحدات'!$C$6:$C$305,MATCH(B514&amp;"",'الوحدات'!$A$6:$A$305,0))&amp;"","كود غير موجود"))</f>
        <v/>
      </c>
      <c r="H514" s="22">
        <f>IF(OR(B514&amp;""="",NOT(ISNUMBER(A514))),"",IF(COUNTIFS($B$6:$B$2005,B514&amp;"",$A$6:$A$2005,"&gt;"&amp;A514)=0,1,0))</f>
        <v/>
      </c>
      <c r="I514" s="22">
        <f>IF(B514&amp;""="","",COUNTIFS($B$6:B514,B514&amp;""))</f>
        <v/>
      </c>
      <c r="J514" s="6">
        <f>IF(B514&amp;""="","",B514&amp;"|"&amp;I514)</f>
        <v/>
      </c>
    </row>
    <row r="515">
      <c r="A515" s="13" t="n"/>
      <c r="B515" s="5" t="n"/>
      <c r="C515" s="15" t="n"/>
      <c r="D515" s="14" t="n"/>
      <c r="E515" s="5" t="n"/>
      <c r="F515" s="5" t="n"/>
      <c r="G515" s="6">
        <f>IF(B515&amp;""="","",IFERROR(INDEX('الوحدات'!$C$6:$C$305,MATCH(B515&amp;"",'الوحدات'!$A$6:$A$305,0))&amp;"","كود غير موجود"))</f>
        <v/>
      </c>
      <c r="H515" s="22">
        <f>IF(OR(B515&amp;""="",NOT(ISNUMBER(A515))),"",IF(COUNTIFS($B$6:$B$2005,B515&amp;"",$A$6:$A$2005,"&gt;"&amp;A515)=0,1,0))</f>
        <v/>
      </c>
      <c r="I515" s="22">
        <f>IF(B515&amp;""="","",COUNTIFS($B$6:B515,B515&amp;""))</f>
        <v/>
      </c>
      <c r="J515" s="6">
        <f>IF(B515&amp;""="","",B515&amp;"|"&amp;I515)</f>
        <v/>
      </c>
    </row>
    <row r="516">
      <c r="A516" s="13" t="n"/>
      <c r="B516" s="5" t="n"/>
      <c r="C516" s="15" t="n"/>
      <c r="D516" s="14" t="n"/>
      <c r="E516" s="5" t="n"/>
      <c r="F516" s="5" t="n"/>
      <c r="G516" s="6">
        <f>IF(B516&amp;""="","",IFERROR(INDEX('الوحدات'!$C$6:$C$305,MATCH(B516&amp;"",'الوحدات'!$A$6:$A$305,0))&amp;"","كود غير موجود"))</f>
        <v/>
      </c>
      <c r="H516" s="22">
        <f>IF(OR(B516&amp;""="",NOT(ISNUMBER(A516))),"",IF(COUNTIFS($B$6:$B$2005,B516&amp;"",$A$6:$A$2005,"&gt;"&amp;A516)=0,1,0))</f>
        <v/>
      </c>
      <c r="I516" s="22">
        <f>IF(B516&amp;""="","",COUNTIFS($B$6:B516,B516&amp;""))</f>
        <v/>
      </c>
      <c r="J516" s="6">
        <f>IF(B516&amp;""="","",B516&amp;"|"&amp;I516)</f>
        <v/>
      </c>
    </row>
    <row r="517">
      <c r="A517" s="13" t="n"/>
      <c r="B517" s="5" t="n"/>
      <c r="C517" s="15" t="n"/>
      <c r="D517" s="14" t="n"/>
      <c r="E517" s="5" t="n"/>
      <c r="F517" s="5" t="n"/>
      <c r="G517" s="6">
        <f>IF(B517&amp;""="","",IFERROR(INDEX('الوحدات'!$C$6:$C$305,MATCH(B517&amp;"",'الوحدات'!$A$6:$A$305,0))&amp;"","كود غير موجود"))</f>
        <v/>
      </c>
      <c r="H517" s="22">
        <f>IF(OR(B517&amp;""="",NOT(ISNUMBER(A517))),"",IF(COUNTIFS($B$6:$B$2005,B517&amp;"",$A$6:$A$2005,"&gt;"&amp;A517)=0,1,0))</f>
        <v/>
      </c>
      <c r="I517" s="22">
        <f>IF(B517&amp;""="","",COUNTIFS($B$6:B517,B517&amp;""))</f>
        <v/>
      </c>
      <c r="J517" s="6">
        <f>IF(B517&amp;""="","",B517&amp;"|"&amp;I517)</f>
        <v/>
      </c>
    </row>
    <row r="518">
      <c r="A518" s="13" t="n"/>
      <c r="B518" s="5" t="n"/>
      <c r="C518" s="15" t="n"/>
      <c r="D518" s="14" t="n"/>
      <c r="E518" s="5" t="n"/>
      <c r="F518" s="5" t="n"/>
      <c r="G518" s="6">
        <f>IF(B518&amp;""="","",IFERROR(INDEX('الوحدات'!$C$6:$C$305,MATCH(B518&amp;"",'الوحدات'!$A$6:$A$305,0))&amp;"","كود غير موجود"))</f>
        <v/>
      </c>
      <c r="H518" s="22">
        <f>IF(OR(B518&amp;""="",NOT(ISNUMBER(A518))),"",IF(COUNTIFS($B$6:$B$2005,B518&amp;"",$A$6:$A$2005,"&gt;"&amp;A518)=0,1,0))</f>
        <v/>
      </c>
      <c r="I518" s="22">
        <f>IF(B518&amp;""="","",COUNTIFS($B$6:B518,B518&amp;""))</f>
        <v/>
      </c>
      <c r="J518" s="6">
        <f>IF(B518&amp;""="","",B518&amp;"|"&amp;I518)</f>
        <v/>
      </c>
    </row>
    <row r="519">
      <c r="A519" s="13" t="n"/>
      <c r="B519" s="5" t="n"/>
      <c r="C519" s="15" t="n"/>
      <c r="D519" s="14" t="n"/>
      <c r="E519" s="5" t="n"/>
      <c r="F519" s="5" t="n"/>
      <c r="G519" s="6">
        <f>IF(B519&amp;""="","",IFERROR(INDEX('الوحدات'!$C$6:$C$305,MATCH(B519&amp;"",'الوحدات'!$A$6:$A$305,0))&amp;"","كود غير موجود"))</f>
        <v/>
      </c>
      <c r="H519" s="22">
        <f>IF(OR(B519&amp;""="",NOT(ISNUMBER(A519))),"",IF(COUNTIFS($B$6:$B$2005,B519&amp;"",$A$6:$A$2005,"&gt;"&amp;A519)=0,1,0))</f>
        <v/>
      </c>
      <c r="I519" s="22">
        <f>IF(B519&amp;""="","",COUNTIFS($B$6:B519,B519&amp;""))</f>
        <v/>
      </c>
      <c r="J519" s="6">
        <f>IF(B519&amp;""="","",B519&amp;"|"&amp;I519)</f>
        <v/>
      </c>
    </row>
    <row r="520">
      <c r="A520" s="13" t="n"/>
      <c r="B520" s="5" t="n"/>
      <c r="C520" s="15" t="n"/>
      <c r="D520" s="14" t="n"/>
      <c r="E520" s="5" t="n"/>
      <c r="F520" s="5" t="n"/>
      <c r="G520" s="6">
        <f>IF(B520&amp;""="","",IFERROR(INDEX('الوحدات'!$C$6:$C$305,MATCH(B520&amp;"",'الوحدات'!$A$6:$A$305,0))&amp;"","كود غير موجود"))</f>
        <v/>
      </c>
      <c r="H520" s="22">
        <f>IF(OR(B520&amp;""="",NOT(ISNUMBER(A520))),"",IF(COUNTIFS($B$6:$B$2005,B520&amp;"",$A$6:$A$2005,"&gt;"&amp;A520)=0,1,0))</f>
        <v/>
      </c>
      <c r="I520" s="22">
        <f>IF(B520&amp;""="","",COUNTIFS($B$6:B520,B520&amp;""))</f>
        <v/>
      </c>
      <c r="J520" s="6">
        <f>IF(B520&amp;""="","",B520&amp;"|"&amp;I520)</f>
        <v/>
      </c>
    </row>
    <row r="521">
      <c r="A521" s="13" t="n"/>
      <c r="B521" s="5" t="n"/>
      <c r="C521" s="15" t="n"/>
      <c r="D521" s="14" t="n"/>
      <c r="E521" s="5" t="n"/>
      <c r="F521" s="5" t="n"/>
      <c r="G521" s="6">
        <f>IF(B521&amp;""="","",IFERROR(INDEX('الوحدات'!$C$6:$C$305,MATCH(B521&amp;"",'الوحدات'!$A$6:$A$305,0))&amp;"","كود غير موجود"))</f>
        <v/>
      </c>
      <c r="H521" s="22">
        <f>IF(OR(B521&amp;""="",NOT(ISNUMBER(A521))),"",IF(COUNTIFS($B$6:$B$2005,B521&amp;"",$A$6:$A$2005,"&gt;"&amp;A521)=0,1,0))</f>
        <v/>
      </c>
      <c r="I521" s="22">
        <f>IF(B521&amp;""="","",COUNTIFS($B$6:B521,B521&amp;""))</f>
        <v/>
      </c>
      <c r="J521" s="6">
        <f>IF(B521&amp;""="","",B521&amp;"|"&amp;I521)</f>
        <v/>
      </c>
    </row>
    <row r="522">
      <c r="A522" s="13" t="n"/>
      <c r="B522" s="5" t="n"/>
      <c r="C522" s="15" t="n"/>
      <c r="D522" s="14" t="n"/>
      <c r="E522" s="5" t="n"/>
      <c r="F522" s="5" t="n"/>
      <c r="G522" s="6">
        <f>IF(B522&amp;""="","",IFERROR(INDEX('الوحدات'!$C$6:$C$305,MATCH(B522&amp;"",'الوحدات'!$A$6:$A$305,0))&amp;"","كود غير موجود"))</f>
        <v/>
      </c>
      <c r="H522" s="22">
        <f>IF(OR(B522&amp;""="",NOT(ISNUMBER(A522))),"",IF(COUNTIFS($B$6:$B$2005,B522&amp;"",$A$6:$A$2005,"&gt;"&amp;A522)=0,1,0))</f>
        <v/>
      </c>
      <c r="I522" s="22">
        <f>IF(B522&amp;""="","",COUNTIFS($B$6:B522,B522&amp;""))</f>
        <v/>
      </c>
      <c r="J522" s="6">
        <f>IF(B522&amp;""="","",B522&amp;"|"&amp;I522)</f>
        <v/>
      </c>
    </row>
    <row r="523">
      <c r="A523" s="13" t="n"/>
      <c r="B523" s="5" t="n"/>
      <c r="C523" s="15" t="n"/>
      <c r="D523" s="14" t="n"/>
      <c r="E523" s="5" t="n"/>
      <c r="F523" s="5" t="n"/>
      <c r="G523" s="6">
        <f>IF(B523&amp;""="","",IFERROR(INDEX('الوحدات'!$C$6:$C$305,MATCH(B523&amp;"",'الوحدات'!$A$6:$A$305,0))&amp;"","كود غير موجود"))</f>
        <v/>
      </c>
      <c r="H523" s="22">
        <f>IF(OR(B523&amp;""="",NOT(ISNUMBER(A523))),"",IF(COUNTIFS($B$6:$B$2005,B523&amp;"",$A$6:$A$2005,"&gt;"&amp;A523)=0,1,0))</f>
        <v/>
      </c>
      <c r="I523" s="22">
        <f>IF(B523&amp;""="","",COUNTIFS($B$6:B523,B523&amp;""))</f>
        <v/>
      </c>
      <c r="J523" s="6">
        <f>IF(B523&amp;""="","",B523&amp;"|"&amp;I523)</f>
        <v/>
      </c>
    </row>
    <row r="524">
      <c r="A524" s="13" t="n"/>
      <c r="B524" s="5" t="n"/>
      <c r="C524" s="15" t="n"/>
      <c r="D524" s="14" t="n"/>
      <c r="E524" s="5" t="n"/>
      <c r="F524" s="5" t="n"/>
      <c r="G524" s="6">
        <f>IF(B524&amp;""="","",IFERROR(INDEX('الوحدات'!$C$6:$C$305,MATCH(B524&amp;"",'الوحدات'!$A$6:$A$305,0))&amp;"","كود غير موجود"))</f>
        <v/>
      </c>
      <c r="H524" s="22">
        <f>IF(OR(B524&amp;""="",NOT(ISNUMBER(A524))),"",IF(COUNTIFS($B$6:$B$2005,B524&amp;"",$A$6:$A$2005,"&gt;"&amp;A524)=0,1,0))</f>
        <v/>
      </c>
      <c r="I524" s="22">
        <f>IF(B524&amp;""="","",COUNTIFS($B$6:B524,B524&amp;""))</f>
        <v/>
      </c>
      <c r="J524" s="6">
        <f>IF(B524&amp;""="","",B524&amp;"|"&amp;I524)</f>
        <v/>
      </c>
    </row>
    <row r="525">
      <c r="A525" s="13" t="n"/>
      <c r="B525" s="5" t="n"/>
      <c r="C525" s="15" t="n"/>
      <c r="D525" s="14" t="n"/>
      <c r="E525" s="5" t="n"/>
      <c r="F525" s="5" t="n"/>
      <c r="G525" s="6">
        <f>IF(B525&amp;""="","",IFERROR(INDEX('الوحدات'!$C$6:$C$305,MATCH(B525&amp;"",'الوحدات'!$A$6:$A$305,0))&amp;"","كود غير موجود"))</f>
        <v/>
      </c>
      <c r="H525" s="22">
        <f>IF(OR(B525&amp;""="",NOT(ISNUMBER(A525))),"",IF(COUNTIFS($B$6:$B$2005,B525&amp;"",$A$6:$A$2005,"&gt;"&amp;A525)=0,1,0))</f>
        <v/>
      </c>
      <c r="I525" s="22">
        <f>IF(B525&amp;""="","",COUNTIFS($B$6:B525,B525&amp;""))</f>
        <v/>
      </c>
      <c r="J525" s="6">
        <f>IF(B525&amp;""="","",B525&amp;"|"&amp;I525)</f>
        <v/>
      </c>
    </row>
    <row r="526">
      <c r="A526" s="13" t="n"/>
      <c r="B526" s="5" t="n"/>
      <c r="C526" s="15" t="n"/>
      <c r="D526" s="14" t="n"/>
      <c r="E526" s="5" t="n"/>
      <c r="F526" s="5" t="n"/>
      <c r="G526" s="6">
        <f>IF(B526&amp;""="","",IFERROR(INDEX('الوحدات'!$C$6:$C$305,MATCH(B526&amp;"",'الوحدات'!$A$6:$A$305,0))&amp;"","كود غير موجود"))</f>
        <v/>
      </c>
      <c r="H526" s="22">
        <f>IF(OR(B526&amp;""="",NOT(ISNUMBER(A526))),"",IF(COUNTIFS($B$6:$B$2005,B526&amp;"",$A$6:$A$2005,"&gt;"&amp;A526)=0,1,0))</f>
        <v/>
      </c>
      <c r="I526" s="22">
        <f>IF(B526&amp;""="","",COUNTIFS($B$6:B526,B526&amp;""))</f>
        <v/>
      </c>
      <c r="J526" s="6">
        <f>IF(B526&amp;""="","",B526&amp;"|"&amp;I526)</f>
        <v/>
      </c>
    </row>
    <row r="527">
      <c r="A527" s="13" t="n"/>
      <c r="B527" s="5" t="n"/>
      <c r="C527" s="15" t="n"/>
      <c r="D527" s="14" t="n"/>
      <c r="E527" s="5" t="n"/>
      <c r="F527" s="5" t="n"/>
      <c r="G527" s="6">
        <f>IF(B527&amp;""="","",IFERROR(INDEX('الوحدات'!$C$6:$C$305,MATCH(B527&amp;"",'الوحدات'!$A$6:$A$305,0))&amp;"","كود غير موجود"))</f>
        <v/>
      </c>
      <c r="H527" s="22">
        <f>IF(OR(B527&amp;""="",NOT(ISNUMBER(A527))),"",IF(COUNTIFS($B$6:$B$2005,B527&amp;"",$A$6:$A$2005,"&gt;"&amp;A527)=0,1,0))</f>
        <v/>
      </c>
      <c r="I527" s="22">
        <f>IF(B527&amp;""="","",COUNTIFS($B$6:B527,B527&amp;""))</f>
        <v/>
      </c>
      <c r="J527" s="6">
        <f>IF(B527&amp;""="","",B527&amp;"|"&amp;I527)</f>
        <v/>
      </c>
    </row>
    <row r="528">
      <c r="A528" s="13" t="n"/>
      <c r="B528" s="5" t="n"/>
      <c r="C528" s="15" t="n"/>
      <c r="D528" s="14" t="n"/>
      <c r="E528" s="5" t="n"/>
      <c r="F528" s="5" t="n"/>
      <c r="G528" s="6">
        <f>IF(B528&amp;""="","",IFERROR(INDEX('الوحدات'!$C$6:$C$305,MATCH(B528&amp;"",'الوحدات'!$A$6:$A$305,0))&amp;"","كود غير موجود"))</f>
        <v/>
      </c>
      <c r="H528" s="22">
        <f>IF(OR(B528&amp;""="",NOT(ISNUMBER(A528))),"",IF(COUNTIFS($B$6:$B$2005,B528&amp;"",$A$6:$A$2005,"&gt;"&amp;A528)=0,1,0))</f>
        <v/>
      </c>
      <c r="I528" s="22">
        <f>IF(B528&amp;""="","",COUNTIFS($B$6:B528,B528&amp;""))</f>
        <v/>
      </c>
      <c r="J528" s="6">
        <f>IF(B528&amp;""="","",B528&amp;"|"&amp;I528)</f>
        <v/>
      </c>
    </row>
    <row r="529">
      <c r="A529" s="13" t="n"/>
      <c r="B529" s="5" t="n"/>
      <c r="C529" s="15" t="n"/>
      <c r="D529" s="14" t="n"/>
      <c r="E529" s="5" t="n"/>
      <c r="F529" s="5" t="n"/>
      <c r="G529" s="6">
        <f>IF(B529&amp;""="","",IFERROR(INDEX('الوحدات'!$C$6:$C$305,MATCH(B529&amp;"",'الوحدات'!$A$6:$A$305,0))&amp;"","كود غير موجود"))</f>
        <v/>
      </c>
      <c r="H529" s="22">
        <f>IF(OR(B529&amp;""="",NOT(ISNUMBER(A529))),"",IF(COUNTIFS($B$6:$B$2005,B529&amp;"",$A$6:$A$2005,"&gt;"&amp;A529)=0,1,0))</f>
        <v/>
      </c>
      <c r="I529" s="22">
        <f>IF(B529&amp;""="","",COUNTIFS($B$6:B529,B529&amp;""))</f>
        <v/>
      </c>
      <c r="J529" s="6">
        <f>IF(B529&amp;""="","",B529&amp;"|"&amp;I529)</f>
        <v/>
      </c>
    </row>
    <row r="530">
      <c r="A530" s="13" t="n"/>
      <c r="B530" s="5" t="n"/>
      <c r="C530" s="15" t="n"/>
      <c r="D530" s="14" t="n"/>
      <c r="E530" s="5" t="n"/>
      <c r="F530" s="5" t="n"/>
      <c r="G530" s="6">
        <f>IF(B530&amp;""="","",IFERROR(INDEX('الوحدات'!$C$6:$C$305,MATCH(B530&amp;"",'الوحدات'!$A$6:$A$305,0))&amp;"","كود غير موجود"))</f>
        <v/>
      </c>
      <c r="H530" s="22">
        <f>IF(OR(B530&amp;""="",NOT(ISNUMBER(A530))),"",IF(COUNTIFS($B$6:$B$2005,B530&amp;"",$A$6:$A$2005,"&gt;"&amp;A530)=0,1,0))</f>
        <v/>
      </c>
      <c r="I530" s="22">
        <f>IF(B530&amp;""="","",COUNTIFS($B$6:B530,B530&amp;""))</f>
        <v/>
      </c>
      <c r="J530" s="6">
        <f>IF(B530&amp;""="","",B530&amp;"|"&amp;I530)</f>
        <v/>
      </c>
    </row>
    <row r="531">
      <c r="A531" s="13" t="n"/>
      <c r="B531" s="5" t="n"/>
      <c r="C531" s="15" t="n"/>
      <c r="D531" s="14" t="n"/>
      <c r="E531" s="5" t="n"/>
      <c r="F531" s="5" t="n"/>
      <c r="G531" s="6">
        <f>IF(B531&amp;""="","",IFERROR(INDEX('الوحدات'!$C$6:$C$305,MATCH(B531&amp;"",'الوحدات'!$A$6:$A$305,0))&amp;"","كود غير موجود"))</f>
        <v/>
      </c>
      <c r="H531" s="22">
        <f>IF(OR(B531&amp;""="",NOT(ISNUMBER(A531))),"",IF(COUNTIFS($B$6:$B$2005,B531&amp;"",$A$6:$A$2005,"&gt;"&amp;A531)=0,1,0))</f>
        <v/>
      </c>
      <c r="I531" s="22">
        <f>IF(B531&amp;""="","",COUNTIFS($B$6:B531,B531&amp;""))</f>
        <v/>
      </c>
      <c r="J531" s="6">
        <f>IF(B531&amp;""="","",B531&amp;"|"&amp;I531)</f>
        <v/>
      </c>
    </row>
    <row r="532">
      <c r="A532" s="13" t="n"/>
      <c r="B532" s="5" t="n"/>
      <c r="C532" s="15" t="n"/>
      <c r="D532" s="14" t="n"/>
      <c r="E532" s="5" t="n"/>
      <c r="F532" s="5" t="n"/>
      <c r="G532" s="6">
        <f>IF(B532&amp;""="","",IFERROR(INDEX('الوحدات'!$C$6:$C$305,MATCH(B532&amp;"",'الوحدات'!$A$6:$A$305,0))&amp;"","كود غير موجود"))</f>
        <v/>
      </c>
      <c r="H532" s="22">
        <f>IF(OR(B532&amp;""="",NOT(ISNUMBER(A532))),"",IF(COUNTIFS($B$6:$B$2005,B532&amp;"",$A$6:$A$2005,"&gt;"&amp;A532)=0,1,0))</f>
        <v/>
      </c>
      <c r="I532" s="22">
        <f>IF(B532&amp;""="","",COUNTIFS($B$6:B532,B532&amp;""))</f>
        <v/>
      </c>
      <c r="J532" s="6">
        <f>IF(B532&amp;""="","",B532&amp;"|"&amp;I532)</f>
        <v/>
      </c>
    </row>
    <row r="533">
      <c r="A533" s="13" t="n"/>
      <c r="B533" s="5" t="n"/>
      <c r="C533" s="15" t="n"/>
      <c r="D533" s="14" t="n"/>
      <c r="E533" s="5" t="n"/>
      <c r="F533" s="5" t="n"/>
      <c r="G533" s="6">
        <f>IF(B533&amp;""="","",IFERROR(INDEX('الوحدات'!$C$6:$C$305,MATCH(B533&amp;"",'الوحدات'!$A$6:$A$305,0))&amp;"","كود غير موجود"))</f>
        <v/>
      </c>
      <c r="H533" s="22">
        <f>IF(OR(B533&amp;""="",NOT(ISNUMBER(A533))),"",IF(COUNTIFS($B$6:$B$2005,B533&amp;"",$A$6:$A$2005,"&gt;"&amp;A533)=0,1,0))</f>
        <v/>
      </c>
      <c r="I533" s="22">
        <f>IF(B533&amp;""="","",COUNTIFS($B$6:B533,B533&amp;""))</f>
        <v/>
      </c>
      <c r="J533" s="6">
        <f>IF(B533&amp;""="","",B533&amp;"|"&amp;I533)</f>
        <v/>
      </c>
    </row>
    <row r="534">
      <c r="A534" s="13" t="n"/>
      <c r="B534" s="5" t="n"/>
      <c r="C534" s="15" t="n"/>
      <c r="D534" s="14" t="n"/>
      <c r="E534" s="5" t="n"/>
      <c r="F534" s="5" t="n"/>
      <c r="G534" s="6">
        <f>IF(B534&amp;""="","",IFERROR(INDEX('الوحدات'!$C$6:$C$305,MATCH(B534&amp;"",'الوحدات'!$A$6:$A$305,0))&amp;"","كود غير موجود"))</f>
        <v/>
      </c>
      <c r="H534" s="22">
        <f>IF(OR(B534&amp;""="",NOT(ISNUMBER(A534))),"",IF(COUNTIFS($B$6:$B$2005,B534&amp;"",$A$6:$A$2005,"&gt;"&amp;A534)=0,1,0))</f>
        <v/>
      </c>
      <c r="I534" s="22">
        <f>IF(B534&amp;""="","",COUNTIFS($B$6:B534,B534&amp;""))</f>
        <v/>
      </c>
      <c r="J534" s="6">
        <f>IF(B534&amp;""="","",B534&amp;"|"&amp;I534)</f>
        <v/>
      </c>
    </row>
    <row r="535">
      <c r="A535" s="13" t="n"/>
      <c r="B535" s="5" t="n"/>
      <c r="C535" s="15" t="n"/>
      <c r="D535" s="14" t="n"/>
      <c r="E535" s="5" t="n"/>
      <c r="F535" s="5" t="n"/>
      <c r="G535" s="6">
        <f>IF(B535&amp;""="","",IFERROR(INDEX('الوحدات'!$C$6:$C$305,MATCH(B535&amp;"",'الوحدات'!$A$6:$A$305,0))&amp;"","كود غير موجود"))</f>
        <v/>
      </c>
      <c r="H535" s="22">
        <f>IF(OR(B535&amp;""="",NOT(ISNUMBER(A535))),"",IF(COUNTIFS($B$6:$B$2005,B535&amp;"",$A$6:$A$2005,"&gt;"&amp;A535)=0,1,0))</f>
        <v/>
      </c>
      <c r="I535" s="22">
        <f>IF(B535&amp;""="","",COUNTIFS($B$6:B535,B535&amp;""))</f>
        <v/>
      </c>
      <c r="J535" s="6">
        <f>IF(B535&amp;""="","",B535&amp;"|"&amp;I535)</f>
        <v/>
      </c>
    </row>
    <row r="536">
      <c r="A536" s="13" t="n"/>
      <c r="B536" s="5" t="n"/>
      <c r="C536" s="15" t="n"/>
      <c r="D536" s="14" t="n"/>
      <c r="E536" s="5" t="n"/>
      <c r="F536" s="5" t="n"/>
      <c r="G536" s="6">
        <f>IF(B536&amp;""="","",IFERROR(INDEX('الوحدات'!$C$6:$C$305,MATCH(B536&amp;"",'الوحدات'!$A$6:$A$305,0))&amp;"","كود غير موجود"))</f>
        <v/>
      </c>
      <c r="H536" s="22">
        <f>IF(OR(B536&amp;""="",NOT(ISNUMBER(A536))),"",IF(COUNTIFS($B$6:$B$2005,B536&amp;"",$A$6:$A$2005,"&gt;"&amp;A536)=0,1,0))</f>
        <v/>
      </c>
      <c r="I536" s="22">
        <f>IF(B536&amp;""="","",COUNTIFS($B$6:B536,B536&amp;""))</f>
        <v/>
      </c>
      <c r="J536" s="6">
        <f>IF(B536&amp;""="","",B536&amp;"|"&amp;I536)</f>
        <v/>
      </c>
    </row>
    <row r="537">
      <c r="A537" s="13" t="n"/>
      <c r="B537" s="5" t="n"/>
      <c r="C537" s="15" t="n"/>
      <c r="D537" s="14" t="n"/>
      <c r="E537" s="5" t="n"/>
      <c r="F537" s="5" t="n"/>
      <c r="G537" s="6">
        <f>IF(B537&amp;""="","",IFERROR(INDEX('الوحدات'!$C$6:$C$305,MATCH(B537&amp;"",'الوحدات'!$A$6:$A$305,0))&amp;"","كود غير موجود"))</f>
        <v/>
      </c>
      <c r="H537" s="22">
        <f>IF(OR(B537&amp;""="",NOT(ISNUMBER(A537))),"",IF(COUNTIFS($B$6:$B$2005,B537&amp;"",$A$6:$A$2005,"&gt;"&amp;A537)=0,1,0))</f>
        <v/>
      </c>
      <c r="I537" s="22">
        <f>IF(B537&amp;""="","",COUNTIFS($B$6:B537,B537&amp;""))</f>
        <v/>
      </c>
      <c r="J537" s="6">
        <f>IF(B537&amp;""="","",B537&amp;"|"&amp;I537)</f>
        <v/>
      </c>
    </row>
    <row r="538">
      <c r="A538" s="13" t="n"/>
      <c r="B538" s="5" t="n"/>
      <c r="C538" s="15" t="n"/>
      <c r="D538" s="14" t="n"/>
      <c r="E538" s="5" t="n"/>
      <c r="F538" s="5" t="n"/>
      <c r="G538" s="6">
        <f>IF(B538&amp;""="","",IFERROR(INDEX('الوحدات'!$C$6:$C$305,MATCH(B538&amp;"",'الوحدات'!$A$6:$A$305,0))&amp;"","كود غير موجود"))</f>
        <v/>
      </c>
      <c r="H538" s="22">
        <f>IF(OR(B538&amp;""="",NOT(ISNUMBER(A538))),"",IF(COUNTIFS($B$6:$B$2005,B538&amp;"",$A$6:$A$2005,"&gt;"&amp;A538)=0,1,0))</f>
        <v/>
      </c>
      <c r="I538" s="22">
        <f>IF(B538&amp;""="","",COUNTIFS($B$6:B538,B538&amp;""))</f>
        <v/>
      </c>
      <c r="J538" s="6">
        <f>IF(B538&amp;""="","",B538&amp;"|"&amp;I538)</f>
        <v/>
      </c>
    </row>
    <row r="539">
      <c r="A539" s="13" t="n"/>
      <c r="B539" s="5" t="n"/>
      <c r="C539" s="15" t="n"/>
      <c r="D539" s="14" t="n"/>
      <c r="E539" s="5" t="n"/>
      <c r="F539" s="5" t="n"/>
      <c r="G539" s="6">
        <f>IF(B539&amp;""="","",IFERROR(INDEX('الوحدات'!$C$6:$C$305,MATCH(B539&amp;"",'الوحدات'!$A$6:$A$305,0))&amp;"","كود غير موجود"))</f>
        <v/>
      </c>
      <c r="H539" s="22">
        <f>IF(OR(B539&amp;""="",NOT(ISNUMBER(A539))),"",IF(COUNTIFS($B$6:$B$2005,B539&amp;"",$A$6:$A$2005,"&gt;"&amp;A539)=0,1,0))</f>
        <v/>
      </c>
      <c r="I539" s="22">
        <f>IF(B539&amp;""="","",COUNTIFS($B$6:B539,B539&amp;""))</f>
        <v/>
      </c>
      <c r="J539" s="6">
        <f>IF(B539&amp;""="","",B539&amp;"|"&amp;I539)</f>
        <v/>
      </c>
    </row>
    <row r="540">
      <c r="A540" s="13" t="n"/>
      <c r="B540" s="5" t="n"/>
      <c r="C540" s="15" t="n"/>
      <c r="D540" s="14" t="n"/>
      <c r="E540" s="5" t="n"/>
      <c r="F540" s="5" t="n"/>
      <c r="G540" s="6">
        <f>IF(B540&amp;""="","",IFERROR(INDEX('الوحدات'!$C$6:$C$305,MATCH(B540&amp;"",'الوحدات'!$A$6:$A$305,0))&amp;"","كود غير موجود"))</f>
        <v/>
      </c>
      <c r="H540" s="22">
        <f>IF(OR(B540&amp;""="",NOT(ISNUMBER(A540))),"",IF(COUNTIFS($B$6:$B$2005,B540&amp;"",$A$6:$A$2005,"&gt;"&amp;A540)=0,1,0))</f>
        <v/>
      </c>
      <c r="I540" s="22">
        <f>IF(B540&amp;""="","",COUNTIFS($B$6:B540,B540&amp;""))</f>
        <v/>
      </c>
      <c r="J540" s="6">
        <f>IF(B540&amp;""="","",B540&amp;"|"&amp;I540)</f>
        <v/>
      </c>
    </row>
    <row r="541">
      <c r="A541" s="13" t="n"/>
      <c r="B541" s="5" t="n"/>
      <c r="C541" s="15" t="n"/>
      <c r="D541" s="14" t="n"/>
      <c r="E541" s="5" t="n"/>
      <c r="F541" s="5" t="n"/>
      <c r="G541" s="6">
        <f>IF(B541&amp;""="","",IFERROR(INDEX('الوحدات'!$C$6:$C$305,MATCH(B541&amp;"",'الوحدات'!$A$6:$A$305,0))&amp;"","كود غير موجود"))</f>
        <v/>
      </c>
      <c r="H541" s="22">
        <f>IF(OR(B541&amp;""="",NOT(ISNUMBER(A541))),"",IF(COUNTIFS($B$6:$B$2005,B541&amp;"",$A$6:$A$2005,"&gt;"&amp;A541)=0,1,0))</f>
        <v/>
      </c>
      <c r="I541" s="22">
        <f>IF(B541&amp;""="","",COUNTIFS($B$6:B541,B541&amp;""))</f>
        <v/>
      </c>
      <c r="J541" s="6">
        <f>IF(B541&amp;""="","",B541&amp;"|"&amp;I541)</f>
        <v/>
      </c>
    </row>
    <row r="542">
      <c r="A542" s="13" t="n"/>
      <c r="B542" s="5" t="n"/>
      <c r="C542" s="15" t="n"/>
      <c r="D542" s="14" t="n"/>
      <c r="E542" s="5" t="n"/>
      <c r="F542" s="5" t="n"/>
      <c r="G542" s="6">
        <f>IF(B542&amp;""="","",IFERROR(INDEX('الوحدات'!$C$6:$C$305,MATCH(B542&amp;"",'الوحدات'!$A$6:$A$305,0))&amp;"","كود غير موجود"))</f>
        <v/>
      </c>
      <c r="H542" s="22">
        <f>IF(OR(B542&amp;""="",NOT(ISNUMBER(A542))),"",IF(COUNTIFS($B$6:$B$2005,B542&amp;"",$A$6:$A$2005,"&gt;"&amp;A542)=0,1,0))</f>
        <v/>
      </c>
      <c r="I542" s="22">
        <f>IF(B542&amp;""="","",COUNTIFS($B$6:B542,B542&amp;""))</f>
        <v/>
      </c>
      <c r="J542" s="6">
        <f>IF(B542&amp;""="","",B542&amp;"|"&amp;I542)</f>
        <v/>
      </c>
    </row>
    <row r="543">
      <c r="A543" s="13" t="n"/>
      <c r="B543" s="5" t="n"/>
      <c r="C543" s="15" t="n"/>
      <c r="D543" s="14" t="n"/>
      <c r="E543" s="5" t="n"/>
      <c r="F543" s="5" t="n"/>
      <c r="G543" s="6">
        <f>IF(B543&amp;""="","",IFERROR(INDEX('الوحدات'!$C$6:$C$305,MATCH(B543&amp;"",'الوحدات'!$A$6:$A$305,0))&amp;"","كود غير موجود"))</f>
        <v/>
      </c>
      <c r="H543" s="22">
        <f>IF(OR(B543&amp;""="",NOT(ISNUMBER(A543))),"",IF(COUNTIFS($B$6:$B$2005,B543&amp;"",$A$6:$A$2005,"&gt;"&amp;A543)=0,1,0))</f>
        <v/>
      </c>
      <c r="I543" s="22">
        <f>IF(B543&amp;""="","",COUNTIFS($B$6:B543,B543&amp;""))</f>
        <v/>
      </c>
      <c r="J543" s="6">
        <f>IF(B543&amp;""="","",B543&amp;"|"&amp;I543)</f>
        <v/>
      </c>
    </row>
    <row r="544">
      <c r="A544" s="13" t="n"/>
      <c r="B544" s="5" t="n"/>
      <c r="C544" s="15" t="n"/>
      <c r="D544" s="14" t="n"/>
      <c r="E544" s="5" t="n"/>
      <c r="F544" s="5" t="n"/>
      <c r="G544" s="6">
        <f>IF(B544&amp;""="","",IFERROR(INDEX('الوحدات'!$C$6:$C$305,MATCH(B544&amp;"",'الوحدات'!$A$6:$A$305,0))&amp;"","كود غير موجود"))</f>
        <v/>
      </c>
      <c r="H544" s="22">
        <f>IF(OR(B544&amp;""="",NOT(ISNUMBER(A544))),"",IF(COUNTIFS($B$6:$B$2005,B544&amp;"",$A$6:$A$2005,"&gt;"&amp;A544)=0,1,0))</f>
        <v/>
      </c>
      <c r="I544" s="22">
        <f>IF(B544&amp;""="","",COUNTIFS($B$6:B544,B544&amp;""))</f>
        <v/>
      </c>
      <c r="J544" s="6">
        <f>IF(B544&amp;""="","",B544&amp;"|"&amp;I544)</f>
        <v/>
      </c>
    </row>
    <row r="545">
      <c r="A545" s="13" t="n"/>
      <c r="B545" s="5" t="n"/>
      <c r="C545" s="15" t="n"/>
      <c r="D545" s="14" t="n"/>
      <c r="E545" s="5" t="n"/>
      <c r="F545" s="5" t="n"/>
      <c r="G545" s="6">
        <f>IF(B545&amp;""="","",IFERROR(INDEX('الوحدات'!$C$6:$C$305,MATCH(B545&amp;"",'الوحدات'!$A$6:$A$305,0))&amp;"","كود غير موجود"))</f>
        <v/>
      </c>
      <c r="H545" s="22">
        <f>IF(OR(B545&amp;""="",NOT(ISNUMBER(A545))),"",IF(COUNTIFS($B$6:$B$2005,B545&amp;"",$A$6:$A$2005,"&gt;"&amp;A545)=0,1,0))</f>
        <v/>
      </c>
      <c r="I545" s="22">
        <f>IF(B545&amp;""="","",COUNTIFS($B$6:B545,B545&amp;""))</f>
        <v/>
      </c>
      <c r="J545" s="6">
        <f>IF(B545&amp;""="","",B545&amp;"|"&amp;I545)</f>
        <v/>
      </c>
    </row>
    <row r="546">
      <c r="A546" s="13" t="n"/>
      <c r="B546" s="5" t="n"/>
      <c r="C546" s="15" t="n"/>
      <c r="D546" s="14" t="n"/>
      <c r="E546" s="5" t="n"/>
      <c r="F546" s="5" t="n"/>
      <c r="G546" s="6">
        <f>IF(B546&amp;""="","",IFERROR(INDEX('الوحدات'!$C$6:$C$305,MATCH(B546&amp;"",'الوحدات'!$A$6:$A$305,0))&amp;"","كود غير موجود"))</f>
        <v/>
      </c>
      <c r="H546" s="22">
        <f>IF(OR(B546&amp;""="",NOT(ISNUMBER(A546))),"",IF(COUNTIFS($B$6:$B$2005,B546&amp;"",$A$6:$A$2005,"&gt;"&amp;A546)=0,1,0))</f>
        <v/>
      </c>
      <c r="I546" s="22">
        <f>IF(B546&amp;""="","",COUNTIFS($B$6:B546,B546&amp;""))</f>
        <v/>
      </c>
      <c r="J546" s="6">
        <f>IF(B546&amp;""="","",B546&amp;"|"&amp;I546)</f>
        <v/>
      </c>
    </row>
    <row r="547">
      <c r="A547" s="13" t="n"/>
      <c r="B547" s="5" t="n"/>
      <c r="C547" s="15" t="n"/>
      <c r="D547" s="14" t="n"/>
      <c r="E547" s="5" t="n"/>
      <c r="F547" s="5" t="n"/>
      <c r="G547" s="6">
        <f>IF(B547&amp;""="","",IFERROR(INDEX('الوحدات'!$C$6:$C$305,MATCH(B547&amp;"",'الوحدات'!$A$6:$A$305,0))&amp;"","كود غير موجود"))</f>
        <v/>
      </c>
      <c r="H547" s="22">
        <f>IF(OR(B547&amp;""="",NOT(ISNUMBER(A547))),"",IF(COUNTIFS($B$6:$B$2005,B547&amp;"",$A$6:$A$2005,"&gt;"&amp;A547)=0,1,0))</f>
        <v/>
      </c>
      <c r="I547" s="22">
        <f>IF(B547&amp;""="","",COUNTIFS($B$6:B547,B547&amp;""))</f>
        <v/>
      </c>
      <c r="J547" s="6">
        <f>IF(B547&amp;""="","",B547&amp;"|"&amp;I547)</f>
        <v/>
      </c>
    </row>
    <row r="548">
      <c r="A548" s="13" t="n"/>
      <c r="B548" s="5" t="n"/>
      <c r="C548" s="15" t="n"/>
      <c r="D548" s="14" t="n"/>
      <c r="E548" s="5" t="n"/>
      <c r="F548" s="5" t="n"/>
      <c r="G548" s="6">
        <f>IF(B548&amp;""="","",IFERROR(INDEX('الوحدات'!$C$6:$C$305,MATCH(B548&amp;"",'الوحدات'!$A$6:$A$305,0))&amp;"","كود غير موجود"))</f>
        <v/>
      </c>
      <c r="H548" s="22">
        <f>IF(OR(B548&amp;""="",NOT(ISNUMBER(A548))),"",IF(COUNTIFS($B$6:$B$2005,B548&amp;"",$A$6:$A$2005,"&gt;"&amp;A548)=0,1,0))</f>
        <v/>
      </c>
      <c r="I548" s="22">
        <f>IF(B548&amp;""="","",COUNTIFS($B$6:B548,B548&amp;""))</f>
        <v/>
      </c>
      <c r="J548" s="6">
        <f>IF(B548&amp;""="","",B548&amp;"|"&amp;I548)</f>
        <v/>
      </c>
    </row>
    <row r="549">
      <c r="A549" s="13" t="n"/>
      <c r="B549" s="5" t="n"/>
      <c r="C549" s="15" t="n"/>
      <c r="D549" s="14" t="n"/>
      <c r="E549" s="5" t="n"/>
      <c r="F549" s="5" t="n"/>
      <c r="G549" s="6">
        <f>IF(B549&amp;""="","",IFERROR(INDEX('الوحدات'!$C$6:$C$305,MATCH(B549&amp;"",'الوحدات'!$A$6:$A$305,0))&amp;"","كود غير موجود"))</f>
        <v/>
      </c>
      <c r="H549" s="22">
        <f>IF(OR(B549&amp;""="",NOT(ISNUMBER(A549))),"",IF(COUNTIFS($B$6:$B$2005,B549&amp;"",$A$6:$A$2005,"&gt;"&amp;A549)=0,1,0))</f>
        <v/>
      </c>
      <c r="I549" s="22">
        <f>IF(B549&amp;""="","",COUNTIFS($B$6:B549,B549&amp;""))</f>
        <v/>
      </c>
      <c r="J549" s="6">
        <f>IF(B549&amp;""="","",B549&amp;"|"&amp;I549)</f>
        <v/>
      </c>
    </row>
    <row r="550">
      <c r="A550" s="13" t="n"/>
      <c r="B550" s="5" t="n"/>
      <c r="C550" s="15" t="n"/>
      <c r="D550" s="14" t="n"/>
      <c r="E550" s="5" t="n"/>
      <c r="F550" s="5" t="n"/>
      <c r="G550" s="6">
        <f>IF(B550&amp;""="","",IFERROR(INDEX('الوحدات'!$C$6:$C$305,MATCH(B550&amp;"",'الوحدات'!$A$6:$A$305,0))&amp;"","كود غير موجود"))</f>
        <v/>
      </c>
      <c r="H550" s="22">
        <f>IF(OR(B550&amp;""="",NOT(ISNUMBER(A550))),"",IF(COUNTIFS($B$6:$B$2005,B550&amp;"",$A$6:$A$2005,"&gt;"&amp;A550)=0,1,0))</f>
        <v/>
      </c>
      <c r="I550" s="22">
        <f>IF(B550&amp;""="","",COUNTIFS($B$6:B550,B550&amp;""))</f>
        <v/>
      </c>
      <c r="J550" s="6">
        <f>IF(B550&amp;""="","",B550&amp;"|"&amp;I550)</f>
        <v/>
      </c>
    </row>
    <row r="551">
      <c r="A551" s="13" t="n"/>
      <c r="B551" s="5" t="n"/>
      <c r="C551" s="15" t="n"/>
      <c r="D551" s="14" t="n"/>
      <c r="E551" s="5" t="n"/>
      <c r="F551" s="5" t="n"/>
      <c r="G551" s="6">
        <f>IF(B551&amp;""="","",IFERROR(INDEX('الوحدات'!$C$6:$C$305,MATCH(B551&amp;"",'الوحدات'!$A$6:$A$305,0))&amp;"","كود غير موجود"))</f>
        <v/>
      </c>
      <c r="H551" s="22">
        <f>IF(OR(B551&amp;""="",NOT(ISNUMBER(A551))),"",IF(COUNTIFS($B$6:$B$2005,B551&amp;"",$A$6:$A$2005,"&gt;"&amp;A551)=0,1,0))</f>
        <v/>
      </c>
      <c r="I551" s="22">
        <f>IF(B551&amp;""="","",COUNTIFS($B$6:B551,B551&amp;""))</f>
        <v/>
      </c>
      <c r="J551" s="6">
        <f>IF(B551&amp;""="","",B551&amp;"|"&amp;I551)</f>
        <v/>
      </c>
    </row>
    <row r="552">
      <c r="A552" s="13" t="n"/>
      <c r="B552" s="5" t="n"/>
      <c r="C552" s="15" t="n"/>
      <c r="D552" s="14" t="n"/>
      <c r="E552" s="5" t="n"/>
      <c r="F552" s="5" t="n"/>
      <c r="G552" s="6">
        <f>IF(B552&amp;""="","",IFERROR(INDEX('الوحدات'!$C$6:$C$305,MATCH(B552&amp;"",'الوحدات'!$A$6:$A$305,0))&amp;"","كود غير موجود"))</f>
        <v/>
      </c>
      <c r="H552" s="22">
        <f>IF(OR(B552&amp;""="",NOT(ISNUMBER(A552))),"",IF(COUNTIFS($B$6:$B$2005,B552&amp;"",$A$6:$A$2005,"&gt;"&amp;A552)=0,1,0))</f>
        <v/>
      </c>
      <c r="I552" s="22">
        <f>IF(B552&amp;""="","",COUNTIFS($B$6:B552,B552&amp;""))</f>
        <v/>
      </c>
      <c r="J552" s="6">
        <f>IF(B552&amp;""="","",B552&amp;"|"&amp;I552)</f>
        <v/>
      </c>
    </row>
    <row r="553">
      <c r="A553" s="13" t="n"/>
      <c r="B553" s="5" t="n"/>
      <c r="C553" s="15" t="n"/>
      <c r="D553" s="14" t="n"/>
      <c r="E553" s="5" t="n"/>
      <c r="F553" s="5" t="n"/>
      <c r="G553" s="6">
        <f>IF(B553&amp;""="","",IFERROR(INDEX('الوحدات'!$C$6:$C$305,MATCH(B553&amp;"",'الوحدات'!$A$6:$A$305,0))&amp;"","كود غير موجود"))</f>
        <v/>
      </c>
      <c r="H553" s="22">
        <f>IF(OR(B553&amp;""="",NOT(ISNUMBER(A553))),"",IF(COUNTIFS($B$6:$B$2005,B553&amp;"",$A$6:$A$2005,"&gt;"&amp;A553)=0,1,0))</f>
        <v/>
      </c>
      <c r="I553" s="22">
        <f>IF(B553&amp;""="","",COUNTIFS($B$6:B553,B553&amp;""))</f>
        <v/>
      </c>
      <c r="J553" s="6">
        <f>IF(B553&amp;""="","",B553&amp;"|"&amp;I553)</f>
        <v/>
      </c>
    </row>
    <row r="554">
      <c r="A554" s="13" t="n"/>
      <c r="B554" s="5" t="n"/>
      <c r="C554" s="15" t="n"/>
      <c r="D554" s="14" t="n"/>
      <c r="E554" s="5" t="n"/>
      <c r="F554" s="5" t="n"/>
      <c r="G554" s="6">
        <f>IF(B554&amp;""="","",IFERROR(INDEX('الوحدات'!$C$6:$C$305,MATCH(B554&amp;"",'الوحدات'!$A$6:$A$305,0))&amp;"","كود غير موجود"))</f>
        <v/>
      </c>
      <c r="H554" s="22">
        <f>IF(OR(B554&amp;""="",NOT(ISNUMBER(A554))),"",IF(COUNTIFS($B$6:$B$2005,B554&amp;"",$A$6:$A$2005,"&gt;"&amp;A554)=0,1,0))</f>
        <v/>
      </c>
      <c r="I554" s="22">
        <f>IF(B554&amp;""="","",COUNTIFS($B$6:B554,B554&amp;""))</f>
        <v/>
      </c>
      <c r="J554" s="6">
        <f>IF(B554&amp;""="","",B554&amp;"|"&amp;I554)</f>
        <v/>
      </c>
    </row>
    <row r="555">
      <c r="A555" s="13" t="n"/>
      <c r="B555" s="5" t="n"/>
      <c r="C555" s="15" t="n"/>
      <c r="D555" s="14" t="n"/>
      <c r="E555" s="5" t="n"/>
      <c r="F555" s="5" t="n"/>
      <c r="G555" s="6">
        <f>IF(B555&amp;""="","",IFERROR(INDEX('الوحدات'!$C$6:$C$305,MATCH(B555&amp;"",'الوحدات'!$A$6:$A$305,0))&amp;"","كود غير موجود"))</f>
        <v/>
      </c>
      <c r="H555" s="22">
        <f>IF(OR(B555&amp;""="",NOT(ISNUMBER(A555))),"",IF(COUNTIFS($B$6:$B$2005,B555&amp;"",$A$6:$A$2005,"&gt;"&amp;A555)=0,1,0))</f>
        <v/>
      </c>
      <c r="I555" s="22">
        <f>IF(B555&amp;""="","",COUNTIFS($B$6:B555,B555&amp;""))</f>
        <v/>
      </c>
      <c r="J555" s="6">
        <f>IF(B555&amp;""="","",B555&amp;"|"&amp;I555)</f>
        <v/>
      </c>
    </row>
    <row r="556">
      <c r="A556" s="13" t="n"/>
      <c r="B556" s="5" t="n"/>
      <c r="C556" s="15" t="n"/>
      <c r="D556" s="14" t="n"/>
      <c r="E556" s="5" t="n"/>
      <c r="F556" s="5" t="n"/>
      <c r="G556" s="6">
        <f>IF(B556&amp;""="","",IFERROR(INDEX('الوحدات'!$C$6:$C$305,MATCH(B556&amp;"",'الوحدات'!$A$6:$A$305,0))&amp;"","كود غير موجود"))</f>
        <v/>
      </c>
      <c r="H556" s="22">
        <f>IF(OR(B556&amp;""="",NOT(ISNUMBER(A556))),"",IF(COUNTIFS($B$6:$B$2005,B556&amp;"",$A$6:$A$2005,"&gt;"&amp;A556)=0,1,0))</f>
        <v/>
      </c>
      <c r="I556" s="22">
        <f>IF(B556&amp;""="","",COUNTIFS($B$6:B556,B556&amp;""))</f>
        <v/>
      </c>
      <c r="J556" s="6">
        <f>IF(B556&amp;""="","",B556&amp;"|"&amp;I556)</f>
        <v/>
      </c>
    </row>
    <row r="557">
      <c r="A557" s="13" t="n"/>
      <c r="B557" s="5" t="n"/>
      <c r="C557" s="15" t="n"/>
      <c r="D557" s="14" t="n"/>
      <c r="E557" s="5" t="n"/>
      <c r="F557" s="5" t="n"/>
      <c r="G557" s="6">
        <f>IF(B557&amp;""="","",IFERROR(INDEX('الوحدات'!$C$6:$C$305,MATCH(B557&amp;"",'الوحدات'!$A$6:$A$305,0))&amp;"","كود غير موجود"))</f>
        <v/>
      </c>
      <c r="H557" s="22">
        <f>IF(OR(B557&amp;""="",NOT(ISNUMBER(A557))),"",IF(COUNTIFS($B$6:$B$2005,B557&amp;"",$A$6:$A$2005,"&gt;"&amp;A557)=0,1,0))</f>
        <v/>
      </c>
      <c r="I557" s="22">
        <f>IF(B557&amp;""="","",COUNTIFS($B$6:B557,B557&amp;""))</f>
        <v/>
      </c>
      <c r="J557" s="6">
        <f>IF(B557&amp;""="","",B557&amp;"|"&amp;I557)</f>
        <v/>
      </c>
    </row>
    <row r="558">
      <c r="A558" s="13" t="n"/>
      <c r="B558" s="5" t="n"/>
      <c r="C558" s="15" t="n"/>
      <c r="D558" s="14" t="n"/>
      <c r="E558" s="5" t="n"/>
      <c r="F558" s="5" t="n"/>
      <c r="G558" s="6">
        <f>IF(B558&amp;""="","",IFERROR(INDEX('الوحدات'!$C$6:$C$305,MATCH(B558&amp;"",'الوحدات'!$A$6:$A$305,0))&amp;"","كود غير موجود"))</f>
        <v/>
      </c>
      <c r="H558" s="22">
        <f>IF(OR(B558&amp;""="",NOT(ISNUMBER(A558))),"",IF(COUNTIFS($B$6:$B$2005,B558&amp;"",$A$6:$A$2005,"&gt;"&amp;A558)=0,1,0))</f>
        <v/>
      </c>
      <c r="I558" s="22">
        <f>IF(B558&amp;""="","",COUNTIFS($B$6:B558,B558&amp;""))</f>
        <v/>
      </c>
      <c r="J558" s="6">
        <f>IF(B558&amp;""="","",B558&amp;"|"&amp;I558)</f>
        <v/>
      </c>
    </row>
    <row r="559">
      <c r="A559" s="13" t="n"/>
      <c r="B559" s="5" t="n"/>
      <c r="C559" s="15" t="n"/>
      <c r="D559" s="14" t="n"/>
      <c r="E559" s="5" t="n"/>
      <c r="F559" s="5" t="n"/>
      <c r="G559" s="6">
        <f>IF(B559&amp;""="","",IFERROR(INDEX('الوحدات'!$C$6:$C$305,MATCH(B559&amp;"",'الوحدات'!$A$6:$A$305,0))&amp;"","كود غير موجود"))</f>
        <v/>
      </c>
      <c r="H559" s="22">
        <f>IF(OR(B559&amp;""="",NOT(ISNUMBER(A559))),"",IF(COUNTIFS($B$6:$B$2005,B559&amp;"",$A$6:$A$2005,"&gt;"&amp;A559)=0,1,0))</f>
        <v/>
      </c>
      <c r="I559" s="22">
        <f>IF(B559&amp;""="","",COUNTIFS($B$6:B559,B559&amp;""))</f>
        <v/>
      </c>
      <c r="J559" s="6">
        <f>IF(B559&amp;""="","",B559&amp;"|"&amp;I559)</f>
        <v/>
      </c>
    </row>
    <row r="560">
      <c r="A560" s="13" t="n"/>
      <c r="B560" s="5" t="n"/>
      <c r="C560" s="15" t="n"/>
      <c r="D560" s="14" t="n"/>
      <c r="E560" s="5" t="n"/>
      <c r="F560" s="5" t="n"/>
      <c r="G560" s="6">
        <f>IF(B560&amp;""="","",IFERROR(INDEX('الوحدات'!$C$6:$C$305,MATCH(B560&amp;"",'الوحدات'!$A$6:$A$305,0))&amp;"","كود غير موجود"))</f>
        <v/>
      </c>
      <c r="H560" s="22">
        <f>IF(OR(B560&amp;""="",NOT(ISNUMBER(A560))),"",IF(COUNTIFS($B$6:$B$2005,B560&amp;"",$A$6:$A$2005,"&gt;"&amp;A560)=0,1,0))</f>
        <v/>
      </c>
      <c r="I560" s="22">
        <f>IF(B560&amp;""="","",COUNTIFS($B$6:B560,B560&amp;""))</f>
        <v/>
      </c>
      <c r="J560" s="6">
        <f>IF(B560&amp;""="","",B560&amp;"|"&amp;I560)</f>
        <v/>
      </c>
    </row>
    <row r="561">
      <c r="A561" s="13" t="n"/>
      <c r="B561" s="5" t="n"/>
      <c r="C561" s="15" t="n"/>
      <c r="D561" s="14" t="n"/>
      <c r="E561" s="5" t="n"/>
      <c r="F561" s="5" t="n"/>
      <c r="G561" s="6">
        <f>IF(B561&amp;""="","",IFERROR(INDEX('الوحدات'!$C$6:$C$305,MATCH(B561&amp;"",'الوحدات'!$A$6:$A$305,0))&amp;"","كود غير موجود"))</f>
        <v/>
      </c>
      <c r="H561" s="22">
        <f>IF(OR(B561&amp;""="",NOT(ISNUMBER(A561))),"",IF(COUNTIFS($B$6:$B$2005,B561&amp;"",$A$6:$A$2005,"&gt;"&amp;A561)=0,1,0))</f>
        <v/>
      </c>
      <c r="I561" s="22">
        <f>IF(B561&amp;""="","",COUNTIFS($B$6:B561,B561&amp;""))</f>
        <v/>
      </c>
      <c r="J561" s="6">
        <f>IF(B561&amp;""="","",B561&amp;"|"&amp;I561)</f>
        <v/>
      </c>
    </row>
    <row r="562">
      <c r="A562" s="13" t="n"/>
      <c r="B562" s="5" t="n"/>
      <c r="C562" s="15" t="n"/>
      <c r="D562" s="14" t="n"/>
      <c r="E562" s="5" t="n"/>
      <c r="F562" s="5" t="n"/>
      <c r="G562" s="6">
        <f>IF(B562&amp;""="","",IFERROR(INDEX('الوحدات'!$C$6:$C$305,MATCH(B562&amp;"",'الوحدات'!$A$6:$A$305,0))&amp;"","كود غير موجود"))</f>
        <v/>
      </c>
      <c r="H562" s="22">
        <f>IF(OR(B562&amp;""="",NOT(ISNUMBER(A562))),"",IF(COUNTIFS($B$6:$B$2005,B562&amp;"",$A$6:$A$2005,"&gt;"&amp;A562)=0,1,0))</f>
        <v/>
      </c>
      <c r="I562" s="22">
        <f>IF(B562&amp;""="","",COUNTIFS($B$6:B562,B562&amp;""))</f>
        <v/>
      </c>
      <c r="J562" s="6">
        <f>IF(B562&amp;""="","",B562&amp;"|"&amp;I562)</f>
        <v/>
      </c>
    </row>
    <row r="563">
      <c r="A563" s="13" t="n"/>
      <c r="B563" s="5" t="n"/>
      <c r="C563" s="15" t="n"/>
      <c r="D563" s="14" t="n"/>
      <c r="E563" s="5" t="n"/>
      <c r="F563" s="5" t="n"/>
      <c r="G563" s="6">
        <f>IF(B563&amp;""="","",IFERROR(INDEX('الوحدات'!$C$6:$C$305,MATCH(B563&amp;"",'الوحدات'!$A$6:$A$305,0))&amp;"","كود غير موجود"))</f>
        <v/>
      </c>
      <c r="H563" s="22">
        <f>IF(OR(B563&amp;""="",NOT(ISNUMBER(A563))),"",IF(COUNTIFS($B$6:$B$2005,B563&amp;"",$A$6:$A$2005,"&gt;"&amp;A563)=0,1,0))</f>
        <v/>
      </c>
      <c r="I563" s="22">
        <f>IF(B563&amp;""="","",COUNTIFS($B$6:B563,B563&amp;""))</f>
        <v/>
      </c>
      <c r="J563" s="6">
        <f>IF(B563&amp;""="","",B563&amp;"|"&amp;I563)</f>
        <v/>
      </c>
    </row>
    <row r="564">
      <c r="A564" s="13" t="n"/>
      <c r="B564" s="5" t="n"/>
      <c r="C564" s="15" t="n"/>
      <c r="D564" s="14" t="n"/>
      <c r="E564" s="5" t="n"/>
      <c r="F564" s="5" t="n"/>
      <c r="G564" s="6">
        <f>IF(B564&amp;""="","",IFERROR(INDEX('الوحدات'!$C$6:$C$305,MATCH(B564&amp;"",'الوحدات'!$A$6:$A$305,0))&amp;"","كود غير موجود"))</f>
        <v/>
      </c>
      <c r="H564" s="22">
        <f>IF(OR(B564&amp;""="",NOT(ISNUMBER(A564))),"",IF(COUNTIFS($B$6:$B$2005,B564&amp;"",$A$6:$A$2005,"&gt;"&amp;A564)=0,1,0))</f>
        <v/>
      </c>
      <c r="I564" s="22">
        <f>IF(B564&amp;""="","",COUNTIFS($B$6:B564,B564&amp;""))</f>
        <v/>
      </c>
      <c r="J564" s="6">
        <f>IF(B564&amp;""="","",B564&amp;"|"&amp;I564)</f>
        <v/>
      </c>
    </row>
    <row r="565">
      <c r="A565" s="13" t="n"/>
      <c r="B565" s="5" t="n"/>
      <c r="C565" s="15" t="n"/>
      <c r="D565" s="14" t="n"/>
      <c r="E565" s="5" t="n"/>
      <c r="F565" s="5" t="n"/>
      <c r="G565" s="6">
        <f>IF(B565&amp;""="","",IFERROR(INDEX('الوحدات'!$C$6:$C$305,MATCH(B565&amp;"",'الوحدات'!$A$6:$A$305,0))&amp;"","كود غير موجود"))</f>
        <v/>
      </c>
      <c r="H565" s="22">
        <f>IF(OR(B565&amp;""="",NOT(ISNUMBER(A565))),"",IF(COUNTIFS($B$6:$B$2005,B565&amp;"",$A$6:$A$2005,"&gt;"&amp;A565)=0,1,0))</f>
        <v/>
      </c>
      <c r="I565" s="22">
        <f>IF(B565&amp;""="","",COUNTIFS($B$6:B565,B565&amp;""))</f>
        <v/>
      </c>
      <c r="J565" s="6">
        <f>IF(B565&amp;""="","",B565&amp;"|"&amp;I565)</f>
        <v/>
      </c>
    </row>
    <row r="566">
      <c r="A566" s="13" t="n"/>
      <c r="B566" s="5" t="n"/>
      <c r="C566" s="15" t="n"/>
      <c r="D566" s="14" t="n"/>
      <c r="E566" s="5" t="n"/>
      <c r="F566" s="5" t="n"/>
      <c r="G566" s="6">
        <f>IF(B566&amp;""="","",IFERROR(INDEX('الوحدات'!$C$6:$C$305,MATCH(B566&amp;"",'الوحدات'!$A$6:$A$305,0))&amp;"","كود غير موجود"))</f>
        <v/>
      </c>
      <c r="H566" s="22">
        <f>IF(OR(B566&amp;""="",NOT(ISNUMBER(A566))),"",IF(COUNTIFS($B$6:$B$2005,B566&amp;"",$A$6:$A$2005,"&gt;"&amp;A566)=0,1,0))</f>
        <v/>
      </c>
      <c r="I566" s="22">
        <f>IF(B566&amp;""="","",COUNTIFS($B$6:B566,B566&amp;""))</f>
        <v/>
      </c>
      <c r="J566" s="6">
        <f>IF(B566&amp;""="","",B566&amp;"|"&amp;I566)</f>
        <v/>
      </c>
    </row>
    <row r="567">
      <c r="A567" s="13" t="n"/>
      <c r="B567" s="5" t="n"/>
      <c r="C567" s="15" t="n"/>
      <c r="D567" s="14" t="n"/>
      <c r="E567" s="5" t="n"/>
      <c r="F567" s="5" t="n"/>
      <c r="G567" s="6">
        <f>IF(B567&amp;""="","",IFERROR(INDEX('الوحدات'!$C$6:$C$305,MATCH(B567&amp;"",'الوحدات'!$A$6:$A$305,0))&amp;"","كود غير موجود"))</f>
        <v/>
      </c>
      <c r="H567" s="22">
        <f>IF(OR(B567&amp;""="",NOT(ISNUMBER(A567))),"",IF(COUNTIFS($B$6:$B$2005,B567&amp;"",$A$6:$A$2005,"&gt;"&amp;A567)=0,1,0))</f>
        <v/>
      </c>
      <c r="I567" s="22">
        <f>IF(B567&amp;""="","",COUNTIFS($B$6:B567,B567&amp;""))</f>
        <v/>
      </c>
      <c r="J567" s="6">
        <f>IF(B567&amp;""="","",B567&amp;"|"&amp;I567)</f>
        <v/>
      </c>
    </row>
    <row r="568">
      <c r="A568" s="13" t="n"/>
      <c r="B568" s="5" t="n"/>
      <c r="C568" s="15" t="n"/>
      <c r="D568" s="14" t="n"/>
      <c r="E568" s="5" t="n"/>
      <c r="F568" s="5" t="n"/>
      <c r="G568" s="6">
        <f>IF(B568&amp;""="","",IFERROR(INDEX('الوحدات'!$C$6:$C$305,MATCH(B568&amp;"",'الوحدات'!$A$6:$A$305,0))&amp;"","كود غير موجود"))</f>
        <v/>
      </c>
      <c r="H568" s="22">
        <f>IF(OR(B568&amp;""="",NOT(ISNUMBER(A568))),"",IF(COUNTIFS($B$6:$B$2005,B568&amp;"",$A$6:$A$2005,"&gt;"&amp;A568)=0,1,0))</f>
        <v/>
      </c>
      <c r="I568" s="22">
        <f>IF(B568&amp;""="","",COUNTIFS($B$6:B568,B568&amp;""))</f>
        <v/>
      </c>
      <c r="J568" s="6">
        <f>IF(B568&amp;""="","",B568&amp;"|"&amp;I568)</f>
        <v/>
      </c>
    </row>
    <row r="569">
      <c r="A569" s="13" t="n"/>
      <c r="B569" s="5" t="n"/>
      <c r="C569" s="15" t="n"/>
      <c r="D569" s="14" t="n"/>
      <c r="E569" s="5" t="n"/>
      <c r="F569" s="5" t="n"/>
      <c r="G569" s="6">
        <f>IF(B569&amp;""="","",IFERROR(INDEX('الوحدات'!$C$6:$C$305,MATCH(B569&amp;"",'الوحدات'!$A$6:$A$305,0))&amp;"","كود غير موجود"))</f>
        <v/>
      </c>
      <c r="H569" s="22">
        <f>IF(OR(B569&amp;""="",NOT(ISNUMBER(A569))),"",IF(COUNTIFS($B$6:$B$2005,B569&amp;"",$A$6:$A$2005,"&gt;"&amp;A569)=0,1,0))</f>
        <v/>
      </c>
      <c r="I569" s="22">
        <f>IF(B569&amp;""="","",COUNTIFS($B$6:B569,B569&amp;""))</f>
        <v/>
      </c>
      <c r="J569" s="6">
        <f>IF(B569&amp;""="","",B569&amp;"|"&amp;I569)</f>
        <v/>
      </c>
    </row>
    <row r="570">
      <c r="A570" s="13" t="n"/>
      <c r="B570" s="5" t="n"/>
      <c r="C570" s="15" t="n"/>
      <c r="D570" s="14" t="n"/>
      <c r="E570" s="5" t="n"/>
      <c r="F570" s="5" t="n"/>
      <c r="G570" s="6">
        <f>IF(B570&amp;""="","",IFERROR(INDEX('الوحدات'!$C$6:$C$305,MATCH(B570&amp;"",'الوحدات'!$A$6:$A$305,0))&amp;"","كود غير موجود"))</f>
        <v/>
      </c>
      <c r="H570" s="22">
        <f>IF(OR(B570&amp;""="",NOT(ISNUMBER(A570))),"",IF(COUNTIFS($B$6:$B$2005,B570&amp;"",$A$6:$A$2005,"&gt;"&amp;A570)=0,1,0))</f>
        <v/>
      </c>
      <c r="I570" s="22">
        <f>IF(B570&amp;""="","",COUNTIFS($B$6:B570,B570&amp;""))</f>
        <v/>
      </c>
      <c r="J570" s="6">
        <f>IF(B570&amp;""="","",B570&amp;"|"&amp;I570)</f>
        <v/>
      </c>
    </row>
    <row r="571">
      <c r="A571" s="13" t="n"/>
      <c r="B571" s="5" t="n"/>
      <c r="C571" s="15" t="n"/>
      <c r="D571" s="14" t="n"/>
      <c r="E571" s="5" t="n"/>
      <c r="F571" s="5" t="n"/>
      <c r="G571" s="6">
        <f>IF(B571&amp;""="","",IFERROR(INDEX('الوحدات'!$C$6:$C$305,MATCH(B571&amp;"",'الوحدات'!$A$6:$A$305,0))&amp;"","كود غير موجود"))</f>
        <v/>
      </c>
      <c r="H571" s="22">
        <f>IF(OR(B571&amp;""="",NOT(ISNUMBER(A571))),"",IF(COUNTIFS($B$6:$B$2005,B571&amp;"",$A$6:$A$2005,"&gt;"&amp;A571)=0,1,0))</f>
        <v/>
      </c>
      <c r="I571" s="22">
        <f>IF(B571&amp;""="","",COUNTIFS($B$6:B571,B571&amp;""))</f>
        <v/>
      </c>
      <c r="J571" s="6">
        <f>IF(B571&amp;""="","",B571&amp;"|"&amp;I571)</f>
        <v/>
      </c>
    </row>
    <row r="572">
      <c r="A572" s="13" t="n"/>
      <c r="B572" s="5" t="n"/>
      <c r="C572" s="15" t="n"/>
      <c r="D572" s="14" t="n"/>
      <c r="E572" s="5" t="n"/>
      <c r="F572" s="5" t="n"/>
      <c r="G572" s="6">
        <f>IF(B572&amp;""="","",IFERROR(INDEX('الوحدات'!$C$6:$C$305,MATCH(B572&amp;"",'الوحدات'!$A$6:$A$305,0))&amp;"","كود غير موجود"))</f>
        <v/>
      </c>
      <c r="H572" s="22">
        <f>IF(OR(B572&amp;""="",NOT(ISNUMBER(A572))),"",IF(COUNTIFS($B$6:$B$2005,B572&amp;"",$A$6:$A$2005,"&gt;"&amp;A572)=0,1,0))</f>
        <v/>
      </c>
      <c r="I572" s="22">
        <f>IF(B572&amp;""="","",COUNTIFS($B$6:B572,B572&amp;""))</f>
        <v/>
      </c>
      <c r="J572" s="6">
        <f>IF(B572&amp;""="","",B572&amp;"|"&amp;I572)</f>
        <v/>
      </c>
    </row>
    <row r="573">
      <c r="A573" s="13" t="n"/>
      <c r="B573" s="5" t="n"/>
      <c r="C573" s="15" t="n"/>
      <c r="D573" s="14" t="n"/>
      <c r="E573" s="5" t="n"/>
      <c r="F573" s="5" t="n"/>
      <c r="G573" s="6">
        <f>IF(B573&amp;""="","",IFERROR(INDEX('الوحدات'!$C$6:$C$305,MATCH(B573&amp;"",'الوحدات'!$A$6:$A$305,0))&amp;"","كود غير موجود"))</f>
        <v/>
      </c>
      <c r="H573" s="22">
        <f>IF(OR(B573&amp;""="",NOT(ISNUMBER(A573))),"",IF(COUNTIFS($B$6:$B$2005,B573&amp;"",$A$6:$A$2005,"&gt;"&amp;A573)=0,1,0))</f>
        <v/>
      </c>
      <c r="I573" s="22">
        <f>IF(B573&amp;""="","",COUNTIFS($B$6:B573,B573&amp;""))</f>
        <v/>
      </c>
      <c r="J573" s="6">
        <f>IF(B573&amp;""="","",B573&amp;"|"&amp;I573)</f>
        <v/>
      </c>
    </row>
    <row r="574">
      <c r="A574" s="13" t="n"/>
      <c r="B574" s="5" t="n"/>
      <c r="C574" s="15" t="n"/>
      <c r="D574" s="14" t="n"/>
      <c r="E574" s="5" t="n"/>
      <c r="F574" s="5" t="n"/>
      <c r="G574" s="6">
        <f>IF(B574&amp;""="","",IFERROR(INDEX('الوحدات'!$C$6:$C$305,MATCH(B574&amp;"",'الوحدات'!$A$6:$A$305,0))&amp;"","كود غير موجود"))</f>
        <v/>
      </c>
      <c r="H574" s="22">
        <f>IF(OR(B574&amp;""="",NOT(ISNUMBER(A574))),"",IF(COUNTIFS($B$6:$B$2005,B574&amp;"",$A$6:$A$2005,"&gt;"&amp;A574)=0,1,0))</f>
        <v/>
      </c>
      <c r="I574" s="22">
        <f>IF(B574&amp;""="","",COUNTIFS($B$6:B574,B574&amp;""))</f>
        <v/>
      </c>
      <c r="J574" s="6">
        <f>IF(B574&amp;""="","",B574&amp;"|"&amp;I574)</f>
        <v/>
      </c>
    </row>
    <row r="575">
      <c r="A575" s="13" t="n"/>
      <c r="B575" s="5" t="n"/>
      <c r="C575" s="15" t="n"/>
      <c r="D575" s="14" t="n"/>
      <c r="E575" s="5" t="n"/>
      <c r="F575" s="5" t="n"/>
      <c r="G575" s="6">
        <f>IF(B575&amp;""="","",IFERROR(INDEX('الوحدات'!$C$6:$C$305,MATCH(B575&amp;"",'الوحدات'!$A$6:$A$305,0))&amp;"","كود غير موجود"))</f>
        <v/>
      </c>
      <c r="H575" s="22">
        <f>IF(OR(B575&amp;""="",NOT(ISNUMBER(A575))),"",IF(COUNTIFS($B$6:$B$2005,B575&amp;"",$A$6:$A$2005,"&gt;"&amp;A575)=0,1,0))</f>
        <v/>
      </c>
      <c r="I575" s="22">
        <f>IF(B575&amp;""="","",COUNTIFS($B$6:B575,B575&amp;""))</f>
        <v/>
      </c>
      <c r="J575" s="6">
        <f>IF(B575&amp;""="","",B575&amp;"|"&amp;I575)</f>
        <v/>
      </c>
    </row>
    <row r="576">
      <c r="A576" s="13" t="n"/>
      <c r="B576" s="5" t="n"/>
      <c r="C576" s="15" t="n"/>
      <c r="D576" s="14" t="n"/>
      <c r="E576" s="5" t="n"/>
      <c r="F576" s="5" t="n"/>
      <c r="G576" s="6">
        <f>IF(B576&amp;""="","",IFERROR(INDEX('الوحدات'!$C$6:$C$305,MATCH(B576&amp;"",'الوحدات'!$A$6:$A$305,0))&amp;"","كود غير موجود"))</f>
        <v/>
      </c>
      <c r="H576" s="22">
        <f>IF(OR(B576&amp;""="",NOT(ISNUMBER(A576))),"",IF(COUNTIFS($B$6:$B$2005,B576&amp;"",$A$6:$A$2005,"&gt;"&amp;A576)=0,1,0))</f>
        <v/>
      </c>
      <c r="I576" s="22">
        <f>IF(B576&amp;""="","",COUNTIFS($B$6:B576,B576&amp;""))</f>
        <v/>
      </c>
      <c r="J576" s="6">
        <f>IF(B576&amp;""="","",B576&amp;"|"&amp;I576)</f>
        <v/>
      </c>
    </row>
    <row r="577">
      <c r="A577" s="13" t="n"/>
      <c r="B577" s="5" t="n"/>
      <c r="C577" s="15" t="n"/>
      <c r="D577" s="14" t="n"/>
      <c r="E577" s="5" t="n"/>
      <c r="F577" s="5" t="n"/>
      <c r="G577" s="6">
        <f>IF(B577&amp;""="","",IFERROR(INDEX('الوحدات'!$C$6:$C$305,MATCH(B577&amp;"",'الوحدات'!$A$6:$A$305,0))&amp;"","كود غير موجود"))</f>
        <v/>
      </c>
      <c r="H577" s="22">
        <f>IF(OR(B577&amp;""="",NOT(ISNUMBER(A577))),"",IF(COUNTIFS($B$6:$B$2005,B577&amp;"",$A$6:$A$2005,"&gt;"&amp;A577)=0,1,0))</f>
        <v/>
      </c>
      <c r="I577" s="22">
        <f>IF(B577&amp;""="","",COUNTIFS($B$6:B577,B577&amp;""))</f>
        <v/>
      </c>
      <c r="J577" s="6">
        <f>IF(B577&amp;""="","",B577&amp;"|"&amp;I577)</f>
        <v/>
      </c>
    </row>
    <row r="578">
      <c r="A578" s="13" t="n"/>
      <c r="B578" s="5" t="n"/>
      <c r="C578" s="15" t="n"/>
      <c r="D578" s="14" t="n"/>
      <c r="E578" s="5" t="n"/>
      <c r="F578" s="5" t="n"/>
      <c r="G578" s="6">
        <f>IF(B578&amp;""="","",IFERROR(INDEX('الوحدات'!$C$6:$C$305,MATCH(B578&amp;"",'الوحدات'!$A$6:$A$305,0))&amp;"","كود غير موجود"))</f>
        <v/>
      </c>
      <c r="H578" s="22">
        <f>IF(OR(B578&amp;""="",NOT(ISNUMBER(A578))),"",IF(COUNTIFS($B$6:$B$2005,B578&amp;"",$A$6:$A$2005,"&gt;"&amp;A578)=0,1,0))</f>
        <v/>
      </c>
      <c r="I578" s="22">
        <f>IF(B578&amp;""="","",COUNTIFS($B$6:B578,B578&amp;""))</f>
        <v/>
      </c>
      <c r="J578" s="6">
        <f>IF(B578&amp;""="","",B578&amp;"|"&amp;I578)</f>
        <v/>
      </c>
    </row>
    <row r="579">
      <c r="A579" s="13" t="n"/>
      <c r="B579" s="5" t="n"/>
      <c r="C579" s="15" t="n"/>
      <c r="D579" s="14" t="n"/>
      <c r="E579" s="5" t="n"/>
      <c r="F579" s="5" t="n"/>
      <c r="G579" s="6">
        <f>IF(B579&amp;""="","",IFERROR(INDEX('الوحدات'!$C$6:$C$305,MATCH(B579&amp;"",'الوحدات'!$A$6:$A$305,0))&amp;"","كود غير موجود"))</f>
        <v/>
      </c>
      <c r="H579" s="22">
        <f>IF(OR(B579&amp;""="",NOT(ISNUMBER(A579))),"",IF(COUNTIFS($B$6:$B$2005,B579&amp;"",$A$6:$A$2005,"&gt;"&amp;A579)=0,1,0))</f>
        <v/>
      </c>
      <c r="I579" s="22">
        <f>IF(B579&amp;""="","",COUNTIFS($B$6:B579,B579&amp;""))</f>
        <v/>
      </c>
      <c r="J579" s="6">
        <f>IF(B579&amp;""="","",B579&amp;"|"&amp;I579)</f>
        <v/>
      </c>
    </row>
    <row r="580">
      <c r="A580" s="13" t="n"/>
      <c r="B580" s="5" t="n"/>
      <c r="C580" s="15" t="n"/>
      <c r="D580" s="14" t="n"/>
      <c r="E580" s="5" t="n"/>
      <c r="F580" s="5" t="n"/>
      <c r="G580" s="6">
        <f>IF(B580&amp;""="","",IFERROR(INDEX('الوحدات'!$C$6:$C$305,MATCH(B580&amp;"",'الوحدات'!$A$6:$A$305,0))&amp;"","كود غير موجود"))</f>
        <v/>
      </c>
      <c r="H580" s="22">
        <f>IF(OR(B580&amp;""="",NOT(ISNUMBER(A580))),"",IF(COUNTIFS($B$6:$B$2005,B580&amp;"",$A$6:$A$2005,"&gt;"&amp;A580)=0,1,0))</f>
        <v/>
      </c>
      <c r="I580" s="22">
        <f>IF(B580&amp;""="","",COUNTIFS($B$6:B580,B580&amp;""))</f>
        <v/>
      </c>
      <c r="J580" s="6">
        <f>IF(B580&amp;""="","",B580&amp;"|"&amp;I580)</f>
        <v/>
      </c>
    </row>
    <row r="581">
      <c r="A581" s="13" t="n"/>
      <c r="B581" s="5" t="n"/>
      <c r="C581" s="15" t="n"/>
      <c r="D581" s="14" t="n"/>
      <c r="E581" s="5" t="n"/>
      <c r="F581" s="5" t="n"/>
      <c r="G581" s="6">
        <f>IF(B581&amp;""="","",IFERROR(INDEX('الوحدات'!$C$6:$C$305,MATCH(B581&amp;"",'الوحدات'!$A$6:$A$305,0))&amp;"","كود غير موجود"))</f>
        <v/>
      </c>
      <c r="H581" s="22">
        <f>IF(OR(B581&amp;""="",NOT(ISNUMBER(A581))),"",IF(COUNTIFS($B$6:$B$2005,B581&amp;"",$A$6:$A$2005,"&gt;"&amp;A581)=0,1,0))</f>
        <v/>
      </c>
      <c r="I581" s="22">
        <f>IF(B581&amp;""="","",COUNTIFS($B$6:B581,B581&amp;""))</f>
        <v/>
      </c>
      <c r="J581" s="6">
        <f>IF(B581&amp;""="","",B581&amp;"|"&amp;I581)</f>
        <v/>
      </c>
    </row>
    <row r="582">
      <c r="A582" s="13" t="n"/>
      <c r="B582" s="5" t="n"/>
      <c r="C582" s="15" t="n"/>
      <c r="D582" s="14" t="n"/>
      <c r="E582" s="5" t="n"/>
      <c r="F582" s="5" t="n"/>
      <c r="G582" s="6">
        <f>IF(B582&amp;""="","",IFERROR(INDEX('الوحدات'!$C$6:$C$305,MATCH(B582&amp;"",'الوحدات'!$A$6:$A$305,0))&amp;"","كود غير موجود"))</f>
        <v/>
      </c>
      <c r="H582" s="22">
        <f>IF(OR(B582&amp;""="",NOT(ISNUMBER(A582))),"",IF(COUNTIFS($B$6:$B$2005,B582&amp;"",$A$6:$A$2005,"&gt;"&amp;A582)=0,1,0))</f>
        <v/>
      </c>
      <c r="I582" s="22">
        <f>IF(B582&amp;""="","",COUNTIFS($B$6:B582,B582&amp;""))</f>
        <v/>
      </c>
      <c r="J582" s="6">
        <f>IF(B582&amp;""="","",B582&amp;"|"&amp;I582)</f>
        <v/>
      </c>
    </row>
    <row r="583">
      <c r="A583" s="13" t="n"/>
      <c r="B583" s="5" t="n"/>
      <c r="C583" s="15" t="n"/>
      <c r="D583" s="14" t="n"/>
      <c r="E583" s="5" t="n"/>
      <c r="F583" s="5" t="n"/>
      <c r="G583" s="6">
        <f>IF(B583&amp;""="","",IFERROR(INDEX('الوحدات'!$C$6:$C$305,MATCH(B583&amp;"",'الوحدات'!$A$6:$A$305,0))&amp;"","كود غير موجود"))</f>
        <v/>
      </c>
      <c r="H583" s="22">
        <f>IF(OR(B583&amp;""="",NOT(ISNUMBER(A583))),"",IF(COUNTIFS($B$6:$B$2005,B583&amp;"",$A$6:$A$2005,"&gt;"&amp;A583)=0,1,0))</f>
        <v/>
      </c>
      <c r="I583" s="22">
        <f>IF(B583&amp;""="","",COUNTIFS($B$6:B583,B583&amp;""))</f>
        <v/>
      </c>
      <c r="J583" s="6">
        <f>IF(B583&amp;""="","",B583&amp;"|"&amp;I583)</f>
        <v/>
      </c>
    </row>
    <row r="584">
      <c r="A584" s="13" t="n"/>
      <c r="B584" s="5" t="n"/>
      <c r="C584" s="15" t="n"/>
      <c r="D584" s="14" t="n"/>
      <c r="E584" s="5" t="n"/>
      <c r="F584" s="5" t="n"/>
      <c r="G584" s="6">
        <f>IF(B584&amp;""="","",IFERROR(INDEX('الوحدات'!$C$6:$C$305,MATCH(B584&amp;"",'الوحدات'!$A$6:$A$305,0))&amp;"","كود غير موجود"))</f>
        <v/>
      </c>
      <c r="H584" s="22">
        <f>IF(OR(B584&amp;""="",NOT(ISNUMBER(A584))),"",IF(COUNTIFS($B$6:$B$2005,B584&amp;"",$A$6:$A$2005,"&gt;"&amp;A584)=0,1,0))</f>
        <v/>
      </c>
      <c r="I584" s="22">
        <f>IF(B584&amp;""="","",COUNTIFS($B$6:B584,B584&amp;""))</f>
        <v/>
      </c>
      <c r="J584" s="6">
        <f>IF(B584&amp;""="","",B584&amp;"|"&amp;I584)</f>
        <v/>
      </c>
    </row>
    <row r="585">
      <c r="A585" s="13" t="n"/>
      <c r="B585" s="5" t="n"/>
      <c r="C585" s="15" t="n"/>
      <c r="D585" s="14" t="n"/>
      <c r="E585" s="5" t="n"/>
      <c r="F585" s="5" t="n"/>
      <c r="G585" s="6">
        <f>IF(B585&amp;""="","",IFERROR(INDEX('الوحدات'!$C$6:$C$305,MATCH(B585&amp;"",'الوحدات'!$A$6:$A$305,0))&amp;"","كود غير موجود"))</f>
        <v/>
      </c>
      <c r="H585" s="22">
        <f>IF(OR(B585&amp;""="",NOT(ISNUMBER(A585))),"",IF(COUNTIFS($B$6:$B$2005,B585&amp;"",$A$6:$A$2005,"&gt;"&amp;A585)=0,1,0))</f>
        <v/>
      </c>
      <c r="I585" s="22">
        <f>IF(B585&amp;""="","",COUNTIFS($B$6:B585,B585&amp;""))</f>
        <v/>
      </c>
      <c r="J585" s="6">
        <f>IF(B585&amp;""="","",B585&amp;"|"&amp;I585)</f>
        <v/>
      </c>
    </row>
    <row r="586">
      <c r="A586" s="13" t="n"/>
      <c r="B586" s="5" t="n"/>
      <c r="C586" s="15" t="n"/>
      <c r="D586" s="14" t="n"/>
      <c r="E586" s="5" t="n"/>
      <c r="F586" s="5" t="n"/>
      <c r="G586" s="6">
        <f>IF(B586&amp;""="","",IFERROR(INDEX('الوحدات'!$C$6:$C$305,MATCH(B586&amp;"",'الوحدات'!$A$6:$A$305,0))&amp;"","كود غير موجود"))</f>
        <v/>
      </c>
      <c r="H586" s="22">
        <f>IF(OR(B586&amp;""="",NOT(ISNUMBER(A586))),"",IF(COUNTIFS($B$6:$B$2005,B586&amp;"",$A$6:$A$2005,"&gt;"&amp;A586)=0,1,0))</f>
        <v/>
      </c>
      <c r="I586" s="22">
        <f>IF(B586&amp;""="","",COUNTIFS($B$6:B586,B586&amp;""))</f>
        <v/>
      </c>
      <c r="J586" s="6">
        <f>IF(B586&amp;""="","",B586&amp;"|"&amp;I586)</f>
        <v/>
      </c>
    </row>
    <row r="587">
      <c r="A587" s="13" t="n"/>
      <c r="B587" s="5" t="n"/>
      <c r="C587" s="15" t="n"/>
      <c r="D587" s="14" t="n"/>
      <c r="E587" s="5" t="n"/>
      <c r="F587" s="5" t="n"/>
      <c r="G587" s="6">
        <f>IF(B587&amp;""="","",IFERROR(INDEX('الوحدات'!$C$6:$C$305,MATCH(B587&amp;"",'الوحدات'!$A$6:$A$305,0))&amp;"","كود غير موجود"))</f>
        <v/>
      </c>
      <c r="H587" s="22">
        <f>IF(OR(B587&amp;""="",NOT(ISNUMBER(A587))),"",IF(COUNTIFS($B$6:$B$2005,B587&amp;"",$A$6:$A$2005,"&gt;"&amp;A587)=0,1,0))</f>
        <v/>
      </c>
      <c r="I587" s="22">
        <f>IF(B587&amp;""="","",COUNTIFS($B$6:B587,B587&amp;""))</f>
        <v/>
      </c>
      <c r="J587" s="6">
        <f>IF(B587&amp;""="","",B587&amp;"|"&amp;I587)</f>
        <v/>
      </c>
    </row>
    <row r="588">
      <c r="A588" s="13" t="n"/>
      <c r="B588" s="5" t="n"/>
      <c r="C588" s="15" t="n"/>
      <c r="D588" s="14" t="n"/>
      <c r="E588" s="5" t="n"/>
      <c r="F588" s="5" t="n"/>
      <c r="G588" s="6">
        <f>IF(B588&amp;""="","",IFERROR(INDEX('الوحدات'!$C$6:$C$305,MATCH(B588&amp;"",'الوحدات'!$A$6:$A$305,0))&amp;"","كود غير موجود"))</f>
        <v/>
      </c>
      <c r="H588" s="22">
        <f>IF(OR(B588&amp;""="",NOT(ISNUMBER(A588))),"",IF(COUNTIFS($B$6:$B$2005,B588&amp;"",$A$6:$A$2005,"&gt;"&amp;A588)=0,1,0))</f>
        <v/>
      </c>
      <c r="I588" s="22">
        <f>IF(B588&amp;""="","",COUNTIFS($B$6:B588,B588&amp;""))</f>
        <v/>
      </c>
      <c r="J588" s="6">
        <f>IF(B588&amp;""="","",B588&amp;"|"&amp;I588)</f>
        <v/>
      </c>
    </row>
    <row r="589">
      <c r="A589" s="13" t="n"/>
      <c r="B589" s="5" t="n"/>
      <c r="C589" s="15" t="n"/>
      <c r="D589" s="14" t="n"/>
      <c r="E589" s="5" t="n"/>
      <c r="F589" s="5" t="n"/>
      <c r="G589" s="6">
        <f>IF(B589&amp;""="","",IFERROR(INDEX('الوحدات'!$C$6:$C$305,MATCH(B589&amp;"",'الوحدات'!$A$6:$A$305,0))&amp;"","كود غير موجود"))</f>
        <v/>
      </c>
      <c r="H589" s="22">
        <f>IF(OR(B589&amp;""="",NOT(ISNUMBER(A589))),"",IF(COUNTIFS($B$6:$B$2005,B589&amp;"",$A$6:$A$2005,"&gt;"&amp;A589)=0,1,0))</f>
        <v/>
      </c>
      <c r="I589" s="22">
        <f>IF(B589&amp;""="","",COUNTIFS($B$6:B589,B589&amp;""))</f>
        <v/>
      </c>
      <c r="J589" s="6">
        <f>IF(B589&amp;""="","",B589&amp;"|"&amp;I589)</f>
        <v/>
      </c>
    </row>
    <row r="590">
      <c r="A590" s="13" t="n"/>
      <c r="B590" s="5" t="n"/>
      <c r="C590" s="15" t="n"/>
      <c r="D590" s="14" t="n"/>
      <c r="E590" s="5" t="n"/>
      <c r="F590" s="5" t="n"/>
      <c r="G590" s="6">
        <f>IF(B590&amp;""="","",IFERROR(INDEX('الوحدات'!$C$6:$C$305,MATCH(B590&amp;"",'الوحدات'!$A$6:$A$305,0))&amp;"","كود غير موجود"))</f>
        <v/>
      </c>
      <c r="H590" s="22">
        <f>IF(OR(B590&amp;""="",NOT(ISNUMBER(A590))),"",IF(COUNTIFS($B$6:$B$2005,B590&amp;"",$A$6:$A$2005,"&gt;"&amp;A590)=0,1,0))</f>
        <v/>
      </c>
      <c r="I590" s="22">
        <f>IF(B590&amp;""="","",COUNTIFS($B$6:B590,B590&amp;""))</f>
        <v/>
      </c>
      <c r="J590" s="6">
        <f>IF(B590&amp;""="","",B590&amp;"|"&amp;I590)</f>
        <v/>
      </c>
    </row>
    <row r="591">
      <c r="A591" s="13" t="n"/>
      <c r="B591" s="5" t="n"/>
      <c r="C591" s="15" t="n"/>
      <c r="D591" s="14" t="n"/>
      <c r="E591" s="5" t="n"/>
      <c r="F591" s="5" t="n"/>
      <c r="G591" s="6">
        <f>IF(B591&amp;""="","",IFERROR(INDEX('الوحدات'!$C$6:$C$305,MATCH(B591&amp;"",'الوحدات'!$A$6:$A$305,0))&amp;"","كود غير موجود"))</f>
        <v/>
      </c>
      <c r="H591" s="22">
        <f>IF(OR(B591&amp;""="",NOT(ISNUMBER(A591))),"",IF(COUNTIFS($B$6:$B$2005,B591&amp;"",$A$6:$A$2005,"&gt;"&amp;A591)=0,1,0))</f>
        <v/>
      </c>
      <c r="I591" s="22">
        <f>IF(B591&amp;""="","",COUNTIFS($B$6:B591,B591&amp;""))</f>
        <v/>
      </c>
      <c r="J591" s="6">
        <f>IF(B591&amp;""="","",B591&amp;"|"&amp;I591)</f>
        <v/>
      </c>
    </row>
    <row r="592">
      <c r="A592" s="13" t="n"/>
      <c r="B592" s="5" t="n"/>
      <c r="C592" s="15" t="n"/>
      <c r="D592" s="14" t="n"/>
      <c r="E592" s="5" t="n"/>
      <c r="F592" s="5" t="n"/>
      <c r="G592" s="6">
        <f>IF(B592&amp;""="","",IFERROR(INDEX('الوحدات'!$C$6:$C$305,MATCH(B592&amp;"",'الوحدات'!$A$6:$A$305,0))&amp;"","كود غير موجود"))</f>
        <v/>
      </c>
      <c r="H592" s="22">
        <f>IF(OR(B592&amp;""="",NOT(ISNUMBER(A592))),"",IF(COUNTIFS($B$6:$B$2005,B592&amp;"",$A$6:$A$2005,"&gt;"&amp;A592)=0,1,0))</f>
        <v/>
      </c>
      <c r="I592" s="22">
        <f>IF(B592&amp;""="","",COUNTIFS($B$6:B592,B592&amp;""))</f>
        <v/>
      </c>
      <c r="J592" s="6">
        <f>IF(B592&amp;""="","",B592&amp;"|"&amp;I592)</f>
        <v/>
      </c>
    </row>
    <row r="593">
      <c r="A593" s="13" t="n"/>
      <c r="B593" s="5" t="n"/>
      <c r="C593" s="15" t="n"/>
      <c r="D593" s="14" t="n"/>
      <c r="E593" s="5" t="n"/>
      <c r="F593" s="5" t="n"/>
      <c r="G593" s="6">
        <f>IF(B593&amp;""="","",IFERROR(INDEX('الوحدات'!$C$6:$C$305,MATCH(B593&amp;"",'الوحدات'!$A$6:$A$305,0))&amp;"","كود غير موجود"))</f>
        <v/>
      </c>
      <c r="H593" s="22">
        <f>IF(OR(B593&amp;""="",NOT(ISNUMBER(A593))),"",IF(COUNTIFS($B$6:$B$2005,B593&amp;"",$A$6:$A$2005,"&gt;"&amp;A593)=0,1,0))</f>
        <v/>
      </c>
      <c r="I593" s="22">
        <f>IF(B593&amp;""="","",COUNTIFS($B$6:B593,B593&amp;""))</f>
        <v/>
      </c>
      <c r="J593" s="6">
        <f>IF(B593&amp;""="","",B593&amp;"|"&amp;I593)</f>
        <v/>
      </c>
    </row>
    <row r="594">
      <c r="A594" s="13" t="n"/>
      <c r="B594" s="5" t="n"/>
      <c r="C594" s="15" t="n"/>
      <c r="D594" s="14" t="n"/>
      <c r="E594" s="5" t="n"/>
      <c r="F594" s="5" t="n"/>
      <c r="G594" s="6">
        <f>IF(B594&amp;""="","",IFERROR(INDEX('الوحدات'!$C$6:$C$305,MATCH(B594&amp;"",'الوحدات'!$A$6:$A$305,0))&amp;"","كود غير موجود"))</f>
        <v/>
      </c>
      <c r="H594" s="22">
        <f>IF(OR(B594&amp;""="",NOT(ISNUMBER(A594))),"",IF(COUNTIFS($B$6:$B$2005,B594&amp;"",$A$6:$A$2005,"&gt;"&amp;A594)=0,1,0))</f>
        <v/>
      </c>
      <c r="I594" s="22">
        <f>IF(B594&amp;""="","",COUNTIFS($B$6:B594,B594&amp;""))</f>
        <v/>
      </c>
      <c r="J594" s="6">
        <f>IF(B594&amp;""="","",B594&amp;"|"&amp;I594)</f>
        <v/>
      </c>
    </row>
    <row r="595">
      <c r="A595" s="13" t="n"/>
      <c r="B595" s="5" t="n"/>
      <c r="C595" s="15" t="n"/>
      <c r="D595" s="14" t="n"/>
      <c r="E595" s="5" t="n"/>
      <c r="F595" s="5" t="n"/>
      <c r="G595" s="6">
        <f>IF(B595&amp;""="","",IFERROR(INDEX('الوحدات'!$C$6:$C$305,MATCH(B595&amp;"",'الوحدات'!$A$6:$A$305,0))&amp;"","كود غير موجود"))</f>
        <v/>
      </c>
      <c r="H595" s="22">
        <f>IF(OR(B595&amp;""="",NOT(ISNUMBER(A595))),"",IF(COUNTIFS($B$6:$B$2005,B595&amp;"",$A$6:$A$2005,"&gt;"&amp;A595)=0,1,0))</f>
        <v/>
      </c>
      <c r="I595" s="22">
        <f>IF(B595&amp;""="","",COUNTIFS($B$6:B595,B595&amp;""))</f>
        <v/>
      </c>
      <c r="J595" s="6">
        <f>IF(B595&amp;""="","",B595&amp;"|"&amp;I595)</f>
        <v/>
      </c>
    </row>
    <row r="596">
      <c r="A596" s="13" t="n"/>
      <c r="B596" s="5" t="n"/>
      <c r="C596" s="15" t="n"/>
      <c r="D596" s="14" t="n"/>
      <c r="E596" s="5" t="n"/>
      <c r="F596" s="5" t="n"/>
      <c r="G596" s="6">
        <f>IF(B596&amp;""="","",IFERROR(INDEX('الوحدات'!$C$6:$C$305,MATCH(B596&amp;"",'الوحدات'!$A$6:$A$305,0))&amp;"","كود غير موجود"))</f>
        <v/>
      </c>
      <c r="H596" s="22">
        <f>IF(OR(B596&amp;""="",NOT(ISNUMBER(A596))),"",IF(COUNTIFS($B$6:$B$2005,B596&amp;"",$A$6:$A$2005,"&gt;"&amp;A596)=0,1,0))</f>
        <v/>
      </c>
      <c r="I596" s="22">
        <f>IF(B596&amp;""="","",COUNTIFS($B$6:B596,B596&amp;""))</f>
        <v/>
      </c>
      <c r="J596" s="6">
        <f>IF(B596&amp;""="","",B596&amp;"|"&amp;I596)</f>
        <v/>
      </c>
    </row>
    <row r="597">
      <c r="A597" s="13" t="n"/>
      <c r="B597" s="5" t="n"/>
      <c r="C597" s="15" t="n"/>
      <c r="D597" s="14" t="n"/>
      <c r="E597" s="5" t="n"/>
      <c r="F597" s="5" t="n"/>
      <c r="G597" s="6">
        <f>IF(B597&amp;""="","",IFERROR(INDEX('الوحدات'!$C$6:$C$305,MATCH(B597&amp;"",'الوحدات'!$A$6:$A$305,0))&amp;"","كود غير موجود"))</f>
        <v/>
      </c>
      <c r="H597" s="22">
        <f>IF(OR(B597&amp;""="",NOT(ISNUMBER(A597))),"",IF(COUNTIFS($B$6:$B$2005,B597&amp;"",$A$6:$A$2005,"&gt;"&amp;A597)=0,1,0))</f>
        <v/>
      </c>
      <c r="I597" s="22">
        <f>IF(B597&amp;""="","",COUNTIFS($B$6:B597,B597&amp;""))</f>
        <v/>
      </c>
      <c r="J597" s="6">
        <f>IF(B597&amp;""="","",B597&amp;"|"&amp;I597)</f>
        <v/>
      </c>
    </row>
    <row r="598">
      <c r="A598" s="13" t="n"/>
      <c r="B598" s="5" t="n"/>
      <c r="C598" s="15" t="n"/>
      <c r="D598" s="14" t="n"/>
      <c r="E598" s="5" t="n"/>
      <c r="F598" s="5" t="n"/>
      <c r="G598" s="6">
        <f>IF(B598&amp;""="","",IFERROR(INDEX('الوحدات'!$C$6:$C$305,MATCH(B598&amp;"",'الوحدات'!$A$6:$A$305,0))&amp;"","كود غير موجود"))</f>
        <v/>
      </c>
      <c r="H598" s="22">
        <f>IF(OR(B598&amp;""="",NOT(ISNUMBER(A598))),"",IF(COUNTIFS($B$6:$B$2005,B598&amp;"",$A$6:$A$2005,"&gt;"&amp;A598)=0,1,0))</f>
        <v/>
      </c>
      <c r="I598" s="22">
        <f>IF(B598&amp;""="","",COUNTIFS($B$6:B598,B598&amp;""))</f>
        <v/>
      </c>
      <c r="J598" s="6">
        <f>IF(B598&amp;""="","",B598&amp;"|"&amp;I598)</f>
        <v/>
      </c>
    </row>
    <row r="599">
      <c r="A599" s="13" t="n"/>
      <c r="B599" s="5" t="n"/>
      <c r="C599" s="15" t="n"/>
      <c r="D599" s="14" t="n"/>
      <c r="E599" s="5" t="n"/>
      <c r="F599" s="5" t="n"/>
      <c r="G599" s="6">
        <f>IF(B599&amp;""="","",IFERROR(INDEX('الوحدات'!$C$6:$C$305,MATCH(B599&amp;"",'الوحدات'!$A$6:$A$305,0))&amp;"","كود غير موجود"))</f>
        <v/>
      </c>
      <c r="H599" s="22">
        <f>IF(OR(B599&amp;""="",NOT(ISNUMBER(A599))),"",IF(COUNTIFS($B$6:$B$2005,B599&amp;"",$A$6:$A$2005,"&gt;"&amp;A599)=0,1,0))</f>
        <v/>
      </c>
      <c r="I599" s="22">
        <f>IF(B599&amp;""="","",COUNTIFS($B$6:B599,B599&amp;""))</f>
        <v/>
      </c>
      <c r="J599" s="6">
        <f>IF(B599&amp;""="","",B599&amp;"|"&amp;I599)</f>
        <v/>
      </c>
    </row>
    <row r="600">
      <c r="A600" s="13" t="n"/>
      <c r="B600" s="5" t="n"/>
      <c r="C600" s="15" t="n"/>
      <c r="D600" s="14" t="n"/>
      <c r="E600" s="5" t="n"/>
      <c r="F600" s="5" t="n"/>
      <c r="G600" s="6">
        <f>IF(B600&amp;""="","",IFERROR(INDEX('الوحدات'!$C$6:$C$305,MATCH(B600&amp;"",'الوحدات'!$A$6:$A$305,0))&amp;"","كود غير موجود"))</f>
        <v/>
      </c>
      <c r="H600" s="22">
        <f>IF(OR(B600&amp;""="",NOT(ISNUMBER(A600))),"",IF(COUNTIFS($B$6:$B$2005,B600&amp;"",$A$6:$A$2005,"&gt;"&amp;A600)=0,1,0))</f>
        <v/>
      </c>
      <c r="I600" s="22">
        <f>IF(B600&amp;""="","",COUNTIFS($B$6:B600,B600&amp;""))</f>
        <v/>
      </c>
      <c r="J600" s="6">
        <f>IF(B600&amp;""="","",B600&amp;"|"&amp;I600)</f>
        <v/>
      </c>
    </row>
    <row r="601">
      <c r="A601" s="13" t="n"/>
      <c r="B601" s="5" t="n"/>
      <c r="C601" s="15" t="n"/>
      <c r="D601" s="14" t="n"/>
      <c r="E601" s="5" t="n"/>
      <c r="F601" s="5" t="n"/>
      <c r="G601" s="6">
        <f>IF(B601&amp;""="","",IFERROR(INDEX('الوحدات'!$C$6:$C$305,MATCH(B601&amp;"",'الوحدات'!$A$6:$A$305,0))&amp;"","كود غير موجود"))</f>
        <v/>
      </c>
      <c r="H601" s="22">
        <f>IF(OR(B601&amp;""="",NOT(ISNUMBER(A601))),"",IF(COUNTIFS($B$6:$B$2005,B601&amp;"",$A$6:$A$2005,"&gt;"&amp;A601)=0,1,0))</f>
        <v/>
      </c>
      <c r="I601" s="22">
        <f>IF(B601&amp;""="","",COUNTIFS($B$6:B601,B601&amp;""))</f>
        <v/>
      </c>
      <c r="J601" s="6">
        <f>IF(B601&amp;""="","",B601&amp;"|"&amp;I601)</f>
        <v/>
      </c>
    </row>
    <row r="602">
      <c r="A602" s="13" t="n"/>
      <c r="B602" s="5" t="n"/>
      <c r="C602" s="15" t="n"/>
      <c r="D602" s="14" t="n"/>
      <c r="E602" s="5" t="n"/>
      <c r="F602" s="5" t="n"/>
      <c r="G602" s="6">
        <f>IF(B602&amp;""="","",IFERROR(INDEX('الوحدات'!$C$6:$C$305,MATCH(B602&amp;"",'الوحدات'!$A$6:$A$305,0))&amp;"","كود غير موجود"))</f>
        <v/>
      </c>
      <c r="H602" s="22">
        <f>IF(OR(B602&amp;""="",NOT(ISNUMBER(A602))),"",IF(COUNTIFS($B$6:$B$2005,B602&amp;"",$A$6:$A$2005,"&gt;"&amp;A602)=0,1,0))</f>
        <v/>
      </c>
      <c r="I602" s="22">
        <f>IF(B602&amp;""="","",COUNTIFS($B$6:B602,B602&amp;""))</f>
        <v/>
      </c>
      <c r="J602" s="6">
        <f>IF(B602&amp;""="","",B602&amp;"|"&amp;I602)</f>
        <v/>
      </c>
    </row>
    <row r="603">
      <c r="A603" s="13" t="n"/>
      <c r="B603" s="5" t="n"/>
      <c r="C603" s="15" t="n"/>
      <c r="D603" s="14" t="n"/>
      <c r="E603" s="5" t="n"/>
      <c r="F603" s="5" t="n"/>
      <c r="G603" s="6">
        <f>IF(B603&amp;""="","",IFERROR(INDEX('الوحدات'!$C$6:$C$305,MATCH(B603&amp;"",'الوحدات'!$A$6:$A$305,0))&amp;"","كود غير موجود"))</f>
        <v/>
      </c>
      <c r="H603" s="22">
        <f>IF(OR(B603&amp;""="",NOT(ISNUMBER(A603))),"",IF(COUNTIFS($B$6:$B$2005,B603&amp;"",$A$6:$A$2005,"&gt;"&amp;A603)=0,1,0))</f>
        <v/>
      </c>
      <c r="I603" s="22">
        <f>IF(B603&amp;""="","",COUNTIFS($B$6:B603,B603&amp;""))</f>
        <v/>
      </c>
      <c r="J603" s="6">
        <f>IF(B603&amp;""="","",B603&amp;"|"&amp;I603)</f>
        <v/>
      </c>
    </row>
    <row r="604">
      <c r="A604" s="13" t="n"/>
      <c r="B604" s="5" t="n"/>
      <c r="C604" s="15" t="n"/>
      <c r="D604" s="14" t="n"/>
      <c r="E604" s="5" t="n"/>
      <c r="F604" s="5" t="n"/>
      <c r="G604" s="6">
        <f>IF(B604&amp;""="","",IFERROR(INDEX('الوحدات'!$C$6:$C$305,MATCH(B604&amp;"",'الوحدات'!$A$6:$A$305,0))&amp;"","كود غير موجود"))</f>
        <v/>
      </c>
      <c r="H604" s="22">
        <f>IF(OR(B604&amp;""="",NOT(ISNUMBER(A604))),"",IF(COUNTIFS($B$6:$B$2005,B604&amp;"",$A$6:$A$2005,"&gt;"&amp;A604)=0,1,0))</f>
        <v/>
      </c>
      <c r="I604" s="22">
        <f>IF(B604&amp;""="","",COUNTIFS($B$6:B604,B604&amp;""))</f>
        <v/>
      </c>
      <c r="J604" s="6">
        <f>IF(B604&amp;""="","",B604&amp;"|"&amp;I604)</f>
        <v/>
      </c>
    </row>
    <row r="605">
      <c r="A605" s="13" t="n"/>
      <c r="B605" s="5" t="n"/>
      <c r="C605" s="15" t="n"/>
      <c r="D605" s="14" t="n"/>
      <c r="E605" s="5" t="n"/>
      <c r="F605" s="5" t="n"/>
      <c r="G605" s="6">
        <f>IF(B605&amp;""="","",IFERROR(INDEX('الوحدات'!$C$6:$C$305,MATCH(B605&amp;"",'الوحدات'!$A$6:$A$305,0))&amp;"","كود غير موجود"))</f>
        <v/>
      </c>
      <c r="H605" s="22">
        <f>IF(OR(B605&amp;""="",NOT(ISNUMBER(A605))),"",IF(COUNTIFS($B$6:$B$2005,B605&amp;"",$A$6:$A$2005,"&gt;"&amp;A605)=0,1,0))</f>
        <v/>
      </c>
      <c r="I605" s="22">
        <f>IF(B605&amp;""="","",COUNTIFS($B$6:B605,B605&amp;""))</f>
        <v/>
      </c>
      <c r="J605" s="6">
        <f>IF(B605&amp;""="","",B605&amp;"|"&amp;I605)</f>
        <v/>
      </c>
    </row>
    <row r="606">
      <c r="A606" s="13" t="n"/>
      <c r="B606" s="5" t="n"/>
      <c r="C606" s="15" t="n"/>
      <c r="D606" s="14" t="n"/>
      <c r="E606" s="5" t="n"/>
      <c r="F606" s="5" t="n"/>
      <c r="G606" s="6">
        <f>IF(B606&amp;""="","",IFERROR(INDEX('الوحدات'!$C$6:$C$305,MATCH(B606&amp;"",'الوحدات'!$A$6:$A$305,0))&amp;"","كود غير موجود"))</f>
        <v/>
      </c>
      <c r="H606" s="22">
        <f>IF(OR(B606&amp;""="",NOT(ISNUMBER(A606))),"",IF(COUNTIFS($B$6:$B$2005,B606&amp;"",$A$6:$A$2005,"&gt;"&amp;A606)=0,1,0))</f>
        <v/>
      </c>
      <c r="I606" s="22">
        <f>IF(B606&amp;""="","",COUNTIFS($B$6:B606,B606&amp;""))</f>
        <v/>
      </c>
      <c r="J606" s="6">
        <f>IF(B606&amp;""="","",B606&amp;"|"&amp;I606)</f>
        <v/>
      </c>
    </row>
    <row r="607">
      <c r="A607" s="13" t="n"/>
      <c r="B607" s="5" t="n"/>
      <c r="C607" s="15" t="n"/>
      <c r="D607" s="14" t="n"/>
      <c r="E607" s="5" t="n"/>
      <c r="F607" s="5" t="n"/>
      <c r="G607" s="6">
        <f>IF(B607&amp;""="","",IFERROR(INDEX('الوحدات'!$C$6:$C$305,MATCH(B607&amp;"",'الوحدات'!$A$6:$A$305,0))&amp;"","كود غير موجود"))</f>
        <v/>
      </c>
      <c r="H607" s="22">
        <f>IF(OR(B607&amp;""="",NOT(ISNUMBER(A607))),"",IF(COUNTIFS($B$6:$B$2005,B607&amp;"",$A$6:$A$2005,"&gt;"&amp;A607)=0,1,0))</f>
        <v/>
      </c>
      <c r="I607" s="22">
        <f>IF(B607&amp;""="","",COUNTIFS($B$6:B607,B607&amp;""))</f>
        <v/>
      </c>
      <c r="J607" s="6">
        <f>IF(B607&amp;""="","",B607&amp;"|"&amp;I607)</f>
        <v/>
      </c>
    </row>
    <row r="608">
      <c r="A608" s="13" t="n"/>
      <c r="B608" s="5" t="n"/>
      <c r="C608" s="15" t="n"/>
      <c r="D608" s="14" t="n"/>
      <c r="E608" s="5" t="n"/>
      <c r="F608" s="5" t="n"/>
      <c r="G608" s="6">
        <f>IF(B608&amp;""="","",IFERROR(INDEX('الوحدات'!$C$6:$C$305,MATCH(B608&amp;"",'الوحدات'!$A$6:$A$305,0))&amp;"","كود غير موجود"))</f>
        <v/>
      </c>
      <c r="H608" s="22">
        <f>IF(OR(B608&amp;""="",NOT(ISNUMBER(A608))),"",IF(COUNTIFS($B$6:$B$2005,B608&amp;"",$A$6:$A$2005,"&gt;"&amp;A608)=0,1,0))</f>
        <v/>
      </c>
      <c r="I608" s="22">
        <f>IF(B608&amp;""="","",COUNTIFS($B$6:B608,B608&amp;""))</f>
        <v/>
      </c>
      <c r="J608" s="6">
        <f>IF(B608&amp;""="","",B608&amp;"|"&amp;I608)</f>
        <v/>
      </c>
    </row>
    <row r="609">
      <c r="A609" s="13" t="n"/>
      <c r="B609" s="5" t="n"/>
      <c r="C609" s="15" t="n"/>
      <c r="D609" s="14" t="n"/>
      <c r="E609" s="5" t="n"/>
      <c r="F609" s="5" t="n"/>
      <c r="G609" s="6">
        <f>IF(B609&amp;""="","",IFERROR(INDEX('الوحدات'!$C$6:$C$305,MATCH(B609&amp;"",'الوحدات'!$A$6:$A$305,0))&amp;"","كود غير موجود"))</f>
        <v/>
      </c>
      <c r="H609" s="22">
        <f>IF(OR(B609&amp;""="",NOT(ISNUMBER(A609))),"",IF(COUNTIFS($B$6:$B$2005,B609&amp;"",$A$6:$A$2005,"&gt;"&amp;A609)=0,1,0))</f>
        <v/>
      </c>
      <c r="I609" s="22">
        <f>IF(B609&amp;""="","",COUNTIFS($B$6:B609,B609&amp;""))</f>
        <v/>
      </c>
      <c r="J609" s="6">
        <f>IF(B609&amp;""="","",B609&amp;"|"&amp;I609)</f>
        <v/>
      </c>
    </row>
    <row r="610">
      <c r="A610" s="13" t="n"/>
      <c r="B610" s="5" t="n"/>
      <c r="C610" s="15" t="n"/>
      <c r="D610" s="14" t="n"/>
      <c r="E610" s="5" t="n"/>
      <c r="F610" s="5" t="n"/>
      <c r="G610" s="6">
        <f>IF(B610&amp;""="","",IFERROR(INDEX('الوحدات'!$C$6:$C$305,MATCH(B610&amp;"",'الوحدات'!$A$6:$A$305,0))&amp;"","كود غير موجود"))</f>
        <v/>
      </c>
      <c r="H610" s="22">
        <f>IF(OR(B610&amp;""="",NOT(ISNUMBER(A610))),"",IF(COUNTIFS($B$6:$B$2005,B610&amp;"",$A$6:$A$2005,"&gt;"&amp;A610)=0,1,0))</f>
        <v/>
      </c>
      <c r="I610" s="22">
        <f>IF(B610&amp;""="","",COUNTIFS($B$6:B610,B610&amp;""))</f>
        <v/>
      </c>
      <c r="J610" s="6">
        <f>IF(B610&amp;""="","",B610&amp;"|"&amp;I610)</f>
        <v/>
      </c>
    </row>
    <row r="611">
      <c r="A611" s="13" t="n"/>
      <c r="B611" s="5" t="n"/>
      <c r="C611" s="15" t="n"/>
      <c r="D611" s="14" t="n"/>
      <c r="E611" s="5" t="n"/>
      <c r="F611" s="5" t="n"/>
      <c r="G611" s="6">
        <f>IF(B611&amp;""="","",IFERROR(INDEX('الوحدات'!$C$6:$C$305,MATCH(B611&amp;"",'الوحدات'!$A$6:$A$305,0))&amp;"","كود غير موجود"))</f>
        <v/>
      </c>
      <c r="H611" s="22">
        <f>IF(OR(B611&amp;""="",NOT(ISNUMBER(A611))),"",IF(COUNTIFS($B$6:$B$2005,B611&amp;"",$A$6:$A$2005,"&gt;"&amp;A611)=0,1,0))</f>
        <v/>
      </c>
      <c r="I611" s="22">
        <f>IF(B611&amp;""="","",COUNTIFS($B$6:B611,B611&amp;""))</f>
        <v/>
      </c>
      <c r="J611" s="6">
        <f>IF(B611&amp;""="","",B611&amp;"|"&amp;I611)</f>
        <v/>
      </c>
    </row>
    <row r="612">
      <c r="A612" s="13" t="n"/>
      <c r="B612" s="5" t="n"/>
      <c r="C612" s="15" t="n"/>
      <c r="D612" s="14" t="n"/>
      <c r="E612" s="5" t="n"/>
      <c r="F612" s="5" t="n"/>
      <c r="G612" s="6">
        <f>IF(B612&amp;""="","",IFERROR(INDEX('الوحدات'!$C$6:$C$305,MATCH(B612&amp;"",'الوحدات'!$A$6:$A$305,0))&amp;"","كود غير موجود"))</f>
        <v/>
      </c>
      <c r="H612" s="22">
        <f>IF(OR(B612&amp;""="",NOT(ISNUMBER(A612))),"",IF(COUNTIFS($B$6:$B$2005,B612&amp;"",$A$6:$A$2005,"&gt;"&amp;A612)=0,1,0))</f>
        <v/>
      </c>
      <c r="I612" s="22">
        <f>IF(B612&amp;""="","",COUNTIFS($B$6:B612,B612&amp;""))</f>
        <v/>
      </c>
      <c r="J612" s="6">
        <f>IF(B612&amp;""="","",B612&amp;"|"&amp;I612)</f>
        <v/>
      </c>
    </row>
    <row r="613">
      <c r="A613" s="13" t="n"/>
      <c r="B613" s="5" t="n"/>
      <c r="C613" s="15" t="n"/>
      <c r="D613" s="14" t="n"/>
      <c r="E613" s="5" t="n"/>
      <c r="F613" s="5" t="n"/>
      <c r="G613" s="6">
        <f>IF(B613&amp;""="","",IFERROR(INDEX('الوحدات'!$C$6:$C$305,MATCH(B613&amp;"",'الوحدات'!$A$6:$A$305,0))&amp;"","كود غير موجود"))</f>
        <v/>
      </c>
      <c r="H613" s="22">
        <f>IF(OR(B613&amp;""="",NOT(ISNUMBER(A613))),"",IF(COUNTIFS($B$6:$B$2005,B613&amp;"",$A$6:$A$2005,"&gt;"&amp;A613)=0,1,0))</f>
        <v/>
      </c>
      <c r="I613" s="22">
        <f>IF(B613&amp;""="","",COUNTIFS($B$6:B613,B613&amp;""))</f>
        <v/>
      </c>
      <c r="J613" s="6">
        <f>IF(B613&amp;""="","",B613&amp;"|"&amp;I613)</f>
        <v/>
      </c>
    </row>
    <row r="614">
      <c r="A614" s="13" t="n"/>
      <c r="B614" s="5" t="n"/>
      <c r="C614" s="15" t="n"/>
      <c r="D614" s="14" t="n"/>
      <c r="E614" s="5" t="n"/>
      <c r="F614" s="5" t="n"/>
      <c r="G614" s="6">
        <f>IF(B614&amp;""="","",IFERROR(INDEX('الوحدات'!$C$6:$C$305,MATCH(B614&amp;"",'الوحدات'!$A$6:$A$305,0))&amp;"","كود غير موجود"))</f>
        <v/>
      </c>
      <c r="H614" s="22">
        <f>IF(OR(B614&amp;""="",NOT(ISNUMBER(A614))),"",IF(COUNTIFS($B$6:$B$2005,B614&amp;"",$A$6:$A$2005,"&gt;"&amp;A614)=0,1,0))</f>
        <v/>
      </c>
      <c r="I614" s="22">
        <f>IF(B614&amp;""="","",COUNTIFS($B$6:B614,B614&amp;""))</f>
        <v/>
      </c>
      <c r="J614" s="6">
        <f>IF(B614&amp;""="","",B614&amp;"|"&amp;I614)</f>
        <v/>
      </c>
    </row>
    <row r="615">
      <c r="A615" s="13" t="n"/>
      <c r="B615" s="5" t="n"/>
      <c r="C615" s="15" t="n"/>
      <c r="D615" s="14" t="n"/>
      <c r="E615" s="5" t="n"/>
      <c r="F615" s="5" t="n"/>
      <c r="G615" s="6">
        <f>IF(B615&amp;""="","",IFERROR(INDEX('الوحدات'!$C$6:$C$305,MATCH(B615&amp;"",'الوحدات'!$A$6:$A$305,0))&amp;"","كود غير موجود"))</f>
        <v/>
      </c>
      <c r="H615" s="22">
        <f>IF(OR(B615&amp;""="",NOT(ISNUMBER(A615))),"",IF(COUNTIFS($B$6:$B$2005,B615&amp;"",$A$6:$A$2005,"&gt;"&amp;A615)=0,1,0))</f>
        <v/>
      </c>
      <c r="I615" s="22">
        <f>IF(B615&amp;""="","",COUNTIFS($B$6:B615,B615&amp;""))</f>
        <v/>
      </c>
      <c r="J615" s="6">
        <f>IF(B615&amp;""="","",B615&amp;"|"&amp;I615)</f>
        <v/>
      </c>
    </row>
    <row r="616">
      <c r="A616" s="13" t="n"/>
      <c r="B616" s="5" t="n"/>
      <c r="C616" s="15" t="n"/>
      <c r="D616" s="14" t="n"/>
      <c r="E616" s="5" t="n"/>
      <c r="F616" s="5" t="n"/>
      <c r="G616" s="6">
        <f>IF(B616&amp;""="","",IFERROR(INDEX('الوحدات'!$C$6:$C$305,MATCH(B616&amp;"",'الوحدات'!$A$6:$A$305,0))&amp;"","كود غير موجود"))</f>
        <v/>
      </c>
      <c r="H616" s="22">
        <f>IF(OR(B616&amp;""="",NOT(ISNUMBER(A616))),"",IF(COUNTIFS($B$6:$B$2005,B616&amp;"",$A$6:$A$2005,"&gt;"&amp;A616)=0,1,0))</f>
        <v/>
      </c>
      <c r="I616" s="22">
        <f>IF(B616&amp;""="","",COUNTIFS($B$6:B616,B616&amp;""))</f>
        <v/>
      </c>
      <c r="J616" s="6">
        <f>IF(B616&amp;""="","",B616&amp;"|"&amp;I616)</f>
        <v/>
      </c>
    </row>
    <row r="617">
      <c r="A617" s="13" t="n"/>
      <c r="B617" s="5" t="n"/>
      <c r="C617" s="15" t="n"/>
      <c r="D617" s="14" t="n"/>
      <c r="E617" s="5" t="n"/>
      <c r="F617" s="5" t="n"/>
      <c r="G617" s="6">
        <f>IF(B617&amp;""="","",IFERROR(INDEX('الوحدات'!$C$6:$C$305,MATCH(B617&amp;"",'الوحدات'!$A$6:$A$305,0))&amp;"","كود غير موجود"))</f>
        <v/>
      </c>
      <c r="H617" s="22">
        <f>IF(OR(B617&amp;""="",NOT(ISNUMBER(A617))),"",IF(COUNTIFS($B$6:$B$2005,B617&amp;"",$A$6:$A$2005,"&gt;"&amp;A617)=0,1,0))</f>
        <v/>
      </c>
      <c r="I617" s="22">
        <f>IF(B617&amp;""="","",COUNTIFS($B$6:B617,B617&amp;""))</f>
        <v/>
      </c>
      <c r="J617" s="6">
        <f>IF(B617&amp;""="","",B617&amp;"|"&amp;I617)</f>
        <v/>
      </c>
    </row>
    <row r="618">
      <c r="A618" s="13" t="n"/>
      <c r="B618" s="5" t="n"/>
      <c r="C618" s="15" t="n"/>
      <c r="D618" s="14" t="n"/>
      <c r="E618" s="5" t="n"/>
      <c r="F618" s="5" t="n"/>
      <c r="G618" s="6">
        <f>IF(B618&amp;""="","",IFERROR(INDEX('الوحدات'!$C$6:$C$305,MATCH(B618&amp;"",'الوحدات'!$A$6:$A$305,0))&amp;"","كود غير موجود"))</f>
        <v/>
      </c>
      <c r="H618" s="22">
        <f>IF(OR(B618&amp;""="",NOT(ISNUMBER(A618))),"",IF(COUNTIFS($B$6:$B$2005,B618&amp;"",$A$6:$A$2005,"&gt;"&amp;A618)=0,1,0))</f>
        <v/>
      </c>
      <c r="I618" s="22">
        <f>IF(B618&amp;""="","",COUNTIFS($B$6:B618,B618&amp;""))</f>
        <v/>
      </c>
      <c r="J618" s="6">
        <f>IF(B618&amp;""="","",B618&amp;"|"&amp;I618)</f>
        <v/>
      </c>
    </row>
    <row r="619">
      <c r="A619" s="13" t="n"/>
      <c r="B619" s="5" t="n"/>
      <c r="C619" s="15" t="n"/>
      <c r="D619" s="14" t="n"/>
      <c r="E619" s="5" t="n"/>
      <c r="F619" s="5" t="n"/>
      <c r="G619" s="6">
        <f>IF(B619&amp;""="","",IFERROR(INDEX('الوحدات'!$C$6:$C$305,MATCH(B619&amp;"",'الوحدات'!$A$6:$A$305,0))&amp;"","كود غير موجود"))</f>
        <v/>
      </c>
      <c r="H619" s="22">
        <f>IF(OR(B619&amp;""="",NOT(ISNUMBER(A619))),"",IF(COUNTIFS($B$6:$B$2005,B619&amp;"",$A$6:$A$2005,"&gt;"&amp;A619)=0,1,0))</f>
        <v/>
      </c>
      <c r="I619" s="22">
        <f>IF(B619&amp;""="","",COUNTIFS($B$6:B619,B619&amp;""))</f>
        <v/>
      </c>
      <c r="J619" s="6">
        <f>IF(B619&amp;""="","",B619&amp;"|"&amp;I619)</f>
        <v/>
      </c>
    </row>
    <row r="620">
      <c r="A620" s="13" t="n"/>
      <c r="B620" s="5" t="n"/>
      <c r="C620" s="15" t="n"/>
      <c r="D620" s="14" t="n"/>
      <c r="E620" s="5" t="n"/>
      <c r="F620" s="5" t="n"/>
      <c r="G620" s="6">
        <f>IF(B620&amp;""="","",IFERROR(INDEX('الوحدات'!$C$6:$C$305,MATCH(B620&amp;"",'الوحدات'!$A$6:$A$305,0))&amp;"","كود غير موجود"))</f>
        <v/>
      </c>
      <c r="H620" s="22">
        <f>IF(OR(B620&amp;""="",NOT(ISNUMBER(A620))),"",IF(COUNTIFS($B$6:$B$2005,B620&amp;"",$A$6:$A$2005,"&gt;"&amp;A620)=0,1,0))</f>
        <v/>
      </c>
      <c r="I620" s="22">
        <f>IF(B620&amp;""="","",COUNTIFS($B$6:B620,B620&amp;""))</f>
        <v/>
      </c>
      <c r="J620" s="6">
        <f>IF(B620&amp;""="","",B620&amp;"|"&amp;I620)</f>
        <v/>
      </c>
    </row>
    <row r="621">
      <c r="A621" s="13" t="n"/>
      <c r="B621" s="5" t="n"/>
      <c r="C621" s="15" t="n"/>
      <c r="D621" s="14" t="n"/>
      <c r="E621" s="5" t="n"/>
      <c r="F621" s="5" t="n"/>
      <c r="G621" s="6">
        <f>IF(B621&amp;""="","",IFERROR(INDEX('الوحدات'!$C$6:$C$305,MATCH(B621&amp;"",'الوحدات'!$A$6:$A$305,0))&amp;"","كود غير موجود"))</f>
        <v/>
      </c>
      <c r="H621" s="22">
        <f>IF(OR(B621&amp;""="",NOT(ISNUMBER(A621))),"",IF(COUNTIFS($B$6:$B$2005,B621&amp;"",$A$6:$A$2005,"&gt;"&amp;A621)=0,1,0))</f>
        <v/>
      </c>
      <c r="I621" s="22">
        <f>IF(B621&amp;""="","",COUNTIFS($B$6:B621,B621&amp;""))</f>
        <v/>
      </c>
      <c r="J621" s="6">
        <f>IF(B621&amp;""="","",B621&amp;"|"&amp;I621)</f>
        <v/>
      </c>
    </row>
    <row r="622">
      <c r="A622" s="13" t="n"/>
      <c r="B622" s="5" t="n"/>
      <c r="C622" s="15" t="n"/>
      <c r="D622" s="14" t="n"/>
      <c r="E622" s="5" t="n"/>
      <c r="F622" s="5" t="n"/>
      <c r="G622" s="6">
        <f>IF(B622&amp;""="","",IFERROR(INDEX('الوحدات'!$C$6:$C$305,MATCH(B622&amp;"",'الوحدات'!$A$6:$A$305,0))&amp;"","كود غير موجود"))</f>
        <v/>
      </c>
      <c r="H622" s="22">
        <f>IF(OR(B622&amp;""="",NOT(ISNUMBER(A622))),"",IF(COUNTIFS($B$6:$B$2005,B622&amp;"",$A$6:$A$2005,"&gt;"&amp;A622)=0,1,0))</f>
        <v/>
      </c>
      <c r="I622" s="22">
        <f>IF(B622&amp;""="","",COUNTIFS($B$6:B622,B622&amp;""))</f>
        <v/>
      </c>
      <c r="J622" s="6">
        <f>IF(B622&amp;""="","",B622&amp;"|"&amp;I622)</f>
        <v/>
      </c>
    </row>
    <row r="623">
      <c r="A623" s="13" t="n"/>
      <c r="B623" s="5" t="n"/>
      <c r="C623" s="15" t="n"/>
      <c r="D623" s="14" t="n"/>
      <c r="E623" s="5" t="n"/>
      <c r="F623" s="5" t="n"/>
      <c r="G623" s="6">
        <f>IF(B623&amp;""="","",IFERROR(INDEX('الوحدات'!$C$6:$C$305,MATCH(B623&amp;"",'الوحدات'!$A$6:$A$305,0))&amp;"","كود غير موجود"))</f>
        <v/>
      </c>
      <c r="H623" s="22">
        <f>IF(OR(B623&amp;""="",NOT(ISNUMBER(A623))),"",IF(COUNTIFS($B$6:$B$2005,B623&amp;"",$A$6:$A$2005,"&gt;"&amp;A623)=0,1,0))</f>
        <v/>
      </c>
      <c r="I623" s="22">
        <f>IF(B623&amp;""="","",COUNTIFS($B$6:B623,B623&amp;""))</f>
        <v/>
      </c>
      <c r="J623" s="6">
        <f>IF(B623&amp;""="","",B623&amp;"|"&amp;I623)</f>
        <v/>
      </c>
    </row>
    <row r="624">
      <c r="A624" s="13" t="n"/>
      <c r="B624" s="5" t="n"/>
      <c r="C624" s="15" t="n"/>
      <c r="D624" s="14" t="n"/>
      <c r="E624" s="5" t="n"/>
      <c r="F624" s="5" t="n"/>
      <c r="G624" s="6">
        <f>IF(B624&amp;""="","",IFERROR(INDEX('الوحدات'!$C$6:$C$305,MATCH(B624&amp;"",'الوحدات'!$A$6:$A$305,0))&amp;"","كود غير موجود"))</f>
        <v/>
      </c>
      <c r="H624" s="22">
        <f>IF(OR(B624&amp;""="",NOT(ISNUMBER(A624))),"",IF(COUNTIFS($B$6:$B$2005,B624&amp;"",$A$6:$A$2005,"&gt;"&amp;A624)=0,1,0))</f>
        <v/>
      </c>
      <c r="I624" s="22">
        <f>IF(B624&amp;""="","",COUNTIFS($B$6:B624,B624&amp;""))</f>
        <v/>
      </c>
      <c r="J624" s="6">
        <f>IF(B624&amp;""="","",B624&amp;"|"&amp;I624)</f>
        <v/>
      </c>
    </row>
    <row r="625">
      <c r="A625" s="13" t="n"/>
      <c r="B625" s="5" t="n"/>
      <c r="C625" s="15" t="n"/>
      <c r="D625" s="14" t="n"/>
      <c r="E625" s="5" t="n"/>
      <c r="F625" s="5" t="n"/>
      <c r="G625" s="6">
        <f>IF(B625&amp;""="","",IFERROR(INDEX('الوحدات'!$C$6:$C$305,MATCH(B625&amp;"",'الوحدات'!$A$6:$A$305,0))&amp;"","كود غير موجود"))</f>
        <v/>
      </c>
      <c r="H625" s="22">
        <f>IF(OR(B625&amp;""="",NOT(ISNUMBER(A625))),"",IF(COUNTIFS($B$6:$B$2005,B625&amp;"",$A$6:$A$2005,"&gt;"&amp;A625)=0,1,0))</f>
        <v/>
      </c>
      <c r="I625" s="22">
        <f>IF(B625&amp;""="","",COUNTIFS($B$6:B625,B625&amp;""))</f>
        <v/>
      </c>
      <c r="J625" s="6">
        <f>IF(B625&amp;""="","",B625&amp;"|"&amp;I625)</f>
        <v/>
      </c>
    </row>
    <row r="626">
      <c r="A626" s="13" t="n"/>
      <c r="B626" s="5" t="n"/>
      <c r="C626" s="15" t="n"/>
      <c r="D626" s="14" t="n"/>
      <c r="E626" s="5" t="n"/>
      <c r="F626" s="5" t="n"/>
      <c r="G626" s="6">
        <f>IF(B626&amp;""="","",IFERROR(INDEX('الوحدات'!$C$6:$C$305,MATCH(B626&amp;"",'الوحدات'!$A$6:$A$305,0))&amp;"","كود غير موجود"))</f>
        <v/>
      </c>
      <c r="H626" s="22">
        <f>IF(OR(B626&amp;""="",NOT(ISNUMBER(A626))),"",IF(COUNTIFS($B$6:$B$2005,B626&amp;"",$A$6:$A$2005,"&gt;"&amp;A626)=0,1,0))</f>
        <v/>
      </c>
      <c r="I626" s="22">
        <f>IF(B626&amp;""="","",COUNTIFS($B$6:B626,B626&amp;""))</f>
        <v/>
      </c>
      <c r="J626" s="6">
        <f>IF(B626&amp;""="","",B626&amp;"|"&amp;I626)</f>
        <v/>
      </c>
    </row>
    <row r="627">
      <c r="A627" s="13" t="n"/>
      <c r="B627" s="5" t="n"/>
      <c r="C627" s="15" t="n"/>
      <c r="D627" s="14" t="n"/>
      <c r="E627" s="5" t="n"/>
      <c r="F627" s="5" t="n"/>
      <c r="G627" s="6">
        <f>IF(B627&amp;""="","",IFERROR(INDEX('الوحدات'!$C$6:$C$305,MATCH(B627&amp;"",'الوحدات'!$A$6:$A$305,0))&amp;"","كود غير موجود"))</f>
        <v/>
      </c>
      <c r="H627" s="22">
        <f>IF(OR(B627&amp;""="",NOT(ISNUMBER(A627))),"",IF(COUNTIFS($B$6:$B$2005,B627&amp;"",$A$6:$A$2005,"&gt;"&amp;A627)=0,1,0))</f>
        <v/>
      </c>
      <c r="I627" s="22">
        <f>IF(B627&amp;""="","",COUNTIFS($B$6:B627,B627&amp;""))</f>
        <v/>
      </c>
      <c r="J627" s="6">
        <f>IF(B627&amp;""="","",B627&amp;"|"&amp;I627)</f>
        <v/>
      </c>
    </row>
    <row r="628">
      <c r="A628" s="13" t="n"/>
      <c r="B628" s="5" t="n"/>
      <c r="C628" s="15" t="n"/>
      <c r="D628" s="14" t="n"/>
      <c r="E628" s="5" t="n"/>
      <c r="F628" s="5" t="n"/>
      <c r="G628" s="6">
        <f>IF(B628&amp;""="","",IFERROR(INDEX('الوحدات'!$C$6:$C$305,MATCH(B628&amp;"",'الوحدات'!$A$6:$A$305,0))&amp;"","كود غير موجود"))</f>
        <v/>
      </c>
      <c r="H628" s="22">
        <f>IF(OR(B628&amp;""="",NOT(ISNUMBER(A628))),"",IF(COUNTIFS($B$6:$B$2005,B628&amp;"",$A$6:$A$2005,"&gt;"&amp;A628)=0,1,0))</f>
        <v/>
      </c>
      <c r="I628" s="22">
        <f>IF(B628&amp;""="","",COUNTIFS($B$6:B628,B628&amp;""))</f>
        <v/>
      </c>
      <c r="J628" s="6">
        <f>IF(B628&amp;""="","",B628&amp;"|"&amp;I628)</f>
        <v/>
      </c>
    </row>
    <row r="629">
      <c r="A629" s="13" t="n"/>
      <c r="B629" s="5" t="n"/>
      <c r="C629" s="15" t="n"/>
      <c r="D629" s="14" t="n"/>
      <c r="E629" s="5" t="n"/>
      <c r="F629" s="5" t="n"/>
      <c r="G629" s="6">
        <f>IF(B629&amp;""="","",IFERROR(INDEX('الوحدات'!$C$6:$C$305,MATCH(B629&amp;"",'الوحدات'!$A$6:$A$305,0))&amp;"","كود غير موجود"))</f>
        <v/>
      </c>
      <c r="H629" s="22">
        <f>IF(OR(B629&amp;""="",NOT(ISNUMBER(A629))),"",IF(COUNTIFS($B$6:$B$2005,B629&amp;"",$A$6:$A$2005,"&gt;"&amp;A629)=0,1,0))</f>
        <v/>
      </c>
      <c r="I629" s="22">
        <f>IF(B629&amp;""="","",COUNTIFS($B$6:B629,B629&amp;""))</f>
        <v/>
      </c>
      <c r="J629" s="6">
        <f>IF(B629&amp;""="","",B629&amp;"|"&amp;I629)</f>
        <v/>
      </c>
    </row>
    <row r="630">
      <c r="A630" s="13" t="n"/>
      <c r="B630" s="5" t="n"/>
      <c r="C630" s="15" t="n"/>
      <c r="D630" s="14" t="n"/>
      <c r="E630" s="5" t="n"/>
      <c r="F630" s="5" t="n"/>
      <c r="G630" s="6">
        <f>IF(B630&amp;""="","",IFERROR(INDEX('الوحدات'!$C$6:$C$305,MATCH(B630&amp;"",'الوحدات'!$A$6:$A$305,0))&amp;"","كود غير موجود"))</f>
        <v/>
      </c>
      <c r="H630" s="22">
        <f>IF(OR(B630&amp;""="",NOT(ISNUMBER(A630))),"",IF(COUNTIFS($B$6:$B$2005,B630&amp;"",$A$6:$A$2005,"&gt;"&amp;A630)=0,1,0))</f>
        <v/>
      </c>
      <c r="I630" s="22">
        <f>IF(B630&amp;""="","",COUNTIFS($B$6:B630,B630&amp;""))</f>
        <v/>
      </c>
      <c r="J630" s="6">
        <f>IF(B630&amp;""="","",B630&amp;"|"&amp;I630)</f>
        <v/>
      </c>
    </row>
    <row r="631">
      <c r="A631" s="13" t="n"/>
      <c r="B631" s="5" t="n"/>
      <c r="C631" s="15" t="n"/>
      <c r="D631" s="14" t="n"/>
      <c r="E631" s="5" t="n"/>
      <c r="F631" s="5" t="n"/>
      <c r="G631" s="6">
        <f>IF(B631&amp;""="","",IFERROR(INDEX('الوحدات'!$C$6:$C$305,MATCH(B631&amp;"",'الوحدات'!$A$6:$A$305,0))&amp;"","كود غير موجود"))</f>
        <v/>
      </c>
      <c r="H631" s="22">
        <f>IF(OR(B631&amp;""="",NOT(ISNUMBER(A631))),"",IF(COUNTIFS($B$6:$B$2005,B631&amp;"",$A$6:$A$2005,"&gt;"&amp;A631)=0,1,0))</f>
        <v/>
      </c>
      <c r="I631" s="22">
        <f>IF(B631&amp;""="","",COUNTIFS($B$6:B631,B631&amp;""))</f>
        <v/>
      </c>
      <c r="J631" s="6">
        <f>IF(B631&amp;""="","",B631&amp;"|"&amp;I631)</f>
        <v/>
      </c>
    </row>
    <row r="632">
      <c r="A632" s="13" t="n"/>
      <c r="B632" s="5" t="n"/>
      <c r="C632" s="15" t="n"/>
      <c r="D632" s="14" t="n"/>
      <c r="E632" s="5" t="n"/>
      <c r="F632" s="5" t="n"/>
      <c r="G632" s="6">
        <f>IF(B632&amp;""="","",IFERROR(INDEX('الوحدات'!$C$6:$C$305,MATCH(B632&amp;"",'الوحدات'!$A$6:$A$305,0))&amp;"","كود غير موجود"))</f>
        <v/>
      </c>
      <c r="H632" s="22">
        <f>IF(OR(B632&amp;""="",NOT(ISNUMBER(A632))),"",IF(COUNTIFS($B$6:$B$2005,B632&amp;"",$A$6:$A$2005,"&gt;"&amp;A632)=0,1,0))</f>
        <v/>
      </c>
      <c r="I632" s="22">
        <f>IF(B632&amp;""="","",COUNTIFS($B$6:B632,B632&amp;""))</f>
        <v/>
      </c>
      <c r="J632" s="6">
        <f>IF(B632&amp;""="","",B632&amp;"|"&amp;I632)</f>
        <v/>
      </c>
    </row>
    <row r="633">
      <c r="A633" s="13" t="n"/>
      <c r="B633" s="5" t="n"/>
      <c r="C633" s="15" t="n"/>
      <c r="D633" s="14" t="n"/>
      <c r="E633" s="5" t="n"/>
      <c r="F633" s="5" t="n"/>
      <c r="G633" s="6">
        <f>IF(B633&amp;""="","",IFERROR(INDEX('الوحدات'!$C$6:$C$305,MATCH(B633&amp;"",'الوحدات'!$A$6:$A$305,0))&amp;"","كود غير موجود"))</f>
        <v/>
      </c>
      <c r="H633" s="22">
        <f>IF(OR(B633&amp;""="",NOT(ISNUMBER(A633))),"",IF(COUNTIFS($B$6:$B$2005,B633&amp;"",$A$6:$A$2005,"&gt;"&amp;A633)=0,1,0))</f>
        <v/>
      </c>
      <c r="I633" s="22">
        <f>IF(B633&amp;""="","",COUNTIFS($B$6:B633,B633&amp;""))</f>
        <v/>
      </c>
      <c r="J633" s="6">
        <f>IF(B633&amp;""="","",B633&amp;"|"&amp;I633)</f>
        <v/>
      </c>
    </row>
    <row r="634">
      <c r="A634" s="13" t="n"/>
      <c r="B634" s="5" t="n"/>
      <c r="C634" s="15" t="n"/>
      <c r="D634" s="14" t="n"/>
      <c r="E634" s="5" t="n"/>
      <c r="F634" s="5" t="n"/>
      <c r="G634" s="6">
        <f>IF(B634&amp;""="","",IFERROR(INDEX('الوحدات'!$C$6:$C$305,MATCH(B634&amp;"",'الوحدات'!$A$6:$A$305,0))&amp;"","كود غير موجود"))</f>
        <v/>
      </c>
      <c r="H634" s="22">
        <f>IF(OR(B634&amp;""="",NOT(ISNUMBER(A634))),"",IF(COUNTIFS($B$6:$B$2005,B634&amp;"",$A$6:$A$2005,"&gt;"&amp;A634)=0,1,0))</f>
        <v/>
      </c>
      <c r="I634" s="22">
        <f>IF(B634&amp;""="","",COUNTIFS($B$6:B634,B634&amp;""))</f>
        <v/>
      </c>
      <c r="J634" s="6">
        <f>IF(B634&amp;""="","",B634&amp;"|"&amp;I634)</f>
        <v/>
      </c>
    </row>
    <row r="635">
      <c r="A635" s="13" t="n"/>
      <c r="B635" s="5" t="n"/>
      <c r="C635" s="15" t="n"/>
      <c r="D635" s="14" t="n"/>
      <c r="E635" s="5" t="n"/>
      <c r="F635" s="5" t="n"/>
      <c r="G635" s="6">
        <f>IF(B635&amp;""="","",IFERROR(INDEX('الوحدات'!$C$6:$C$305,MATCH(B635&amp;"",'الوحدات'!$A$6:$A$305,0))&amp;"","كود غير موجود"))</f>
        <v/>
      </c>
      <c r="H635" s="22">
        <f>IF(OR(B635&amp;""="",NOT(ISNUMBER(A635))),"",IF(COUNTIFS($B$6:$B$2005,B635&amp;"",$A$6:$A$2005,"&gt;"&amp;A635)=0,1,0))</f>
        <v/>
      </c>
      <c r="I635" s="22">
        <f>IF(B635&amp;""="","",COUNTIFS($B$6:B635,B635&amp;""))</f>
        <v/>
      </c>
      <c r="J635" s="6">
        <f>IF(B635&amp;""="","",B635&amp;"|"&amp;I635)</f>
        <v/>
      </c>
    </row>
    <row r="636">
      <c r="A636" s="13" t="n"/>
      <c r="B636" s="5" t="n"/>
      <c r="C636" s="15" t="n"/>
      <c r="D636" s="14" t="n"/>
      <c r="E636" s="5" t="n"/>
      <c r="F636" s="5" t="n"/>
      <c r="G636" s="6">
        <f>IF(B636&amp;""="","",IFERROR(INDEX('الوحدات'!$C$6:$C$305,MATCH(B636&amp;"",'الوحدات'!$A$6:$A$305,0))&amp;"","كود غير موجود"))</f>
        <v/>
      </c>
      <c r="H636" s="22">
        <f>IF(OR(B636&amp;""="",NOT(ISNUMBER(A636))),"",IF(COUNTIFS($B$6:$B$2005,B636&amp;"",$A$6:$A$2005,"&gt;"&amp;A636)=0,1,0))</f>
        <v/>
      </c>
      <c r="I636" s="22">
        <f>IF(B636&amp;""="","",COUNTIFS($B$6:B636,B636&amp;""))</f>
        <v/>
      </c>
      <c r="J636" s="6">
        <f>IF(B636&amp;""="","",B636&amp;"|"&amp;I636)</f>
        <v/>
      </c>
    </row>
    <row r="637">
      <c r="A637" s="13" t="n"/>
      <c r="B637" s="5" t="n"/>
      <c r="C637" s="15" t="n"/>
      <c r="D637" s="14" t="n"/>
      <c r="E637" s="5" t="n"/>
      <c r="F637" s="5" t="n"/>
      <c r="G637" s="6">
        <f>IF(B637&amp;""="","",IFERROR(INDEX('الوحدات'!$C$6:$C$305,MATCH(B637&amp;"",'الوحدات'!$A$6:$A$305,0))&amp;"","كود غير موجود"))</f>
        <v/>
      </c>
      <c r="H637" s="22">
        <f>IF(OR(B637&amp;""="",NOT(ISNUMBER(A637))),"",IF(COUNTIFS($B$6:$B$2005,B637&amp;"",$A$6:$A$2005,"&gt;"&amp;A637)=0,1,0))</f>
        <v/>
      </c>
      <c r="I637" s="22">
        <f>IF(B637&amp;""="","",COUNTIFS($B$6:B637,B637&amp;""))</f>
        <v/>
      </c>
      <c r="J637" s="6">
        <f>IF(B637&amp;""="","",B637&amp;"|"&amp;I637)</f>
        <v/>
      </c>
    </row>
    <row r="638">
      <c r="A638" s="13" t="n"/>
      <c r="B638" s="5" t="n"/>
      <c r="C638" s="15" t="n"/>
      <c r="D638" s="14" t="n"/>
      <c r="E638" s="5" t="n"/>
      <c r="F638" s="5" t="n"/>
      <c r="G638" s="6">
        <f>IF(B638&amp;""="","",IFERROR(INDEX('الوحدات'!$C$6:$C$305,MATCH(B638&amp;"",'الوحدات'!$A$6:$A$305,0))&amp;"","كود غير موجود"))</f>
        <v/>
      </c>
      <c r="H638" s="22">
        <f>IF(OR(B638&amp;""="",NOT(ISNUMBER(A638))),"",IF(COUNTIFS($B$6:$B$2005,B638&amp;"",$A$6:$A$2005,"&gt;"&amp;A638)=0,1,0))</f>
        <v/>
      </c>
      <c r="I638" s="22">
        <f>IF(B638&amp;""="","",COUNTIFS($B$6:B638,B638&amp;""))</f>
        <v/>
      </c>
      <c r="J638" s="6">
        <f>IF(B638&amp;""="","",B638&amp;"|"&amp;I638)</f>
        <v/>
      </c>
    </row>
    <row r="639">
      <c r="A639" s="13" t="n"/>
      <c r="B639" s="5" t="n"/>
      <c r="C639" s="15" t="n"/>
      <c r="D639" s="14" t="n"/>
      <c r="E639" s="5" t="n"/>
      <c r="F639" s="5" t="n"/>
      <c r="G639" s="6">
        <f>IF(B639&amp;""="","",IFERROR(INDEX('الوحدات'!$C$6:$C$305,MATCH(B639&amp;"",'الوحدات'!$A$6:$A$305,0))&amp;"","كود غير موجود"))</f>
        <v/>
      </c>
      <c r="H639" s="22">
        <f>IF(OR(B639&amp;""="",NOT(ISNUMBER(A639))),"",IF(COUNTIFS($B$6:$B$2005,B639&amp;"",$A$6:$A$2005,"&gt;"&amp;A639)=0,1,0))</f>
        <v/>
      </c>
      <c r="I639" s="22">
        <f>IF(B639&amp;""="","",COUNTIFS($B$6:B639,B639&amp;""))</f>
        <v/>
      </c>
      <c r="J639" s="6">
        <f>IF(B639&amp;""="","",B639&amp;"|"&amp;I639)</f>
        <v/>
      </c>
    </row>
    <row r="640">
      <c r="A640" s="13" t="n"/>
      <c r="B640" s="5" t="n"/>
      <c r="C640" s="15" t="n"/>
      <c r="D640" s="14" t="n"/>
      <c r="E640" s="5" t="n"/>
      <c r="F640" s="5" t="n"/>
      <c r="G640" s="6">
        <f>IF(B640&amp;""="","",IFERROR(INDEX('الوحدات'!$C$6:$C$305,MATCH(B640&amp;"",'الوحدات'!$A$6:$A$305,0))&amp;"","كود غير موجود"))</f>
        <v/>
      </c>
      <c r="H640" s="22">
        <f>IF(OR(B640&amp;""="",NOT(ISNUMBER(A640))),"",IF(COUNTIFS($B$6:$B$2005,B640&amp;"",$A$6:$A$2005,"&gt;"&amp;A640)=0,1,0))</f>
        <v/>
      </c>
      <c r="I640" s="22">
        <f>IF(B640&amp;""="","",COUNTIFS($B$6:B640,B640&amp;""))</f>
        <v/>
      </c>
      <c r="J640" s="6">
        <f>IF(B640&amp;""="","",B640&amp;"|"&amp;I640)</f>
        <v/>
      </c>
    </row>
    <row r="641">
      <c r="A641" s="13" t="n"/>
      <c r="B641" s="5" t="n"/>
      <c r="C641" s="15" t="n"/>
      <c r="D641" s="14" t="n"/>
      <c r="E641" s="5" t="n"/>
      <c r="F641" s="5" t="n"/>
      <c r="G641" s="6">
        <f>IF(B641&amp;""="","",IFERROR(INDEX('الوحدات'!$C$6:$C$305,MATCH(B641&amp;"",'الوحدات'!$A$6:$A$305,0))&amp;"","كود غير موجود"))</f>
        <v/>
      </c>
      <c r="H641" s="22">
        <f>IF(OR(B641&amp;""="",NOT(ISNUMBER(A641))),"",IF(COUNTIFS($B$6:$B$2005,B641&amp;"",$A$6:$A$2005,"&gt;"&amp;A641)=0,1,0))</f>
        <v/>
      </c>
      <c r="I641" s="22">
        <f>IF(B641&amp;""="","",COUNTIFS($B$6:B641,B641&amp;""))</f>
        <v/>
      </c>
      <c r="J641" s="6">
        <f>IF(B641&amp;""="","",B641&amp;"|"&amp;I641)</f>
        <v/>
      </c>
    </row>
    <row r="642">
      <c r="A642" s="13" t="n"/>
      <c r="B642" s="5" t="n"/>
      <c r="C642" s="15" t="n"/>
      <c r="D642" s="14" t="n"/>
      <c r="E642" s="5" t="n"/>
      <c r="F642" s="5" t="n"/>
      <c r="G642" s="6">
        <f>IF(B642&amp;""="","",IFERROR(INDEX('الوحدات'!$C$6:$C$305,MATCH(B642&amp;"",'الوحدات'!$A$6:$A$305,0))&amp;"","كود غير موجود"))</f>
        <v/>
      </c>
      <c r="H642" s="22">
        <f>IF(OR(B642&amp;""="",NOT(ISNUMBER(A642))),"",IF(COUNTIFS($B$6:$B$2005,B642&amp;"",$A$6:$A$2005,"&gt;"&amp;A642)=0,1,0))</f>
        <v/>
      </c>
      <c r="I642" s="22">
        <f>IF(B642&amp;""="","",COUNTIFS($B$6:B642,B642&amp;""))</f>
        <v/>
      </c>
      <c r="J642" s="6">
        <f>IF(B642&amp;""="","",B642&amp;"|"&amp;I642)</f>
        <v/>
      </c>
    </row>
    <row r="643">
      <c r="A643" s="13" t="n"/>
      <c r="B643" s="5" t="n"/>
      <c r="C643" s="15" t="n"/>
      <c r="D643" s="14" t="n"/>
      <c r="E643" s="5" t="n"/>
      <c r="F643" s="5" t="n"/>
      <c r="G643" s="6">
        <f>IF(B643&amp;""="","",IFERROR(INDEX('الوحدات'!$C$6:$C$305,MATCH(B643&amp;"",'الوحدات'!$A$6:$A$305,0))&amp;"","كود غير موجود"))</f>
        <v/>
      </c>
      <c r="H643" s="22">
        <f>IF(OR(B643&amp;""="",NOT(ISNUMBER(A643))),"",IF(COUNTIFS($B$6:$B$2005,B643&amp;"",$A$6:$A$2005,"&gt;"&amp;A643)=0,1,0))</f>
        <v/>
      </c>
      <c r="I643" s="22">
        <f>IF(B643&amp;""="","",COUNTIFS($B$6:B643,B643&amp;""))</f>
        <v/>
      </c>
      <c r="J643" s="6">
        <f>IF(B643&amp;""="","",B643&amp;"|"&amp;I643)</f>
        <v/>
      </c>
    </row>
    <row r="644">
      <c r="A644" s="13" t="n"/>
      <c r="B644" s="5" t="n"/>
      <c r="C644" s="15" t="n"/>
      <c r="D644" s="14" t="n"/>
      <c r="E644" s="5" t="n"/>
      <c r="F644" s="5" t="n"/>
      <c r="G644" s="6">
        <f>IF(B644&amp;""="","",IFERROR(INDEX('الوحدات'!$C$6:$C$305,MATCH(B644&amp;"",'الوحدات'!$A$6:$A$305,0))&amp;"","كود غير موجود"))</f>
        <v/>
      </c>
      <c r="H644" s="22">
        <f>IF(OR(B644&amp;""="",NOT(ISNUMBER(A644))),"",IF(COUNTIFS($B$6:$B$2005,B644&amp;"",$A$6:$A$2005,"&gt;"&amp;A644)=0,1,0))</f>
        <v/>
      </c>
      <c r="I644" s="22">
        <f>IF(B644&amp;""="","",COUNTIFS($B$6:B644,B644&amp;""))</f>
        <v/>
      </c>
      <c r="J644" s="6">
        <f>IF(B644&amp;""="","",B644&amp;"|"&amp;I644)</f>
        <v/>
      </c>
    </row>
    <row r="645">
      <c r="A645" s="13" t="n"/>
      <c r="B645" s="5" t="n"/>
      <c r="C645" s="15" t="n"/>
      <c r="D645" s="14" t="n"/>
      <c r="E645" s="5" t="n"/>
      <c r="F645" s="5" t="n"/>
      <c r="G645" s="6">
        <f>IF(B645&amp;""="","",IFERROR(INDEX('الوحدات'!$C$6:$C$305,MATCH(B645&amp;"",'الوحدات'!$A$6:$A$305,0))&amp;"","كود غير موجود"))</f>
        <v/>
      </c>
      <c r="H645" s="22">
        <f>IF(OR(B645&amp;""="",NOT(ISNUMBER(A645))),"",IF(COUNTIFS($B$6:$B$2005,B645&amp;"",$A$6:$A$2005,"&gt;"&amp;A645)=0,1,0))</f>
        <v/>
      </c>
      <c r="I645" s="22">
        <f>IF(B645&amp;""="","",COUNTIFS($B$6:B645,B645&amp;""))</f>
        <v/>
      </c>
      <c r="J645" s="6">
        <f>IF(B645&amp;""="","",B645&amp;"|"&amp;I645)</f>
        <v/>
      </c>
    </row>
    <row r="646">
      <c r="A646" s="13" t="n"/>
      <c r="B646" s="5" t="n"/>
      <c r="C646" s="15" t="n"/>
      <c r="D646" s="14" t="n"/>
      <c r="E646" s="5" t="n"/>
      <c r="F646" s="5" t="n"/>
      <c r="G646" s="6">
        <f>IF(B646&amp;""="","",IFERROR(INDEX('الوحدات'!$C$6:$C$305,MATCH(B646&amp;"",'الوحدات'!$A$6:$A$305,0))&amp;"","كود غير موجود"))</f>
        <v/>
      </c>
      <c r="H646" s="22">
        <f>IF(OR(B646&amp;""="",NOT(ISNUMBER(A646))),"",IF(COUNTIFS($B$6:$B$2005,B646&amp;"",$A$6:$A$2005,"&gt;"&amp;A646)=0,1,0))</f>
        <v/>
      </c>
      <c r="I646" s="22">
        <f>IF(B646&amp;""="","",COUNTIFS($B$6:B646,B646&amp;""))</f>
        <v/>
      </c>
      <c r="J646" s="6">
        <f>IF(B646&amp;""="","",B646&amp;"|"&amp;I646)</f>
        <v/>
      </c>
    </row>
    <row r="647">
      <c r="A647" s="13" t="n"/>
      <c r="B647" s="5" t="n"/>
      <c r="C647" s="15" t="n"/>
      <c r="D647" s="14" t="n"/>
      <c r="E647" s="5" t="n"/>
      <c r="F647" s="5" t="n"/>
      <c r="G647" s="6">
        <f>IF(B647&amp;""="","",IFERROR(INDEX('الوحدات'!$C$6:$C$305,MATCH(B647&amp;"",'الوحدات'!$A$6:$A$305,0))&amp;"","كود غير موجود"))</f>
        <v/>
      </c>
      <c r="H647" s="22">
        <f>IF(OR(B647&amp;""="",NOT(ISNUMBER(A647))),"",IF(COUNTIFS($B$6:$B$2005,B647&amp;"",$A$6:$A$2005,"&gt;"&amp;A647)=0,1,0))</f>
        <v/>
      </c>
      <c r="I647" s="22">
        <f>IF(B647&amp;""="","",COUNTIFS($B$6:B647,B647&amp;""))</f>
        <v/>
      </c>
      <c r="J647" s="6">
        <f>IF(B647&amp;""="","",B647&amp;"|"&amp;I647)</f>
        <v/>
      </c>
    </row>
    <row r="648">
      <c r="A648" s="13" t="n"/>
      <c r="B648" s="5" t="n"/>
      <c r="C648" s="15" t="n"/>
      <c r="D648" s="14" t="n"/>
      <c r="E648" s="5" t="n"/>
      <c r="F648" s="5" t="n"/>
      <c r="G648" s="6">
        <f>IF(B648&amp;""="","",IFERROR(INDEX('الوحدات'!$C$6:$C$305,MATCH(B648&amp;"",'الوحدات'!$A$6:$A$305,0))&amp;"","كود غير موجود"))</f>
        <v/>
      </c>
      <c r="H648" s="22">
        <f>IF(OR(B648&amp;""="",NOT(ISNUMBER(A648))),"",IF(COUNTIFS($B$6:$B$2005,B648&amp;"",$A$6:$A$2005,"&gt;"&amp;A648)=0,1,0))</f>
        <v/>
      </c>
      <c r="I648" s="22">
        <f>IF(B648&amp;""="","",COUNTIFS($B$6:B648,B648&amp;""))</f>
        <v/>
      </c>
      <c r="J648" s="6">
        <f>IF(B648&amp;""="","",B648&amp;"|"&amp;I648)</f>
        <v/>
      </c>
    </row>
    <row r="649">
      <c r="A649" s="13" t="n"/>
      <c r="B649" s="5" t="n"/>
      <c r="C649" s="15" t="n"/>
      <c r="D649" s="14" t="n"/>
      <c r="E649" s="5" t="n"/>
      <c r="F649" s="5" t="n"/>
      <c r="G649" s="6">
        <f>IF(B649&amp;""="","",IFERROR(INDEX('الوحدات'!$C$6:$C$305,MATCH(B649&amp;"",'الوحدات'!$A$6:$A$305,0))&amp;"","كود غير موجود"))</f>
        <v/>
      </c>
      <c r="H649" s="22">
        <f>IF(OR(B649&amp;""="",NOT(ISNUMBER(A649))),"",IF(COUNTIFS($B$6:$B$2005,B649&amp;"",$A$6:$A$2005,"&gt;"&amp;A649)=0,1,0))</f>
        <v/>
      </c>
      <c r="I649" s="22">
        <f>IF(B649&amp;""="","",COUNTIFS($B$6:B649,B649&amp;""))</f>
        <v/>
      </c>
      <c r="J649" s="6">
        <f>IF(B649&amp;""="","",B649&amp;"|"&amp;I649)</f>
        <v/>
      </c>
    </row>
    <row r="650">
      <c r="A650" s="13" t="n"/>
      <c r="B650" s="5" t="n"/>
      <c r="C650" s="15" t="n"/>
      <c r="D650" s="14" t="n"/>
      <c r="E650" s="5" t="n"/>
      <c r="F650" s="5" t="n"/>
      <c r="G650" s="6">
        <f>IF(B650&amp;""="","",IFERROR(INDEX('الوحدات'!$C$6:$C$305,MATCH(B650&amp;"",'الوحدات'!$A$6:$A$305,0))&amp;"","كود غير موجود"))</f>
        <v/>
      </c>
      <c r="H650" s="22">
        <f>IF(OR(B650&amp;""="",NOT(ISNUMBER(A650))),"",IF(COUNTIFS($B$6:$B$2005,B650&amp;"",$A$6:$A$2005,"&gt;"&amp;A650)=0,1,0))</f>
        <v/>
      </c>
      <c r="I650" s="22">
        <f>IF(B650&amp;""="","",COUNTIFS($B$6:B650,B650&amp;""))</f>
        <v/>
      </c>
      <c r="J650" s="6">
        <f>IF(B650&amp;""="","",B650&amp;"|"&amp;I650)</f>
        <v/>
      </c>
    </row>
    <row r="651">
      <c r="A651" s="13" t="n"/>
      <c r="B651" s="5" t="n"/>
      <c r="C651" s="15" t="n"/>
      <c r="D651" s="14" t="n"/>
      <c r="E651" s="5" t="n"/>
      <c r="F651" s="5" t="n"/>
      <c r="G651" s="6">
        <f>IF(B651&amp;""="","",IFERROR(INDEX('الوحدات'!$C$6:$C$305,MATCH(B651&amp;"",'الوحدات'!$A$6:$A$305,0))&amp;"","كود غير موجود"))</f>
        <v/>
      </c>
      <c r="H651" s="22">
        <f>IF(OR(B651&amp;""="",NOT(ISNUMBER(A651))),"",IF(COUNTIFS($B$6:$B$2005,B651&amp;"",$A$6:$A$2005,"&gt;"&amp;A651)=0,1,0))</f>
        <v/>
      </c>
      <c r="I651" s="22">
        <f>IF(B651&amp;""="","",COUNTIFS($B$6:B651,B651&amp;""))</f>
        <v/>
      </c>
      <c r="J651" s="6">
        <f>IF(B651&amp;""="","",B651&amp;"|"&amp;I651)</f>
        <v/>
      </c>
    </row>
    <row r="652">
      <c r="A652" s="13" t="n"/>
      <c r="B652" s="5" t="n"/>
      <c r="C652" s="15" t="n"/>
      <c r="D652" s="14" t="n"/>
      <c r="E652" s="5" t="n"/>
      <c r="F652" s="5" t="n"/>
      <c r="G652" s="6">
        <f>IF(B652&amp;""="","",IFERROR(INDEX('الوحدات'!$C$6:$C$305,MATCH(B652&amp;"",'الوحدات'!$A$6:$A$305,0))&amp;"","كود غير موجود"))</f>
        <v/>
      </c>
      <c r="H652" s="22">
        <f>IF(OR(B652&amp;""="",NOT(ISNUMBER(A652))),"",IF(COUNTIFS($B$6:$B$2005,B652&amp;"",$A$6:$A$2005,"&gt;"&amp;A652)=0,1,0))</f>
        <v/>
      </c>
      <c r="I652" s="22">
        <f>IF(B652&amp;""="","",COUNTIFS($B$6:B652,B652&amp;""))</f>
        <v/>
      </c>
      <c r="J652" s="6">
        <f>IF(B652&amp;""="","",B652&amp;"|"&amp;I652)</f>
        <v/>
      </c>
    </row>
    <row r="653">
      <c r="A653" s="13" t="n"/>
      <c r="B653" s="5" t="n"/>
      <c r="C653" s="15" t="n"/>
      <c r="D653" s="14" t="n"/>
      <c r="E653" s="5" t="n"/>
      <c r="F653" s="5" t="n"/>
      <c r="G653" s="6">
        <f>IF(B653&amp;""="","",IFERROR(INDEX('الوحدات'!$C$6:$C$305,MATCH(B653&amp;"",'الوحدات'!$A$6:$A$305,0))&amp;"","كود غير موجود"))</f>
        <v/>
      </c>
      <c r="H653" s="22">
        <f>IF(OR(B653&amp;""="",NOT(ISNUMBER(A653))),"",IF(COUNTIFS($B$6:$B$2005,B653&amp;"",$A$6:$A$2005,"&gt;"&amp;A653)=0,1,0))</f>
        <v/>
      </c>
      <c r="I653" s="22">
        <f>IF(B653&amp;""="","",COUNTIFS($B$6:B653,B653&amp;""))</f>
        <v/>
      </c>
      <c r="J653" s="6">
        <f>IF(B653&amp;""="","",B653&amp;"|"&amp;I653)</f>
        <v/>
      </c>
    </row>
    <row r="654">
      <c r="A654" s="13" t="n"/>
      <c r="B654" s="5" t="n"/>
      <c r="C654" s="15" t="n"/>
      <c r="D654" s="14" t="n"/>
      <c r="E654" s="5" t="n"/>
      <c r="F654" s="5" t="n"/>
      <c r="G654" s="6">
        <f>IF(B654&amp;""="","",IFERROR(INDEX('الوحدات'!$C$6:$C$305,MATCH(B654&amp;"",'الوحدات'!$A$6:$A$305,0))&amp;"","كود غير موجود"))</f>
        <v/>
      </c>
      <c r="H654" s="22">
        <f>IF(OR(B654&amp;""="",NOT(ISNUMBER(A654))),"",IF(COUNTIFS($B$6:$B$2005,B654&amp;"",$A$6:$A$2005,"&gt;"&amp;A654)=0,1,0))</f>
        <v/>
      </c>
      <c r="I654" s="22">
        <f>IF(B654&amp;""="","",COUNTIFS($B$6:B654,B654&amp;""))</f>
        <v/>
      </c>
      <c r="J654" s="6">
        <f>IF(B654&amp;""="","",B654&amp;"|"&amp;I654)</f>
        <v/>
      </c>
    </row>
    <row r="655">
      <c r="A655" s="13" t="n"/>
      <c r="B655" s="5" t="n"/>
      <c r="C655" s="15" t="n"/>
      <c r="D655" s="14" t="n"/>
      <c r="E655" s="5" t="n"/>
      <c r="F655" s="5" t="n"/>
      <c r="G655" s="6">
        <f>IF(B655&amp;""="","",IFERROR(INDEX('الوحدات'!$C$6:$C$305,MATCH(B655&amp;"",'الوحدات'!$A$6:$A$305,0))&amp;"","كود غير موجود"))</f>
        <v/>
      </c>
      <c r="H655" s="22">
        <f>IF(OR(B655&amp;""="",NOT(ISNUMBER(A655))),"",IF(COUNTIFS($B$6:$B$2005,B655&amp;"",$A$6:$A$2005,"&gt;"&amp;A655)=0,1,0))</f>
        <v/>
      </c>
      <c r="I655" s="22">
        <f>IF(B655&amp;""="","",COUNTIFS($B$6:B655,B655&amp;""))</f>
        <v/>
      </c>
      <c r="J655" s="6">
        <f>IF(B655&amp;""="","",B655&amp;"|"&amp;I655)</f>
        <v/>
      </c>
    </row>
    <row r="656">
      <c r="A656" s="13" t="n"/>
      <c r="B656" s="5" t="n"/>
      <c r="C656" s="15" t="n"/>
      <c r="D656" s="14" t="n"/>
      <c r="E656" s="5" t="n"/>
      <c r="F656" s="5" t="n"/>
      <c r="G656" s="6">
        <f>IF(B656&amp;""="","",IFERROR(INDEX('الوحدات'!$C$6:$C$305,MATCH(B656&amp;"",'الوحدات'!$A$6:$A$305,0))&amp;"","كود غير موجود"))</f>
        <v/>
      </c>
      <c r="H656" s="22">
        <f>IF(OR(B656&amp;""="",NOT(ISNUMBER(A656))),"",IF(COUNTIFS($B$6:$B$2005,B656&amp;"",$A$6:$A$2005,"&gt;"&amp;A656)=0,1,0))</f>
        <v/>
      </c>
      <c r="I656" s="22">
        <f>IF(B656&amp;""="","",COUNTIFS($B$6:B656,B656&amp;""))</f>
        <v/>
      </c>
      <c r="J656" s="6">
        <f>IF(B656&amp;""="","",B656&amp;"|"&amp;I656)</f>
        <v/>
      </c>
    </row>
    <row r="657">
      <c r="A657" s="13" t="n"/>
      <c r="B657" s="5" t="n"/>
      <c r="C657" s="15" t="n"/>
      <c r="D657" s="14" t="n"/>
      <c r="E657" s="5" t="n"/>
      <c r="F657" s="5" t="n"/>
      <c r="G657" s="6">
        <f>IF(B657&amp;""="","",IFERROR(INDEX('الوحدات'!$C$6:$C$305,MATCH(B657&amp;"",'الوحدات'!$A$6:$A$305,0))&amp;"","كود غير موجود"))</f>
        <v/>
      </c>
      <c r="H657" s="22">
        <f>IF(OR(B657&amp;""="",NOT(ISNUMBER(A657))),"",IF(COUNTIFS($B$6:$B$2005,B657&amp;"",$A$6:$A$2005,"&gt;"&amp;A657)=0,1,0))</f>
        <v/>
      </c>
      <c r="I657" s="22">
        <f>IF(B657&amp;""="","",COUNTIFS($B$6:B657,B657&amp;""))</f>
        <v/>
      </c>
      <c r="J657" s="6">
        <f>IF(B657&amp;""="","",B657&amp;"|"&amp;I657)</f>
        <v/>
      </c>
    </row>
    <row r="658">
      <c r="A658" s="13" t="n"/>
      <c r="B658" s="5" t="n"/>
      <c r="C658" s="15" t="n"/>
      <c r="D658" s="14" t="n"/>
      <c r="E658" s="5" t="n"/>
      <c r="F658" s="5" t="n"/>
      <c r="G658" s="6">
        <f>IF(B658&amp;""="","",IFERROR(INDEX('الوحدات'!$C$6:$C$305,MATCH(B658&amp;"",'الوحدات'!$A$6:$A$305,0))&amp;"","كود غير موجود"))</f>
        <v/>
      </c>
      <c r="H658" s="22">
        <f>IF(OR(B658&amp;""="",NOT(ISNUMBER(A658))),"",IF(COUNTIFS($B$6:$B$2005,B658&amp;"",$A$6:$A$2005,"&gt;"&amp;A658)=0,1,0))</f>
        <v/>
      </c>
      <c r="I658" s="22">
        <f>IF(B658&amp;""="","",COUNTIFS($B$6:B658,B658&amp;""))</f>
        <v/>
      </c>
      <c r="J658" s="6">
        <f>IF(B658&amp;""="","",B658&amp;"|"&amp;I658)</f>
        <v/>
      </c>
    </row>
    <row r="659">
      <c r="A659" s="13" t="n"/>
      <c r="B659" s="5" t="n"/>
      <c r="C659" s="15" t="n"/>
      <c r="D659" s="14" t="n"/>
      <c r="E659" s="5" t="n"/>
      <c r="F659" s="5" t="n"/>
      <c r="G659" s="6">
        <f>IF(B659&amp;""="","",IFERROR(INDEX('الوحدات'!$C$6:$C$305,MATCH(B659&amp;"",'الوحدات'!$A$6:$A$305,0))&amp;"","كود غير موجود"))</f>
        <v/>
      </c>
      <c r="H659" s="22">
        <f>IF(OR(B659&amp;""="",NOT(ISNUMBER(A659))),"",IF(COUNTIFS($B$6:$B$2005,B659&amp;"",$A$6:$A$2005,"&gt;"&amp;A659)=0,1,0))</f>
        <v/>
      </c>
      <c r="I659" s="22">
        <f>IF(B659&amp;""="","",COUNTIFS($B$6:B659,B659&amp;""))</f>
        <v/>
      </c>
      <c r="J659" s="6">
        <f>IF(B659&amp;""="","",B659&amp;"|"&amp;I659)</f>
        <v/>
      </c>
    </row>
    <row r="660">
      <c r="A660" s="13" t="n"/>
      <c r="B660" s="5" t="n"/>
      <c r="C660" s="15" t="n"/>
      <c r="D660" s="14" t="n"/>
      <c r="E660" s="5" t="n"/>
      <c r="F660" s="5" t="n"/>
      <c r="G660" s="6">
        <f>IF(B660&amp;""="","",IFERROR(INDEX('الوحدات'!$C$6:$C$305,MATCH(B660&amp;"",'الوحدات'!$A$6:$A$305,0))&amp;"","كود غير موجود"))</f>
        <v/>
      </c>
      <c r="H660" s="22">
        <f>IF(OR(B660&amp;""="",NOT(ISNUMBER(A660))),"",IF(COUNTIFS($B$6:$B$2005,B660&amp;"",$A$6:$A$2005,"&gt;"&amp;A660)=0,1,0))</f>
        <v/>
      </c>
      <c r="I660" s="22">
        <f>IF(B660&amp;""="","",COUNTIFS($B$6:B660,B660&amp;""))</f>
        <v/>
      </c>
      <c r="J660" s="6">
        <f>IF(B660&amp;""="","",B660&amp;"|"&amp;I660)</f>
        <v/>
      </c>
    </row>
    <row r="661">
      <c r="A661" s="13" t="n"/>
      <c r="B661" s="5" t="n"/>
      <c r="C661" s="15" t="n"/>
      <c r="D661" s="14" t="n"/>
      <c r="E661" s="5" t="n"/>
      <c r="F661" s="5" t="n"/>
      <c r="G661" s="6">
        <f>IF(B661&amp;""="","",IFERROR(INDEX('الوحدات'!$C$6:$C$305,MATCH(B661&amp;"",'الوحدات'!$A$6:$A$305,0))&amp;"","كود غير موجود"))</f>
        <v/>
      </c>
      <c r="H661" s="22">
        <f>IF(OR(B661&amp;""="",NOT(ISNUMBER(A661))),"",IF(COUNTIFS($B$6:$B$2005,B661&amp;"",$A$6:$A$2005,"&gt;"&amp;A661)=0,1,0))</f>
        <v/>
      </c>
      <c r="I661" s="22">
        <f>IF(B661&amp;""="","",COUNTIFS($B$6:B661,B661&amp;""))</f>
        <v/>
      </c>
      <c r="J661" s="6">
        <f>IF(B661&amp;""="","",B661&amp;"|"&amp;I661)</f>
        <v/>
      </c>
    </row>
    <row r="662">
      <c r="A662" s="13" t="n"/>
      <c r="B662" s="5" t="n"/>
      <c r="C662" s="15" t="n"/>
      <c r="D662" s="14" t="n"/>
      <c r="E662" s="5" t="n"/>
      <c r="F662" s="5" t="n"/>
      <c r="G662" s="6">
        <f>IF(B662&amp;""="","",IFERROR(INDEX('الوحدات'!$C$6:$C$305,MATCH(B662&amp;"",'الوحدات'!$A$6:$A$305,0))&amp;"","كود غير موجود"))</f>
        <v/>
      </c>
      <c r="H662" s="22">
        <f>IF(OR(B662&amp;""="",NOT(ISNUMBER(A662))),"",IF(COUNTIFS($B$6:$B$2005,B662&amp;"",$A$6:$A$2005,"&gt;"&amp;A662)=0,1,0))</f>
        <v/>
      </c>
      <c r="I662" s="22">
        <f>IF(B662&amp;""="","",COUNTIFS($B$6:B662,B662&amp;""))</f>
        <v/>
      </c>
      <c r="J662" s="6">
        <f>IF(B662&amp;""="","",B662&amp;"|"&amp;I662)</f>
        <v/>
      </c>
    </row>
    <row r="663">
      <c r="A663" s="13" t="n"/>
      <c r="B663" s="5" t="n"/>
      <c r="C663" s="15" t="n"/>
      <c r="D663" s="14" t="n"/>
      <c r="E663" s="5" t="n"/>
      <c r="F663" s="5" t="n"/>
      <c r="G663" s="6">
        <f>IF(B663&amp;""="","",IFERROR(INDEX('الوحدات'!$C$6:$C$305,MATCH(B663&amp;"",'الوحدات'!$A$6:$A$305,0))&amp;"","كود غير موجود"))</f>
        <v/>
      </c>
      <c r="H663" s="22">
        <f>IF(OR(B663&amp;""="",NOT(ISNUMBER(A663))),"",IF(COUNTIFS($B$6:$B$2005,B663&amp;"",$A$6:$A$2005,"&gt;"&amp;A663)=0,1,0))</f>
        <v/>
      </c>
      <c r="I663" s="22">
        <f>IF(B663&amp;""="","",COUNTIFS($B$6:B663,B663&amp;""))</f>
        <v/>
      </c>
      <c r="J663" s="6">
        <f>IF(B663&amp;""="","",B663&amp;"|"&amp;I663)</f>
        <v/>
      </c>
    </row>
    <row r="664">
      <c r="A664" s="13" t="n"/>
      <c r="B664" s="5" t="n"/>
      <c r="C664" s="15" t="n"/>
      <c r="D664" s="14" t="n"/>
      <c r="E664" s="5" t="n"/>
      <c r="F664" s="5" t="n"/>
      <c r="G664" s="6">
        <f>IF(B664&amp;""="","",IFERROR(INDEX('الوحدات'!$C$6:$C$305,MATCH(B664&amp;"",'الوحدات'!$A$6:$A$305,0))&amp;"","كود غير موجود"))</f>
        <v/>
      </c>
      <c r="H664" s="22">
        <f>IF(OR(B664&amp;""="",NOT(ISNUMBER(A664))),"",IF(COUNTIFS($B$6:$B$2005,B664&amp;"",$A$6:$A$2005,"&gt;"&amp;A664)=0,1,0))</f>
        <v/>
      </c>
      <c r="I664" s="22">
        <f>IF(B664&amp;""="","",COUNTIFS($B$6:B664,B664&amp;""))</f>
        <v/>
      </c>
      <c r="J664" s="6">
        <f>IF(B664&amp;""="","",B664&amp;"|"&amp;I664)</f>
        <v/>
      </c>
    </row>
    <row r="665">
      <c r="A665" s="13" t="n"/>
      <c r="B665" s="5" t="n"/>
      <c r="C665" s="15" t="n"/>
      <c r="D665" s="14" t="n"/>
      <c r="E665" s="5" t="n"/>
      <c r="F665" s="5" t="n"/>
      <c r="G665" s="6">
        <f>IF(B665&amp;""="","",IFERROR(INDEX('الوحدات'!$C$6:$C$305,MATCH(B665&amp;"",'الوحدات'!$A$6:$A$305,0))&amp;"","كود غير موجود"))</f>
        <v/>
      </c>
      <c r="H665" s="22">
        <f>IF(OR(B665&amp;""="",NOT(ISNUMBER(A665))),"",IF(COUNTIFS($B$6:$B$2005,B665&amp;"",$A$6:$A$2005,"&gt;"&amp;A665)=0,1,0))</f>
        <v/>
      </c>
      <c r="I665" s="22">
        <f>IF(B665&amp;""="","",COUNTIFS($B$6:B665,B665&amp;""))</f>
        <v/>
      </c>
      <c r="J665" s="6">
        <f>IF(B665&amp;""="","",B665&amp;"|"&amp;I665)</f>
        <v/>
      </c>
    </row>
    <row r="666">
      <c r="A666" s="13" t="n"/>
      <c r="B666" s="5" t="n"/>
      <c r="C666" s="15" t="n"/>
      <c r="D666" s="14" t="n"/>
      <c r="E666" s="5" t="n"/>
      <c r="F666" s="5" t="n"/>
      <c r="G666" s="6">
        <f>IF(B666&amp;""="","",IFERROR(INDEX('الوحدات'!$C$6:$C$305,MATCH(B666&amp;"",'الوحدات'!$A$6:$A$305,0))&amp;"","كود غير موجود"))</f>
        <v/>
      </c>
      <c r="H666" s="22">
        <f>IF(OR(B666&amp;""="",NOT(ISNUMBER(A666))),"",IF(COUNTIFS($B$6:$B$2005,B666&amp;"",$A$6:$A$2005,"&gt;"&amp;A666)=0,1,0))</f>
        <v/>
      </c>
      <c r="I666" s="22">
        <f>IF(B666&amp;""="","",COUNTIFS($B$6:B666,B666&amp;""))</f>
        <v/>
      </c>
      <c r="J666" s="6">
        <f>IF(B666&amp;""="","",B666&amp;"|"&amp;I666)</f>
        <v/>
      </c>
    </row>
    <row r="667">
      <c r="A667" s="13" t="n"/>
      <c r="B667" s="5" t="n"/>
      <c r="C667" s="15" t="n"/>
      <c r="D667" s="14" t="n"/>
      <c r="E667" s="5" t="n"/>
      <c r="F667" s="5" t="n"/>
      <c r="G667" s="6">
        <f>IF(B667&amp;""="","",IFERROR(INDEX('الوحدات'!$C$6:$C$305,MATCH(B667&amp;"",'الوحدات'!$A$6:$A$305,0))&amp;"","كود غير موجود"))</f>
        <v/>
      </c>
      <c r="H667" s="22">
        <f>IF(OR(B667&amp;""="",NOT(ISNUMBER(A667))),"",IF(COUNTIFS($B$6:$B$2005,B667&amp;"",$A$6:$A$2005,"&gt;"&amp;A667)=0,1,0))</f>
        <v/>
      </c>
      <c r="I667" s="22">
        <f>IF(B667&amp;""="","",COUNTIFS($B$6:B667,B667&amp;""))</f>
        <v/>
      </c>
      <c r="J667" s="6">
        <f>IF(B667&amp;""="","",B667&amp;"|"&amp;I667)</f>
        <v/>
      </c>
    </row>
    <row r="668">
      <c r="A668" s="13" t="n"/>
      <c r="B668" s="5" t="n"/>
      <c r="C668" s="15" t="n"/>
      <c r="D668" s="14" t="n"/>
      <c r="E668" s="5" t="n"/>
      <c r="F668" s="5" t="n"/>
      <c r="G668" s="6">
        <f>IF(B668&amp;""="","",IFERROR(INDEX('الوحدات'!$C$6:$C$305,MATCH(B668&amp;"",'الوحدات'!$A$6:$A$305,0))&amp;"","كود غير موجود"))</f>
        <v/>
      </c>
      <c r="H668" s="22">
        <f>IF(OR(B668&amp;""="",NOT(ISNUMBER(A668))),"",IF(COUNTIFS($B$6:$B$2005,B668&amp;"",$A$6:$A$2005,"&gt;"&amp;A668)=0,1,0))</f>
        <v/>
      </c>
      <c r="I668" s="22">
        <f>IF(B668&amp;""="","",COUNTIFS($B$6:B668,B668&amp;""))</f>
        <v/>
      </c>
      <c r="J668" s="6">
        <f>IF(B668&amp;""="","",B668&amp;"|"&amp;I668)</f>
        <v/>
      </c>
    </row>
    <row r="669">
      <c r="A669" s="13" t="n"/>
      <c r="B669" s="5" t="n"/>
      <c r="C669" s="15" t="n"/>
      <c r="D669" s="14" t="n"/>
      <c r="E669" s="5" t="n"/>
      <c r="F669" s="5" t="n"/>
      <c r="G669" s="6">
        <f>IF(B669&amp;""="","",IFERROR(INDEX('الوحدات'!$C$6:$C$305,MATCH(B669&amp;"",'الوحدات'!$A$6:$A$305,0))&amp;"","كود غير موجود"))</f>
        <v/>
      </c>
      <c r="H669" s="22">
        <f>IF(OR(B669&amp;""="",NOT(ISNUMBER(A669))),"",IF(COUNTIFS($B$6:$B$2005,B669&amp;"",$A$6:$A$2005,"&gt;"&amp;A669)=0,1,0))</f>
        <v/>
      </c>
      <c r="I669" s="22">
        <f>IF(B669&amp;""="","",COUNTIFS($B$6:B669,B669&amp;""))</f>
        <v/>
      </c>
      <c r="J669" s="6">
        <f>IF(B669&amp;""="","",B669&amp;"|"&amp;I669)</f>
        <v/>
      </c>
    </row>
    <row r="670">
      <c r="A670" s="13" t="n"/>
      <c r="B670" s="5" t="n"/>
      <c r="C670" s="15" t="n"/>
      <c r="D670" s="14" t="n"/>
      <c r="E670" s="5" t="n"/>
      <c r="F670" s="5" t="n"/>
      <c r="G670" s="6">
        <f>IF(B670&amp;""="","",IFERROR(INDEX('الوحدات'!$C$6:$C$305,MATCH(B670&amp;"",'الوحدات'!$A$6:$A$305,0))&amp;"","كود غير موجود"))</f>
        <v/>
      </c>
      <c r="H670" s="22">
        <f>IF(OR(B670&amp;""="",NOT(ISNUMBER(A670))),"",IF(COUNTIFS($B$6:$B$2005,B670&amp;"",$A$6:$A$2005,"&gt;"&amp;A670)=0,1,0))</f>
        <v/>
      </c>
      <c r="I670" s="22">
        <f>IF(B670&amp;""="","",COUNTIFS($B$6:B670,B670&amp;""))</f>
        <v/>
      </c>
      <c r="J670" s="6">
        <f>IF(B670&amp;""="","",B670&amp;"|"&amp;I670)</f>
        <v/>
      </c>
    </row>
    <row r="671">
      <c r="A671" s="13" t="n"/>
      <c r="B671" s="5" t="n"/>
      <c r="C671" s="15" t="n"/>
      <c r="D671" s="14" t="n"/>
      <c r="E671" s="5" t="n"/>
      <c r="F671" s="5" t="n"/>
      <c r="G671" s="6">
        <f>IF(B671&amp;""="","",IFERROR(INDEX('الوحدات'!$C$6:$C$305,MATCH(B671&amp;"",'الوحدات'!$A$6:$A$305,0))&amp;"","كود غير موجود"))</f>
        <v/>
      </c>
      <c r="H671" s="22">
        <f>IF(OR(B671&amp;""="",NOT(ISNUMBER(A671))),"",IF(COUNTIFS($B$6:$B$2005,B671&amp;"",$A$6:$A$2005,"&gt;"&amp;A671)=0,1,0))</f>
        <v/>
      </c>
      <c r="I671" s="22">
        <f>IF(B671&amp;""="","",COUNTIFS($B$6:B671,B671&amp;""))</f>
        <v/>
      </c>
      <c r="J671" s="6">
        <f>IF(B671&amp;""="","",B671&amp;"|"&amp;I671)</f>
        <v/>
      </c>
    </row>
    <row r="672">
      <c r="A672" s="13" t="n"/>
      <c r="B672" s="5" t="n"/>
      <c r="C672" s="15" t="n"/>
      <c r="D672" s="14" t="n"/>
      <c r="E672" s="5" t="n"/>
      <c r="F672" s="5" t="n"/>
      <c r="G672" s="6">
        <f>IF(B672&amp;""="","",IFERROR(INDEX('الوحدات'!$C$6:$C$305,MATCH(B672&amp;"",'الوحدات'!$A$6:$A$305,0))&amp;"","كود غير موجود"))</f>
        <v/>
      </c>
      <c r="H672" s="22">
        <f>IF(OR(B672&amp;""="",NOT(ISNUMBER(A672))),"",IF(COUNTIFS($B$6:$B$2005,B672&amp;"",$A$6:$A$2005,"&gt;"&amp;A672)=0,1,0))</f>
        <v/>
      </c>
      <c r="I672" s="22">
        <f>IF(B672&amp;""="","",COUNTIFS($B$6:B672,B672&amp;""))</f>
        <v/>
      </c>
      <c r="J672" s="6">
        <f>IF(B672&amp;""="","",B672&amp;"|"&amp;I672)</f>
        <v/>
      </c>
    </row>
    <row r="673">
      <c r="A673" s="13" t="n"/>
      <c r="B673" s="5" t="n"/>
      <c r="C673" s="15" t="n"/>
      <c r="D673" s="14" t="n"/>
      <c r="E673" s="5" t="n"/>
      <c r="F673" s="5" t="n"/>
      <c r="G673" s="6">
        <f>IF(B673&amp;""="","",IFERROR(INDEX('الوحدات'!$C$6:$C$305,MATCH(B673&amp;"",'الوحدات'!$A$6:$A$305,0))&amp;"","كود غير موجود"))</f>
        <v/>
      </c>
      <c r="H673" s="22">
        <f>IF(OR(B673&amp;""="",NOT(ISNUMBER(A673))),"",IF(COUNTIFS($B$6:$B$2005,B673&amp;"",$A$6:$A$2005,"&gt;"&amp;A673)=0,1,0))</f>
        <v/>
      </c>
      <c r="I673" s="22">
        <f>IF(B673&amp;""="","",COUNTIFS($B$6:B673,B673&amp;""))</f>
        <v/>
      </c>
      <c r="J673" s="6">
        <f>IF(B673&amp;""="","",B673&amp;"|"&amp;I673)</f>
        <v/>
      </c>
    </row>
    <row r="674">
      <c r="A674" s="13" t="n"/>
      <c r="B674" s="5" t="n"/>
      <c r="C674" s="15" t="n"/>
      <c r="D674" s="14" t="n"/>
      <c r="E674" s="5" t="n"/>
      <c r="F674" s="5" t="n"/>
      <c r="G674" s="6">
        <f>IF(B674&amp;""="","",IFERROR(INDEX('الوحدات'!$C$6:$C$305,MATCH(B674&amp;"",'الوحدات'!$A$6:$A$305,0))&amp;"","كود غير موجود"))</f>
        <v/>
      </c>
      <c r="H674" s="22">
        <f>IF(OR(B674&amp;""="",NOT(ISNUMBER(A674))),"",IF(COUNTIFS($B$6:$B$2005,B674&amp;"",$A$6:$A$2005,"&gt;"&amp;A674)=0,1,0))</f>
        <v/>
      </c>
      <c r="I674" s="22">
        <f>IF(B674&amp;""="","",COUNTIFS($B$6:B674,B674&amp;""))</f>
        <v/>
      </c>
      <c r="J674" s="6">
        <f>IF(B674&amp;""="","",B674&amp;"|"&amp;I674)</f>
        <v/>
      </c>
    </row>
    <row r="675">
      <c r="A675" s="13" t="n"/>
      <c r="B675" s="5" t="n"/>
      <c r="C675" s="15" t="n"/>
      <c r="D675" s="14" t="n"/>
      <c r="E675" s="5" t="n"/>
      <c r="F675" s="5" t="n"/>
      <c r="G675" s="6">
        <f>IF(B675&amp;""="","",IFERROR(INDEX('الوحدات'!$C$6:$C$305,MATCH(B675&amp;"",'الوحدات'!$A$6:$A$305,0))&amp;"","كود غير موجود"))</f>
        <v/>
      </c>
      <c r="H675" s="22">
        <f>IF(OR(B675&amp;""="",NOT(ISNUMBER(A675))),"",IF(COUNTIFS($B$6:$B$2005,B675&amp;"",$A$6:$A$2005,"&gt;"&amp;A675)=0,1,0))</f>
        <v/>
      </c>
      <c r="I675" s="22">
        <f>IF(B675&amp;""="","",COUNTIFS($B$6:B675,B675&amp;""))</f>
        <v/>
      </c>
      <c r="J675" s="6">
        <f>IF(B675&amp;""="","",B675&amp;"|"&amp;I675)</f>
        <v/>
      </c>
    </row>
    <row r="676">
      <c r="A676" s="13" t="n"/>
      <c r="B676" s="5" t="n"/>
      <c r="C676" s="15" t="n"/>
      <c r="D676" s="14" t="n"/>
      <c r="E676" s="5" t="n"/>
      <c r="F676" s="5" t="n"/>
      <c r="G676" s="6">
        <f>IF(B676&amp;""="","",IFERROR(INDEX('الوحدات'!$C$6:$C$305,MATCH(B676&amp;"",'الوحدات'!$A$6:$A$305,0))&amp;"","كود غير موجود"))</f>
        <v/>
      </c>
      <c r="H676" s="22">
        <f>IF(OR(B676&amp;""="",NOT(ISNUMBER(A676))),"",IF(COUNTIFS($B$6:$B$2005,B676&amp;"",$A$6:$A$2005,"&gt;"&amp;A676)=0,1,0))</f>
        <v/>
      </c>
      <c r="I676" s="22">
        <f>IF(B676&amp;""="","",COUNTIFS($B$6:B676,B676&amp;""))</f>
        <v/>
      </c>
      <c r="J676" s="6">
        <f>IF(B676&amp;""="","",B676&amp;"|"&amp;I676)</f>
        <v/>
      </c>
    </row>
    <row r="677">
      <c r="A677" s="13" t="n"/>
      <c r="B677" s="5" t="n"/>
      <c r="C677" s="15" t="n"/>
      <c r="D677" s="14" t="n"/>
      <c r="E677" s="5" t="n"/>
      <c r="F677" s="5" t="n"/>
      <c r="G677" s="6">
        <f>IF(B677&amp;""="","",IFERROR(INDEX('الوحدات'!$C$6:$C$305,MATCH(B677&amp;"",'الوحدات'!$A$6:$A$305,0))&amp;"","كود غير موجود"))</f>
        <v/>
      </c>
      <c r="H677" s="22">
        <f>IF(OR(B677&amp;""="",NOT(ISNUMBER(A677))),"",IF(COUNTIFS($B$6:$B$2005,B677&amp;"",$A$6:$A$2005,"&gt;"&amp;A677)=0,1,0))</f>
        <v/>
      </c>
      <c r="I677" s="22">
        <f>IF(B677&amp;""="","",COUNTIFS($B$6:B677,B677&amp;""))</f>
        <v/>
      </c>
      <c r="J677" s="6">
        <f>IF(B677&amp;""="","",B677&amp;"|"&amp;I677)</f>
        <v/>
      </c>
    </row>
    <row r="678">
      <c r="A678" s="13" t="n"/>
      <c r="B678" s="5" t="n"/>
      <c r="C678" s="15" t="n"/>
      <c r="D678" s="14" t="n"/>
      <c r="E678" s="5" t="n"/>
      <c r="F678" s="5" t="n"/>
      <c r="G678" s="6">
        <f>IF(B678&amp;""="","",IFERROR(INDEX('الوحدات'!$C$6:$C$305,MATCH(B678&amp;"",'الوحدات'!$A$6:$A$305,0))&amp;"","كود غير موجود"))</f>
        <v/>
      </c>
      <c r="H678" s="22">
        <f>IF(OR(B678&amp;""="",NOT(ISNUMBER(A678))),"",IF(COUNTIFS($B$6:$B$2005,B678&amp;"",$A$6:$A$2005,"&gt;"&amp;A678)=0,1,0))</f>
        <v/>
      </c>
      <c r="I678" s="22">
        <f>IF(B678&amp;""="","",COUNTIFS($B$6:B678,B678&amp;""))</f>
        <v/>
      </c>
      <c r="J678" s="6">
        <f>IF(B678&amp;""="","",B678&amp;"|"&amp;I678)</f>
        <v/>
      </c>
    </row>
    <row r="679">
      <c r="A679" s="13" t="n"/>
      <c r="B679" s="5" t="n"/>
      <c r="C679" s="15" t="n"/>
      <c r="D679" s="14" t="n"/>
      <c r="E679" s="5" t="n"/>
      <c r="F679" s="5" t="n"/>
      <c r="G679" s="6">
        <f>IF(B679&amp;""="","",IFERROR(INDEX('الوحدات'!$C$6:$C$305,MATCH(B679&amp;"",'الوحدات'!$A$6:$A$305,0))&amp;"","كود غير موجود"))</f>
        <v/>
      </c>
      <c r="H679" s="22">
        <f>IF(OR(B679&amp;""="",NOT(ISNUMBER(A679))),"",IF(COUNTIFS($B$6:$B$2005,B679&amp;"",$A$6:$A$2005,"&gt;"&amp;A679)=0,1,0))</f>
        <v/>
      </c>
      <c r="I679" s="22">
        <f>IF(B679&amp;""="","",COUNTIFS($B$6:B679,B679&amp;""))</f>
        <v/>
      </c>
      <c r="J679" s="6">
        <f>IF(B679&amp;""="","",B679&amp;"|"&amp;I679)</f>
        <v/>
      </c>
    </row>
    <row r="680">
      <c r="A680" s="13" t="n"/>
      <c r="B680" s="5" t="n"/>
      <c r="C680" s="15" t="n"/>
      <c r="D680" s="14" t="n"/>
      <c r="E680" s="5" t="n"/>
      <c r="F680" s="5" t="n"/>
      <c r="G680" s="6">
        <f>IF(B680&amp;""="","",IFERROR(INDEX('الوحدات'!$C$6:$C$305,MATCH(B680&amp;"",'الوحدات'!$A$6:$A$305,0))&amp;"","كود غير موجود"))</f>
        <v/>
      </c>
      <c r="H680" s="22">
        <f>IF(OR(B680&amp;""="",NOT(ISNUMBER(A680))),"",IF(COUNTIFS($B$6:$B$2005,B680&amp;"",$A$6:$A$2005,"&gt;"&amp;A680)=0,1,0))</f>
        <v/>
      </c>
      <c r="I680" s="22">
        <f>IF(B680&amp;""="","",COUNTIFS($B$6:B680,B680&amp;""))</f>
        <v/>
      </c>
      <c r="J680" s="6">
        <f>IF(B680&amp;""="","",B680&amp;"|"&amp;I680)</f>
        <v/>
      </c>
    </row>
    <row r="681">
      <c r="A681" s="13" t="n"/>
      <c r="B681" s="5" t="n"/>
      <c r="C681" s="15" t="n"/>
      <c r="D681" s="14" t="n"/>
      <c r="E681" s="5" t="n"/>
      <c r="F681" s="5" t="n"/>
      <c r="G681" s="6">
        <f>IF(B681&amp;""="","",IFERROR(INDEX('الوحدات'!$C$6:$C$305,MATCH(B681&amp;"",'الوحدات'!$A$6:$A$305,0))&amp;"","كود غير موجود"))</f>
        <v/>
      </c>
      <c r="H681" s="22">
        <f>IF(OR(B681&amp;""="",NOT(ISNUMBER(A681))),"",IF(COUNTIFS($B$6:$B$2005,B681&amp;"",$A$6:$A$2005,"&gt;"&amp;A681)=0,1,0))</f>
        <v/>
      </c>
      <c r="I681" s="22">
        <f>IF(B681&amp;""="","",COUNTIFS($B$6:B681,B681&amp;""))</f>
        <v/>
      </c>
      <c r="J681" s="6">
        <f>IF(B681&amp;""="","",B681&amp;"|"&amp;I681)</f>
        <v/>
      </c>
    </row>
    <row r="682">
      <c r="A682" s="13" t="n"/>
      <c r="B682" s="5" t="n"/>
      <c r="C682" s="15" t="n"/>
      <c r="D682" s="14" t="n"/>
      <c r="E682" s="5" t="n"/>
      <c r="F682" s="5" t="n"/>
      <c r="G682" s="6">
        <f>IF(B682&amp;""="","",IFERROR(INDEX('الوحدات'!$C$6:$C$305,MATCH(B682&amp;"",'الوحدات'!$A$6:$A$305,0))&amp;"","كود غير موجود"))</f>
        <v/>
      </c>
      <c r="H682" s="22">
        <f>IF(OR(B682&amp;""="",NOT(ISNUMBER(A682))),"",IF(COUNTIFS($B$6:$B$2005,B682&amp;"",$A$6:$A$2005,"&gt;"&amp;A682)=0,1,0))</f>
        <v/>
      </c>
      <c r="I682" s="22">
        <f>IF(B682&amp;""="","",COUNTIFS($B$6:B682,B682&amp;""))</f>
        <v/>
      </c>
      <c r="J682" s="6">
        <f>IF(B682&amp;""="","",B682&amp;"|"&amp;I682)</f>
        <v/>
      </c>
    </row>
    <row r="683">
      <c r="A683" s="13" t="n"/>
      <c r="B683" s="5" t="n"/>
      <c r="C683" s="15" t="n"/>
      <c r="D683" s="14" t="n"/>
      <c r="E683" s="5" t="n"/>
      <c r="F683" s="5" t="n"/>
      <c r="G683" s="6">
        <f>IF(B683&amp;""="","",IFERROR(INDEX('الوحدات'!$C$6:$C$305,MATCH(B683&amp;"",'الوحدات'!$A$6:$A$305,0))&amp;"","كود غير موجود"))</f>
        <v/>
      </c>
      <c r="H683" s="22">
        <f>IF(OR(B683&amp;""="",NOT(ISNUMBER(A683))),"",IF(COUNTIFS($B$6:$B$2005,B683&amp;"",$A$6:$A$2005,"&gt;"&amp;A683)=0,1,0))</f>
        <v/>
      </c>
      <c r="I683" s="22">
        <f>IF(B683&amp;""="","",COUNTIFS($B$6:B683,B683&amp;""))</f>
        <v/>
      </c>
      <c r="J683" s="6">
        <f>IF(B683&amp;""="","",B683&amp;"|"&amp;I683)</f>
        <v/>
      </c>
    </row>
    <row r="684">
      <c r="A684" s="13" t="n"/>
      <c r="B684" s="5" t="n"/>
      <c r="C684" s="15" t="n"/>
      <c r="D684" s="14" t="n"/>
      <c r="E684" s="5" t="n"/>
      <c r="F684" s="5" t="n"/>
      <c r="G684" s="6">
        <f>IF(B684&amp;""="","",IFERROR(INDEX('الوحدات'!$C$6:$C$305,MATCH(B684&amp;"",'الوحدات'!$A$6:$A$305,0))&amp;"","كود غير موجود"))</f>
        <v/>
      </c>
      <c r="H684" s="22">
        <f>IF(OR(B684&amp;""="",NOT(ISNUMBER(A684))),"",IF(COUNTIFS($B$6:$B$2005,B684&amp;"",$A$6:$A$2005,"&gt;"&amp;A684)=0,1,0))</f>
        <v/>
      </c>
      <c r="I684" s="22">
        <f>IF(B684&amp;""="","",COUNTIFS($B$6:B684,B684&amp;""))</f>
        <v/>
      </c>
      <c r="J684" s="6">
        <f>IF(B684&amp;""="","",B684&amp;"|"&amp;I684)</f>
        <v/>
      </c>
    </row>
    <row r="685">
      <c r="A685" s="13" t="n"/>
      <c r="B685" s="5" t="n"/>
      <c r="C685" s="15" t="n"/>
      <c r="D685" s="14" t="n"/>
      <c r="E685" s="5" t="n"/>
      <c r="F685" s="5" t="n"/>
      <c r="G685" s="6">
        <f>IF(B685&amp;""="","",IFERROR(INDEX('الوحدات'!$C$6:$C$305,MATCH(B685&amp;"",'الوحدات'!$A$6:$A$305,0))&amp;"","كود غير موجود"))</f>
        <v/>
      </c>
      <c r="H685" s="22">
        <f>IF(OR(B685&amp;""="",NOT(ISNUMBER(A685))),"",IF(COUNTIFS($B$6:$B$2005,B685&amp;"",$A$6:$A$2005,"&gt;"&amp;A685)=0,1,0))</f>
        <v/>
      </c>
      <c r="I685" s="22">
        <f>IF(B685&amp;""="","",COUNTIFS($B$6:B685,B685&amp;""))</f>
        <v/>
      </c>
      <c r="J685" s="6">
        <f>IF(B685&amp;""="","",B685&amp;"|"&amp;I685)</f>
        <v/>
      </c>
    </row>
    <row r="686">
      <c r="A686" s="13" t="n"/>
      <c r="B686" s="5" t="n"/>
      <c r="C686" s="15" t="n"/>
      <c r="D686" s="14" t="n"/>
      <c r="E686" s="5" t="n"/>
      <c r="F686" s="5" t="n"/>
      <c r="G686" s="6">
        <f>IF(B686&amp;""="","",IFERROR(INDEX('الوحدات'!$C$6:$C$305,MATCH(B686&amp;"",'الوحدات'!$A$6:$A$305,0))&amp;"","كود غير موجود"))</f>
        <v/>
      </c>
      <c r="H686" s="22">
        <f>IF(OR(B686&amp;""="",NOT(ISNUMBER(A686))),"",IF(COUNTIFS($B$6:$B$2005,B686&amp;"",$A$6:$A$2005,"&gt;"&amp;A686)=0,1,0))</f>
        <v/>
      </c>
      <c r="I686" s="22">
        <f>IF(B686&amp;""="","",COUNTIFS($B$6:B686,B686&amp;""))</f>
        <v/>
      </c>
      <c r="J686" s="6">
        <f>IF(B686&amp;""="","",B686&amp;"|"&amp;I686)</f>
        <v/>
      </c>
    </row>
    <row r="687">
      <c r="A687" s="13" t="n"/>
      <c r="B687" s="5" t="n"/>
      <c r="C687" s="15" t="n"/>
      <c r="D687" s="14" t="n"/>
      <c r="E687" s="5" t="n"/>
      <c r="F687" s="5" t="n"/>
      <c r="G687" s="6">
        <f>IF(B687&amp;""="","",IFERROR(INDEX('الوحدات'!$C$6:$C$305,MATCH(B687&amp;"",'الوحدات'!$A$6:$A$305,0))&amp;"","كود غير موجود"))</f>
        <v/>
      </c>
      <c r="H687" s="22">
        <f>IF(OR(B687&amp;""="",NOT(ISNUMBER(A687))),"",IF(COUNTIFS($B$6:$B$2005,B687&amp;"",$A$6:$A$2005,"&gt;"&amp;A687)=0,1,0))</f>
        <v/>
      </c>
      <c r="I687" s="22">
        <f>IF(B687&amp;""="","",COUNTIFS($B$6:B687,B687&amp;""))</f>
        <v/>
      </c>
      <c r="J687" s="6">
        <f>IF(B687&amp;""="","",B687&amp;"|"&amp;I687)</f>
        <v/>
      </c>
    </row>
    <row r="688">
      <c r="A688" s="13" t="n"/>
      <c r="B688" s="5" t="n"/>
      <c r="C688" s="15" t="n"/>
      <c r="D688" s="14" t="n"/>
      <c r="E688" s="5" t="n"/>
      <c r="F688" s="5" t="n"/>
      <c r="G688" s="6">
        <f>IF(B688&amp;""="","",IFERROR(INDEX('الوحدات'!$C$6:$C$305,MATCH(B688&amp;"",'الوحدات'!$A$6:$A$305,0))&amp;"","كود غير موجود"))</f>
        <v/>
      </c>
      <c r="H688" s="22">
        <f>IF(OR(B688&amp;""="",NOT(ISNUMBER(A688))),"",IF(COUNTIFS($B$6:$B$2005,B688&amp;"",$A$6:$A$2005,"&gt;"&amp;A688)=0,1,0))</f>
        <v/>
      </c>
      <c r="I688" s="22">
        <f>IF(B688&amp;""="","",COUNTIFS($B$6:B688,B688&amp;""))</f>
        <v/>
      </c>
      <c r="J688" s="6">
        <f>IF(B688&amp;""="","",B688&amp;"|"&amp;I688)</f>
        <v/>
      </c>
    </row>
    <row r="689">
      <c r="A689" s="13" t="n"/>
      <c r="B689" s="5" t="n"/>
      <c r="C689" s="15" t="n"/>
      <c r="D689" s="14" t="n"/>
      <c r="E689" s="5" t="n"/>
      <c r="F689" s="5" t="n"/>
      <c r="G689" s="6">
        <f>IF(B689&amp;""="","",IFERROR(INDEX('الوحدات'!$C$6:$C$305,MATCH(B689&amp;"",'الوحدات'!$A$6:$A$305,0))&amp;"","كود غير موجود"))</f>
        <v/>
      </c>
      <c r="H689" s="22">
        <f>IF(OR(B689&amp;""="",NOT(ISNUMBER(A689))),"",IF(COUNTIFS($B$6:$B$2005,B689&amp;"",$A$6:$A$2005,"&gt;"&amp;A689)=0,1,0))</f>
        <v/>
      </c>
      <c r="I689" s="22">
        <f>IF(B689&amp;""="","",COUNTIFS($B$6:B689,B689&amp;""))</f>
        <v/>
      </c>
      <c r="J689" s="6">
        <f>IF(B689&amp;""="","",B689&amp;"|"&amp;I689)</f>
        <v/>
      </c>
    </row>
    <row r="690">
      <c r="A690" s="13" t="n"/>
      <c r="B690" s="5" t="n"/>
      <c r="C690" s="15" t="n"/>
      <c r="D690" s="14" t="n"/>
      <c r="E690" s="5" t="n"/>
      <c r="F690" s="5" t="n"/>
      <c r="G690" s="6">
        <f>IF(B690&amp;""="","",IFERROR(INDEX('الوحدات'!$C$6:$C$305,MATCH(B690&amp;"",'الوحدات'!$A$6:$A$305,0))&amp;"","كود غير موجود"))</f>
        <v/>
      </c>
      <c r="H690" s="22">
        <f>IF(OR(B690&amp;""="",NOT(ISNUMBER(A690))),"",IF(COUNTIFS($B$6:$B$2005,B690&amp;"",$A$6:$A$2005,"&gt;"&amp;A690)=0,1,0))</f>
        <v/>
      </c>
      <c r="I690" s="22">
        <f>IF(B690&amp;""="","",COUNTIFS($B$6:B690,B690&amp;""))</f>
        <v/>
      </c>
      <c r="J690" s="6">
        <f>IF(B690&amp;""="","",B690&amp;"|"&amp;I690)</f>
        <v/>
      </c>
    </row>
    <row r="691">
      <c r="A691" s="13" t="n"/>
      <c r="B691" s="5" t="n"/>
      <c r="C691" s="15" t="n"/>
      <c r="D691" s="14" t="n"/>
      <c r="E691" s="5" t="n"/>
      <c r="F691" s="5" t="n"/>
      <c r="G691" s="6">
        <f>IF(B691&amp;""="","",IFERROR(INDEX('الوحدات'!$C$6:$C$305,MATCH(B691&amp;"",'الوحدات'!$A$6:$A$305,0))&amp;"","كود غير موجود"))</f>
        <v/>
      </c>
      <c r="H691" s="22">
        <f>IF(OR(B691&amp;""="",NOT(ISNUMBER(A691))),"",IF(COUNTIFS($B$6:$B$2005,B691&amp;"",$A$6:$A$2005,"&gt;"&amp;A691)=0,1,0))</f>
        <v/>
      </c>
      <c r="I691" s="22">
        <f>IF(B691&amp;""="","",COUNTIFS($B$6:B691,B691&amp;""))</f>
        <v/>
      </c>
      <c r="J691" s="6">
        <f>IF(B691&amp;""="","",B691&amp;"|"&amp;I691)</f>
        <v/>
      </c>
    </row>
    <row r="692">
      <c r="A692" s="13" t="n"/>
      <c r="B692" s="5" t="n"/>
      <c r="C692" s="15" t="n"/>
      <c r="D692" s="14" t="n"/>
      <c r="E692" s="5" t="n"/>
      <c r="F692" s="5" t="n"/>
      <c r="G692" s="6">
        <f>IF(B692&amp;""="","",IFERROR(INDEX('الوحدات'!$C$6:$C$305,MATCH(B692&amp;"",'الوحدات'!$A$6:$A$305,0))&amp;"","كود غير موجود"))</f>
        <v/>
      </c>
      <c r="H692" s="22">
        <f>IF(OR(B692&amp;""="",NOT(ISNUMBER(A692))),"",IF(COUNTIFS($B$6:$B$2005,B692&amp;"",$A$6:$A$2005,"&gt;"&amp;A692)=0,1,0))</f>
        <v/>
      </c>
      <c r="I692" s="22">
        <f>IF(B692&amp;""="","",COUNTIFS($B$6:B692,B692&amp;""))</f>
        <v/>
      </c>
      <c r="J692" s="6">
        <f>IF(B692&amp;""="","",B692&amp;"|"&amp;I692)</f>
        <v/>
      </c>
    </row>
    <row r="693">
      <c r="A693" s="13" t="n"/>
      <c r="B693" s="5" t="n"/>
      <c r="C693" s="15" t="n"/>
      <c r="D693" s="14" t="n"/>
      <c r="E693" s="5" t="n"/>
      <c r="F693" s="5" t="n"/>
      <c r="G693" s="6">
        <f>IF(B693&amp;""="","",IFERROR(INDEX('الوحدات'!$C$6:$C$305,MATCH(B693&amp;"",'الوحدات'!$A$6:$A$305,0))&amp;"","كود غير موجود"))</f>
        <v/>
      </c>
      <c r="H693" s="22">
        <f>IF(OR(B693&amp;""="",NOT(ISNUMBER(A693))),"",IF(COUNTIFS($B$6:$B$2005,B693&amp;"",$A$6:$A$2005,"&gt;"&amp;A693)=0,1,0))</f>
        <v/>
      </c>
      <c r="I693" s="22">
        <f>IF(B693&amp;""="","",COUNTIFS($B$6:B693,B693&amp;""))</f>
        <v/>
      </c>
      <c r="J693" s="6">
        <f>IF(B693&amp;""="","",B693&amp;"|"&amp;I693)</f>
        <v/>
      </c>
    </row>
    <row r="694">
      <c r="A694" s="13" t="n"/>
      <c r="B694" s="5" t="n"/>
      <c r="C694" s="15" t="n"/>
      <c r="D694" s="14" t="n"/>
      <c r="E694" s="5" t="n"/>
      <c r="F694" s="5" t="n"/>
      <c r="G694" s="6">
        <f>IF(B694&amp;""="","",IFERROR(INDEX('الوحدات'!$C$6:$C$305,MATCH(B694&amp;"",'الوحدات'!$A$6:$A$305,0))&amp;"","كود غير موجود"))</f>
        <v/>
      </c>
      <c r="H694" s="22">
        <f>IF(OR(B694&amp;""="",NOT(ISNUMBER(A694))),"",IF(COUNTIFS($B$6:$B$2005,B694&amp;"",$A$6:$A$2005,"&gt;"&amp;A694)=0,1,0))</f>
        <v/>
      </c>
      <c r="I694" s="22">
        <f>IF(B694&amp;""="","",COUNTIFS($B$6:B694,B694&amp;""))</f>
        <v/>
      </c>
      <c r="J694" s="6">
        <f>IF(B694&amp;""="","",B694&amp;"|"&amp;I694)</f>
        <v/>
      </c>
    </row>
    <row r="695">
      <c r="A695" s="13" t="n"/>
      <c r="B695" s="5" t="n"/>
      <c r="C695" s="15" t="n"/>
      <c r="D695" s="14" t="n"/>
      <c r="E695" s="5" t="n"/>
      <c r="F695" s="5" t="n"/>
      <c r="G695" s="6">
        <f>IF(B695&amp;""="","",IFERROR(INDEX('الوحدات'!$C$6:$C$305,MATCH(B695&amp;"",'الوحدات'!$A$6:$A$305,0))&amp;"","كود غير موجود"))</f>
        <v/>
      </c>
      <c r="H695" s="22">
        <f>IF(OR(B695&amp;""="",NOT(ISNUMBER(A695))),"",IF(COUNTIFS($B$6:$B$2005,B695&amp;"",$A$6:$A$2005,"&gt;"&amp;A695)=0,1,0))</f>
        <v/>
      </c>
      <c r="I695" s="22">
        <f>IF(B695&amp;""="","",COUNTIFS($B$6:B695,B695&amp;""))</f>
        <v/>
      </c>
      <c r="J695" s="6">
        <f>IF(B695&amp;""="","",B695&amp;"|"&amp;I695)</f>
        <v/>
      </c>
    </row>
    <row r="696">
      <c r="A696" s="13" t="n"/>
      <c r="B696" s="5" t="n"/>
      <c r="C696" s="15" t="n"/>
      <c r="D696" s="14" t="n"/>
      <c r="E696" s="5" t="n"/>
      <c r="F696" s="5" t="n"/>
      <c r="G696" s="6">
        <f>IF(B696&amp;""="","",IFERROR(INDEX('الوحدات'!$C$6:$C$305,MATCH(B696&amp;"",'الوحدات'!$A$6:$A$305,0))&amp;"","كود غير موجود"))</f>
        <v/>
      </c>
      <c r="H696" s="22">
        <f>IF(OR(B696&amp;""="",NOT(ISNUMBER(A696))),"",IF(COUNTIFS($B$6:$B$2005,B696&amp;"",$A$6:$A$2005,"&gt;"&amp;A696)=0,1,0))</f>
        <v/>
      </c>
      <c r="I696" s="22">
        <f>IF(B696&amp;""="","",COUNTIFS($B$6:B696,B696&amp;""))</f>
        <v/>
      </c>
      <c r="J696" s="6">
        <f>IF(B696&amp;""="","",B696&amp;"|"&amp;I696)</f>
        <v/>
      </c>
    </row>
    <row r="697">
      <c r="A697" s="13" t="n"/>
      <c r="B697" s="5" t="n"/>
      <c r="C697" s="15" t="n"/>
      <c r="D697" s="14" t="n"/>
      <c r="E697" s="5" t="n"/>
      <c r="F697" s="5" t="n"/>
      <c r="G697" s="6">
        <f>IF(B697&amp;""="","",IFERROR(INDEX('الوحدات'!$C$6:$C$305,MATCH(B697&amp;"",'الوحدات'!$A$6:$A$305,0))&amp;"","كود غير موجود"))</f>
        <v/>
      </c>
      <c r="H697" s="22">
        <f>IF(OR(B697&amp;""="",NOT(ISNUMBER(A697))),"",IF(COUNTIFS($B$6:$B$2005,B697&amp;"",$A$6:$A$2005,"&gt;"&amp;A697)=0,1,0))</f>
        <v/>
      </c>
      <c r="I697" s="22">
        <f>IF(B697&amp;""="","",COUNTIFS($B$6:B697,B697&amp;""))</f>
        <v/>
      </c>
      <c r="J697" s="6">
        <f>IF(B697&amp;""="","",B697&amp;"|"&amp;I697)</f>
        <v/>
      </c>
    </row>
    <row r="698">
      <c r="A698" s="13" t="n"/>
      <c r="B698" s="5" t="n"/>
      <c r="C698" s="15" t="n"/>
      <c r="D698" s="14" t="n"/>
      <c r="E698" s="5" t="n"/>
      <c r="F698" s="5" t="n"/>
      <c r="G698" s="6">
        <f>IF(B698&amp;""="","",IFERROR(INDEX('الوحدات'!$C$6:$C$305,MATCH(B698&amp;"",'الوحدات'!$A$6:$A$305,0))&amp;"","كود غير موجود"))</f>
        <v/>
      </c>
      <c r="H698" s="22">
        <f>IF(OR(B698&amp;""="",NOT(ISNUMBER(A698))),"",IF(COUNTIFS($B$6:$B$2005,B698&amp;"",$A$6:$A$2005,"&gt;"&amp;A698)=0,1,0))</f>
        <v/>
      </c>
      <c r="I698" s="22">
        <f>IF(B698&amp;""="","",COUNTIFS($B$6:B698,B698&amp;""))</f>
        <v/>
      </c>
      <c r="J698" s="6">
        <f>IF(B698&amp;""="","",B698&amp;"|"&amp;I698)</f>
        <v/>
      </c>
    </row>
    <row r="699">
      <c r="A699" s="13" t="n"/>
      <c r="B699" s="5" t="n"/>
      <c r="C699" s="15" t="n"/>
      <c r="D699" s="14" t="n"/>
      <c r="E699" s="5" t="n"/>
      <c r="F699" s="5" t="n"/>
      <c r="G699" s="6">
        <f>IF(B699&amp;""="","",IFERROR(INDEX('الوحدات'!$C$6:$C$305,MATCH(B699&amp;"",'الوحدات'!$A$6:$A$305,0))&amp;"","كود غير موجود"))</f>
        <v/>
      </c>
      <c r="H699" s="22">
        <f>IF(OR(B699&amp;""="",NOT(ISNUMBER(A699))),"",IF(COUNTIFS($B$6:$B$2005,B699&amp;"",$A$6:$A$2005,"&gt;"&amp;A699)=0,1,0))</f>
        <v/>
      </c>
      <c r="I699" s="22">
        <f>IF(B699&amp;""="","",COUNTIFS($B$6:B699,B699&amp;""))</f>
        <v/>
      </c>
      <c r="J699" s="6">
        <f>IF(B699&amp;""="","",B699&amp;"|"&amp;I699)</f>
        <v/>
      </c>
    </row>
    <row r="700">
      <c r="A700" s="13" t="n"/>
      <c r="B700" s="5" t="n"/>
      <c r="C700" s="15" t="n"/>
      <c r="D700" s="14" t="n"/>
      <c r="E700" s="5" t="n"/>
      <c r="F700" s="5" t="n"/>
      <c r="G700" s="6">
        <f>IF(B700&amp;""="","",IFERROR(INDEX('الوحدات'!$C$6:$C$305,MATCH(B700&amp;"",'الوحدات'!$A$6:$A$305,0))&amp;"","كود غير موجود"))</f>
        <v/>
      </c>
      <c r="H700" s="22">
        <f>IF(OR(B700&amp;""="",NOT(ISNUMBER(A700))),"",IF(COUNTIFS($B$6:$B$2005,B700&amp;"",$A$6:$A$2005,"&gt;"&amp;A700)=0,1,0))</f>
        <v/>
      </c>
      <c r="I700" s="22">
        <f>IF(B700&amp;""="","",COUNTIFS($B$6:B700,B700&amp;""))</f>
        <v/>
      </c>
      <c r="J700" s="6">
        <f>IF(B700&amp;""="","",B700&amp;"|"&amp;I700)</f>
        <v/>
      </c>
    </row>
    <row r="701">
      <c r="A701" s="13" t="n"/>
      <c r="B701" s="5" t="n"/>
      <c r="C701" s="15" t="n"/>
      <c r="D701" s="14" t="n"/>
      <c r="E701" s="5" t="n"/>
      <c r="F701" s="5" t="n"/>
      <c r="G701" s="6">
        <f>IF(B701&amp;""="","",IFERROR(INDEX('الوحدات'!$C$6:$C$305,MATCH(B701&amp;"",'الوحدات'!$A$6:$A$305,0))&amp;"","كود غير موجود"))</f>
        <v/>
      </c>
      <c r="H701" s="22">
        <f>IF(OR(B701&amp;""="",NOT(ISNUMBER(A701))),"",IF(COUNTIFS($B$6:$B$2005,B701&amp;"",$A$6:$A$2005,"&gt;"&amp;A701)=0,1,0))</f>
        <v/>
      </c>
      <c r="I701" s="22">
        <f>IF(B701&amp;""="","",COUNTIFS($B$6:B701,B701&amp;""))</f>
        <v/>
      </c>
      <c r="J701" s="6">
        <f>IF(B701&amp;""="","",B701&amp;"|"&amp;I701)</f>
        <v/>
      </c>
    </row>
    <row r="702">
      <c r="A702" s="13" t="n"/>
      <c r="B702" s="5" t="n"/>
      <c r="C702" s="15" t="n"/>
      <c r="D702" s="14" t="n"/>
      <c r="E702" s="5" t="n"/>
      <c r="F702" s="5" t="n"/>
      <c r="G702" s="6">
        <f>IF(B702&amp;""="","",IFERROR(INDEX('الوحدات'!$C$6:$C$305,MATCH(B702&amp;"",'الوحدات'!$A$6:$A$305,0))&amp;"","كود غير موجود"))</f>
        <v/>
      </c>
      <c r="H702" s="22">
        <f>IF(OR(B702&amp;""="",NOT(ISNUMBER(A702))),"",IF(COUNTIFS($B$6:$B$2005,B702&amp;"",$A$6:$A$2005,"&gt;"&amp;A702)=0,1,0))</f>
        <v/>
      </c>
      <c r="I702" s="22">
        <f>IF(B702&amp;""="","",COUNTIFS($B$6:B702,B702&amp;""))</f>
        <v/>
      </c>
      <c r="J702" s="6">
        <f>IF(B702&amp;""="","",B702&amp;"|"&amp;I702)</f>
        <v/>
      </c>
    </row>
    <row r="703">
      <c r="A703" s="13" t="n"/>
      <c r="B703" s="5" t="n"/>
      <c r="C703" s="15" t="n"/>
      <c r="D703" s="14" t="n"/>
      <c r="E703" s="5" t="n"/>
      <c r="F703" s="5" t="n"/>
      <c r="G703" s="6">
        <f>IF(B703&amp;""="","",IFERROR(INDEX('الوحدات'!$C$6:$C$305,MATCH(B703&amp;"",'الوحدات'!$A$6:$A$305,0))&amp;"","كود غير موجود"))</f>
        <v/>
      </c>
      <c r="H703" s="22">
        <f>IF(OR(B703&amp;""="",NOT(ISNUMBER(A703))),"",IF(COUNTIFS($B$6:$B$2005,B703&amp;"",$A$6:$A$2005,"&gt;"&amp;A703)=0,1,0))</f>
        <v/>
      </c>
      <c r="I703" s="22">
        <f>IF(B703&amp;""="","",COUNTIFS($B$6:B703,B703&amp;""))</f>
        <v/>
      </c>
      <c r="J703" s="6">
        <f>IF(B703&amp;""="","",B703&amp;"|"&amp;I703)</f>
        <v/>
      </c>
    </row>
    <row r="704">
      <c r="A704" s="13" t="n"/>
      <c r="B704" s="5" t="n"/>
      <c r="C704" s="15" t="n"/>
      <c r="D704" s="14" t="n"/>
      <c r="E704" s="5" t="n"/>
      <c r="F704" s="5" t="n"/>
      <c r="G704" s="6">
        <f>IF(B704&amp;""="","",IFERROR(INDEX('الوحدات'!$C$6:$C$305,MATCH(B704&amp;"",'الوحدات'!$A$6:$A$305,0))&amp;"","كود غير موجود"))</f>
        <v/>
      </c>
      <c r="H704" s="22">
        <f>IF(OR(B704&amp;""="",NOT(ISNUMBER(A704))),"",IF(COUNTIFS($B$6:$B$2005,B704&amp;"",$A$6:$A$2005,"&gt;"&amp;A704)=0,1,0))</f>
        <v/>
      </c>
      <c r="I704" s="22">
        <f>IF(B704&amp;""="","",COUNTIFS($B$6:B704,B704&amp;""))</f>
        <v/>
      </c>
      <c r="J704" s="6">
        <f>IF(B704&amp;""="","",B704&amp;"|"&amp;I704)</f>
        <v/>
      </c>
    </row>
    <row r="705">
      <c r="A705" s="13" t="n"/>
      <c r="B705" s="5" t="n"/>
      <c r="C705" s="15" t="n"/>
      <c r="D705" s="14" t="n"/>
      <c r="E705" s="5" t="n"/>
      <c r="F705" s="5" t="n"/>
      <c r="G705" s="6">
        <f>IF(B705&amp;""="","",IFERROR(INDEX('الوحدات'!$C$6:$C$305,MATCH(B705&amp;"",'الوحدات'!$A$6:$A$305,0))&amp;"","كود غير موجود"))</f>
        <v/>
      </c>
      <c r="H705" s="22">
        <f>IF(OR(B705&amp;""="",NOT(ISNUMBER(A705))),"",IF(COUNTIFS($B$6:$B$2005,B705&amp;"",$A$6:$A$2005,"&gt;"&amp;A705)=0,1,0))</f>
        <v/>
      </c>
      <c r="I705" s="22">
        <f>IF(B705&amp;""="","",COUNTIFS($B$6:B705,B705&amp;""))</f>
        <v/>
      </c>
      <c r="J705" s="6">
        <f>IF(B705&amp;""="","",B705&amp;"|"&amp;I705)</f>
        <v/>
      </c>
    </row>
    <row r="706">
      <c r="A706" s="13" t="n"/>
      <c r="B706" s="5" t="n"/>
      <c r="C706" s="15" t="n"/>
      <c r="D706" s="14" t="n"/>
      <c r="E706" s="5" t="n"/>
      <c r="F706" s="5" t="n"/>
      <c r="G706" s="6">
        <f>IF(B706&amp;""="","",IFERROR(INDEX('الوحدات'!$C$6:$C$305,MATCH(B706&amp;"",'الوحدات'!$A$6:$A$305,0))&amp;"","كود غير موجود"))</f>
        <v/>
      </c>
      <c r="H706" s="22">
        <f>IF(OR(B706&amp;""="",NOT(ISNUMBER(A706))),"",IF(COUNTIFS($B$6:$B$2005,B706&amp;"",$A$6:$A$2005,"&gt;"&amp;A706)=0,1,0))</f>
        <v/>
      </c>
      <c r="I706" s="22">
        <f>IF(B706&amp;""="","",COUNTIFS($B$6:B706,B706&amp;""))</f>
        <v/>
      </c>
      <c r="J706" s="6">
        <f>IF(B706&amp;""="","",B706&amp;"|"&amp;I706)</f>
        <v/>
      </c>
    </row>
    <row r="707">
      <c r="A707" s="13" t="n"/>
      <c r="B707" s="5" t="n"/>
      <c r="C707" s="15" t="n"/>
      <c r="D707" s="14" t="n"/>
      <c r="E707" s="5" t="n"/>
      <c r="F707" s="5" t="n"/>
      <c r="G707" s="6">
        <f>IF(B707&amp;""="","",IFERROR(INDEX('الوحدات'!$C$6:$C$305,MATCH(B707&amp;"",'الوحدات'!$A$6:$A$305,0))&amp;"","كود غير موجود"))</f>
        <v/>
      </c>
      <c r="H707" s="22">
        <f>IF(OR(B707&amp;""="",NOT(ISNUMBER(A707))),"",IF(COUNTIFS($B$6:$B$2005,B707&amp;"",$A$6:$A$2005,"&gt;"&amp;A707)=0,1,0))</f>
        <v/>
      </c>
      <c r="I707" s="22">
        <f>IF(B707&amp;""="","",COUNTIFS($B$6:B707,B707&amp;""))</f>
        <v/>
      </c>
      <c r="J707" s="6">
        <f>IF(B707&amp;""="","",B707&amp;"|"&amp;I707)</f>
        <v/>
      </c>
    </row>
    <row r="708">
      <c r="A708" s="13" t="n"/>
      <c r="B708" s="5" t="n"/>
      <c r="C708" s="15" t="n"/>
      <c r="D708" s="14" t="n"/>
      <c r="E708" s="5" t="n"/>
      <c r="F708" s="5" t="n"/>
      <c r="G708" s="6">
        <f>IF(B708&amp;""="","",IFERROR(INDEX('الوحدات'!$C$6:$C$305,MATCH(B708&amp;"",'الوحدات'!$A$6:$A$305,0))&amp;"","كود غير موجود"))</f>
        <v/>
      </c>
      <c r="H708" s="22">
        <f>IF(OR(B708&amp;""="",NOT(ISNUMBER(A708))),"",IF(COUNTIFS($B$6:$B$2005,B708&amp;"",$A$6:$A$2005,"&gt;"&amp;A708)=0,1,0))</f>
        <v/>
      </c>
      <c r="I708" s="22">
        <f>IF(B708&amp;""="","",COUNTIFS($B$6:B708,B708&amp;""))</f>
        <v/>
      </c>
      <c r="J708" s="6">
        <f>IF(B708&amp;""="","",B708&amp;"|"&amp;I708)</f>
        <v/>
      </c>
    </row>
    <row r="709">
      <c r="A709" s="13" t="n"/>
      <c r="B709" s="5" t="n"/>
      <c r="C709" s="15" t="n"/>
      <c r="D709" s="14" t="n"/>
      <c r="E709" s="5" t="n"/>
      <c r="F709" s="5" t="n"/>
      <c r="G709" s="6">
        <f>IF(B709&amp;""="","",IFERROR(INDEX('الوحدات'!$C$6:$C$305,MATCH(B709&amp;"",'الوحدات'!$A$6:$A$305,0))&amp;"","كود غير موجود"))</f>
        <v/>
      </c>
      <c r="H709" s="22">
        <f>IF(OR(B709&amp;""="",NOT(ISNUMBER(A709))),"",IF(COUNTIFS($B$6:$B$2005,B709&amp;"",$A$6:$A$2005,"&gt;"&amp;A709)=0,1,0))</f>
        <v/>
      </c>
      <c r="I709" s="22">
        <f>IF(B709&amp;""="","",COUNTIFS($B$6:B709,B709&amp;""))</f>
        <v/>
      </c>
      <c r="J709" s="6">
        <f>IF(B709&amp;""="","",B709&amp;"|"&amp;I709)</f>
        <v/>
      </c>
    </row>
    <row r="710">
      <c r="A710" s="13" t="n"/>
      <c r="B710" s="5" t="n"/>
      <c r="C710" s="15" t="n"/>
      <c r="D710" s="14" t="n"/>
      <c r="E710" s="5" t="n"/>
      <c r="F710" s="5" t="n"/>
      <c r="G710" s="6">
        <f>IF(B710&amp;""="","",IFERROR(INDEX('الوحدات'!$C$6:$C$305,MATCH(B710&amp;"",'الوحدات'!$A$6:$A$305,0))&amp;"","كود غير موجود"))</f>
        <v/>
      </c>
      <c r="H710" s="22">
        <f>IF(OR(B710&amp;""="",NOT(ISNUMBER(A710))),"",IF(COUNTIFS($B$6:$B$2005,B710&amp;"",$A$6:$A$2005,"&gt;"&amp;A710)=0,1,0))</f>
        <v/>
      </c>
      <c r="I710" s="22">
        <f>IF(B710&amp;""="","",COUNTIFS($B$6:B710,B710&amp;""))</f>
        <v/>
      </c>
      <c r="J710" s="6">
        <f>IF(B710&amp;""="","",B710&amp;"|"&amp;I710)</f>
        <v/>
      </c>
    </row>
    <row r="711">
      <c r="A711" s="13" t="n"/>
      <c r="B711" s="5" t="n"/>
      <c r="C711" s="15" t="n"/>
      <c r="D711" s="14" t="n"/>
      <c r="E711" s="5" t="n"/>
      <c r="F711" s="5" t="n"/>
      <c r="G711" s="6">
        <f>IF(B711&amp;""="","",IFERROR(INDEX('الوحدات'!$C$6:$C$305,MATCH(B711&amp;"",'الوحدات'!$A$6:$A$305,0))&amp;"","كود غير موجود"))</f>
        <v/>
      </c>
      <c r="H711" s="22">
        <f>IF(OR(B711&amp;""="",NOT(ISNUMBER(A711))),"",IF(COUNTIFS($B$6:$B$2005,B711&amp;"",$A$6:$A$2005,"&gt;"&amp;A711)=0,1,0))</f>
        <v/>
      </c>
      <c r="I711" s="22">
        <f>IF(B711&amp;""="","",COUNTIFS($B$6:B711,B711&amp;""))</f>
        <v/>
      </c>
      <c r="J711" s="6">
        <f>IF(B711&amp;""="","",B711&amp;"|"&amp;I711)</f>
        <v/>
      </c>
    </row>
    <row r="712">
      <c r="A712" s="13" t="n"/>
      <c r="B712" s="5" t="n"/>
      <c r="C712" s="15" t="n"/>
      <c r="D712" s="14" t="n"/>
      <c r="E712" s="5" t="n"/>
      <c r="F712" s="5" t="n"/>
      <c r="G712" s="6">
        <f>IF(B712&amp;""="","",IFERROR(INDEX('الوحدات'!$C$6:$C$305,MATCH(B712&amp;"",'الوحدات'!$A$6:$A$305,0))&amp;"","كود غير موجود"))</f>
        <v/>
      </c>
      <c r="H712" s="22">
        <f>IF(OR(B712&amp;""="",NOT(ISNUMBER(A712))),"",IF(COUNTIFS($B$6:$B$2005,B712&amp;"",$A$6:$A$2005,"&gt;"&amp;A712)=0,1,0))</f>
        <v/>
      </c>
      <c r="I712" s="22">
        <f>IF(B712&amp;""="","",COUNTIFS($B$6:B712,B712&amp;""))</f>
        <v/>
      </c>
      <c r="J712" s="6">
        <f>IF(B712&amp;""="","",B712&amp;"|"&amp;I712)</f>
        <v/>
      </c>
    </row>
    <row r="713">
      <c r="A713" s="13" t="n"/>
      <c r="B713" s="5" t="n"/>
      <c r="C713" s="15" t="n"/>
      <c r="D713" s="14" t="n"/>
      <c r="E713" s="5" t="n"/>
      <c r="F713" s="5" t="n"/>
      <c r="G713" s="6">
        <f>IF(B713&amp;""="","",IFERROR(INDEX('الوحدات'!$C$6:$C$305,MATCH(B713&amp;"",'الوحدات'!$A$6:$A$305,0))&amp;"","كود غير موجود"))</f>
        <v/>
      </c>
      <c r="H713" s="22">
        <f>IF(OR(B713&amp;""="",NOT(ISNUMBER(A713))),"",IF(COUNTIFS($B$6:$B$2005,B713&amp;"",$A$6:$A$2005,"&gt;"&amp;A713)=0,1,0))</f>
        <v/>
      </c>
      <c r="I713" s="22">
        <f>IF(B713&amp;""="","",COUNTIFS($B$6:B713,B713&amp;""))</f>
        <v/>
      </c>
      <c r="J713" s="6">
        <f>IF(B713&amp;""="","",B713&amp;"|"&amp;I713)</f>
        <v/>
      </c>
    </row>
    <row r="714">
      <c r="A714" s="13" t="n"/>
      <c r="B714" s="5" t="n"/>
      <c r="C714" s="15" t="n"/>
      <c r="D714" s="14" t="n"/>
      <c r="E714" s="5" t="n"/>
      <c r="F714" s="5" t="n"/>
      <c r="G714" s="6">
        <f>IF(B714&amp;""="","",IFERROR(INDEX('الوحدات'!$C$6:$C$305,MATCH(B714&amp;"",'الوحدات'!$A$6:$A$305,0))&amp;"","كود غير موجود"))</f>
        <v/>
      </c>
      <c r="H714" s="22">
        <f>IF(OR(B714&amp;""="",NOT(ISNUMBER(A714))),"",IF(COUNTIFS($B$6:$B$2005,B714&amp;"",$A$6:$A$2005,"&gt;"&amp;A714)=0,1,0))</f>
        <v/>
      </c>
      <c r="I714" s="22">
        <f>IF(B714&amp;""="","",COUNTIFS($B$6:B714,B714&amp;""))</f>
        <v/>
      </c>
      <c r="J714" s="6">
        <f>IF(B714&amp;""="","",B714&amp;"|"&amp;I714)</f>
        <v/>
      </c>
    </row>
    <row r="715">
      <c r="A715" s="13" t="n"/>
      <c r="B715" s="5" t="n"/>
      <c r="C715" s="15" t="n"/>
      <c r="D715" s="14" t="n"/>
      <c r="E715" s="5" t="n"/>
      <c r="F715" s="5" t="n"/>
      <c r="G715" s="6">
        <f>IF(B715&amp;""="","",IFERROR(INDEX('الوحدات'!$C$6:$C$305,MATCH(B715&amp;"",'الوحدات'!$A$6:$A$305,0))&amp;"","كود غير موجود"))</f>
        <v/>
      </c>
      <c r="H715" s="22">
        <f>IF(OR(B715&amp;""="",NOT(ISNUMBER(A715))),"",IF(COUNTIFS($B$6:$B$2005,B715&amp;"",$A$6:$A$2005,"&gt;"&amp;A715)=0,1,0))</f>
        <v/>
      </c>
      <c r="I715" s="22">
        <f>IF(B715&amp;""="","",COUNTIFS($B$6:B715,B715&amp;""))</f>
        <v/>
      </c>
      <c r="J715" s="6">
        <f>IF(B715&amp;""="","",B715&amp;"|"&amp;I715)</f>
        <v/>
      </c>
    </row>
    <row r="716">
      <c r="A716" s="13" t="n"/>
      <c r="B716" s="5" t="n"/>
      <c r="C716" s="15" t="n"/>
      <c r="D716" s="14" t="n"/>
      <c r="E716" s="5" t="n"/>
      <c r="F716" s="5" t="n"/>
      <c r="G716" s="6">
        <f>IF(B716&amp;""="","",IFERROR(INDEX('الوحدات'!$C$6:$C$305,MATCH(B716&amp;"",'الوحدات'!$A$6:$A$305,0))&amp;"","كود غير موجود"))</f>
        <v/>
      </c>
      <c r="H716" s="22">
        <f>IF(OR(B716&amp;""="",NOT(ISNUMBER(A716))),"",IF(COUNTIFS($B$6:$B$2005,B716&amp;"",$A$6:$A$2005,"&gt;"&amp;A716)=0,1,0))</f>
        <v/>
      </c>
      <c r="I716" s="22">
        <f>IF(B716&amp;""="","",COUNTIFS($B$6:B716,B716&amp;""))</f>
        <v/>
      </c>
      <c r="J716" s="6">
        <f>IF(B716&amp;""="","",B716&amp;"|"&amp;I716)</f>
        <v/>
      </c>
    </row>
    <row r="717">
      <c r="A717" s="13" t="n"/>
      <c r="B717" s="5" t="n"/>
      <c r="C717" s="15" t="n"/>
      <c r="D717" s="14" t="n"/>
      <c r="E717" s="5" t="n"/>
      <c r="F717" s="5" t="n"/>
      <c r="G717" s="6">
        <f>IF(B717&amp;""="","",IFERROR(INDEX('الوحدات'!$C$6:$C$305,MATCH(B717&amp;"",'الوحدات'!$A$6:$A$305,0))&amp;"","كود غير موجود"))</f>
        <v/>
      </c>
      <c r="H717" s="22">
        <f>IF(OR(B717&amp;""="",NOT(ISNUMBER(A717))),"",IF(COUNTIFS($B$6:$B$2005,B717&amp;"",$A$6:$A$2005,"&gt;"&amp;A717)=0,1,0))</f>
        <v/>
      </c>
      <c r="I717" s="22">
        <f>IF(B717&amp;""="","",COUNTIFS($B$6:B717,B717&amp;""))</f>
        <v/>
      </c>
      <c r="J717" s="6">
        <f>IF(B717&amp;""="","",B717&amp;"|"&amp;I717)</f>
        <v/>
      </c>
    </row>
    <row r="718">
      <c r="A718" s="13" t="n"/>
      <c r="B718" s="5" t="n"/>
      <c r="C718" s="15" t="n"/>
      <c r="D718" s="14" t="n"/>
      <c r="E718" s="5" t="n"/>
      <c r="F718" s="5" t="n"/>
      <c r="G718" s="6">
        <f>IF(B718&amp;""="","",IFERROR(INDEX('الوحدات'!$C$6:$C$305,MATCH(B718&amp;"",'الوحدات'!$A$6:$A$305,0))&amp;"","كود غير موجود"))</f>
        <v/>
      </c>
      <c r="H718" s="22">
        <f>IF(OR(B718&amp;""="",NOT(ISNUMBER(A718))),"",IF(COUNTIFS($B$6:$B$2005,B718&amp;"",$A$6:$A$2005,"&gt;"&amp;A718)=0,1,0))</f>
        <v/>
      </c>
      <c r="I718" s="22">
        <f>IF(B718&amp;""="","",COUNTIFS($B$6:B718,B718&amp;""))</f>
        <v/>
      </c>
      <c r="J718" s="6">
        <f>IF(B718&amp;""="","",B718&amp;"|"&amp;I718)</f>
        <v/>
      </c>
    </row>
    <row r="719">
      <c r="A719" s="13" t="n"/>
      <c r="B719" s="5" t="n"/>
      <c r="C719" s="15" t="n"/>
      <c r="D719" s="14" t="n"/>
      <c r="E719" s="5" t="n"/>
      <c r="F719" s="5" t="n"/>
      <c r="G719" s="6">
        <f>IF(B719&amp;""="","",IFERROR(INDEX('الوحدات'!$C$6:$C$305,MATCH(B719&amp;"",'الوحدات'!$A$6:$A$305,0))&amp;"","كود غير موجود"))</f>
        <v/>
      </c>
      <c r="H719" s="22">
        <f>IF(OR(B719&amp;""="",NOT(ISNUMBER(A719))),"",IF(COUNTIFS($B$6:$B$2005,B719&amp;"",$A$6:$A$2005,"&gt;"&amp;A719)=0,1,0))</f>
        <v/>
      </c>
      <c r="I719" s="22">
        <f>IF(B719&amp;""="","",COUNTIFS($B$6:B719,B719&amp;""))</f>
        <v/>
      </c>
      <c r="J719" s="6">
        <f>IF(B719&amp;""="","",B719&amp;"|"&amp;I719)</f>
        <v/>
      </c>
    </row>
    <row r="720">
      <c r="A720" s="13" t="n"/>
      <c r="B720" s="5" t="n"/>
      <c r="C720" s="15" t="n"/>
      <c r="D720" s="14" t="n"/>
      <c r="E720" s="5" t="n"/>
      <c r="F720" s="5" t="n"/>
      <c r="G720" s="6">
        <f>IF(B720&amp;""="","",IFERROR(INDEX('الوحدات'!$C$6:$C$305,MATCH(B720&amp;"",'الوحدات'!$A$6:$A$305,0))&amp;"","كود غير موجود"))</f>
        <v/>
      </c>
      <c r="H720" s="22">
        <f>IF(OR(B720&amp;""="",NOT(ISNUMBER(A720))),"",IF(COUNTIFS($B$6:$B$2005,B720&amp;"",$A$6:$A$2005,"&gt;"&amp;A720)=0,1,0))</f>
        <v/>
      </c>
      <c r="I720" s="22">
        <f>IF(B720&amp;""="","",COUNTIFS($B$6:B720,B720&amp;""))</f>
        <v/>
      </c>
      <c r="J720" s="6">
        <f>IF(B720&amp;""="","",B720&amp;"|"&amp;I720)</f>
        <v/>
      </c>
    </row>
    <row r="721">
      <c r="A721" s="13" t="n"/>
      <c r="B721" s="5" t="n"/>
      <c r="C721" s="15" t="n"/>
      <c r="D721" s="14" t="n"/>
      <c r="E721" s="5" t="n"/>
      <c r="F721" s="5" t="n"/>
      <c r="G721" s="6">
        <f>IF(B721&amp;""="","",IFERROR(INDEX('الوحدات'!$C$6:$C$305,MATCH(B721&amp;"",'الوحدات'!$A$6:$A$305,0))&amp;"","كود غير موجود"))</f>
        <v/>
      </c>
      <c r="H721" s="22">
        <f>IF(OR(B721&amp;""="",NOT(ISNUMBER(A721))),"",IF(COUNTIFS($B$6:$B$2005,B721&amp;"",$A$6:$A$2005,"&gt;"&amp;A721)=0,1,0))</f>
        <v/>
      </c>
      <c r="I721" s="22">
        <f>IF(B721&amp;""="","",COUNTIFS($B$6:B721,B721&amp;""))</f>
        <v/>
      </c>
      <c r="J721" s="6">
        <f>IF(B721&amp;""="","",B721&amp;"|"&amp;I721)</f>
        <v/>
      </c>
    </row>
    <row r="722">
      <c r="A722" s="13" t="n"/>
      <c r="B722" s="5" t="n"/>
      <c r="C722" s="15" t="n"/>
      <c r="D722" s="14" t="n"/>
      <c r="E722" s="5" t="n"/>
      <c r="F722" s="5" t="n"/>
      <c r="G722" s="6">
        <f>IF(B722&amp;""="","",IFERROR(INDEX('الوحدات'!$C$6:$C$305,MATCH(B722&amp;"",'الوحدات'!$A$6:$A$305,0))&amp;"","كود غير موجود"))</f>
        <v/>
      </c>
      <c r="H722" s="22">
        <f>IF(OR(B722&amp;""="",NOT(ISNUMBER(A722))),"",IF(COUNTIFS($B$6:$B$2005,B722&amp;"",$A$6:$A$2005,"&gt;"&amp;A722)=0,1,0))</f>
        <v/>
      </c>
      <c r="I722" s="22">
        <f>IF(B722&amp;""="","",COUNTIFS($B$6:B722,B722&amp;""))</f>
        <v/>
      </c>
      <c r="J722" s="6">
        <f>IF(B722&amp;""="","",B722&amp;"|"&amp;I722)</f>
        <v/>
      </c>
    </row>
    <row r="723">
      <c r="A723" s="13" t="n"/>
      <c r="B723" s="5" t="n"/>
      <c r="C723" s="15" t="n"/>
      <c r="D723" s="14" t="n"/>
      <c r="E723" s="5" t="n"/>
      <c r="F723" s="5" t="n"/>
      <c r="G723" s="6">
        <f>IF(B723&amp;""="","",IFERROR(INDEX('الوحدات'!$C$6:$C$305,MATCH(B723&amp;"",'الوحدات'!$A$6:$A$305,0))&amp;"","كود غير موجود"))</f>
        <v/>
      </c>
      <c r="H723" s="22">
        <f>IF(OR(B723&amp;""="",NOT(ISNUMBER(A723))),"",IF(COUNTIFS($B$6:$B$2005,B723&amp;"",$A$6:$A$2005,"&gt;"&amp;A723)=0,1,0))</f>
        <v/>
      </c>
      <c r="I723" s="22">
        <f>IF(B723&amp;""="","",COUNTIFS($B$6:B723,B723&amp;""))</f>
        <v/>
      </c>
      <c r="J723" s="6">
        <f>IF(B723&amp;""="","",B723&amp;"|"&amp;I723)</f>
        <v/>
      </c>
    </row>
    <row r="724">
      <c r="A724" s="13" t="n"/>
      <c r="B724" s="5" t="n"/>
      <c r="C724" s="15" t="n"/>
      <c r="D724" s="14" t="n"/>
      <c r="E724" s="5" t="n"/>
      <c r="F724" s="5" t="n"/>
      <c r="G724" s="6">
        <f>IF(B724&amp;""="","",IFERROR(INDEX('الوحدات'!$C$6:$C$305,MATCH(B724&amp;"",'الوحدات'!$A$6:$A$305,0))&amp;"","كود غير موجود"))</f>
        <v/>
      </c>
      <c r="H724" s="22">
        <f>IF(OR(B724&amp;""="",NOT(ISNUMBER(A724))),"",IF(COUNTIFS($B$6:$B$2005,B724&amp;"",$A$6:$A$2005,"&gt;"&amp;A724)=0,1,0))</f>
        <v/>
      </c>
      <c r="I724" s="22">
        <f>IF(B724&amp;""="","",COUNTIFS($B$6:B724,B724&amp;""))</f>
        <v/>
      </c>
      <c r="J724" s="6">
        <f>IF(B724&amp;""="","",B724&amp;"|"&amp;I724)</f>
        <v/>
      </c>
    </row>
    <row r="725">
      <c r="A725" s="13" t="n"/>
      <c r="B725" s="5" t="n"/>
      <c r="C725" s="15" t="n"/>
      <c r="D725" s="14" t="n"/>
      <c r="E725" s="5" t="n"/>
      <c r="F725" s="5" t="n"/>
      <c r="G725" s="6">
        <f>IF(B725&amp;""="","",IFERROR(INDEX('الوحدات'!$C$6:$C$305,MATCH(B725&amp;"",'الوحدات'!$A$6:$A$305,0))&amp;"","كود غير موجود"))</f>
        <v/>
      </c>
      <c r="H725" s="22">
        <f>IF(OR(B725&amp;""="",NOT(ISNUMBER(A725))),"",IF(COUNTIFS($B$6:$B$2005,B725&amp;"",$A$6:$A$2005,"&gt;"&amp;A725)=0,1,0))</f>
        <v/>
      </c>
      <c r="I725" s="22">
        <f>IF(B725&amp;""="","",COUNTIFS($B$6:B725,B725&amp;""))</f>
        <v/>
      </c>
      <c r="J725" s="6">
        <f>IF(B725&amp;""="","",B725&amp;"|"&amp;I725)</f>
        <v/>
      </c>
    </row>
    <row r="726">
      <c r="A726" s="13" t="n"/>
      <c r="B726" s="5" t="n"/>
      <c r="C726" s="15" t="n"/>
      <c r="D726" s="14" t="n"/>
      <c r="E726" s="5" t="n"/>
      <c r="F726" s="5" t="n"/>
      <c r="G726" s="6">
        <f>IF(B726&amp;""="","",IFERROR(INDEX('الوحدات'!$C$6:$C$305,MATCH(B726&amp;"",'الوحدات'!$A$6:$A$305,0))&amp;"","كود غير موجود"))</f>
        <v/>
      </c>
      <c r="H726" s="22">
        <f>IF(OR(B726&amp;""="",NOT(ISNUMBER(A726))),"",IF(COUNTIFS($B$6:$B$2005,B726&amp;"",$A$6:$A$2005,"&gt;"&amp;A726)=0,1,0))</f>
        <v/>
      </c>
      <c r="I726" s="22">
        <f>IF(B726&amp;""="","",COUNTIFS($B$6:B726,B726&amp;""))</f>
        <v/>
      </c>
      <c r="J726" s="6">
        <f>IF(B726&amp;""="","",B726&amp;"|"&amp;I726)</f>
        <v/>
      </c>
    </row>
    <row r="727">
      <c r="A727" s="13" t="n"/>
      <c r="B727" s="5" t="n"/>
      <c r="C727" s="15" t="n"/>
      <c r="D727" s="14" t="n"/>
      <c r="E727" s="5" t="n"/>
      <c r="F727" s="5" t="n"/>
      <c r="G727" s="6">
        <f>IF(B727&amp;""="","",IFERROR(INDEX('الوحدات'!$C$6:$C$305,MATCH(B727&amp;"",'الوحدات'!$A$6:$A$305,0))&amp;"","كود غير موجود"))</f>
        <v/>
      </c>
      <c r="H727" s="22">
        <f>IF(OR(B727&amp;""="",NOT(ISNUMBER(A727))),"",IF(COUNTIFS($B$6:$B$2005,B727&amp;"",$A$6:$A$2005,"&gt;"&amp;A727)=0,1,0))</f>
        <v/>
      </c>
      <c r="I727" s="22">
        <f>IF(B727&amp;""="","",COUNTIFS($B$6:B727,B727&amp;""))</f>
        <v/>
      </c>
      <c r="J727" s="6">
        <f>IF(B727&amp;""="","",B727&amp;"|"&amp;I727)</f>
        <v/>
      </c>
    </row>
    <row r="728">
      <c r="A728" s="13" t="n"/>
      <c r="B728" s="5" t="n"/>
      <c r="C728" s="15" t="n"/>
      <c r="D728" s="14" t="n"/>
      <c r="E728" s="5" t="n"/>
      <c r="F728" s="5" t="n"/>
      <c r="G728" s="6">
        <f>IF(B728&amp;""="","",IFERROR(INDEX('الوحدات'!$C$6:$C$305,MATCH(B728&amp;"",'الوحدات'!$A$6:$A$305,0))&amp;"","كود غير موجود"))</f>
        <v/>
      </c>
      <c r="H728" s="22">
        <f>IF(OR(B728&amp;""="",NOT(ISNUMBER(A728))),"",IF(COUNTIFS($B$6:$B$2005,B728&amp;"",$A$6:$A$2005,"&gt;"&amp;A728)=0,1,0))</f>
        <v/>
      </c>
      <c r="I728" s="22">
        <f>IF(B728&amp;""="","",COUNTIFS($B$6:B728,B728&amp;""))</f>
        <v/>
      </c>
      <c r="J728" s="6">
        <f>IF(B728&amp;""="","",B728&amp;"|"&amp;I728)</f>
        <v/>
      </c>
    </row>
    <row r="729">
      <c r="A729" s="13" t="n"/>
      <c r="B729" s="5" t="n"/>
      <c r="C729" s="15" t="n"/>
      <c r="D729" s="14" t="n"/>
      <c r="E729" s="5" t="n"/>
      <c r="F729" s="5" t="n"/>
      <c r="G729" s="6">
        <f>IF(B729&amp;""="","",IFERROR(INDEX('الوحدات'!$C$6:$C$305,MATCH(B729&amp;"",'الوحدات'!$A$6:$A$305,0))&amp;"","كود غير موجود"))</f>
        <v/>
      </c>
      <c r="H729" s="22">
        <f>IF(OR(B729&amp;""="",NOT(ISNUMBER(A729))),"",IF(COUNTIFS($B$6:$B$2005,B729&amp;"",$A$6:$A$2005,"&gt;"&amp;A729)=0,1,0))</f>
        <v/>
      </c>
      <c r="I729" s="22">
        <f>IF(B729&amp;""="","",COUNTIFS($B$6:B729,B729&amp;""))</f>
        <v/>
      </c>
      <c r="J729" s="6">
        <f>IF(B729&amp;""="","",B729&amp;"|"&amp;I729)</f>
        <v/>
      </c>
    </row>
    <row r="730">
      <c r="A730" s="13" t="n"/>
      <c r="B730" s="5" t="n"/>
      <c r="C730" s="15" t="n"/>
      <c r="D730" s="14" t="n"/>
      <c r="E730" s="5" t="n"/>
      <c r="F730" s="5" t="n"/>
      <c r="G730" s="6">
        <f>IF(B730&amp;""="","",IFERROR(INDEX('الوحدات'!$C$6:$C$305,MATCH(B730&amp;"",'الوحدات'!$A$6:$A$305,0))&amp;"","كود غير موجود"))</f>
        <v/>
      </c>
      <c r="H730" s="22">
        <f>IF(OR(B730&amp;""="",NOT(ISNUMBER(A730))),"",IF(COUNTIFS($B$6:$B$2005,B730&amp;"",$A$6:$A$2005,"&gt;"&amp;A730)=0,1,0))</f>
        <v/>
      </c>
      <c r="I730" s="22">
        <f>IF(B730&amp;""="","",COUNTIFS($B$6:B730,B730&amp;""))</f>
        <v/>
      </c>
      <c r="J730" s="6">
        <f>IF(B730&amp;""="","",B730&amp;"|"&amp;I730)</f>
        <v/>
      </c>
    </row>
    <row r="731">
      <c r="A731" s="13" t="n"/>
      <c r="B731" s="5" t="n"/>
      <c r="C731" s="15" t="n"/>
      <c r="D731" s="14" t="n"/>
      <c r="E731" s="5" t="n"/>
      <c r="F731" s="5" t="n"/>
      <c r="G731" s="6">
        <f>IF(B731&amp;""="","",IFERROR(INDEX('الوحدات'!$C$6:$C$305,MATCH(B731&amp;"",'الوحدات'!$A$6:$A$305,0))&amp;"","كود غير موجود"))</f>
        <v/>
      </c>
      <c r="H731" s="22">
        <f>IF(OR(B731&amp;""="",NOT(ISNUMBER(A731))),"",IF(COUNTIFS($B$6:$B$2005,B731&amp;"",$A$6:$A$2005,"&gt;"&amp;A731)=0,1,0))</f>
        <v/>
      </c>
      <c r="I731" s="22">
        <f>IF(B731&amp;""="","",COUNTIFS($B$6:B731,B731&amp;""))</f>
        <v/>
      </c>
      <c r="J731" s="6">
        <f>IF(B731&amp;""="","",B731&amp;"|"&amp;I731)</f>
        <v/>
      </c>
    </row>
    <row r="732">
      <c r="A732" s="13" t="n"/>
      <c r="B732" s="5" t="n"/>
      <c r="C732" s="15" t="n"/>
      <c r="D732" s="14" t="n"/>
      <c r="E732" s="5" t="n"/>
      <c r="F732" s="5" t="n"/>
      <c r="G732" s="6">
        <f>IF(B732&amp;""="","",IFERROR(INDEX('الوحدات'!$C$6:$C$305,MATCH(B732&amp;"",'الوحدات'!$A$6:$A$305,0))&amp;"","كود غير موجود"))</f>
        <v/>
      </c>
      <c r="H732" s="22">
        <f>IF(OR(B732&amp;""="",NOT(ISNUMBER(A732))),"",IF(COUNTIFS($B$6:$B$2005,B732&amp;"",$A$6:$A$2005,"&gt;"&amp;A732)=0,1,0))</f>
        <v/>
      </c>
      <c r="I732" s="22">
        <f>IF(B732&amp;""="","",COUNTIFS($B$6:B732,B732&amp;""))</f>
        <v/>
      </c>
      <c r="J732" s="6">
        <f>IF(B732&amp;""="","",B732&amp;"|"&amp;I732)</f>
        <v/>
      </c>
    </row>
    <row r="733">
      <c r="A733" s="13" t="n"/>
      <c r="B733" s="5" t="n"/>
      <c r="C733" s="15" t="n"/>
      <c r="D733" s="14" t="n"/>
      <c r="E733" s="5" t="n"/>
      <c r="F733" s="5" t="n"/>
      <c r="G733" s="6">
        <f>IF(B733&amp;""="","",IFERROR(INDEX('الوحدات'!$C$6:$C$305,MATCH(B733&amp;"",'الوحدات'!$A$6:$A$305,0))&amp;"","كود غير موجود"))</f>
        <v/>
      </c>
      <c r="H733" s="22">
        <f>IF(OR(B733&amp;""="",NOT(ISNUMBER(A733))),"",IF(COUNTIFS($B$6:$B$2005,B733&amp;"",$A$6:$A$2005,"&gt;"&amp;A733)=0,1,0))</f>
        <v/>
      </c>
      <c r="I733" s="22">
        <f>IF(B733&amp;""="","",COUNTIFS($B$6:B733,B733&amp;""))</f>
        <v/>
      </c>
      <c r="J733" s="6">
        <f>IF(B733&amp;""="","",B733&amp;"|"&amp;I733)</f>
        <v/>
      </c>
    </row>
    <row r="734">
      <c r="A734" s="13" t="n"/>
      <c r="B734" s="5" t="n"/>
      <c r="C734" s="15" t="n"/>
      <c r="D734" s="14" t="n"/>
      <c r="E734" s="5" t="n"/>
      <c r="F734" s="5" t="n"/>
      <c r="G734" s="6">
        <f>IF(B734&amp;""="","",IFERROR(INDEX('الوحدات'!$C$6:$C$305,MATCH(B734&amp;"",'الوحدات'!$A$6:$A$305,0))&amp;"","كود غير موجود"))</f>
        <v/>
      </c>
      <c r="H734" s="22">
        <f>IF(OR(B734&amp;""="",NOT(ISNUMBER(A734))),"",IF(COUNTIFS($B$6:$B$2005,B734&amp;"",$A$6:$A$2005,"&gt;"&amp;A734)=0,1,0))</f>
        <v/>
      </c>
      <c r="I734" s="22">
        <f>IF(B734&amp;""="","",COUNTIFS($B$6:B734,B734&amp;""))</f>
        <v/>
      </c>
      <c r="J734" s="6">
        <f>IF(B734&amp;""="","",B734&amp;"|"&amp;I734)</f>
        <v/>
      </c>
    </row>
    <row r="735">
      <c r="A735" s="13" t="n"/>
      <c r="B735" s="5" t="n"/>
      <c r="C735" s="15" t="n"/>
      <c r="D735" s="14" t="n"/>
      <c r="E735" s="5" t="n"/>
      <c r="F735" s="5" t="n"/>
      <c r="G735" s="6">
        <f>IF(B735&amp;""="","",IFERROR(INDEX('الوحدات'!$C$6:$C$305,MATCH(B735&amp;"",'الوحدات'!$A$6:$A$305,0))&amp;"","كود غير موجود"))</f>
        <v/>
      </c>
      <c r="H735" s="22">
        <f>IF(OR(B735&amp;""="",NOT(ISNUMBER(A735))),"",IF(COUNTIFS($B$6:$B$2005,B735&amp;"",$A$6:$A$2005,"&gt;"&amp;A735)=0,1,0))</f>
        <v/>
      </c>
      <c r="I735" s="22">
        <f>IF(B735&amp;""="","",COUNTIFS($B$6:B735,B735&amp;""))</f>
        <v/>
      </c>
      <c r="J735" s="6">
        <f>IF(B735&amp;""="","",B735&amp;"|"&amp;I735)</f>
        <v/>
      </c>
    </row>
    <row r="736">
      <c r="A736" s="13" t="n"/>
      <c r="B736" s="5" t="n"/>
      <c r="C736" s="15" t="n"/>
      <c r="D736" s="14" t="n"/>
      <c r="E736" s="5" t="n"/>
      <c r="F736" s="5" t="n"/>
      <c r="G736" s="6">
        <f>IF(B736&amp;""="","",IFERROR(INDEX('الوحدات'!$C$6:$C$305,MATCH(B736&amp;"",'الوحدات'!$A$6:$A$305,0))&amp;"","كود غير موجود"))</f>
        <v/>
      </c>
      <c r="H736" s="22">
        <f>IF(OR(B736&amp;""="",NOT(ISNUMBER(A736))),"",IF(COUNTIFS($B$6:$B$2005,B736&amp;"",$A$6:$A$2005,"&gt;"&amp;A736)=0,1,0))</f>
        <v/>
      </c>
      <c r="I736" s="22">
        <f>IF(B736&amp;""="","",COUNTIFS($B$6:B736,B736&amp;""))</f>
        <v/>
      </c>
      <c r="J736" s="6">
        <f>IF(B736&amp;""="","",B736&amp;"|"&amp;I736)</f>
        <v/>
      </c>
    </row>
    <row r="737">
      <c r="A737" s="13" t="n"/>
      <c r="B737" s="5" t="n"/>
      <c r="C737" s="15" t="n"/>
      <c r="D737" s="14" t="n"/>
      <c r="E737" s="5" t="n"/>
      <c r="F737" s="5" t="n"/>
      <c r="G737" s="6">
        <f>IF(B737&amp;""="","",IFERROR(INDEX('الوحدات'!$C$6:$C$305,MATCH(B737&amp;"",'الوحدات'!$A$6:$A$305,0))&amp;"","كود غير موجود"))</f>
        <v/>
      </c>
      <c r="H737" s="22">
        <f>IF(OR(B737&amp;""="",NOT(ISNUMBER(A737))),"",IF(COUNTIFS($B$6:$B$2005,B737&amp;"",$A$6:$A$2005,"&gt;"&amp;A737)=0,1,0))</f>
        <v/>
      </c>
      <c r="I737" s="22">
        <f>IF(B737&amp;""="","",COUNTIFS($B$6:B737,B737&amp;""))</f>
        <v/>
      </c>
      <c r="J737" s="6">
        <f>IF(B737&amp;""="","",B737&amp;"|"&amp;I737)</f>
        <v/>
      </c>
    </row>
    <row r="738">
      <c r="A738" s="13" t="n"/>
      <c r="B738" s="5" t="n"/>
      <c r="C738" s="15" t="n"/>
      <c r="D738" s="14" t="n"/>
      <c r="E738" s="5" t="n"/>
      <c r="F738" s="5" t="n"/>
      <c r="G738" s="6">
        <f>IF(B738&amp;""="","",IFERROR(INDEX('الوحدات'!$C$6:$C$305,MATCH(B738&amp;"",'الوحدات'!$A$6:$A$305,0))&amp;"","كود غير موجود"))</f>
        <v/>
      </c>
      <c r="H738" s="22">
        <f>IF(OR(B738&amp;""="",NOT(ISNUMBER(A738))),"",IF(COUNTIFS($B$6:$B$2005,B738&amp;"",$A$6:$A$2005,"&gt;"&amp;A738)=0,1,0))</f>
        <v/>
      </c>
      <c r="I738" s="22">
        <f>IF(B738&amp;""="","",COUNTIFS($B$6:B738,B738&amp;""))</f>
        <v/>
      </c>
      <c r="J738" s="6">
        <f>IF(B738&amp;""="","",B738&amp;"|"&amp;I738)</f>
        <v/>
      </c>
    </row>
    <row r="739">
      <c r="A739" s="13" t="n"/>
      <c r="B739" s="5" t="n"/>
      <c r="C739" s="15" t="n"/>
      <c r="D739" s="14" t="n"/>
      <c r="E739" s="5" t="n"/>
      <c r="F739" s="5" t="n"/>
      <c r="G739" s="6">
        <f>IF(B739&amp;""="","",IFERROR(INDEX('الوحدات'!$C$6:$C$305,MATCH(B739&amp;"",'الوحدات'!$A$6:$A$305,0))&amp;"","كود غير موجود"))</f>
        <v/>
      </c>
      <c r="H739" s="22">
        <f>IF(OR(B739&amp;""="",NOT(ISNUMBER(A739))),"",IF(COUNTIFS($B$6:$B$2005,B739&amp;"",$A$6:$A$2005,"&gt;"&amp;A739)=0,1,0))</f>
        <v/>
      </c>
      <c r="I739" s="22">
        <f>IF(B739&amp;""="","",COUNTIFS($B$6:B739,B739&amp;""))</f>
        <v/>
      </c>
      <c r="J739" s="6">
        <f>IF(B739&amp;""="","",B739&amp;"|"&amp;I739)</f>
        <v/>
      </c>
    </row>
    <row r="740">
      <c r="A740" s="13" t="n"/>
      <c r="B740" s="5" t="n"/>
      <c r="C740" s="15" t="n"/>
      <c r="D740" s="14" t="n"/>
      <c r="E740" s="5" t="n"/>
      <c r="F740" s="5" t="n"/>
      <c r="G740" s="6">
        <f>IF(B740&amp;""="","",IFERROR(INDEX('الوحدات'!$C$6:$C$305,MATCH(B740&amp;"",'الوحدات'!$A$6:$A$305,0))&amp;"","كود غير موجود"))</f>
        <v/>
      </c>
      <c r="H740" s="22">
        <f>IF(OR(B740&amp;""="",NOT(ISNUMBER(A740))),"",IF(COUNTIFS($B$6:$B$2005,B740&amp;"",$A$6:$A$2005,"&gt;"&amp;A740)=0,1,0))</f>
        <v/>
      </c>
      <c r="I740" s="22">
        <f>IF(B740&amp;""="","",COUNTIFS($B$6:B740,B740&amp;""))</f>
        <v/>
      </c>
      <c r="J740" s="6">
        <f>IF(B740&amp;""="","",B740&amp;"|"&amp;I740)</f>
        <v/>
      </c>
    </row>
    <row r="741">
      <c r="A741" s="13" t="n"/>
      <c r="B741" s="5" t="n"/>
      <c r="C741" s="15" t="n"/>
      <c r="D741" s="14" t="n"/>
      <c r="E741" s="5" t="n"/>
      <c r="F741" s="5" t="n"/>
      <c r="G741" s="6">
        <f>IF(B741&amp;""="","",IFERROR(INDEX('الوحدات'!$C$6:$C$305,MATCH(B741&amp;"",'الوحدات'!$A$6:$A$305,0))&amp;"","كود غير موجود"))</f>
        <v/>
      </c>
      <c r="H741" s="22">
        <f>IF(OR(B741&amp;""="",NOT(ISNUMBER(A741))),"",IF(COUNTIFS($B$6:$B$2005,B741&amp;"",$A$6:$A$2005,"&gt;"&amp;A741)=0,1,0))</f>
        <v/>
      </c>
      <c r="I741" s="22">
        <f>IF(B741&amp;""="","",COUNTIFS($B$6:B741,B741&amp;""))</f>
        <v/>
      </c>
      <c r="J741" s="6">
        <f>IF(B741&amp;""="","",B741&amp;"|"&amp;I741)</f>
        <v/>
      </c>
    </row>
    <row r="742">
      <c r="A742" s="13" t="n"/>
      <c r="B742" s="5" t="n"/>
      <c r="C742" s="15" t="n"/>
      <c r="D742" s="14" t="n"/>
      <c r="E742" s="5" t="n"/>
      <c r="F742" s="5" t="n"/>
      <c r="G742" s="6">
        <f>IF(B742&amp;""="","",IFERROR(INDEX('الوحدات'!$C$6:$C$305,MATCH(B742&amp;"",'الوحدات'!$A$6:$A$305,0))&amp;"","كود غير موجود"))</f>
        <v/>
      </c>
      <c r="H742" s="22">
        <f>IF(OR(B742&amp;""="",NOT(ISNUMBER(A742))),"",IF(COUNTIFS($B$6:$B$2005,B742&amp;"",$A$6:$A$2005,"&gt;"&amp;A742)=0,1,0))</f>
        <v/>
      </c>
      <c r="I742" s="22">
        <f>IF(B742&amp;""="","",COUNTIFS($B$6:B742,B742&amp;""))</f>
        <v/>
      </c>
      <c r="J742" s="6">
        <f>IF(B742&amp;""="","",B742&amp;"|"&amp;I742)</f>
        <v/>
      </c>
    </row>
    <row r="743">
      <c r="A743" s="13" t="n"/>
      <c r="B743" s="5" t="n"/>
      <c r="C743" s="15" t="n"/>
      <c r="D743" s="14" t="n"/>
      <c r="E743" s="5" t="n"/>
      <c r="F743" s="5" t="n"/>
      <c r="G743" s="6">
        <f>IF(B743&amp;""="","",IFERROR(INDEX('الوحدات'!$C$6:$C$305,MATCH(B743&amp;"",'الوحدات'!$A$6:$A$305,0))&amp;"","كود غير موجود"))</f>
        <v/>
      </c>
      <c r="H743" s="22">
        <f>IF(OR(B743&amp;""="",NOT(ISNUMBER(A743))),"",IF(COUNTIFS($B$6:$B$2005,B743&amp;"",$A$6:$A$2005,"&gt;"&amp;A743)=0,1,0))</f>
        <v/>
      </c>
      <c r="I743" s="22">
        <f>IF(B743&amp;""="","",COUNTIFS($B$6:B743,B743&amp;""))</f>
        <v/>
      </c>
      <c r="J743" s="6">
        <f>IF(B743&amp;""="","",B743&amp;"|"&amp;I743)</f>
        <v/>
      </c>
    </row>
    <row r="744">
      <c r="A744" s="13" t="n"/>
      <c r="B744" s="5" t="n"/>
      <c r="C744" s="15" t="n"/>
      <c r="D744" s="14" t="n"/>
      <c r="E744" s="5" t="n"/>
      <c r="F744" s="5" t="n"/>
      <c r="G744" s="6">
        <f>IF(B744&amp;""="","",IFERROR(INDEX('الوحدات'!$C$6:$C$305,MATCH(B744&amp;"",'الوحدات'!$A$6:$A$305,0))&amp;"","كود غير موجود"))</f>
        <v/>
      </c>
      <c r="H744" s="22">
        <f>IF(OR(B744&amp;""="",NOT(ISNUMBER(A744))),"",IF(COUNTIFS($B$6:$B$2005,B744&amp;"",$A$6:$A$2005,"&gt;"&amp;A744)=0,1,0))</f>
        <v/>
      </c>
      <c r="I744" s="22">
        <f>IF(B744&amp;""="","",COUNTIFS($B$6:B744,B744&amp;""))</f>
        <v/>
      </c>
      <c r="J744" s="6">
        <f>IF(B744&amp;""="","",B744&amp;"|"&amp;I744)</f>
        <v/>
      </c>
    </row>
    <row r="745">
      <c r="A745" s="13" t="n"/>
      <c r="B745" s="5" t="n"/>
      <c r="C745" s="15" t="n"/>
      <c r="D745" s="14" t="n"/>
      <c r="E745" s="5" t="n"/>
      <c r="F745" s="5" t="n"/>
      <c r="G745" s="6">
        <f>IF(B745&amp;""="","",IFERROR(INDEX('الوحدات'!$C$6:$C$305,MATCH(B745&amp;"",'الوحدات'!$A$6:$A$305,0))&amp;"","كود غير موجود"))</f>
        <v/>
      </c>
      <c r="H745" s="22">
        <f>IF(OR(B745&amp;""="",NOT(ISNUMBER(A745))),"",IF(COUNTIFS($B$6:$B$2005,B745&amp;"",$A$6:$A$2005,"&gt;"&amp;A745)=0,1,0))</f>
        <v/>
      </c>
      <c r="I745" s="22">
        <f>IF(B745&amp;""="","",COUNTIFS($B$6:B745,B745&amp;""))</f>
        <v/>
      </c>
      <c r="J745" s="6">
        <f>IF(B745&amp;""="","",B745&amp;"|"&amp;I745)</f>
        <v/>
      </c>
    </row>
    <row r="746">
      <c r="A746" s="13" t="n"/>
      <c r="B746" s="5" t="n"/>
      <c r="C746" s="15" t="n"/>
      <c r="D746" s="14" t="n"/>
      <c r="E746" s="5" t="n"/>
      <c r="F746" s="5" t="n"/>
      <c r="G746" s="6">
        <f>IF(B746&amp;""="","",IFERROR(INDEX('الوحدات'!$C$6:$C$305,MATCH(B746&amp;"",'الوحدات'!$A$6:$A$305,0))&amp;"","كود غير موجود"))</f>
        <v/>
      </c>
      <c r="H746" s="22">
        <f>IF(OR(B746&amp;""="",NOT(ISNUMBER(A746))),"",IF(COUNTIFS($B$6:$B$2005,B746&amp;"",$A$6:$A$2005,"&gt;"&amp;A746)=0,1,0))</f>
        <v/>
      </c>
      <c r="I746" s="22">
        <f>IF(B746&amp;""="","",COUNTIFS($B$6:B746,B746&amp;""))</f>
        <v/>
      </c>
      <c r="J746" s="6">
        <f>IF(B746&amp;""="","",B746&amp;"|"&amp;I746)</f>
        <v/>
      </c>
    </row>
    <row r="747">
      <c r="A747" s="13" t="n"/>
      <c r="B747" s="5" t="n"/>
      <c r="C747" s="15" t="n"/>
      <c r="D747" s="14" t="n"/>
      <c r="E747" s="5" t="n"/>
      <c r="F747" s="5" t="n"/>
      <c r="G747" s="6">
        <f>IF(B747&amp;""="","",IFERROR(INDEX('الوحدات'!$C$6:$C$305,MATCH(B747&amp;"",'الوحدات'!$A$6:$A$305,0))&amp;"","كود غير موجود"))</f>
        <v/>
      </c>
      <c r="H747" s="22">
        <f>IF(OR(B747&amp;""="",NOT(ISNUMBER(A747))),"",IF(COUNTIFS($B$6:$B$2005,B747&amp;"",$A$6:$A$2005,"&gt;"&amp;A747)=0,1,0))</f>
        <v/>
      </c>
      <c r="I747" s="22">
        <f>IF(B747&amp;""="","",COUNTIFS($B$6:B747,B747&amp;""))</f>
        <v/>
      </c>
      <c r="J747" s="6">
        <f>IF(B747&amp;""="","",B747&amp;"|"&amp;I747)</f>
        <v/>
      </c>
    </row>
    <row r="748">
      <c r="A748" s="13" t="n"/>
      <c r="B748" s="5" t="n"/>
      <c r="C748" s="15" t="n"/>
      <c r="D748" s="14" t="n"/>
      <c r="E748" s="5" t="n"/>
      <c r="F748" s="5" t="n"/>
      <c r="G748" s="6">
        <f>IF(B748&amp;""="","",IFERROR(INDEX('الوحدات'!$C$6:$C$305,MATCH(B748&amp;"",'الوحدات'!$A$6:$A$305,0))&amp;"","كود غير موجود"))</f>
        <v/>
      </c>
      <c r="H748" s="22">
        <f>IF(OR(B748&amp;""="",NOT(ISNUMBER(A748))),"",IF(COUNTIFS($B$6:$B$2005,B748&amp;"",$A$6:$A$2005,"&gt;"&amp;A748)=0,1,0))</f>
        <v/>
      </c>
      <c r="I748" s="22">
        <f>IF(B748&amp;""="","",COUNTIFS($B$6:B748,B748&amp;""))</f>
        <v/>
      </c>
      <c r="J748" s="6">
        <f>IF(B748&amp;""="","",B748&amp;"|"&amp;I748)</f>
        <v/>
      </c>
    </row>
    <row r="749">
      <c r="A749" s="13" t="n"/>
      <c r="B749" s="5" t="n"/>
      <c r="C749" s="15" t="n"/>
      <c r="D749" s="14" t="n"/>
      <c r="E749" s="5" t="n"/>
      <c r="F749" s="5" t="n"/>
      <c r="G749" s="6">
        <f>IF(B749&amp;""="","",IFERROR(INDEX('الوحدات'!$C$6:$C$305,MATCH(B749&amp;"",'الوحدات'!$A$6:$A$305,0))&amp;"","كود غير موجود"))</f>
        <v/>
      </c>
      <c r="H749" s="22">
        <f>IF(OR(B749&amp;""="",NOT(ISNUMBER(A749))),"",IF(COUNTIFS($B$6:$B$2005,B749&amp;"",$A$6:$A$2005,"&gt;"&amp;A749)=0,1,0))</f>
        <v/>
      </c>
      <c r="I749" s="22">
        <f>IF(B749&amp;""="","",COUNTIFS($B$6:B749,B749&amp;""))</f>
        <v/>
      </c>
      <c r="J749" s="6">
        <f>IF(B749&amp;""="","",B749&amp;"|"&amp;I749)</f>
        <v/>
      </c>
    </row>
    <row r="750">
      <c r="A750" s="13" t="n"/>
      <c r="B750" s="5" t="n"/>
      <c r="C750" s="15" t="n"/>
      <c r="D750" s="14" t="n"/>
      <c r="E750" s="5" t="n"/>
      <c r="F750" s="5" t="n"/>
      <c r="G750" s="6">
        <f>IF(B750&amp;""="","",IFERROR(INDEX('الوحدات'!$C$6:$C$305,MATCH(B750&amp;"",'الوحدات'!$A$6:$A$305,0))&amp;"","كود غير موجود"))</f>
        <v/>
      </c>
      <c r="H750" s="22">
        <f>IF(OR(B750&amp;""="",NOT(ISNUMBER(A750))),"",IF(COUNTIFS($B$6:$B$2005,B750&amp;"",$A$6:$A$2005,"&gt;"&amp;A750)=0,1,0))</f>
        <v/>
      </c>
      <c r="I750" s="22">
        <f>IF(B750&amp;""="","",COUNTIFS($B$6:B750,B750&amp;""))</f>
        <v/>
      </c>
      <c r="J750" s="6">
        <f>IF(B750&amp;""="","",B750&amp;"|"&amp;I750)</f>
        <v/>
      </c>
    </row>
    <row r="751">
      <c r="A751" s="13" t="n"/>
      <c r="B751" s="5" t="n"/>
      <c r="C751" s="15" t="n"/>
      <c r="D751" s="14" t="n"/>
      <c r="E751" s="5" t="n"/>
      <c r="F751" s="5" t="n"/>
      <c r="G751" s="6">
        <f>IF(B751&amp;""="","",IFERROR(INDEX('الوحدات'!$C$6:$C$305,MATCH(B751&amp;"",'الوحدات'!$A$6:$A$305,0))&amp;"","كود غير موجود"))</f>
        <v/>
      </c>
      <c r="H751" s="22">
        <f>IF(OR(B751&amp;""="",NOT(ISNUMBER(A751))),"",IF(COUNTIFS($B$6:$B$2005,B751&amp;"",$A$6:$A$2005,"&gt;"&amp;A751)=0,1,0))</f>
        <v/>
      </c>
      <c r="I751" s="22">
        <f>IF(B751&amp;""="","",COUNTIFS($B$6:B751,B751&amp;""))</f>
        <v/>
      </c>
      <c r="J751" s="6">
        <f>IF(B751&amp;""="","",B751&amp;"|"&amp;I751)</f>
        <v/>
      </c>
    </row>
    <row r="752">
      <c r="A752" s="13" t="n"/>
      <c r="B752" s="5" t="n"/>
      <c r="C752" s="15" t="n"/>
      <c r="D752" s="14" t="n"/>
      <c r="E752" s="5" t="n"/>
      <c r="F752" s="5" t="n"/>
      <c r="G752" s="6">
        <f>IF(B752&amp;""="","",IFERROR(INDEX('الوحدات'!$C$6:$C$305,MATCH(B752&amp;"",'الوحدات'!$A$6:$A$305,0))&amp;"","كود غير موجود"))</f>
        <v/>
      </c>
      <c r="H752" s="22">
        <f>IF(OR(B752&amp;""="",NOT(ISNUMBER(A752))),"",IF(COUNTIFS($B$6:$B$2005,B752&amp;"",$A$6:$A$2005,"&gt;"&amp;A752)=0,1,0))</f>
        <v/>
      </c>
      <c r="I752" s="22">
        <f>IF(B752&amp;""="","",COUNTIFS($B$6:B752,B752&amp;""))</f>
        <v/>
      </c>
      <c r="J752" s="6">
        <f>IF(B752&amp;""="","",B752&amp;"|"&amp;I752)</f>
        <v/>
      </c>
    </row>
    <row r="753">
      <c r="A753" s="13" t="n"/>
      <c r="B753" s="5" t="n"/>
      <c r="C753" s="15" t="n"/>
      <c r="D753" s="14" t="n"/>
      <c r="E753" s="5" t="n"/>
      <c r="F753" s="5" t="n"/>
      <c r="G753" s="6">
        <f>IF(B753&amp;""="","",IFERROR(INDEX('الوحدات'!$C$6:$C$305,MATCH(B753&amp;"",'الوحدات'!$A$6:$A$305,0))&amp;"","كود غير موجود"))</f>
        <v/>
      </c>
      <c r="H753" s="22">
        <f>IF(OR(B753&amp;""="",NOT(ISNUMBER(A753))),"",IF(COUNTIFS($B$6:$B$2005,B753&amp;"",$A$6:$A$2005,"&gt;"&amp;A753)=0,1,0))</f>
        <v/>
      </c>
      <c r="I753" s="22">
        <f>IF(B753&amp;""="","",COUNTIFS($B$6:B753,B753&amp;""))</f>
        <v/>
      </c>
      <c r="J753" s="6">
        <f>IF(B753&amp;""="","",B753&amp;"|"&amp;I753)</f>
        <v/>
      </c>
    </row>
    <row r="754">
      <c r="A754" s="13" t="n"/>
      <c r="B754" s="5" t="n"/>
      <c r="C754" s="15" t="n"/>
      <c r="D754" s="14" t="n"/>
      <c r="E754" s="5" t="n"/>
      <c r="F754" s="5" t="n"/>
      <c r="G754" s="6">
        <f>IF(B754&amp;""="","",IFERROR(INDEX('الوحدات'!$C$6:$C$305,MATCH(B754&amp;"",'الوحدات'!$A$6:$A$305,0))&amp;"","كود غير موجود"))</f>
        <v/>
      </c>
      <c r="H754" s="22">
        <f>IF(OR(B754&amp;""="",NOT(ISNUMBER(A754))),"",IF(COUNTIFS($B$6:$B$2005,B754&amp;"",$A$6:$A$2005,"&gt;"&amp;A754)=0,1,0))</f>
        <v/>
      </c>
      <c r="I754" s="22">
        <f>IF(B754&amp;""="","",COUNTIFS($B$6:B754,B754&amp;""))</f>
        <v/>
      </c>
      <c r="J754" s="6">
        <f>IF(B754&amp;""="","",B754&amp;"|"&amp;I754)</f>
        <v/>
      </c>
    </row>
    <row r="755">
      <c r="A755" s="13" t="n"/>
      <c r="B755" s="5" t="n"/>
      <c r="C755" s="15" t="n"/>
      <c r="D755" s="14" t="n"/>
      <c r="E755" s="5" t="n"/>
      <c r="F755" s="5" t="n"/>
      <c r="G755" s="6">
        <f>IF(B755&amp;""="","",IFERROR(INDEX('الوحدات'!$C$6:$C$305,MATCH(B755&amp;"",'الوحدات'!$A$6:$A$305,0))&amp;"","كود غير موجود"))</f>
        <v/>
      </c>
      <c r="H755" s="22">
        <f>IF(OR(B755&amp;""="",NOT(ISNUMBER(A755))),"",IF(COUNTIFS($B$6:$B$2005,B755&amp;"",$A$6:$A$2005,"&gt;"&amp;A755)=0,1,0))</f>
        <v/>
      </c>
      <c r="I755" s="22">
        <f>IF(B755&amp;""="","",COUNTIFS($B$6:B755,B755&amp;""))</f>
        <v/>
      </c>
      <c r="J755" s="6">
        <f>IF(B755&amp;""="","",B755&amp;"|"&amp;I755)</f>
        <v/>
      </c>
    </row>
    <row r="756">
      <c r="A756" s="13" t="n"/>
      <c r="B756" s="5" t="n"/>
      <c r="C756" s="15" t="n"/>
      <c r="D756" s="14" t="n"/>
      <c r="E756" s="5" t="n"/>
      <c r="F756" s="5" t="n"/>
      <c r="G756" s="6">
        <f>IF(B756&amp;""="","",IFERROR(INDEX('الوحدات'!$C$6:$C$305,MATCH(B756&amp;"",'الوحدات'!$A$6:$A$305,0))&amp;"","كود غير موجود"))</f>
        <v/>
      </c>
      <c r="H756" s="22">
        <f>IF(OR(B756&amp;""="",NOT(ISNUMBER(A756))),"",IF(COUNTIFS($B$6:$B$2005,B756&amp;"",$A$6:$A$2005,"&gt;"&amp;A756)=0,1,0))</f>
        <v/>
      </c>
      <c r="I756" s="22">
        <f>IF(B756&amp;""="","",COUNTIFS($B$6:B756,B756&amp;""))</f>
        <v/>
      </c>
      <c r="J756" s="6">
        <f>IF(B756&amp;""="","",B756&amp;"|"&amp;I756)</f>
        <v/>
      </c>
    </row>
    <row r="757">
      <c r="A757" s="13" t="n"/>
      <c r="B757" s="5" t="n"/>
      <c r="C757" s="15" t="n"/>
      <c r="D757" s="14" t="n"/>
      <c r="E757" s="5" t="n"/>
      <c r="F757" s="5" t="n"/>
      <c r="G757" s="6">
        <f>IF(B757&amp;""="","",IFERROR(INDEX('الوحدات'!$C$6:$C$305,MATCH(B757&amp;"",'الوحدات'!$A$6:$A$305,0))&amp;"","كود غير موجود"))</f>
        <v/>
      </c>
      <c r="H757" s="22">
        <f>IF(OR(B757&amp;""="",NOT(ISNUMBER(A757))),"",IF(COUNTIFS($B$6:$B$2005,B757&amp;"",$A$6:$A$2005,"&gt;"&amp;A757)=0,1,0))</f>
        <v/>
      </c>
      <c r="I757" s="22">
        <f>IF(B757&amp;""="","",COUNTIFS($B$6:B757,B757&amp;""))</f>
        <v/>
      </c>
      <c r="J757" s="6">
        <f>IF(B757&amp;""="","",B757&amp;"|"&amp;I757)</f>
        <v/>
      </c>
    </row>
    <row r="758">
      <c r="A758" s="13" t="n"/>
      <c r="B758" s="5" t="n"/>
      <c r="C758" s="15" t="n"/>
      <c r="D758" s="14" t="n"/>
      <c r="E758" s="5" t="n"/>
      <c r="F758" s="5" t="n"/>
      <c r="G758" s="6">
        <f>IF(B758&amp;""="","",IFERROR(INDEX('الوحدات'!$C$6:$C$305,MATCH(B758&amp;"",'الوحدات'!$A$6:$A$305,0))&amp;"","كود غير موجود"))</f>
        <v/>
      </c>
      <c r="H758" s="22">
        <f>IF(OR(B758&amp;""="",NOT(ISNUMBER(A758))),"",IF(COUNTIFS($B$6:$B$2005,B758&amp;"",$A$6:$A$2005,"&gt;"&amp;A758)=0,1,0))</f>
        <v/>
      </c>
      <c r="I758" s="22">
        <f>IF(B758&amp;""="","",COUNTIFS($B$6:B758,B758&amp;""))</f>
        <v/>
      </c>
      <c r="J758" s="6">
        <f>IF(B758&amp;""="","",B758&amp;"|"&amp;I758)</f>
        <v/>
      </c>
    </row>
    <row r="759">
      <c r="A759" s="13" t="n"/>
      <c r="B759" s="5" t="n"/>
      <c r="C759" s="15" t="n"/>
      <c r="D759" s="14" t="n"/>
      <c r="E759" s="5" t="n"/>
      <c r="F759" s="5" t="n"/>
      <c r="G759" s="6">
        <f>IF(B759&amp;""="","",IFERROR(INDEX('الوحدات'!$C$6:$C$305,MATCH(B759&amp;"",'الوحدات'!$A$6:$A$305,0))&amp;"","كود غير موجود"))</f>
        <v/>
      </c>
      <c r="H759" s="22">
        <f>IF(OR(B759&amp;""="",NOT(ISNUMBER(A759))),"",IF(COUNTIFS($B$6:$B$2005,B759&amp;"",$A$6:$A$2005,"&gt;"&amp;A759)=0,1,0))</f>
        <v/>
      </c>
      <c r="I759" s="22">
        <f>IF(B759&amp;""="","",COUNTIFS($B$6:B759,B759&amp;""))</f>
        <v/>
      </c>
      <c r="J759" s="6">
        <f>IF(B759&amp;""="","",B759&amp;"|"&amp;I759)</f>
        <v/>
      </c>
    </row>
    <row r="760">
      <c r="A760" s="13" t="n"/>
      <c r="B760" s="5" t="n"/>
      <c r="C760" s="15" t="n"/>
      <c r="D760" s="14" t="n"/>
      <c r="E760" s="5" t="n"/>
      <c r="F760" s="5" t="n"/>
      <c r="G760" s="6">
        <f>IF(B760&amp;""="","",IFERROR(INDEX('الوحدات'!$C$6:$C$305,MATCH(B760&amp;"",'الوحدات'!$A$6:$A$305,0))&amp;"","كود غير موجود"))</f>
        <v/>
      </c>
      <c r="H760" s="22">
        <f>IF(OR(B760&amp;""="",NOT(ISNUMBER(A760))),"",IF(COUNTIFS($B$6:$B$2005,B760&amp;"",$A$6:$A$2005,"&gt;"&amp;A760)=0,1,0))</f>
        <v/>
      </c>
      <c r="I760" s="22">
        <f>IF(B760&amp;""="","",COUNTIFS($B$6:B760,B760&amp;""))</f>
        <v/>
      </c>
      <c r="J760" s="6">
        <f>IF(B760&amp;""="","",B760&amp;"|"&amp;I760)</f>
        <v/>
      </c>
    </row>
    <row r="761">
      <c r="A761" s="13" t="n"/>
      <c r="B761" s="5" t="n"/>
      <c r="C761" s="15" t="n"/>
      <c r="D761" s="14" t="n"/>
      <c r="E761" s="5" t="n"/>
      <c r="F761" s="5" t="n"/>
      <c r="G761" s="6">
        <f>IF(B761&amp;""="","",IFERROR(INDEX('الوحدات'!$C$6:$C$305,MATCH(B761&amp;"",'الوحدات'!$A$6:$A$305,0))&amp;"","كود غير موجود"))</f>
        <v/>
      </c>
      <c r="H761" s="22">
        <f>IF(OR(B761&amp;""="",NOT(ISNUMBER(A761))),"",IF(COUNTIFS($B$6:$B$2005,B761&amp;"",$A$6:$A$2005,"&gt;"&amp;A761)=0,1,0))</f>
        <v/>
      </c>
      <c r="I761" s="22">
        <f>IF(B761&amp;""="","",COUNTIFS($B$6:B761,B761&amp;""))</f>
        <v/>
      </c>
      <c r="J761" s="6">
        <f>IF(B761&amp;""="","",B761&amp;"|"&amp;I761)</f>
        <v/>
      </c>
    </row>
    <row r="762">
      <c r="A762" s="13" t="n"/>
      <c r="B762" s="5" t="n"/>
      <c r="C762" s="15" t="n"/>
      <c r="D762" s="14" t="n"/>
      <c r="E762" s="5" t="n"/>
      <c r="F762" s="5" t="n"/>
      <c r="G762" s="6">
        <f>IF(B762&amp;""="","",IFERROR(INDEX('الوحدات'!$C$6:$C$305,MATCH(B762&amp;"",'الوحدات'!$A$6:$A$305,0))&amp;"","كود غير موجود"))</f>
        <v/>
      </c>
      <c r="H762" s="22">
        <f>IF(OR(B762&amp;""="",NOT(ISNUMBER(A762))),"",IF(COUNTIFS($B$6:$B$2005,B762&amp;"",$A$6:$A$2005,"&gt;"&amp;A762)=0,1,0))</f>
        <v/>
      </c>
      <c r="I762" s="22">
        <f>IF(B762&amp;""="","",COUNTIFS($B$6:B762,B762&amp;""))</f>
        <v/>
      </c>
      <c r="J762" s="6">
        <f>IF(B762&amp;""="","",B762&amp;"|"&amp;I762)</f>
        <v/>
      </c>
    </row>
    <row r="763">
      <c r="A763" s="13" t="n"/>
      <c r="B763" s="5" t="n"/>
      <c r="C763" s="15" t="n"/>
      <c r="D763" s="14" t="n"/>
      <c r="E763" s="5" t="n"/>
      <c r="F763" s="5" t="n"/>
      <c r="G763" s="6">
        <f>IF(B763&amp;""="","",IFERROR(INDEX('الوحدات'!$C$6:$C$305,MATCH(B763&amp;"",'الوحدات'!$A$6:$A$305,0))&amp;"","كود غير موجود"))</f>
        <v/>
      </c>
      <c r="H763" s="22">
        <f>IF(OR(B763&amp;""="",NOT(ISNUMBER(A763))),"",IF(COUNTIFS($B$6:$B$2005,B763&amp;"",$A$6:$A$2005,"&gt;"&amp;A763)=0,1,0))</f>
        <v/>
      </c>
      <c r="I763" s="22">
        <f>IF(B763&amp;""="","",COUNTIFS($B$6:B763,B763&amp;""))</f>
        <v/>
      </c>
      <c r="J763" s="6">
        <f>IF(B763&amp;""="","",B763&amp;"|"&amp;I763)</f>
        <v/>
      </c>
    </row>
    <row r="764">
      <c r="A764" s="13" t="n"/>
      <c r="B764" s="5" t="n"/>
      <c r="C764" s="15" t="n"/>
      <c r="D764" s="14" t="n"/>
      <c r="E764" s="5" t="n"/>
      <c r="F764" s="5" t="n"/>
      <c r="G764" s="6">
        <f>IF(B764&amp;""="","",IFERROR(INDEX('الوحدات'!$C$6:$C$305,MATCH(B764&amp;"",'الوحدات'!$A$6:$A$305,0))&amp;"","كود غير موجود"))</f>
        <v/>
      </c>
      <c r="H764" s="22">
        <f>IF(OR(B764&amp;""="",NOT(ISNUMBER(A764))),"",IF(COUNTIFS($B$6:$B$2005,B764&amp;"",$A$6:$A$2005,"&gt;"&amp;A764)=0,1,0))</f>
        <v/>
      </c>
      <c r="I764" s="22">
        <f>IF(B764&amp;""="","",COUNTIFS($B$6:B764,B764&amp;""))</f>
        <v/>
      </c>
      <c r="J764" s="6">
        <f>IF(B764&amp;""="","",B764&amp;"|"&amp;I764)</f>
        <v/>
      </c>
    </row>
    <row r="765">
      <c r="A765" s="13" t="n"/>
      <c r="B765" s="5" t="n"/>
      <c r="C765" s="15" t="n"/>
      <c r="D765" s="14" t="n"/>
      <c r="E765" s="5" t="n"/>
      <c r="F765" s="5" t="n"/>
      <c r="G765" s="6">
        <f>IF(B765&amp;""="","",IFERROR(INDEX('الوحدات'!$C$6:$C$305,MATCH(B765&amp;"",'الوحدات'!$A$6:$A$305,0))&amp;"","كود غير موجود"))</f>
        <v/>
      </c>
      <c r="H765" s="22">
        <f>IF(OR(B765&amp;""="",NOT(ISNUMBER(A765))),"",IF(COUNTIFS($B$6:$B$2005,B765&amp;"",$A$6:$A$2005,"&gt;"&amp;A765)=0,1,0))</f>
        <v/>
      </c>
      <c r="I765" s="22">
        <f>IF(B765&amp;""="","",COUNTIFS($B$6:B765,B765&amp;""))</f>
        <v/>
      </c>
      <c r="J765" s="6">
        <f>IF(B765&amp;""="","",B765&amp;"|"&amp;I765)</f>
        <v/>
      </c>
    </row>
    <row r="766">
      <c r="A766" s="13" t="n"/>
      <c r="B766" s="5" t="n"/>
      <c r="C766" s="15" t="n"/>
      <c r="D766" s="14" t="n"/>
      <c r="E766" s="5" t="n"/>
      <c r="F766" s="5" t="n"/>
      <c r="G766" s="6">
        <f>IF(B766&amp;""="","",IFERROR(INDEX('الوحدات'!$C$6:$C$305,MATCH(B766&amp;"",'الوحدات'!$A$6:$A$305,0))&amp;"","كود غير موجود"))</f>
        <v/>
      </c>
      <c r="H766" s="22">
        <f>IF(OR(B766&amp;""="",NOT(ISNUMBER(A766))),"",IF(COUNTIFS($B$6:$B$2005,B766&amp;"",$A$6:$A$2005,"&gt;"&amp;A766)=0,1,0))</f>
        <v/>
      </c>
      <c r="I766" s="22">
        <f>IF(B766&amp;""="","",COUNTIFS($B$6:B766,B766&amp;""))</f>
        <v/>
      </c>
      <c r="J766" s="6">
        <f>IF(B766&amp;""="","",B766&amp;"|"&amp;I766)</f>
        <v/>
      </c>
    </row>
    <row r="767">
      <c r="A767" s="13" t="n"/>
      <c r="B767" s="5" t="n"/>
      <c r="C767" s="15" t="n"/>
      <c r="D767" s="14" t="n"/>
      <c r="E767" s="5" t="n"/>
      <c r="F767" s="5" t="n"/>
      <c r="G767" s="6">
        <f>IF(B767&amp;""="","",IFERROR(INDEX('الوحدات'!$C$6:$C$305,MATCH(B767&amp;"",'الوحدات'!$A$6:$A$305,0))&amp;"","كود غير موجود"))</f>
        <v/>
      </c>
      <c r="H767" s="22">
        <f>IF(OR(B767&amp;""="",NOT(ISNUMBER(A767))),"",IF(COUNTIFS($B$6:$B$2005,B767&amp;"",$A$6:$A$2005,"&gt;"&amp;A767)=0,1,0))</f>
        <v/>
      </c>
      <c r="I767" s="22">
        <f>IF(B767&amp;""="","",COUNTIFS($B$6:B767,B767&amp;""))</f>
        <v/>
      </c>
      <c r="J767" s="6">
        <f>IF(B767&amp;""="","",B767&amp;"|"&amp;I767)</f>
        <v/>
      </c>
    </row>
    <row r="768">
      <c r="A768" s="13" t="n"/>
      <c r="B768" s="5" t="n"/>
      <c r="C768" s="15" t="n"/>
      <c r="D768" s="14" t="n"/>
      <c r="E768" s="5" t="n"/>
      <c r="F768" s="5" t="n"/>
      <c r="G768" s="6">
        <f>IF(B768&amp;""="","",IFERROR(INDEX('الوحدات'!$C$6:$C$305,MATCH(B768&amp;"",'الوحدات'!$A$6:$A$305,0))&amp;"","كود غير موجود"))</f>
        <v/>
      </c>
      <c r="H768" s="22">
        <f>IF(OR(B768&amp;""="",NOT(ISNUMBER(A768))),"",IF(COUNTIFS($B$6:$B$2005,B768&amp;"",$A$6:$A$2005,"&gt;"&amp;A768)=0,1,0))</f>
        <v/>
      </c>
      <c r="I768" s="22">
        <f>IF(B768&amp;""="","",COUNTIFS($B$6:B768,B768&amp;""))</f>
        <v/>
      </c>
      <c r="J768" s="6">
        <f>IF(B768&amp;""="","",B768&amp;"|"&amp;I768)</f>
        <v/>
      </c>
    </row>
    <row r="769">
      <c r="A769" s="13" t="n"/>
      <c r="B769" s="5" t="n"/>
      <c r="C769" s="15" t="n"/>
      <c r="D769" s="14" t="n"/>
      <c r="E769" s="5" t="n"/>
      <c r="F769" s="5" t="n"/>
      <c r="G769" s="6">
        <f>IF(B769&amp;""="","",IFERROR(INDEX('الوحدات'!$C$6:$C$305,MATCH(B769&amp;"",'الوحدات'!$A$6:$A$305,0))&amp;"","كود غير موجود"))</f>
        <v/>
      </c>
      <c r="H769" s="22">
        <f>IF(OR(B769&amp;""="",NOT(ISNUMBER(A769))),"",IF(COUNTIFS($B$6:$B$2005,B769&amp;"",$A$6:$A$2005,"&gt;"&amp;A769)=0,1,0))</f>
        <v/>
      </c>
      <c r="I769" s="22">
        <f>IF(B769&amp;""="","",COUNTIFS($B$6:B769,B769&amp;""))</f>
        <v/>
      </c>
      <c r="J769" s="6">
        <f>IF(B769&amp;""="","",B769&amp;"|"&amp;I769)</f>
        <v/>
      </c>
    </row>
    <row r="770">
      <c r="A770" s="13" t="n"/>
      <c r="B770" s="5" t="n"/>
      <c r="C770" s="15" t="n"/>
      <c r="D770" s="14" t="n"/>
      <c r="E770" s="5" t="n"/>
      <c r="F770" s="5" t="n"/>
      <c r="G770" s="6">
        <f>IF(B770&amp;""="","",IFERROR(INDEX('الوحدات'!$C$6:$C$305,MATCH(B770&amp;"",'الوحدات'!$A$6:$A$305,0))&amp;"","كود غير موجود"))</f>
        <v/>
      </c>
      <c r="H770" s="22">
        <f>IF(OR(B770&amp;""="",NOT(ISNUMBER(A770))),"",IF(COUNTIFS($B$6:$B$2005,B770&amp;"",$A$6:$A$2005,"&gt;"&amp;A770)=0,1,0))</f>
        <v/>
      </c>
      <c r="I770" s="22">
        <f>IF(B770&amp;""="","",COUNTIFS($B$6:B770,B770&amp;""))</f>
        <v/>
      </c>
      <c r="J770" s="6">
        <f>IF(B770&amp;""="","",B770&amp;"|"&amp;I770)</f>
        <v/>
      </c>
    </row>
    <row r="771">
      <c r="A771" s="13" t="n"/>
      <c r="B771" s="5" t="n"/>
      <c r="C771" s="15" t="n"/>
      <c r="D771" s="14" t="n"/>
      <c r="E771" s="5" t="n"/>
      <c r="F771" s="5" t="n"/>
      <c r="G771" s="6">
        <f>IF(B771&amp;""="","",IFERROR(INDEX('الوحدات'!$C$6:$C$305,MATCH(B771&amp;"",'الوحدات'!$A$6:$A$305,0))&amp;"","كود غير موجود"))</f>
        <v/>
      </c>
      <c r="H771" s="22">
        <f>IF(OR(B771&amp;""="",NOT(ISNUMBER(A771))),"",IF(COUNTIFS($B$6:$B$2005,B771&amp;"",$A$6:$A$2005,"&gt;"&amp;A771)=0,1,0))</f>
        <v/>
      </c>
      <c r="I771" s="22">
        <f>IF(B771&amp;""="","",COUNTIFS($B$6:B771,B771&amp;""))</f>
        <v/>
      </c>
      <c r="J771" s="6">
        <f>IF(B771&amp;""="","",B771&amp;"|"&amp;I771)</f>
        <v/>
      </c>
    </row>
    <row r="772">
      <c r="A772" s="13" t="n"/>
      <c r="B772" s="5" t="n"/>
      <c r="C772" s="15" t="n"/>
      <c r="D772" s="14" t="n"/>
      <c r="E772" s="5" t="n"/>
      <c r="F772" s="5" t="n"/>
      <c r="G772" s="6">
        <f>IF(B772&amp;""="","",IFERROR(INDEX('الوحدات'!$C$6:$C$305,MATCH(B772&amp;"",'الوحدات'!$A$6:$A$305,0))&amp;"","كود غير موجود"))</f>
        <v/>
      </c>
      <c r="H772" s="22">
        <f>IF(OR(B772&amp;""="",NOT(ISNUMBER(A772))),"",IF(COUNTIFS($B$6:$B$2005,B772&amp;"",$A$6:$A$2005,"&gt;"&amp;A772)=0,1,0))</f>
        <v/>
      </c>
      <c r="I772" s="22">
        <f>IF(B772&amp;""="","",COUNTIFS($B$6:B772,B772&amp;""))</f>
        <v/>
      </c>
      <c r="J772" s="6">
        <f>IF(B772&amp;""="","",B772&amp;"|"&amp;I772)</f>
        <v/>
      </c>
    </row>
    <row r="773">
      <c r="A773" s="13" t="n"/>
      <c r="B773" s="5" t="n"/>
      <c r="C773" s="15" t="n"/>
      <c r="D773" s="14" t="n"/>
      <c r="E773" s="5" t="n"/>
      <c r="F773" s="5" t="n"/>
      <c r="G773" s="6">
        <f>IF(B773&amp;""="","",IFERROR(INDEX('الوحدات'!$C$6:$C$305,MATCH(B773&amp;"",'الوحدات'!$A$6:$A$305,0))&amp;"","كود غير موجود"))</f>
        <v/>
      </c>
      <c r="H773" s="22">
        <f>IF(OR(B773&amp;""="",NOT(ISNUMBER(A773))),"",IF(COUNTIFS($B$6:$B$2005,B773&amp;"",$A$6:$A$2005,"&gt;"&amp;A773)=0,1,0))</f>
        <v/>
      </c>
      <c r="I773" s="22">
        <f>IF(B773&amp;""="","",COUNTIFS($B$6:B773,B773&amp;""))</f>
        <v/>
      </c>
      <c r="J773" s="6">
        <f>IF(B773&amp;""="","",B773&amp;"|"&amp;I773)</f>
        <v/>
      </c>
    </row>
    <row r="774">
      <c r="A774" s="13" t="n"/>
      <c r="B774" s="5" t="n"/>
      <c r="C774" s="15" t="n"/>
      <c r="D774" s="14" t="n"/>
      <c r="E774" s="5" t="n"/>
      <c r="F774" s="5" t="n"/>
      <c r="G774" s="6">
        <f>IF(B774&amp;""="","",IFERROR(INDEX('الوحدات'!$C$6:$C$305,MATCH(B774&amp;"",'الوحدات'!$A$6:$A$305,0))&amp;"","كود غير موجود"))</f>
        <v/>
      </c>
      <c r="H774" s="22">
        <f>IF(OR(B774&amp;""="",NOT(ISNUMBER(A774))),"",IF(COUNTIFS($B$6:$B$2005,B774&amp;"",$A$6:$A$2005,"&gt;"&amp;A774)=0,1,0))</f>
        <v/>
      </c>
      <c r="I774" s="22">
        <f>IF(B774&amp;""="","",COUNTIFS($B$6:B774,B774&amp;""))</f>
        <v/>
      </c>
      <c r="J774" s="6">
        <f>IF(B774&amp;""="","",B774&amp;"|"&amp;I774)</f>
        <v/>
      </c>
    </row>
    <row r="775">
      <c r="A775" s="13" t="n"/>
      <c r="B775" s="5" t="n"/>
      <c r="C775" s="15" t="n"/>
      <c r="D775" s="14" t="n"/>
      <c r="E775" s="5" t="n"/>
      <c r="F775" s="5" t="n"/>
      <c r="G775" s="6">
        <f>IF(B775&amp;""="","",IFERROR(INDEX('الوحدات'!$C$6:$C$305,MATCH(B775&amp;"",'الوحدات'!$A$6:$A$305,0))&amp;"","كود غير موجود"))</f>
        <v/>
      </c>
      <c r="H775" s="22">
        <f>IF(OR(B775&amp;""="",NOT(ISNUMBER(A775))),"",IF(COUNTIFS($B$6:$B$2005,B775&amp;"",$A$6:$A$2005,"&gt;"&amp;A775)=0,1,0))</f>
        <v/>
      </c>
      <c r="I775" s="22">
        <f>IF(B775&amp;""="","",COUNTIFS($B$6:B775,B775&amp;""))</f>
        <v/>
      </c>
      <c r="J775" s="6">
        <f>IF(B775&amp;""="","",B775&amp;"|"&amp;I775)</f>
        <v/>
      </c>
    </row>
    <row r="776">
      <c r="A776" s="13" t="n"/>
      <c r="B776" s="5" t="n"/>
      <c r="C776" s="15" t="n"/>
      <c r="D776" s="14" t="n"/>
      <c r="E776" s="5" t="n"/>
      <c r="F776" s="5" t="n"/>
      <c r="G776" s="6">
        <f>IF(B776&amp;""="","",IFERROR(INDEX('الوحدات'!$C$6:$C$305,MATCH(B776&amp;"",'الوحدات'!$A$6:$A$305,0))&amp;"","كود غير موجود"))</f>
        <v/>
      </c>
      <c r="H776" s="22">
        <f>IF(OR(B776&amp;""="",NOT(ISNUMBER(A776))),"",IF(COUNTIFS($B$6:$B$2005,B776&amp;"",$A$6:$A$2005,"&gt;"&amp;A776)=0,1,0))</f>
        <v/>
      </c>
      <c r="I776" s="22">
        <f>IF(B776&amp;""="","",COUNTIFS($B$6:B776,B776&amp;""))</f>
        <v/>
      </c>
      <c r="J776" s="6">
        <f>IF(B776&amp;""="","",B776&amp;"|"&amp;I776)</f>
        <v/>
      </c>
    </row>
    <row r="777">
      <c r="A777" s="13" t="n"/>
      <c r="B777" s="5" t="n"/>
      <c r="C777" s="15" t="n"/>
      <c r="D777" s="14" t="n"/>
      <c r="E777" s="5" t="n"/>
      <c r="F777" s="5" t="n"/>
      <c r="G777" s="6">
        <f>IF(B777&amp;""="","",IFERROR(INDEX('الوحدات'!$C$6:$C$305,MATCH(B777&amp;"",'الوحدات'!$A$6:$A$305,0))&amp;"","كود غير موجود"))</f>
        <v/>
      </c>
      <c r="H777" s="22">
        <f>IF(OR(B777&amp;""="",NOT(ISNUMBER(A777))),"",IF(COUNTIFS($B$6:$B$2005,B777&amp;"",$A$6:$A$2005,"&gt;"&amp;A777)=0,1,0))</f>
        <v/>
      </c>
      <c r="I777" s="22">
        <f>IF(B777&amp;""="","",COUNTIFS($B$6:B777,B777&amp;""))</f>
        <v/>
      </c>
      <c r="J777" s="6">
        <f>IF(B777&amp;""="","",B777&amp;"|"&amp;I777)</f>
        <v/>
      </c>
    </row>
    <row r="778">
      <c r="A778" s="13" t="n"/>
      <c r="B778" s="5" t="n"/>
      <c r="C778" s="15" t="n"/>
      <c r="D778" s="14" t="n"/>
      <c r="E778" s="5" t="n"/>
      <c r="F778" s="5" t="n"/>
      <c r="G778" s="6">
        <f>IF(B778&amp;""="","",IFERROR(INDEX('الوحدات'!$C$6:$C$305,MATCH(B778&amp;"",'الوحدات'!$A$6:$A$305,0))&amp;"","كود غير موجود"))</f>
        <v/>
      </c>
      <c r="H778" s="22">
        <f>IF(OR(B778&amp;""="",NOT(ISNUMBER(A778))),"",IF(COUNTIFS($B$6:$B$2005,B778&amp;"",$A$6:$A$2005,"&gt;"&amp;A778)=0,1,0))</f>
        <v/>
      </c>
      <c r="I778" s="22">
        <f>IF(B778&amp;""="","",COUNTIFS($B$6:B778,B778&amp;""))</f>
        <v/>
      </c>
      <c r="J778" s="6">
        <f>IF(B778&amp;""="","",B778&amp;"|"&amp;I778)</f>
        <v/>
      </c>
    </row>
    <row r="779">
      <c r="A779" s="13" t="n"/>
      <c r="B779" s="5" t="n"/>
      <c r="C779" s="15" t="n"/>
      <c r="D779" s="14" t="n"/>
      <c r="E779" s="5" t="n"/>
      <c r="F779" s="5" t="n"/>
      <c r="G779" s="6">
        <f>IF(B779&amp;""="","",IFERROR(INDEX('الوحدات'!$C$6:$C$305,MATCH(B779&amp;"",'الوحدات'!$A$6:$A$305,0))&amp;"","كود غير موجود"))</f>
        <v/>
      </c>
      <c r="H779" s="22">
        <f>IF(OR(B779&amp;""="",NOT(ISNUMBER(A779))),"",IF(COUNTIFS($B$6:$B$2005,B779&amp;"",$A$6:$A$2005,"&gt;"&amp;A779)=0,1,0))</f>
        <v/>
      </c>
      <c r="I779" s="22">
        <f>IF(B779&amp;""="","",COUNTIFS($B$6:B779,B779&amp;""))</f>
        <v/>
      </c>
      <c r="J779" s="6">
        <f>IF(B779&amp;""="","",B779&amp;"|"&amp;I779)</f>
        <v/>
      </c>
    </row>
    <row r="780">
      <c r="A780" s="13" t="n"/>
      <c r="B780" s="5" t="n"/>
      <c r="C780" s="15" t="n"/>
      <c r="D780" s="14" t="n"/>
      <c r="E780" s="5" t="n"/>
      <c r="F780" s="5" t="n"/>
      <c r="G780" s="6">
        <f>IF(B780&amp;""="","",IFERROR(INDEX('الوحدات'!$C$6:$C$305,MATCH(B780&amp;"",'الوحدات'!$A$6:$A$305,0))&amp;"","كود غير موجود"))</f>
        <v/>
      </c>
      <c r="H780" s="22">
        <f>IF(OR(B780&amp;""="",NOT(ISNUMBER(A780))),"",IF(COUNTIFS($B$6:$B$2005,B780&amp;"",$A$6:$A$2005,"&gt;"&amp;A780)=0,1,0))</f>
        <v/>
      </c>
      <c r="I780" s="22">
        <f>IF(B780&amp;""="","",COUNTIFS($B$6:B780,B780&amp;""))</f>
        <v/>
      </c>
      <c r="J780" s="6">
        <f>IF(B780&amp;""="","",B780&amp;"|"&amp;I780)</f>
        <v/>
      </c>
    </row>
    <row r="781">
      <c r="A781" s="13" t="n"/>
      <c r="B781" s="5" t="n"/>
      <c r="C781" s="15" t="n"/>
      <c r="D781" s="14" t="n"/>
      <c r="E781" s="5" t="n"/>
      <c r="F781" s="5" t="n"/>
      <c r="G781" s="6">
        <f>IF(B781&amp;""="","",IFERROR(INDEX('الوحدات'!$C$6:$C$305,MATCH(B781&amp;"",'الوحدات'!$A$6:$A$305,0))&amp;"","كود غير موجود"))</f>
        <v/>
      </c>
      <c r="H781" s="22">
        <f>IF(OR(B781&amp;""="",NOT(ISNUMBER(A781))),"",IF(COUNTIFS($B$6:$B$2005,B781&amp;"",$A$6:$A$2005,"&gt;"&amp;A781)=0,1,0))</f>
        <v/>
      </c>
      <c r="I781" s="22">
        <f>IF(B781&amp;""="","",COUNTIFS($B$6:B781,B781&amp;""))</f>
        <v/>
      </c>
      <c r="J781" s="6">
        <f>IF(B781&amp;""="","",B781&amp;"|"&amp;I781)</f>
        <v/>
      </c>
    </row>
    <row r="782">
      <c r="A782" s="13" t="n"/>
      <c r="B782" s="5" t="n"/>
      <c r="C782" s="15" t="n"/>
      <c r="D782" s="14" t="n"/>
      <c r="E782" s="5" t="n"/>
      <c r="F782" s="5" t="n"/>
      <c r="G782" s="6">
        <f>IF(B782&amp;""="","",IFERROR(INDEX('الوحدات'!$C$6:$C$305,MATCH(B782&amp;"",'الوحدات'!$A$6:$A$305,0))&amp;"","كود غير موجود"))</f>
        <v/>
      </c>
      <c r="H782" s="22">
        <f>IF(OR(B782&amp;""="",NOT(ISNUMBER(A782))),"",IF(COUNTIFS($B$6:$B$2005,B782&amp;"",$A$6:$A$2005,"&gt;"&amp;A782)=0,1,0))</f>
        <v/>
      </c>
      <c r="I782" s="22">
        <f>IF(B782&amp;""="","",COUNTIFS($B$6:B782,B782&amp;""))</f>
        <v/>
      </c>
      <c r="J782" s="6">
        <f>IF(B782&amp;""="","",B782&amp;"|"&amp;I782)</f>
        <v/>
      </c>
    </row>
    <row r="783">
      <c r="A783" s="13" t="n"/>
      <c r="B783" s="5" t="n"/>
      <c r="C783" s="15" t="n"/>
      <c r="D783" s="14" t="n"/>
      <c r="E783" s="5" t="n"/>
      <c r="F783" s="5" t="n"/>
      <c r="G783" s="6">
        <f>IF(B783&amp;""="","",IFERROR(INDEX('الوحدات'!$C$6:$C$305,MATCH(B783&amp;"",'الوحدات'!$A$6:$A$305,0))&amp;"","كود غير موجود"))</f>
        <v/>
      </c>
      <c r="H783" s="22">
        <f>IF(OR(B783&amp;""="",NOT(ISNUMBER(A783))),"",IF(COUNTIFS($B$6:$B$2005,B783&amp;"",$A$6:$A$2005,"&gt;"&amp;A783)=0,1,0))</f>
        <v/>
      </c>
      <c r="I783" s="22">
        <f>IF(B783&amp;""="","",COUNTIFS($B$6:B783,B783&amp;""))</f>
        <v/>
      </c>
      <c r="J783" s="6">
        <f>IF(B783&amp;""="","",B783&amp;"|"&amp;I783)</f>
        <v/>
      </c>
    </row>
    <row r="784">
      <c r="A784" s="13" t="n"/>
      <c r="B784" s="5" t="n"/>
      <c r="C784" s="15" t="n"/>
      <c r="D784" s="14" t="n"/>
      <c r="E784" s="5" t="n"/>
      <c r="F784" s="5" t="n"/>
      <c r="G784" s="6">
        <f>IF(B784&amp;""="","",IFERROR(INDEX('الوحدات'!$C$6:$C$305,MATCH(B784&amp;"",'الوحدات'!$A$6:$A$305,0))&amp;"","كود غير موجود"))</f>
        <v/>
      </c>
      <c r="H784" s="22">
        <f>IF(OR(B784&amp;""="",NOT(ISNUMBER(A784))),"",IF(COUNTIFS($B$6:$B$2005,B784&amp;"",$A$6:$A$2005,"&gt;"&amp;A784)=0,1,0))</f>
        <v/>
      </c>
      <c r="I784" s="22">
        <f>IF(B784&amp;""="","",COUNTIFS($B$6:B784,B784&amp;""))</f>
        <v/>
      </c>
      <c r="J784" s="6">
        <f>IF(B784&amp;""="","",B784&amp;"|"&amp;I784)</f>
        <v/>
      </c>
    </row>
    <row r="785">
      <c r="A785" s="13" t="n"/>
      <c r="B785" s="5" t="n"/>
      <c r="C785" s="15" t="n"/>
      <c r="D785" s="14" t="n"/>
      <c r="E785" s="5" t="n"/>
      <c r="F785" s="5" t="n"/>
      <c r="G785" s="6">
        <f>IF(B785&amp;""="","",IFERROR(INDEX('الوحدات'!$C$6:$C$305,MATCH(B785&amp;"",'الوحدات'!$A$6:$A$305,0))&amp;"","كود غير موجود"))</f>
        <v/>
      </c>
      <c r="H785" s="22">
        <f>IF(OR(B785&amp;""="",NOT(ISNUMBER(A785))),"",IF(COUNTIFS($B$6:$B$2005,B785&amp;"",$A$6:$A$2005,"&gt;"&amp;A785)=0,1,0))</f>
        <v/>
      </c>
      <c r="I785" s="22">
        <f>IF(B785&amp;""="","",COUNTIFS($B$6:B785,B785&amp;""))</f>
        <v/>
      </c>
      <c r="J785" s="6">
        <f>IF(B785&amp;""="","",B785&amp;"|"&amp;I785)</f>
        <v/>
      </c>
    </row>
    <row r="786">
      <c r="A786" s="13" t="n"/>
      <c r="B786" s="5" t="n"/>
      <c r="C786" s="15" t="n"/>
      <c r="D786" s="14" t="n"/>
      <c r="E786" s="5" t="n"/>
      <c r="F786" s="5" t="n"/>
      <c r="G786" s="6">
        <f>IF(B786&amp;""="","",IFERROR(INDEX('الوحدات'!$C$6:$C$305,MATCH(B786&amp;"",'الوحدات'!$A$6:$A$305,0))&amp;"","كود غير موجود"))</f>
        <v/>
      </c>
      <c r="H786" s="22">
        <f>IF(OR(B786&amp;""="",NOT(ISNUMBER(A786))),"",IF(COUNTIFS($B$6:$B$2005,B786&amp;"",$A$6:$A$2005,"&gt;"&amp;A786)=0,1,0))</f>
        <v/>
      </c>
      <c r="I786" s="22">
        <f>IF(B786&amp;""="","",COUNTIFS($B$6:B786,B786&amp;""))</f>
        <v/>
      </c>
      <c r="J786" s="6">
        <f>IF(B786&amp;""="","",B786&amp;"|"&amp;I786)</f>
        <v/>
      </c>
    </row>
    <row r="787">
      <c r="A787" s="13" t="n"/>
      <c r="B787" s="5" t="n"/>
      <c r="C787" s="15" t="n"/>
      <c r="D787" s="14" t="n"/>
      <c r="E787" s="5" t="n"/>
      <c r="F787" s="5" t="n"/>
      <c r="G787" s="6">
        <f>IF(B787&amp;""="","",IFERROR(INDEX('الوحدات'!$C$6:$C$305,MATCH(B787&amp;"",'الوحدات'!$A$6:$A$305,0))&amp;"","كود غير موجود"))</f>
        <v/>
      </c>
      <c r="H787" s="22">
        <f>IF(OR(B787&amp;""="",NOT(ISNUMBER(A787))),"",IF(COUNTIFS($B$6:$B$2005,B787&amp;"",$A$6:$A$2005,"&gt;"&amp;A787)=0,1,0))</f>
        <v/>
      </c>
      <c r="I787" s="22">
        <f>IF(B787&amp;""="","",COUNTIFS($B$6:B787,B787&amp;""))</f>
        <v/>
      </c>
      <c r="J787" s="6">
        <f>IF(B787&amp;""="","",B787&amp;"|"&amp;I787)</f>
        <v/>
      </c>
    </row>
    <row r="788">
      <c r="A788" s="13" t="n"/>
      <c r="B788" s="5" t="n"/>
      <c r="C788" s="15" t="n"/>
      <c r="D788" s="14" t="n"/>
      <c r="E788" s="5" t="n"/>
      <c r="F788" s="5" t="n"/>
      <c r="G788" s="6">
        <f>IF(B788&amp;""="","",IFERROR(INDEX('الوحدات'!$C$6:$C$305,MATCH(B788&amp;"",'الوحدات'!$A$6:$A$305,0))&amp;"","كود غير موجود"))</f>
        <v/>
      </c>
      <c r="H788" s="22">
        <f>IF(OR(B788&amp;""="",NOT(ISNUMBER(A788))),"",IF(COUNTIFS($B$6:$B$2005,B788&amp;"",$A$6:$A$2005,"&gt;"&amp;A788)=0,1,0))</f>
        <v/>
      </c>
      <c r="I788" s="22">
        <f>IF(B788&amp;""="","",COUNTIFS($B$6:B788,B788&amp;""))</f>
        <v/>
      </c>
      <c r="J788" s="6">
        <f>IF(B788&amp;""="","",B788&amp;"|"&amp;I788)</f>
        <v/>
      </c>
    </row>
    <row r="789">
      <c r="A789" s="13" t="n"/>
      <c r="B789" s="5" t="n"/>
      <c r="C789" s="15" t="n"/>
      <c r="D789" s="14" t="n"/>
      <c r="E789" s="5" t="n"/>
      <c r="F789" s="5" t="n"/>
      <c r="G789" s="6">
        <f>IF(B789&amp;""="","",IFERROR(INDEX('الوحدات'!$C$6:$C$305,MATCH(B789&amp;"",'الوحدات'!$A$6:$A$305,0))&amp;"","كود غير موجود"))</f>
        <v/>
      </c>
      <c r="H789" s="22">
        <f>IF(OR(B789&amp;""="",NOT(ISNUMBER(A789))),"",IF(COUNTIFS($B$6:$B$2005,B789&amp;"",$A$6:$A$2005,"&gt;"&amp;A789)=0,1,0))</f>
        <v/>
      </c>
      <c r="I789" s="22">
        <f>IF(B789&amp;""="","",COUNTIFS($B$6:B789,B789&amp;""))</f>
        <v/>
      </c>
      <c r="J789" s="6">
        <f>IF(B789&amp;""="","",B789&amp;"|"&amp;I789)</f>
        <v/>
      </c>
    </row>
    <row r="790">
      <c r="A790" s="13" t="n"/>
      <c r="B790" s="5" t="n"/>
      <c r="C790" s="15" t="n"/>
      <c r="D790" s="14" t="n"/>
      <c r="E790" s="5" t="n"/>
      <c r="F790" s="5" t="n"/>
      <c r="G790" s="6">
        <f>IF(B790&amp;""="","",IFERROR(INDEX('الوحدات'!$C$6:$C$305,MATCH(B790&amp;"",'الوحدات'!$A$6:$A$305,0))&amp;"","كود غير موجود"))</f>
        <v/>
      </c>
      <c r="H790" s="22">
        <f>IF(OR(B790&amp;""="",NOT(ISNUMBER(A790))),"",IF(COUNTIFS($B$6:$B$2005,B790&amp;"",$A$6:$A$2005,"&gt;"&amp;A790)=0,1,0))</f>
        <v/>
      </c>
      <c r="I790" s="22">
        <f>IF(B790&amp;""="","",COUNTIFS($B$6:B790,B790&amp;""))</f>
        <v/>
      </c>
      <c r="J790" s="6">
        <f>IF(B790&amp;""="","",B790&amp;"|"&amp;I790)</f>
        <v/>
      </c>
    </row>
    <row r="791">
      <c r="A791" s="13" t="n"/>
      <c r="B791" s="5" t="n"/>
      <c r="C791" s="15" t="n"/>
      <c r="D791" s="14" t="n"/>
      <c r="E791" s="5" t="n"/>
      <c r="F791" s="5" t="n"/>
      <c r="G791" s="6">
        <f>IF(B791&amp;""="","",IFERROR(INDEX('الوحدات'!$C$6:$C$305,MATCH(B791&amp;"",'الوحدات'!$A$6:$A$305,0))&amp;"","كود غير موجود"))</f>
        <v/>
      </c>
      <c r="H791" s="22">
        <f>IF(OR(B791&amp;""="",NOT(ISNUMBER(A791))),"",IF(COUNTIFS($B$6:$B$2005,B791&amp;"",$A$6:$A$2005,"&gt;"&amp;A791)=0,1,0))</f>
        <v/>
      </c>
      <c r="I791" s="22">
        <f>IF(B791&amp;""="","",COUNTIFS($B$6:B791,B791&amp;""))</f>
        <v/>
      </c>
      <c r="J791" s="6">
        <f>IF(B791&amp;""="","",B791&amp;"|"&amp;I791)</f>
        <v/>
      </c>
    </row>
    <row r="792">
      <c r="A792" s="13" t="n"/>
      <c r="B792" s="5" t="n"/>
      <c r="C792" s="15" t="n"/>
      <c r="D792" s="14" t="n"/>
      <c r="E792" s="5" t="n"/>
      <c r="F792" s="5" t="n"/>
      <c r="G792" s="6">
        <f>IF(B792&amp;""="","",IFERROR(INDEX('الوحدات'!$C$6:$C$305,MATCH(B792&amp;"",'الوحدات'!$A$6:$A$305,0))&amp;"","كود غير موجود"))</f>
        <v/>
      </c>
      <c r="H792" s="22">
        <f>IF(OR(B792&amp;""="",NOT(ISNUMBER(A792))),"",IF(COUNTIFS($B$6:$B$2005,B792&amp;"",$A$6:$A$2005,"&gt;"&amp;A792)=0,1,0))</f>
        <v/>
      </c>
      <c r="I792" s="22">
        <f>IF(B792&amp;""="","",COUNTIFS($B$6:B792,B792&amp;""))</f>
        <v/>
      </c>
      <c r="J792" s="6">
        <f>IF(B792&amp;""="","",B792&amp;"|"&amp;I792)</f>
        <v/>
      </c>
    </row>
    <row r="793">
      <c r="A793" s="13" t="n"/>
      <c r="B793" s="5" t="n"/>
      <c r="C793" s="15" t="n"/>
      <c r="D793" s="14" t="n"/>
      <c r="E793" s="5" t="n"/>
      <c r="F793" s="5" t="n"/>
      <c r="G793" s="6">
        <f>IF(B793&amp;""="","",IFERROR(INDEX('الوحدات'!$C$6:$C$305,MATCH(B793&amp;"",'الوحدات'!$A$6:$A$305,0))&amp;"","كود غير موجود"))</f>
        <v/>
      </c>
      <c r="H793" s="22">
        <f>IF(OR(B793&amp;""="",NOT(ISNUMBER(A793))),"",IF(COUNTIFS($B$6:$B$2005,B793&amp;"",$A$6:$A$2005,"&gt;"&amp;A793)=0,1,0))</f>
        <v/>
      </c>
      <c r="I793" s="22">
        <f>IF(B793&amp;""="","",COUNTIFS($B$6:B793,B793&amp;""))</f>
        <v/>
      </c>
      <c r="J793" s="6">
        <f>IF(B793&amp;""="","",B793&amp;"|"&amp;I793)</f>
        <v/>
      </c>
    </row>
    <row r="794">
      <c r="A794" s="13" t="n"/>
      <c r="B794" s="5" t="n"/>
      <c r="C794" s="15" t="n"/>
      <c r="D794" s="14" t="n"/>
      <c r="E794" s="5" t="n"/>
      <c r="F794" s="5" t="n"/>
      <c r="G794" s="6">
        <f>IF(B794&amp;""="","",IFERROR(INDEX('الوحدات'!$C$6:$C$305,MATCH(B794&amp;"",'الوحدات'!$A$6:$A$305,0))&amp;"","كود غير موجود"))</f>
        <v/>
      </c>
      <c r="H794" s="22">
        <f>IF(OR(B794&amp;""="",NOT(ISNUMBER(A794))),"",IF(COUNTIFS($B$6:$B$2005,B794&amp;"",$A$6:$A$2005,"&gt;"&amp;A794)=0,1,0))</f>
        <v/>
      </c>
      <c r="I794" s="22">
        <f>IF(B794&amp;""="","",COUNTIFS($B$6:B794,B794&amp;""))</f>
        <v/>
      </c>
      <c r="J794" s="6">
        <f>IF(B794&amp;""="","",B794&amp;"|"&amp;I794)</f>
        <v/>
      </c>
    </row>
    <row r="795">
      <c r="A795" s="13" t="n"/>
      <c r="B795" s="5" t="n"/>
      <c r="C795" s="15" t="n"/>
      <c r="D795" s="14" t="n"/>
      <c r="E795" s="5" t="n"/>
      <c r="F795" s="5" t="n"/>
      <c r="G795" s="6">
        <f>IF(B795&amp;""="","",IFERROR(INDEX('الوحدات'!$C$6:$C$305,MATCH(B795&amp;"",'الوحدات'!$A$6:$A$305,0))&amp;"","كود غير موجود"))</f>
        <v/>
      </c>
      <c r="H795" s="22">
        <f>IF(OR(B795&amp;""="",NOT(ISNUMBER(A795))),"",IF(COUNTIFS($B$6:$B$2005,B795&amp;"",$A$6:$A$2005,"&gt;"&amp;A795)=0,1,0))</f>
        <v/>
      </c>
      <c r="I795" s="22">
        <f>IF(B795&amp;""="","",COUNTIFS($B$6:B795,B795&amp;""))</f>
        <v/>
      </c>
      <c r="J795" s="6">
        <f>IF(B795&amp;""="","",B795&amp;"|"&amp;I795)</f>
        <v/>
      </c>
    </row>
    <row r="796">
      <c r="A796" s="13" t="n"/>
      <c r="B796" s="5" t="n"/>
      <c r="C796" s="15" t="n"/>
      <c r="D796" s="14" t="n"/>
      <c r="E796" s="5" t="n"/>
      <c r="F796" s="5" t="n"/>
      <c r="G796" s="6">
        <f>IF(B796&amp;""="","",IFERROR(INDEX('الوحدات'!$C$6:$C$305,MATCH(B796&amp;"",'الوحدات'!$A$6:$A$305,0))&amp;"","كود غير موجود"))</f>
        <v/>
      </c>
      <c r="H796" s="22">
        <f>IF(OR(B796&amp;""="",NOT(ISNUMBER(A796))),"",IF(COUNTIFS($B$6:$B$2005,B796&amp;"",$A$6:$A$2005,"&gt;"&amp;A796)=0,1,0))</f>
        <v/>
      </c>
      <c r="I796" s="22">
        <f>IF(B796&amp;""="","",COUNTIFS($B$6:B796,B796&amp;""))</f>
        <v/>
      </c>
      <c r="J796" s="6">
        <f>IF(B796&amp;""="","",B796&amp;"|"&amp;I796)</f>
        <v/>
      </c>
    </row>
    <row r="797">
      <c r="A797" s="13" t="n"/>
      <c r="B797" s="5" t="n"/>
      <c r="C797" s="15" t="n"/>
      <c r="D797" s="14" t="n"/>
      <c r="E797" s="5" t="n"/>
      <c r="F797" s="5" t="n"/>
      <c r="G797" s="6">
        <f>IF(B797&amp;""="","",IFERROR(INDEX('الوحدات'!$C$6:$C$305,MATCH(B797&amp;"",'الوحدات'!$A$6:$A$305,0))&amp;"","كود غير موجود"))</f>
        <v/>
      </c>
      <c r="H797" s="22">
        <f>IF(OR(B797&amp;""="",NOT(ISNUMBER(A797))),"",IF(COUNTIFS($B$6:$B$2005,B797&amp;"",$A$6:$A$2005,"&gt;"&amp;A797)=0,1,0))</f>
        <v/>
      </c>
      <c r="I797" s="22">
        <f>IF(B797&amp;""="","",COUNTIFS($B$6:B797,B797&amp;""))</f>
        <v/>
      </c>
      <c r="J797" s="6">
        <f>IF(B797&amp;""="","",B797&amp;"|"&amp;I797)</f>
        <v/>
      </c>
    </row>
    <row r="798">
      <c r="A798" s="13" t="n"/>
      <c r="B798" s="5" t="n"/>
      <c r="C798" s="15" t="n"/>
      <c r="D798" s="14" t="n"/>
      <c r="E798" s="5" t="n"/>
      <c r="F798" s="5" t="n"/>
      <c r="G798" s="6">
        <f>IF(B798&amp;""="","",IFERROR(INDEX('الوحدات'!$C$6:$C$305,MATCH(B798&amp;"",'الوحدات'!$A$6:$A$305,0))&amp;"","كود غير موجود"))</f>
        <v/>
      </c>
      <c r="H798" s="22">
        <f>IF(OR(B798&amp;""="",NOT(ISNUMBER(A798))),"",IF(COUNTIFS($B$6:$B$2005,B798&amp;"",$A$6:$A$2005,"&gt;"&amp;A798)=0,1,0))</f>
        <v/>
      </c>
      <c r="I798" s="22">
        <f>IF(B798&amp;""="","",COUNTIFS($B$6:B798,B798&amp;""))</f>
        <v/>
      </c>
      <c r="J798" s="6">
        <f>IF(B798&amp;""="","",B798&amp;"|"&amp;I798)</f>
        <v/>
      </c>
    </row>
    <row r="799">
      <c r="A799" s="13" t="n"/>
      <c r="B799" s="5" t="n"/>
      <c r="C799" s="15" t="n"/>
      <c r="D799" s="14" t="n"/>
      <c r="E799" s="5" t="n"/>
      <c r="F799" s="5" t="n"/>
      <c r="G799" s="6">
        <f>IF(B799&amp;""="","",IFERROR(INDEX('الوحدات'!$C$6:$C$305,MATCH(B799&amp;"",'الوحدات'!$A$6:$A$305,0))&amp;"","كود غير موجود"))</f>
        <v/>
      </c>
      <c r="H799" s="22">
        <f>IF(OR(B799&amp;""="",NOT(ISNUMBER(A799))),"",IF(COUNTIFS($B$6:$B$2005,B799&amp;"",$A$6:$A$2005,"&gt;"&amp;A799)=0,1,0))</f>
        <v/>
      </c>
      <c r="I799" s="22">
        <f>IF(B799&amp;""="","",COUNTIFS($B$6:B799,B799&amp;""))</f>
        <v/>
      </c>
      <c r="J799" s="6">
        <f>IF(B799&amp;""="","",B799&amp;"|"&amp;I799)</f>
        <v/>
      </c>
    </row>
    <row r="800">
      <c r="A800" s="13" t="n"/>
      <c r="B800" s="5" t="n"/>
      <c r="C800" s="15" t="n"/>
      <c r="D800" s="14" t="n"/>
      <c r="E800" s="5" t="n"/>
      <c r="F800" s="5" t="n"/>
      <c r="G800" s="6">
        <f>IF(B800&amp;""="","",IFERROR(INDEX('الوحدات'!$C$6:$C$305,MATCH(B800&amp;"",'الوحدات'!$A$6:$A$305,0))&amp;"","كود غير موجود"))</f>
        <v/>
      </c>
      <c r="H800" s="22">
        <f>IF(OR(B800&amp;""="",NOT(ISNUMBER(A800))),"",IF(COUNTIFS($B$6:$B$2005,B800&amp;"",$A$6:$A$2005,"&gt;"&amp;A800)=0,1,0))</f>
        <v/>
      </c>
      <c r="I800" s="22">
        <f>IF(B800&amp;""="","",COUNTIFS($B$6:B800,B800&amp;""))</f>
        <v/>
      </c>
      <c r="J800" s="6">
        <f>IF(B800&amp;""="","",B800&amp;"|"&amp;I800)</f>
        <v/>
      </c>
    </row>
    <row r="801">
      <c r="A801" s="13" t="n"/>
      <c r="B801" s="5" t="n"/>
      <c r="C801" s="15" t="n"/>
      <c r="D801" s="14" t="n"/>
      <c r="E801" s="5" t="n"/>
      <c r="F801" s="5" t="n"/>
      <c r="G801" s="6">
        <f>IF(B801&amp;""="","",IFERROR(INDEX('الوحدات'!$C$6:$C$305,MATCH(B801&amp;"",'الوحدات'!$A$6:$A$305,0))&amp;"","كود غير موجود"))</f>
        <v/>
      </c>
      <c r="H801" s="22">
        <f>IF(OR(B801&amp;""="",NOT(ISNUMBER(A801))),"",IF(COUNTIFS($B$6:$B$2005,B801&amp;"",$A$6:$A$2005,"&gt;"&amp;A801)=0,1,0))</f>
        <v/>
      </c>
      <c r="I801" s="22">
        <f>IF(B801&amp;""="","",COUNTIFS($B$6:B801,B801&amp;""))</f>
        <v/>
      </c>
      <c r="J801" s="6">
        <f>IF(B801&amp;""="","",B801&amp;"|"&amp;I801)</f>
        <v/>
      </c>
    </row>
    <row r="802">
      <c r="A802" s="13" t="n"/>
      <c r="B802" s="5" t="n"/>
      <c r="C802" s="15" t="n"/>
      <c r="D802" s="14" t="n"/>
      <c r="E802" s="5" t="n"/>
      <c r="F802" s="5" t="n"/>
      <c r="G802" s="6">
        <f>IF(B802&amp;""="","",IFERROR(INDEX('الوحدات'!$C$6:$C$305,MATCH(B802&amp;"",'الوحدات'!$A$6:$A$305,0))&amp;"","كود غير موجود"))</f>
        <v/>
      </c>
      <c r="H802" s="22">
        <f>IF(OR(B802&amp;""="",NOT(ISNUMBER(A802))),"",IF(COUNTIFS($B$6:$B$2005,B802&amp;"",$A$6:$A$2005,"&gt;"&amp;A802)=0,1,0))</f>
        <v/>
      </c>
      <c r="I802" s="22">
        <f>IF(B802&amp;""="","",COUNTIFS($B$6:B802,B802&amp;""))</f>
        <v/>
      </c>
      <c r="J802" s="6">
        <f>IF(B802&amp;""="","",B802&amp;"|"&amp;I802)</f>
        <v/>
      </c>
    </row>
    <row r="803">
      <c r="A803" s="13" t="n"/>
      <c r="B803" s="5" t="n"/>
      <c r="C803" s="15" t="n"/>
      <c r="D803" s="14" t="n"/>
      <c r="E803" s="5" t="n"/>
      <c r="F803" s="5" t="n"/>
      <c r="G803" s="6">
        <f>IF(B803&amp;""="","",IFERROR(INDEX('الوحدات'!$C$6:$C$305,MATCH(B803&amp;"",'الوحدات'!$A$6:$A$305,0))&amp;"","كود غير موجود"))</f>
        <v/>
      </c>
      <c r="H803" s="22">
        <f>IF(OR(B803&amp;""="",NOT(ISNUMBER(A803))),"",IF(COUNTIFS($B$6:$B$2005,B803&amp;"",$A$6:$A$2005,"&gt;"&amp;A803)=0,1,0))</f>
        <v/>
      </c>
      <c r="I803" s="22">
        <f>IF(B803&amp;""="","",COUNTIFS($B$6:B803,B803&amp;""))</f>
        <v/>
      </c>
      <c r="J803" s="6">
        <f>IF(B803&amp;""="","",B803&amp;"|"&amp;I803)</f>
        <v/>
      </c>
    </row>
    <row r="804">
      <c r="A804" s="13" t="n"/>
      <c r="B804" s="5" t="n"/>
      <c r="C804" s="15" t="n"/>
      <c r="D804" s="14" t="n"/>
      <c r="E804" s="5" t="n"/>
      <c r="F804" s="5" t="n"/>
      <c r="G804" s="6">
        <f>IF(B804&amp;""="","",IFERROR(INDEX('الوحدات'!$C$6:$C$305,MATCH(B804&amp;"",'الوحدات'!$A$6:$A$305,0))&amp;"","كود غير موجود"))</f>
        <v/>
      </c>
      <c r="H804" s="22">
        <f>IF(OR(B804&amp;""="",NOT(ISNUMBER(A804))),"",IF(COUNTIFS($B$6:$B$2005,B804&amp;"",$A$6:$A$2005,"&gt;"&amp;A804)=0,1,0))</f>
        <v/>
      </c>
      <c r="I804" s="22">
        <f>IF(B804&amp;""="","",COUNTIFS($B$6:B804,B804&amp;""))</f>
        <v/>
      </c>
      <c r="J804" s="6">
        <f>IF(B804&amp;""="","",B804&amp;"|"&amp;I804)</f>
        <v/>
      </c>
    </row>
    <row r="805">
      <c r="A805" s="13" t="n"/>
      <c r="B805" s="5" t="n"/>
      <c r="C805" s="15" t="n"/>
      <c r="D805" s="14" t="n"/>
      <c r="E805" s="5" t="n"/>
      <c r="F805" s="5" t="n"/>
      <c r="G805" s="6">
        <f>IF(B805&amp;""="","",IFERROR(INDEX('الوحدات'!$C$6:$C$305,MATCH(B805&amp;"",'الوحدات'!$A$6:$A$305,0))&amp;"","كود غير موجود"))</f>
        <v/>
      </c>
      <c r="H805" s="22">
        <f>IF(OR(B805&amp;""="",NOT(ISNUMBER(A805))),"",IF(COUNTIFS($B$6:$B$2005,B805&amp;"",$A$6:$A$2005,"&gt;"&amp;A805)=0,1,0))</f>
        <v/>
      </c>
      <c r="I805" s="22">
        <f>IF(B805&amp;""="","",COUNTIFS($B$6:B805,B805&amp;""))</f>
        <v/>
      </c>
      <c r="J805" s="6">
        <f>IF(B805&amp;""="","",B805&amp;"|"&amp;I805)</f>
        <v/>
      </c>
    </row>
    <row r="806">
      <c r="A806" s="13" t="n"/>
      <c r="B806" s="5" t="n"/>
      <c r="C806" s="15" t="n"/>
      <c r="D806" s="14" t="n"/>
      <c r="E806" s="5" t="n"/>
      <c r="F806" s="5" t="n"/>
      <c r="G806" s="6">
        <f>IF(B806&amp;""="","",IFERROR(INDEX('الوحدات'!$C$6:$C$305,MATCH(B806&amp;"",'الوحدات'!$A$6:$A$305,0))&amp;"","كود غير موجود"))</f>
        <v/>
      </c>
      <c r="H806" s="22">
        <f>IF(OR(B806&amp;""="",NOT(ISNUMBER(A806))),"",IF(COUNTIFS($B$6:$B$2005,B806&amp;"",$A$6:$A$2005,"&gt;"&amp;A806)=0,1,0))</f>
        <v/>
      </c>
      <c r="I806" s="22">
        <f>IF(B806&amp;""="","",COUNTIFS($B$6:B806,B806&amp;""))</f>
        <v/>
      </c>
      <c r="J806" s="6">
        <f>IF(B806&amp;""="","",B806&amp;"|"&amp;I806)</f>
        <v/>
      </c>
    </row>
    <row r="807">
      <c r="A807" s="13" t="n"/>
      <c r="B807" s="5" t="n"/>
      <c r="C807" s="15" t="n"/>
      <c r="D807" s="14" t="n"/>
      <c r="E807" s="5" t="n"/>
      <c r="F807" s="5" t="n"/>
      <c r="G807" s="6">
        <f>IF(B807&amp;""="","",IFERROR(INDEX('الوحدات'!$C$6:$C$305,MATCH(B807&amp;"",'الوحدات'!$A$6:$A$305,0))&amp;"","كود غير موجود"))</f>
        <v/>
      </c>
      <c r="H807" s="22">
        <f>IF(OR(B807&amp;""="",NOT(ISNUMBER(A807))),"",IF(COUNTIFS($B$6:$B$2005,B807&amp;"",$A$6:$A$2005,"&gt;"&amp;A807)=0,1,0))</f>
        <v/>
      </c>
      <c r="I807" s="22">
        <f>IF(B807&amp;""="","",COUNTIFS($B$6:B807,B807&amp;""))</f>
        <v/>
      </c>
      <c r="J807" s="6">
        <f>IF(B807&amp;""="","",B807&amp;"|"&amp;I807)</f>
        <v/>
      </c>
    </row>
    <row r="808">
      <c r="A808" s="13" t="n"/>
      <c r="B808" s="5" t="n"/>
      <c r="C808" s="15" t="n"/>
      <c r="D808" s="14" t="n"/>
      <c r="E808" s="5" t="n"/>
      <c r="F808" s="5" t="n"/>
      <c r="G808" s="6">
        <f>IF(B808&amp;""="","",IFERROR(INDEX('الوحدات'!$C$6:$C$305,MATCH(B808&amp;"",'الوحدات'!$A$6:$A$305,0))&amp;"","كود غير موجود"))</f>
        <v/>
      </c>
      <c r="H808" s="22">
        <f>IF(OR(B808&amp;""="",NOT(ISNUMBER(A808))),"",IF(COUNTIFS($B$6:$B$2005,B808&amp;"",$A$6:$A$2005,"&gt;"&amp;A808)=0,1,0))</f>
        <v/>
      </c>
      <c r="I808" s="22">
        <f>IF(B808&amp;""="","",COUNTIFS($B$6:B808,B808&amp;""))</f>
        <v/>
      </c>
      <c r="J808" s="6">
        <f>IF(B808&amp;""="","",B808&amp;"|"&amp;I808)</f>
        <v/>
      </c>
    </row>
    <row r="809">
      <c r="A809" s="13" t="n"/>
      <c r="B809" s="5" t="n"/>
      <c r="C809" s="15" t="n"/>
      <c r="D809" s="14" t="n"/>
      <c r="E809" s="5" t="n"/>
      <c r="F809" s="5" t="n"/>
      <c r="G809" s="6">
        <f>IF(B809&amp;""="","",IFERROR(INDEX('الوحدات'!$C$6:$C$305,MATCH(B809&amp;"",'الوحدات'!$A$6:$A$305,0))&amp;"","كود غير موجود"))</f>
        <v/>
      </c>
      <c r="H809" s="22">
        <f>IF(OR(B809&amp;""="",NOT(ISNUMBER(A809))),"",IF(COUNTIFS($B$6:$B$2005,B809&amp;"",$A$6:$A$2005,"&gt;"&amp;A809)=0,1,0))</f>
        <v/>
      </c>
      <c r="I809" s="22">
        <f>IF(B809&amp;""="","",COUNTIFS($B$6:B809,B809&amp;""))</f>
        <v/>
      </c>
      <c r="J809" s="6">
        <f>IF(B809&amp;""="","",B809&amp;"|"&amp;I809)</f>
        <v/>
      </c>
    </row>
    <row r="810">
      <c r="A810" s="13" t="n"/>
      <c r="B810" s="5" t="n"/>
      <c r="C810" s="15" t="n"/>
      <c r="D810" s="14" t="n"/>
      <c r="E810" s="5" t="n"/>
      <c r="F810" s="5" t="n"/>
      <c r="G810" s="6">
        <f>IF(B810&amp;""="","",IFERROR(INDEX('الوحدات'!$C$6:$C$305,MATCH(B810&amp;"",'الوحدات'!$A$6:$A$305,0))&amp;"","كود غير موجود"))</f>
        <v/>
      </c>
      <c r="H810" s="22">
        <f>IF(OR(B810&amp;""="",NOT(ISNUMBER(A810))),"",IF(COUNTIFS($B$6:$B$2005,B810&amp;"",$A$6:$A$2005,"&gt;"&amp;A810)=0,1,0))</f>
        <v/>
      </c>
      <c r="I810" s="22">
        <f>IF(B810&amp;""="","",COUNTIFS($B$6:B810,B810&amp;""))</f>
        <v/>
      </c>
      <c r="J810" s="6">
        <f>IF(B810&amp;""="","",B810&amp;"|"&amp;I810)</f>
        <v/>
      </c>
    </row>
    <row r="811">
      <c r="A811" s="13" t="n"/>
      <c r="B811" s="5" t="n"/>
      <c r="C811" s="15" t="n"/>
      <c r="D811" s="14" t="n"/>
      <c r="E811" s="5" t="n"/>
      <c r="F811" s="5" t="n"/>
      <c r="G811" s="6">
        <f>IF(B811&amp;""="","",IFERROR(INDEX('الوحدات'!$C$6:$C$305,MATCH(B811&amp;"",'الوحدات'!$A$6:$A$305,0))&amp;"","كود غير موجود"))</f>
        <v/>
      </c>
      <c r="H811" s="22">
        <f>IF(OR(B811&amp;""="",NOT(ISNUMBER(A811))),"",IF(COUNTIFS($B$6:$B$2005,B811&amp;"",$A$6:$A$2005,"&gt;"&amp;A811)=0,1,0))</f>
        <v/>
      </c>
      <c r="I811" s="22">
        <f>IF(B811&amp;""="","",COUNTIFS($B$6:B811,B811&amp;""))</f>
        <v/>
      </c>
      <c r="J811" s="6">
        <f>IF(B811&amp;""="","",B811&amp;"|"&amp;I811)</f>
        <v/>
      </c>
    </row>
    <row r="812">
      <c r="A812" s="13" t="n"/>
      <c r="B812" s="5" t="n"/>
      <c r="C812" s="15" t="n"/>
      <c r="D812" s="14" t="n"/>
      <c r="E812" s="5" t="n"/>
      <c r="F812" s="5" t="n"/>
      <c r="G812" s="6">
        <f>IF(B812&amp;""="","",IFERROR(INDEX('الوحدات'!$C$6:$C$305,MATCH(B812&amp;"",'الوحدات'!$A$6:$A$305,0))&amp;"","كود غير موجود"))</f>
        <v/>
      </c>
      <c r="H812" s="22">
        <f>IF(OR(B812&amp;""="",NOT(ISNUMBER(A812))),"",IF(COUNTIFS($B$6:$B$2005,B812&amp;"",$A$6:$A$2005,"&gt;"&amp;A812)=0,1,0))</f>
        <v/>
      </c>
      <c r="I812" s="22">
        <f>IF(B812&amp;""="","",COUNTIFS($B$6:B812,B812&amp;""))</f>
        <v/>
      </c>
      <c r="J812" s="6">
        <f>IF(B812&amp;""="","",B812&amp;"|"&amp;I812)</f>
        <v/>
      </c>
    </row>
    <row r="813">
      <c r="A813" s="13" t="n"/>
      <c r="B813" s="5" t="n"/>
      <c r="C813" s="15" t="n"/>
      <c r="D813" s="14" t="n"/>
      <c r="E813" s="5" t="n"/>
      <c r="F813" s="5" t="n"/>
      <c r="G813" s="6">
        <f>IF(B813&amp;""="","",IFERROR(INDEX('الوحدات'!$C$6:$C$305,MATCH(B813&amp;"",'الوحدات'!$A$6:$A$305,0))&amp;"","كود غير موجود"))</f>
        <v/>
      </c>
      <c r="H813" s="22">
        <f>IF(OR(B813&amp;""="",NOT(ISNUMBER(A813))),"",IF(COUNTIFS($B$6:$B$2005,B813&amp;"",$A$6:$A$2005,"&gt;"&amp;A813)=0,1,0))</f>
        <v/>
      </c>
      <c r="I813" s="22">
        <f>IF(B813&amp;""="","",COUNTIFS($B$6:B813,B813&amp;""))</f>
        <v/>
      </c>
      <c r="J813" s="6">
        <f>IF(B813&amp;""="","",B813&amp;"|"&amp;I813)</f>
        <v/>
      </c>
    </row>
    <row r="814">
      <c r="A814" s="13" t="n"/>
      <c r="B814" s="5" t="n"/>
      <c r="C814" s="15" t="n"/>
      <c r="D814" s="14" t="n"/>
      <c r="E814" s="5" t="n"/>
      <c r="F814" s="5" t="n"/>
      <c r="G814" s="6">
        <f>IF(B814&amp;""="","",IFERROR(INDEX('الوحدات'!$C$6:$C$305,MATCH(B814&amp;"",'الوحدات'!$A$6:$A$305,0))&amp;"","كود غير موجود"))</f>
        <v/>
      </c>
      <c r="H814" s="22">
        <f>IF(OR(B814&amp;""="",NOT(ISNUMBER(A814))),"",IF(COUNTIFS($B$6:$B$2005,B814&amp;"",$A$6:$A$2005,"&gt;"&amp;A814)=0,1,0))</f>
        <v/>
      </c>
      <c r="I814" s="22">
        <f>IF(B814&amp;""="","",COUNTIFS($B$6:B814,B814&amp;""))</f>
        <v/>
      </c>
      <c r="J814" s="6">
        <f>IF(B814&amp;""="","",B814&amp;"|"&amp;I814)</f>
        <v/>
      </c>
    </row>
    <row r="815">
      <c r="A815" s="13" t="n"/>
      <c r="B815" s="5" t="n"/>
      <c r="C815" s="15" t="n"/>
      <c r="D815" s="14" t="n"/>
      <c r="E815" s="5" t="n"/>
      <c r="F815" s="5" t="n"/>
      <c r="G815" s="6">
        <f>IF(B815&amp;""="","",IFERROR(INDEX('الوحدات'!$C$6:$C$305,MATCH(B815&amp;"",'الوحدات'!$A$6:$A$305,0))&amp;"","كود غير موجود"))</f>
        <v/>
      </c>
      <c r="H815" s="22">
        <f>IF(OR(B815&amp;""="",NOT(ISNUMBER(A815))),"",IF(COUNTIFS($B$6:$B$2005,B815&amp;"",$A$6:$A$2005,"&gt;"&amp;A815)=0,1,0))</f>
        <v/>
      </c>
      <c r="I815" s="22">
        <f>IF(B815&amp;""="","",COUNTIFS($B$6:B815,B815&amp;""))</f>
        <v/>
      </c>
      <c r="J815" s="6">
        <f>IF(B815&amp;""="","",B815&amp;"|"&amp;I815)</f>
        <v/>
      </c>
    </row>
    <row r="816">
      <c r="A816" s="13" t="n"/>
      <c r="B816" s="5" t="n"/>
      <c r="C816" s="15" t="n"/>
      <c r="D816" s="14" t="n"/>
      <c r="E816" s="5" t="n"/>
      <c r="F816" s="5" t="n"/>
      <c r="G816" s="6">
        <f>IF(B816&amp;""="","",IFERROR(INDEX('الوحدات'!$C$6:$C$305,MATCH(B816&amp;"",'الوحدات'!$A$6:$A$305,0))&amp;"","كود غير موجود"))</f>
        <v/>
      </c>
      <c r="H816" s="22">
        <f>IF(OR(B816&amp;""="",NOT(ISNUMBER(A816))),"",IF(COUNTIFS($B$6:$B$2005,B816&amp;"",$A$6:$A$2005,"&gt;"&amp;A816)=0,1,0))</f>
        <v/>
      </c>
      <c r="I816" s="22">
        <f>IF(B816&amp;""="","",COUNTIFS($B$6:B816,B816&amp;""))</f>
        <v/>
      </c>
      <c r="J816" s="6">
        <f>IF(B816&amp;""="","",B816&amp;"|"&amp;I816)</f>
        <v/>
      </c>
    </row>
    <row r="817">
      <c r="A817" s="13" t="n"/>
      <c r="B817" s="5" t="n"/>
      <c r="C817" s="15" t="n"/>
      <c r="D817" s="14" t="n"/>
      <c r="E817" s="5" t="n"/>
      <c r="F817" s="5" t="n"/>
      <c r="G817" s="6">
        <f>IF(B817&amp;""="","",IFERROR(INDEX('الوحدات'!$C$6:$C$305,MATCH(B817&amp;"",'الوحدات'!$A$6:$A$305,0))&amp;"","كود غير موجود"))</f>
        <v/>
      </c>
      <c r="H817" s="22">
        <f>IF(OR(B817&amp;""="",NOT(ISNUMBER(A817))),"",IF(COUNTIFS($B$6:$B$2005,B817&amp;"",$A$6:$A$2005,"&gt;"&amp;A817)=0,1,0))</f>
        <v/>
      </c>
      <c r="I817" s="22">
        <f>IF(B817&amp;""="","",COUNTIFS($B$6:B817,B817&amp;""))</f>
        <v/>
      </c>
      <c r="J817" s="6">
        <f>IF(B817&amp;""="","",B817&amp;"|"&amp;I817)</f>
        <v/>
      </c>
    </row>
    <row r="818">
      <c r="A818" s="13" t="n"/>
      <c r="B818" s="5" t="n"/>
      <c r="C818" s="15" t="n"/>
      <c r="D818" s="14" t="n"/>
      <c r="E818" s="5" t="n"/>
      <c r="F818" s="5" t="n"/>
      <c r="G818" s="6">
        <f>IF(B818&amp;""="","",IFERROR(INDEX('الوحدات'!$C$6:$C$305,MATCH(B818&amp;"",'الوحدات'!$A$6:$A$305,0))&amp;"","كود غير موجود"))</f>
        <v/>
      </c>
      <c r="H818" s="22">
        <f>IF(OR(B818&amp;""="",NOT(ISNUMBER(A818))),"",IF(COUNTIFS($B$6:$B$2005,B818&amp;"",$A$6:$A$2005,"&gt;"&amp;A818)=0,1,0))</f>
        <v/>
      </c>
      <c r="I818" s="22">
        <f>IF(B818&amp;""="","",COUNTIFS($B$6:B818,B818&amp;""))</f>
        <v/>
      </c>
      <c r="J818" s="6">
        <f>IF(B818&amp;""="","",B818&amp;"|"&amp;I818)</f>
        <v/>
      </c>
    </row>
    <row r="819">
      <c r="A819" s="13" t="n"/>
      <c r="B819" s="5" t="n"/>
      <c r="C819" s="15" t="n"/>
      <c r="D819" s="14" t="n"/>
      <c r="E819" s="5" t="n"/>
      <c r="F819" s="5" t="n"/>
      <c r="G819" s="6">
        <f>IF(B819&amp;""="","",IFERROR(INDEX('الوحدات'!$C$6:$C$305,MATCH(B819&amp;"",'الوحدات'!$A$6:$A$305,0))&amp;"","كود غير موجود"))</f>
        <v/>
      </c>
      <c r="H819" s="22">
        <f>IF(OR(B819&amp;""="",NOT(ISNUMBER(A819))),"",IF(COUNTIFS($B$6:$B$2005,B819&amp;"",$A$6:$A$2005,"&gt;"&amp;A819)=0,1,0))</f>
        <v/>
      </c>
      <c r="I819" s="22">
        <f>IF(B819&amp;""="","",COUNTIFS($B$6:B819,B819&amp;""))</f>
        <v/>
      </c>
      <c r="J819" s="6">
        <f>IF(B819&amp;""="","",B819&amp;"|"&amp;I819)</f>
        <v/>
      </c>
    </row>
    <row r="820">
      <c r="A820" s="13" t="n"/>
      <c r="B820" s="5" t="n"/>
      <c r="C820" s="15" t="n"/>
      <c r="D820" s="14" t="n"/>
      <c r="E820" s="5" t="n"/>
      <c r="F820" s="5" t="n"/>
      <c r="G820" s="6">
        <f>IF(B820&amp;""="","",IFERROR(INDEX('الوحدات'!$C$6:$C$305,MATCH(B820&amp;"",'الوحدات'!$A$6:$A$305,0))&amp;"","كود غير موجود"))</f>
        <v/>
      </c>
      <c r="H820" s="22">
        <f>IF(OR(B820&amp;""="",NOT(ISNUMBER(A820))),"",IF(COUNTIFS($B$6:$B$2005,B820&amp;"",$A$6:$A$2005,"&gt;"&amp;A820)=0,1,0))</f>
        <v/>
      </c>
      <c r="I820" s="22">
        <f>IF(B820&amp;""="","",COUNTIFS($B$6:B820,B820&amp;""))</f>
        <v/>
      </c>
      <c r="J820" s="6">
        <f>IF(B820&amp;""="","",B820&amp;"|"&amp;I820)</f>
        <v/>
      </c>
    </row>
    <row r="821">
      <c r="A821" s="13" t="n"/>
      <c r="B821" s="5" t="n"/>
      <c r="C821" s="15" t="n"/>
      <c r="D821" s="14" t="n"/>
      <c r="E821" s="5" t="n"/>
      <c r="F821" s="5" t="n"/>
      <c r="G821" s="6">
        <f>IF(B821&amp;""="","",IFERROR(INDEX('الوحدات'!$C$6:$C$305,MATCH(B821&amp;"",'الوحدات'!$A$6:$A$305,0))&amp;"","كود غير موجود"))</f>
        <v/>
      </c>
      <c r="H821" s="22">
        <f>IF(OR(B821&amp;""="",NOT(ISNUMBER(A821))),"",IF(COUNTIFS($B$6:$B$2005,B821&amp;"",$A$6:$A$2005,"&gt;"&amp;A821)=0,1,0))</f>
        <v/>
      </c>
      <c r="I821" s="22">
        <f>IF(B821&amp;""="","",COUNTIFS($B$6:B821,B821&amp;""))</f>
        <v/>
      </c>
      <c r="J821" s="6">
        <f>IF(B821&amp;""="","",B821&amp;"|"&amp;I821)</f>
        <v/>
      </c>
    </row>
    <row r="822">
      <c r="A822" s="13" t="n"/>
      <c r="B822" s="5" t="n"/>
      <c r="C822" s="15" t="n"/>
      <c r="D822" s="14" t="n"/>
      <c r="E822" s="5" t="n"/>
      <c r="F822" s="5" t="n"/>
      <c r="G822" s="6">
        <f>IF(B822&amp;""="","",IFERROR(INDEX('الوحدات'!$C$6:$C$305,MATCH(B822&amp;"",'الوحدات'!$A$6:$A$305,0))&amp;"","كود غير موجود"))</f>
        <v/>
      </c>
      <c r="H822" s="22">
        <f>IF(OR(B822&amp;""="",NOT(ISNUMBER(A822))),"",IF(COUNTIFS($B$6:$B$2005,B822&amp;"",$A$6:$A$2005,"&gt;"&amp;A822)=0,1,0))</f>
        <v/>
      </c>
      <c r="I822" s="22">
        <f>IF(B822&amp;""="","",COUNTIFS($B$6:B822,B822&amp;""))</f>
        <v/>
      </c>
      <c r="J822" s="6">
        <f>IF(B822&amp;""="","",B822&amp;"|"&amp;I822)</f>
        <v/>
      </c>
    </row>
    <row r="823">
      <c r="A823" s="13" t="n"/>
      <c r="B823" s="5" t="n"/>
      <c r="C823" s="15" t="n"/>
      <c r="D823" s="14" t="n"/>
      <c r="E823" s="5" t="n"/>
      <c r="F823" s="5" t="n"/>
      <c r="G823" s="6">
        <f>IF(B823&amp;""="","",IFERROR(INDEX('الوحدات'!$C$6:$C$305,MATCH(B823&amp;"",'الوحدات'!$A$6:$A$305,0))&amp;"","كود غير موجود"))</f>
        <v/>
      </c>
      <c r="H823" s="22">
        <f>IF(OR(B823&amp;""="",NOT(ISNUMBER(A823))),"",IF(COUNTIFS($B$6:$B$2005,B823&amp;"",$A$6:$A$2005,"&gt;"&amp;A823)=0,1,0))</f>
        <v/>
      </c>
      <c r="I823" s="22">
        <f>IF(B823&amp;""="","",COUNTIFS($B$6:B823,B823&amp;""))</f>
        <v/>
      </c>
      <c r="J823" s="6">
        <f>IF(B823&amp;""="","",B823&amp;"|"&amp;I823)</f>
        <v/>
      </c>
    </row>
    <row r="824">
      <c r="A824" s="13" t="n"/>
      <c r="B824" s="5" t="n"/>
      <c r="C824" s="15" t="n"/>
      <c r="D824" s="14" t="n"/>
      <c r="E824" s="5" t="n"/>
      <c r="F824" s="5" t="n"/>
      <c r="G824" s="6">
        <f>IF(B824&amp;""="","",IFERROR(INDEX('الوحدات'!$C$6:$C$305,MATCH(B824&amp;"",'الوحدات'!$A$6:$A$305,0))&amp;"","كود غير موجود"))</f>
        <v/>
      </c>
      <c r="H824" s="22">
        <f>IF(OR(B824&amp;""="",NOT(ISNUMBER(A824))),"",IF(COUNTIFS($B$6:$B$2005,B824&amp;"",$A$6:$A$2005,"&gt;"&amp;A824)=0,1,0))</f>
        <v/>
      </c>
      <c r="I824" s="22">
        <f>IF(B824&amp;""="","",COUNTIFS($B$6:B824,B824&amp;""))</f>
        <v/>
      </c>
      <c r="J824" s="6">
        <f>IF(B824&amp;""="","",B824&amp;"|"&amp;I824)</f>
        <v/>
      </c>
    </row>
    <row r="825">
      <c r="A825" s="13" t="n"/>
      <c r="B825" s="5" t="n"/>
      <c r="C825" s="15" t="n"/>
      <c r="D825" s="14" t="n"/>
      <c r="E825" s="5" t="n"/>
      <c r="F825" s="5" t="n"/>
      <c r="G825" s="6">
        <f>IF(B825&amp;""="","",IFERROR(INDEX('الوحدات'!$C$6:$C$305,MATCH(B825&amp;"",'الوحدات'!$A$6:$A$305,0))&amp;"","كود غير موجود"))</f>
        <v/>
      </c>
      <c r="H825" s="22">
        <f>IF(OR(B825&amp;""="",NOT(ISNUMBER(A825))),"",IF(COUNTIFS($B$6:$B$2005,B825&amp;"",$A$6:$A$2005,"&gt;"&amp;A825)=0,1,0))</f>
        <v/>
      </c>
      <c r="I825" s="22">
        <f>IF(B825&amp;""="","",COUNTIFS($B$6:B825,B825&amp;""))</f>
        <v/>
      </c>
      <c r="J825" s="6">
        <f>IF(B825&amp;""="","",B825&amp;"|"&amp;I825)</f>
        <v/>
      </c>
    </row>
    <row r="826">
      <c r="A826" s="13" t="n"/>
      <c r="B826" s="5" t="n"/>
      <c r="C826" s="15" t="n"/>
      <c r="D826" s="14" t="n"/>
      <c r="E826" s="5" t="n"/>
      <c r="F826" s="5" t="n"/>
      <c r="G826" s="6">
        <f>IF(B826&amp;""="","",IFERROR(INDEX('الوحدات'!$C$6:$C$305,MATCH(B826&amp;"",'الوحدات'!$A$6:$A$305,0))&amp;"","كود غير موجود"))</f>
        <v/>
      </c>
      <c r="H826" s="22">
        <f>IF(OR(B826&amp;""="",NOT(ISNUMBER(A826))),"",IF(COUNTIFS($B$6:$B$2005,B826&amp;"",$A$6:$A$2005,"&gt;"&amp;A826)=0,1,0))</f>
        <v/>
      </c>
      <c r="I826" s="22">
        <f>IF(B826&amp;""="","",COUNTIFS($B$6:B826,B826&amp;""))</f>
        <v/>
      </c>
      <c r="J826" s="6">
        <f>IF(B826&amp;""="","",B826&amp;"|"&amp;I826)</f>
        <v/>
      </c>
    </row>
    <row r="827">
      <c r="A827" s="13" t="n"/>
      <c r="B827" s="5" t="n"/>
      <c r="C827" s="15" t="n"/>
      <c r="D827" s="14" t="n"/>
      <c r="E827" s="5" t="n"/>
      <c r="F827" s="5" t="n"/>
      <c r="G827" s="6">
        <f>IF(B827&amp;""="","",IFERROR(INDEX('الوحدات'!$C$6:$C$305,MATCH(B827&amp;"",'الوحدات'!$A$6:$A$305,0))&amp;"","كود غير موجود"))</f>
        <v/>
      </c>
      <c r="H827" s="22">
        <f>IF(OR(B827&amp;""="",NOT(ISNUMBER(A827))),"",IF(COUNTIFS($B$6:$B$2005,B827&amp;"",$A$6:$A$2005,"&gt;"&amp;A827)=0,1,0))</f>
        <v/>
      </c>
      <c r="I827" s="22">
        <f>IF(B827&amp;""="","",COUNTIFS($B$6:B827,B827&amp;""))</f>
        <v/>
      </c>
      <c r="J827" s="6">
        <f>IF(B827&amp;""="","",B827&amp;"|"&amp;I827)</f>
        <v/>
      </c>
    </row>
    <row r="828">
      <c r="A828" s="13" t="n"/>
      <c r="B828" s="5" t="n"/>
      <c r="C828" s="15" t="n"/>
      <c r="D828" s="14" t="n"/>
      <c r="E828" s="5" t="n"/>
      <c r="F828" s="5" t="n"/>
      <c r="G828" s="6">
        <f>IF(B828&amp;""="","",IFERROR(INDEX('الوحدات'!$C$6:$C$305,MATCH(B828&amp;"",'الوحدات'!$A$6:$A$305,0))&amp;"","كود غير موجود"))</f>
        <v/>
      </c>
      <c r="H828" s="22">
        <f>IF(OR(B828&amp;""="",NOT(ISNUMBER(A828))),"",IF(COUNTIFS($B$6:$B$2005,B828&amp;"",$A$6:$A$2005,"&gt;"&amp;A828)=0,1,0))</f>
        <v/>
      </c>
      <c r="I828" s="22">
        <f>IF(B828&amp;""="","",COUNTIFS($B$6:B828,B828&amp;""))</f>
        <v/>
      </c>
      <c r="J828" s="6">
        <f>IF(B828&amp;""="","",B828&amp;"|"&amp;I828)</f>
        <v/>
      </c>
    </row>
    <row r="829">
      <c r="A829" s="13" t="n"/>
      <c r="B829" s="5" t="n"/>
      <c r="C829" s="15" t="n"/>
      <c r="D829" s="14" t="n"/>
      <c r="E829" s="5" t="n"/>
      <c r="F829" s="5" t="n"/>
      <c r="G829" s="6">
        <f>IF(B829&amp;""="","",IFERROR(INDEX('الوحدات'!$C$6:$C$305,MATCH(B829&amp;"",'الوحدات'!$A$6:$A$305,0))&amp;"","كود غير موجود"))</f>
        <v/>
      </c>
      <c r="H829" s="22">
        <f>IF(OR(B829&amp;""="",NOT(ISNUMBER(A829))),"",IF(COUNTIFS($B$6:$B$2005,B829&amp;"",$A$6:$A$2005,"&gt;"&amp;A829)=0,1,0))</f>
        <v/>
      </c>
      <c r="I829" s="22">
        <f>IF(B829&amp;""="","",COUNTIFS($B$6:B829,B829&amp;""))</f>
        <v/>
      </c>
      <c r="J829" s="6">
        <f>IF(B829&amp;""="","",B829&amp;"|"&amp;I829)</f>
        <v/>
      </c>
    </row>
    <row r="830">
      <c r="A830" s="13" t="n"/>
      <c r="B830" s="5" t="n"/>
      <c r="C830" s="15" t="n"/>
      <c r="D830" s="14" t="n"/>
      <c r="E830" s="5" t="n"/>
      <c r="F830" s="5" t="n"/>
      <c r="G830" s="6">
        <f>IF(B830&amp;""="","",IFERROR(INDEX('الوحدات'!$C$6:$C$305,MATCH(B830&amp;"",'الوحدات'!$A$6:$A$305,0))&amp;"","كود غير موجود"))</f>
        <v/>
      </c>
      <c r="H830" s="22">
        <f>IF(OR(B830&amp;""="",NOT(ISNUMBER(A830))),"",IF(COUNTIFS($B$6:$B$2005,B830&amp;"",$A$6:$A$2005,"&gt;"&amp;A830)=0,1,0))</f>
        <v/>
      </c>
      <c r="I830" s="22">
        <f>IF(B830&amp;""="","",COUNTIFS($B$6:B830,B830&amp;""))</f>
        <v/>
      </c>
      <c r="J830" s="6">
        <f>IF(B830&amp;""="","",B830&amp;"|"&amp;I830)</f>
        <v/>
      </c>
    </row>
    <row r="831">
      <c r="A831" s="13" t="n"/>
      <c r="B831" s="5" t="n"/>
      <c r="C831" s="15" t="n"/>
      <c r="D831" s="14" t="n"/>
      <c r="E831" s="5" t="n"/>
      <c r="F831" s="5" t="n"/>
      <c r="G831" s="6">
        <f>IF(B831&amp;""="","",IFERROR(INDEX('الوحدات'!$C$6:$C$305,MATCH(B831&amp;"",'الوحدات'!$A$6:$A$305,0))&amp;"","كود غير موجود"))</f>
        <v/>
      </c>
      <c r="H831" s="22">
        <f>IF(OR(B831&amp;""="",NOT(ISNUMBER(A831))),"",IF(COUNTIFS($B$6:$B$2005,B831&amp;"",$A$6:$A$2005,"&gt;"&amp;A831)=0,1,0))</f>
        <v/>
      </c>
      <c r="I831" s="22">
        <f>IF(B831&amp;""="","",COUNTIFS($B$6:B831,B831&amp;""))</f>
        <v/>
      </c>
      <c r="J831" s="6">
        <f>IF(B831&amp;""="","",B831&amp;"|"&amp;I831)</f>
        <v/>
      </c>
    </row>
    <row r="832">
      <c r="A832" s="13" t="n"/>
      <c r="B832" s="5" t="n"/>
      <c r="C832" s="15" t="n"/>
      <c r="D832" s="14" t="n"/>
      <c r="E832" s="5" t="n"/>
      <c r="F832" s="5" t="n"/>
      <c r="G832" s="6">
        <f>IF(B832&amp;""="","",IFERROR(INDEX('الوحدات'!$C$6:$C$305,MATCH(B832&amp;"",'الوحدات'!$A$6:$A$305,0))&amp;"","كود غير موجود"))</f>
        <v/>
      </c>
      <c r="H832" s="22">
        <f>IF(OR(B832&amp;""="",NOT(ISNUMBER(A832))),"",IF(COUNTIFS($B$6:$B$2005,B832&amp;"",$A$6:$A$2005,"&gt;"&amp;A832)=0,1,0))</f>
        <v/>
      </c>
      <c r="I832" s="22">
        <f>IF(B832&amp;""="","",COUNTIFS($B$6:B832,B832&amp;""))</f>
        <v/>
      </c>
      <c r="J832" s="6">
        <f>IF(B832&amp;""="","",B832&amp;"|"&amp;I832)</f>
        <v/>
      </c>
    </row>
    <row r="833">
      <c r="A833" s="13" t="n"/>
      <c r="B833" s="5" t="n"/>
      <c r="C833" s="15" t="n"/>
      <c r="D833" s="14" t="n"/>
      <c r="E833" s="5" t="n"/>
      <c r="F833" s="5" t="n"/>
      <c r="G833" s="6">
        <f>IF(B833&amp;""="","",IFERROR(INDEX('الوحدات'!$C$6:$C$305,MATCH(B833&amp;"",'الوحدات'!$A$6:$A$305,0))&amp;"","كود غير موجود"))</f>
        <v/>
      </c>
      <c r="H833" s="22">
        <f>IF(OR(B833&amp;""="",NOT(ISNUMBER(A833))),"",IF(COUNTIFS($B$6:$B$2005,B833&amp;"",$A$6:$A$2005,"&gt;"&amp;A833)=0,1,0))</f>
        <v/>
      </c>
      <c r="I833" s="22">
        <f>IF(B833&amp;""="","",COUNTIFS($B$6:B833,B833&amp;""))</f>
        <v/>
      </c>
      <c r="J833" s="6">
        <f>IF(B833&amp;""="","",B833&amp;"|"&amp;I833)</f>
        <v/>
      </c>
    </row>
    <row r="834">
      <c r="A834" s="13" t="n"/>
      <c r="B834" s="5" t="n"/>
      <c r="C834" s="15" t="n"/>
      <c r="D834" s="14" t="n"/>
      <c r="E834" s="5" t="n"/>
      <c r="F834" s="5" t="n"/>
      <c r="G834" s="6">
        <f>IF(B834&amp;""="","",IFERROR(INDEX('الوحدات'!$C$6:$C$305,MATCH(B834&amp;"",'الوحدات'!$A$6:$A$305,0))&amp;"","كود غير موجود"))</f>
        <v/>
      </c>
      <c r="H834" s="22">
        <f>IF(OR(B834&amp;""="",NOT(ISNUMBER(A834))),"",IF(COUNTIFS($B$6:$B$2005,B834&amp;"",$A$6:$A$2005,"&gt;"&amp;A834)=0,1,0))</f>
        <v/>
      </c>
      <c r="I834" s="22">
        <f>IF(B834&amp;""="","",COUNTIFS($B$6:B834,B834&amp;""))</f>
        <v/>
      </c>
      <c r="J834" s="6">
        <f>IF(B834&amp;""="","",B834&amp;"|"&amp;I834)</f>
        <v/>
      </c>
    </row>
    <row r="835">
      <c r="A835" s="13" t="n"/>
      <c r="B835" s="5" t="n"/>
      <c r="C835" s="15" t="n"/>
      <c r="D835" s="14" t="n"/>
      <c r="E835" s="5" t="n"/>
      <c r="F835" s="5" t="n"/>
      <c r="G835" s="6">
        <f>IF(B835&amp;""="","",IFERROR(INDEX('الوحدات'!$C$6:$C$305,MATCH(B835&amp;"",'الوحدات'!$A$6:$A$305,0))&amp;"","كود غير موجود"))</f>
        <v/>
      </c>
      <c r="H835" s="22">
        <f>IF(OR(B835&amp;""="",NOT(ISNUMBER(A835))),"",IF(COUNTIFS($B$6:$B$2005,B835&amp;"",$A$6:$A$2005,"&gt;"&amp;A835)=0,1,0))</f>
        <v/>
      </c>
      <c r="I835" s="22">
        <f>IF(B835&amp;""="","",COUNTIFS($B$6:B835,B835&amp;""))</f>
        <v/>
      </c>
      <c r="J835" s="6">
        <f>IF(B835&amp;""="","",B835&amp;"|"&amp;I835)</f>
        <v/>
      </c>
    </row>
    <row r="836">
      <c r="A836" s="13" t="n"/>
      <c r="B836" s="5" t="n"/>
      <c r="C836" s="15" t="n"/>
      <c r="D836" s="14" t="n"/>
      <c r="E836" s="5" t="n"/>
      <c r="F836" s="5" t="n"/>
      <c r="G836" s="6">
        <f>IF(B836&amp;""="","",IFERROR(INDEX('الوحدات'!$C$6:$C$305,MATCH(B836&amp;"",'الوحدات'!$A$6:$A$305,0))&amp;"","كود غير موجود"))</f>
        <v/>
      </c>
      <c r="H836" s="22">
        <f>IF(OR(B836&amp;""="",NOT(ISNUMBER(A836))),"",IF(COUNTIFS($B$6:$B$2005,B836&amp;"",$A$6:$A$2005,"&gt;"&amp;A836)=0,1,0))</f>
        <v/>
      </c>
      <c r="I836" s="22">
        <f>IF(B836&amp;""="","",COUNTIFS($B$6:B836,B836&amp;""))</f>
        <v/>
      </c>
      <c r="J836" s="6">
        <f>IF(B836&amp;""="","",B836&amp;"|"&amp;I836)</f>
        <v/>
      </c>
    </row>
    <row r="837">
      <c r="A837" s="13" t="n"/>
      <c r="B837" s="5" t="n"/>
      <c r="C837" s="15" t="n"/>
      <c r="D837" s="14" t="n"/>
      <c r="E837" s="5" t="n"/>
      <c r="F837" s="5" t="n"/>
      <c r="G837" s="6">
        <f>IF(B837&amp;""="","",IFERROR(INDEX('الوحدات'!$C$6:$C$305,MATCH(B837&amp;"",'الوحدات'!$A$6:$A$305,0))&amp;"","كود غير موجود"))</f>
        <v/>
      </c>
      <c r="H837" s="22">
        <f>IF(OR(B837&amp;""="",NOT(ISNUMBER(A837))),"",IF(COUNTIFS($B$6:$B$2005,B837&amp;"",$A$6:$A$2005,"&gt;"&amp;A837)=0,1,0))</f>
        <v/>
      </c>
      <c r="I837" s="22">
        <f>IF(B837&amp;""="","",COUNTIFS($B$6:B837,B837&amp;""))</f>
        <v/>
      </c>
      <c r="J837" s="6">
        <f>IF(B837&amp;""="","",B837&amp;"|"&amp;I837)</f>
        <v/>
      </c>
    </row>
    <row r="838">
      <c r="A838" s="13" t="n"/>
      <c r="B838" s="5" t="n"/>
      <c r="C838" s="15" t="n"/>
      <c r="D838" s="14" t="n"/>
      <c r="E838" s="5" t="n"/>
      <c r="F838" s="5" t="n"/>
      <c r="G838" s="6">
        <f>IF(B838&amp;""="","",IFERROR(INDEX('الوحدات'!$C$6:$C$305,MATCH(B838&amp;"",'الوحدات'!$A$6:$A$305,0))&amp;"","كود غير موجود"))</f>
        <v/>
      </c>
      <c r="H838" s="22">
        <f>IF(OR(B838&amp;""="",NOT(ISNUMBER(A838))),"",IF(COUNTIFS($B$6:$B$2005,B838&amp;"",$A$6:$A$2005,"&gt;"&amp;A838)=0,1,0))</f>
        <v/>
      </c>
      <c r="I838" s="22">
        <f>IF(B838&amp;""="","",COUNTIFS($B$6:B838,B838&amp;""))</f>
        <v/>
      </c>
      <c r="J838" s="6">
        <f>IF(B838&amp;""="","",B838&amp;"|"&amp;I838)</f>
        <v/>
      </c>
    </row>
    <row r="839">
      <c r="A839" s="13" t="n"/>
      <c r="B839" s="5" t="n"/>
      <c r="C839" s="15" t="n"/>
      <c r="D839" s="14" t="n"/>
      <c r="E839" s="5" t="n"/>
      <c r="F839" s="5" t="n"/>
      <c r="G839" s="6">
        <f>IF(B839&amp;""="","",IFERROR(INDEX('الوحدات'!$C$6:$C$305,MATCH(B839&amp;"",'الوحدات'!$A$6:$A$305,0))&amp;"","كود غير موجود"))</f>
        <v/>
      </c>
      <c r="H839" s="22">
        <f>IF(OR(B839&amp;""="",NOT(ISNUMBER(A839))),"",IF(COUNTIFS($B$6:$B$2005,B839&amp;"",$A$6:$A$2005,"&gt;"&amp;A839)=0,1,0))</f>
        <v/>
      </c>
      <c r="I839" s="22">
        <f>IF(B839&amp;""="","",COUNTIFS($B$6:B839,B839&amp;""))</f>
        <v/>
      </c>
      <c r="J839" s="6">
        <f>IF(B839&amp;""="","",B839&amp;"|"&amp;I839)</f>
        <v/>
      </c>
    </row>
    <row r="840">
      <c r="A840" s="13" t="n"/>
      <c r="B840" s="5" t="n"/>
      <c r="C840" s="15" t="n"/>
      <c r="D840" s="14" t="n"/>
      <c r="E840" s="5" t="n"/>
      <c r="F840" s="5" t="n"/>
      <c r="G840" s="6">
        <f>IF(B840&amp;""="","",IFERROR(INDEX('الوحدات'!$C$6:$C$305,MATCH(B840&amp;"",'الوحدات'!$A$6:$A$305,0))&amp;"","كود غير موجود"))</f>
        <v/>
      </c>
      <c r="H840" s="22">
        <f>IF(OR(B840&amp;""="",NOT(ISNUMBER(A840))),"",IF(COUNTIFS($B$6:$B$2005,B840&amp;"",$A$6:$A$2005,"&gt;"&amp;A840)=0,1,0))</f>
        <v/>
      </c>
      <c r="I840" s="22">
        <f>IF(B840&amp;""="","",COUNTIFS($B$6:B840,B840&amp;""))</f>
        <v/>
      </c>
      <c r="J840" s="6">
        <f>IF(B840&amp;""="","",B840&amp;"|"&amp;I840)</f>
        <v/>
      </c>
    </row>
    <row r="841">
      <c r="A841" s="13" t="n"/>
      <c r="B841" s="5" t="n"/>
      <c r="C841" s="15" t="n"/>
      <c r="D841" s="14" t="n"/>
      <c r="E841" s="5" t="n"/>
      <c r="F841" s="5" t="n"/>
      <c r="G841" s="6">
        <f>IF(B841&amp;""="","",IFERROR(INDEX('الوحدات'!$C$6:$C$305,MATCH(B841&amp;"",'الوحدات'!$A$6:$A$305,0))&amp;"","كود غير موجود"))</f>
        <v/>
      </c>
      <c r="H841" s="22">
        <f>IF(OR(B841&amp;""="",NOT(ISNUMBER(A841))),"",IF(COUNTIFS($B$6:$B$2005,B841&amp;"",$A$6:$A$2005,"&gt;"&amp;A841)=0,1,0))</f>
        <v/>
      </c>
      <c r="I841" s="22">
        <f>IF(B841&amp;""="","",COUNTIFS($B$6:B841,B841&amp;""))</f>
        <v/>
      </c>
      <c r="J841" s="6">
        <f>IF(B841&amp;""="","",B841&amp;"|"&amp;I841)</f>
        <v/>
      </c>
    </row>
    <row r="842">
      <c r="A842" s="13" t="n"/>
      <c r="B842" s="5" t="n"/>
      <c r="C842" s="15" t="n"/>
      <c r="D842" s="14" t="n"/>
      <c r="E842" s="5" t="n"/>
      <c r="F842" s="5" t="n"/>
      <c r="G842" s="6">
        <f>IF(B842&amp;""="","",IFERROR(INDEX('الوحدات'!$C$6:$C$305,MATCH(B842&amp;"",'الوحدات'!$A$6:$A$305,0))&amp;"","كود غير موجود"))</f>
        <v/>
      </c>
      <c r="H842" s="22">
        <f>IF(OR(B842&amp;""="",NOT(ISNUMBER(A842))),"",IF(COUNTIFS($B$6:$B$2005,B842&amp;"",$A$6:$A$2005,"&gt;"&amp;A842)=0,1,0))</f>
        <v/>
      </c>
      <c r="I842" s="22">
        <f>IF(B842&amp;""="","",COUNTIFS($B$6:B842,B842&amp;""))</f>
        <v/>
      </c>
      <c r="J842" s="6">
        <f>IF(B842&amp;""="","",B842&amp;"|"&amp;I842)</f>
        <v/>
      </c>
    </row>
    <row r="843">
      <c r="A843" s="13" t="n"/>
      <c r="B843" s="5" t="n"/>
      <c r="C843" s="15" t="n"/>
      <c r="D843" s="14" t="n"/>
      <c r="E843" s="5" t="n"/>
      <c r="F843" s="5" t="n"/>
      <c r="G843" s="6">
        <f>IF(B843&amp;""="","",IFERROR(INDEX('الوحدات'!$C$6:$C$305,MATCH(B843&amp;"",'الوحدات'!$A$6:$A$305,0))&amp;"","كود غير موجود"))</f>
        <v/>
      </c>
      <c r="H843" s="22">
        <f>IF(OR(B843&amp;""="",NOT(ISNUMBER(A843))),"",IF(COUNTIFS($B$6:$B$2005,B843&amp;"",$A$6:$A$2005,"&gt;"&amp;A843)=0,1,0))</f>
        <v/>
      </c>
      <c r="I843" s="22">
        <f>IF(B843&amp;""="","",COUNTIFS($B$6:B843,B843&amp;""))</f>
        <v/>
      </c>
      <c r="J843" s="6">
        <f>IF(B843&amp;""="","",B843&amp;"|"&amp;I843)</f>
        <v/>
      </c>
    </row>
    <row r="844">
      <c r="A844" s="13" t="n"/>
      <c r="B844" s="5" t="n"/>
      <c r="C844" s="15" t="n"/>
      <c r="D844" s="14" t="n"/>
      <c r="E844" s="5" t="n"/>
      <c r="F844" s="5" t="n"/>
      <c r="G844" s="6">
        <f>IF(B844&amp;""="","",IFERROR(INDEX('الوحدات'!$C$6:$C$305,MATCH(B844&amp;"",'الوحدات'!$A$6:$A$305,0))&amp;"","كود غير موجود"))</f>
        <v/>
      </c>
      <c r="H844" s="22">
        <f>IF(OR(B844&amp;""="",NOT(ISNUMBER(A844))),"",IF(COUNTIFS($B$6:$B$2005,B844&amp;"",$A$6:$A$2005,"&gt;"&amp;A844)=0,1,0))</f>
        <v/>
      </c>
      <c r="I844" s="22">
        <f>IF(B844&amp;""="","",COUNTIFS($B$6:B844,B844&amp;""))</f>
        <v/>
      </c>
      <c r="J844" s="6">
        <f>IF(B844&amp;""="","",B844&amp;"|"&amp;I844)</f>
        <v/>
      </c>
    </row>
    <row r="845">
      <c r="A845" s="13" t="n"/>
      <c r="B845" s="5" t="n"/>
      <c r="C845" s="15" t="n"/>
      <c r="D845" s="14" t="n"/>
      <c r="E845" s="5" t="n"/>
      <c r="F845" s="5" t="n"/>
      <c r="G845" s="6">
        <f>IF(B845&amp;""="","",IFERROR(INDEX('الوحدات'!$C$6:$C$305,MATCH(B845&amp;"",'الوحدات'!$A$6:$A$305,0))&amp;"","كود غير موجود"))</f>
        <v/>
      </c>
      <c r="H845" s="22">
        <f>IF(OR(B845&amp;""="",NOT(ISNUMBER(A845))),"",IF(COUNTIFS($B$6:$B$2005,B845&amp;"",$A$6:$A$2005,"&gt;"&amp;A845)=0,1,0))</f>
        <v/>
      </c>
      <c r="I845" s="22">
        <f>IF(B845&amp;""="","",COUNTIFS($B$6:B845,B845&amp;""))</f>
        <v/>
      </c>
      <c r="J845" s="6">
        <f>IF(B845&amp;""="","",B845&amp;"|"&amp;I845)</f>
        <v/>
      </c>
    </row>
    <row r="846">
      <c r="A846" s="13" t="n"/>
      <c r="B846" s="5" t="n"/>
      <c r="C846" s="15" t="n"/>
      <c r="D846" s="14" t="n"/>
      <c r="E846" s="5" t="n"/>
      <c r="F846" s="5" t="n"/>
      <c r="G846" s="6">
        <f>IF(B846&amp;""="","",IFERROR(INDEX('الوحدات'!$C$6:$C$305,MATCH(B846&amp;"",'الوحدات'!$A$6:$A$305,0))&amp;"","كود غير موجود"))</f>
        <v/>
      </c>
      <c r="H846" s="22">
        <f>IF(OR(B846&amp;""="",NOT(ISNUMBER(A846))),"",IF(COUNTIFS($B$6:$B$2005,B846&amp;"",$A$6:$A$2005,"&gt;"&amp;A846)=0,1,0))</f>
        <v/>
      </c>
      <c r="I846" s="22">
        <f>IF(B846&amp;""="","",COUNTIFS($B$6:B846,B846&amp;""))</f>
        <v/>
      </c>
      <c r="J846" s="6">
        <f>IF(B846&amp;""="","",B846&amp;"|"&amp;I846)</f>
        <v/>
      </c>
    </row>
    <row r="847">
      <c r="A847" s="13" t="n"/>
      <c r="B847" s="5" t="n"/>
      <c r="C847" s="15" t="n"/>
      <c r="D847" s="14" t="n"/>
      <c r="E847" s="5" t="n"/>
      <c r="F847" s="5" t="n"/>
      <c r="G847" s="6">
        <f>IF(B847&amp;""="","",IFERROR(INDEX('الوحدات'!$C$6:$C$305,MATCH(B847&amp;"",'الوحدات'!$A$6:$A$305,0))&amp;"","كود غير موجود"))</f>
        <v/>
      </c>
      <c r="H847" s="22">
        <f>IF(OR(B847&amp;""="",NOT(ISNUMBER(A847))),"",IF(COUNTIFS($B$6:$B$2005,B847&amp;"",$A$6:$A$2005,"&gt;"&amp;A847)=0,1,0))</f>
        <v/>
      </c>
      <c r="I847" s="22">
        <f>IF(B847&amp;""="","",COUNTIFS($B$6:B847,B847&amp;""))</f>
        <v/>
      </c>
      <c r="J847" s="6">
        <f>IF(B847&amp;""="","",B847&amp;"|"&amp;I847)</f>
        <v/>
      </c>
    </row>
    <row r="848">
      <c r="A848" s="13" t="n"/>
      <c r="B848" s="5" t="n"/>
      <c r="C848" s="15" t="n"/>
      <c r="D848" s="14" t="n"/>
      <c r="E848" s="5" t="n"/>
      <c r="F848" s="5" t="n"/>
      <c r="G848" s="6">
        <f>IF(B848&amp;""="","",IFERROR(INDEX('الوحدات'!$C$6:$C$305,MATCH(B848&amp;"",'الوحدات'!$A$6:$A$305,0))&amp;"","كود غير موجود"))</f>
        <v/>
      </c>
      <c r="H848" s="22">
        <f>IF(OR(B848&amp;""="",NOT(ISNUMBER(A848))),"",IF(COUNTIFS($B$6:$B$2005,B848&amp;"",$A$6:$A$2005,"&gt;"&amp;A848)=0,1,0))</f>
        <v/>
      </c>
      <c r="I848" s="22">
        <f>IF(B848&amp;""="","",COUNTIFS($B$6:B848,B848&amp;""))</f>
        <v/>
      </c>
      <c r="J848" s="6">
        <f>IF(B848&amp;""="","",B848&amp;"|"&amp;I848)</f>
        <v/>
      </c>
    </row>
    <row r="849">
      <c r="A849" s="13" t="n"/>
      <c r="B849" s="5" t="n"/>
      <c r="C849" s="15" t="n"/>
      <c r="D849" s="14" t="n"/>
      <c r="E849" s="5" t="n"/>
      <c r="F849" s="5" t="n"/>
      <c r="G849" s="6">
        <f>IF(B849&amp;""="","",IFERROR(INDEX('الوحدات'!$C$6:$C$305,MATCH(B849&amp;"",'الوحدات'!$A$6:$A$305,0))&amp;"","كود غير موجود"))</f>
        <v/>
      </c>
      <c r="H849" s="22">
        <f>IF(OR(B849&amp;""="",NOT(ISNUMBER(A849))),"",IF(COUNTIFS($B$6:$B$2005,B849&amp;"",$A$6:$A$2005,"&gt;"&amp;A849)=0,1,0))</f>
        <v/>
      </c>
      <c r="I849" s="22">
        <f>IF(B849&amp;""="","",COUNTIFS($B$6:B849,B849&amp;""))</f>
        <v/>
      </c>
      <c r="J849" s="6">
        <f>IF(B849&amp;""="","",B849&amp;"|"&amp;I849)</f>
        <v/>
      </c>
    </row>
    <row r="850">
      <c r="A850" s="13" t="n"/>
      <c r="B850" s="5" t="n"/>
      <c r="C850" s="15" t="n"/>
      <c r="D850" s="14" t="n"/>
      <c r="E850" s="5" t="n"/>
      <c r="F850" s="5" t="n"/>
      <c r="G850" s="6">
        <f>IF(B850&amp;""="","",IFERROR(INDEX('الوحدات'!$C$6:$C$305,MATCH(B850&amp;"",'الوحدات'!$A$6:$A$305,0))&amp;"","كود غير موجود"))</f>
        <v/>
      </c>
      <c r="H850" s="22">
        <f>IF(OR(B850&amp;""="",NOT(ISNUMBER(A850))),"",IF(COUNTIFS($B$6:$B$2005,B850&amp;"",$A$6:$A$2005,"&gt;"&amp;A850)=0,1,0))</f>
        <v/>
      </c>
      <c r="I850" s="22">
        <f>IF(B850&amp;""="","",COUNTIFS($B$6:B850,B850&amp;""))</f>
        <v/>
      </c>
      <c r="J850" s="6">
        <f>IF(B850&amp;""="","",B850&amp;"|"&amp;I850)</f>
        <v/>
      </c>
    </row>
    <row r="851">
      <c r="A851" s="13" t="n"/>
      <c r="B851" s="5" t="n"/>
      <c r="C851" s="15" t="n"/>
      <c r="D851" s="14" t="n"/>
      <c r="E851" s="5" t="n"/>
      <c r="F851" s="5" t="n"/>
      <c r="G851" s="6">
        <f>IF(B851&amp;""="","",IFERROR(INDEX('الوحدات'!$C$6:$C$305,MATCH(B851&amp;"",'الوحدات'!$A$6:$A$305,0))&amp;"","كود غير موجود"))</f>
        <v/>
      </c>
      <c r="H851" s="22">
        <f>IF(OR(B851&amp;""="",NOT(ISNUMBER(A851))),"",IF(COUNTIFS($B$6:$B$2005,B851&amp;"",$A$6:$A$2005,"&gt;"&amp;A851)=0,1,0))</f>
        <v/>
      </c>
      <c r="I851" s="22">
        <f>IF(B851&amp;""="","",COUNTIFS($B$6:B851,B851&amp;""))</f>
        <v/>
      </c>
      <c r="J851" s="6">
        <f>IF(B851&amp;""="","",B851&amp;"|"&amp;I851)</f>
        <v/>
      </c>
    </row>
    <row r="852">
      <c r="A852" s="13" t="n"/>
      <c r="B852" s="5" t="n"/>
      <c r="C852" s="15" t="n"/>
      <c r="D852" s="14" t="n"/>
      <c r="E852" s="5" t="n"/>
      <c r="F852" s="5" t="n"/>
      <c r="G852" s="6">
        <f>IF(B852&amp;""="","",IFERROR(INDEX('الوحدات'!$C$6:$C$305,MATCH(B852&amp;"",'الوحدات'!$A$6:$A$305,0))&amp;"","كود غير موجود"))</f>
        <v/>
      </c>
      <c r="H852" s="22">
        <f>IF(OR(B852&amp;""="",NOT(ISNUMBER(A852))),"",IF(COUNTIFS($B$6:$B$2005,B852&amp;"",$A$6:$A$2005,"&gt;"&amp;A852)=0,1,0))</f>
        <v/>
      </c>
      <c r="I852" s="22">
        <f>IF(B852&amp;""="","",COUNTIFS($B$6:B852,B852&amp;""))</f>
        <v/>
      </c>
      <c r="J852" s="6">
        <f>IF(B852&amp;""="","",B852&amp;"|"&amp;I852)</f>
        <v/>
      </c>
    </row>
    <row r="853">
      <c r="A853" s="13" t="n"/>
      <c r="B853" s="5" t="n"/>
      <c r="C853" s="15" t="n"/>
      <c r="D853" s="14" t="n"/>
      <c r="E853" s="5" t="n"/>
      <c r="F853" s="5" t="n"/>
      <c r="G853" s="6">
        <f>IF(B853&amp;""="","",IFERROR(INDEX('الوحدات'!$C$6:$C$305,MATCH(B853&amp;"",'الوحدات'!$A$6:$A$305,0))&amp;"","كود غير موجود"))</f>
        <v/>
      </c>
      <c r="H853" s="22">
        <f>IF(OR(B853&amp;""="",NOT(ISNUMBER(A853))),"",IF(COUNTIFS($B$6:$B$2005,B853&amp;"",$A$6:$A$2005,"&gt;"&amp;A853)=0,1,0))</f>
        <v/>
      </c>
      <c r="I853" s="22">
        <f>IF(B853&amp;""="","",COUNTIFS($B$6:B853,B853&amp;""))</f>
        <v/>
      </c>
      <c r="J853" s="6">
        <f>IF(B853&amp;""="","",B853&amp;"|"&amp;I853)</f>
        <v/>
      </c>
    </row>
    <row r="854">
      <c r="A854" s="13" t="n"/>
      <c r="B854" s="5" t="n"/>
      <c r="C854" s="15" t="n"/>
      <c r="D854" s="14" t="n"/>
      <c r="E854" s="5" t="n"/>
      <c r="F854" s="5" t="n"/>
      <c r="G854" s="6">
        <f>IF(B854&amp;""="","",IFERROR(INDEX('الوحدات'!$C$6:$C$305,MATCH(B854&amp;"",'الوحدات'!$A$6:$A$305,0))&amp;"","كود غير موجود"))</f>
        <v/>
      </c>
      <c r="H854" s="22">
        <f>IF(OR(B854&amp;""="",NOT(ISNUMBER(A854))),"",IF(COUNTIFS($B$6:$B$2005,B854&amp;"",$A$6:$A$2005,"&gt;"&amp;A854)=0,1,0))</f>
        <v/>
      </c>
      <c r="I854" s="22">
        <f>IF(B854&amp;""="","",COUNTIFS($B$6:B854,B854&amp;""))</f>
        <v/>
      </c>
      <c r="J854" s="6">
        <f>IF(B854&amp;""="","",B854&amp;"|"&amp;I854)</f>
        <v/>
      </c>
    </row>
    <row r="855">
      <c r="A855" s="13" t="n"/>
      <c r="B855" s="5" t="n"/>
      <c r="C855" s="15" t="n"/>
      <c r="D855" s="14" t="n"/>
      <c r="E855" s="5" t="n"/>
      <c r="F855" s="5" t="n"/>
      <c r="G855" s="6">
        <f>IF(B855&amp;""="","",IFERROR(INDEX('الوحدات'!$C$6:$C$305,MATCH(B855&amp;"",'الوحدات'!$A$6:$A$305,0))&amp;"","كود غير موجود"))</f>
        <v/>
      </c>
      <c r="H855" s="22">
        <f>IF(OR(B855&amp;""="",NOT(ISNUMBER(A855))),"",IF(COUNTIFS($B$6:$B$2005,B855&amp;"",$A$6:$A$2005,"&gt;"&amp;A855)=0,1,0))</f>
        <v/>
      </c>
      <c r="I855" s="22">
        <f>IF(B855&amp;""="","",COUNTIFS($B$6:B855,B855&amp;""))</f>
        <v/>
      </c>
      <c r="J855" s="6">
        <f>IF(B855&amp;""="","",B855&amp;"|"&amp;I855)</f>
        <v/>
      </c>
    </row>
    <row r="856">
      <c r="A856" s="13" t="n"/>
      <c r="B856" s="5" t="n"/>
      <c r="C856" s="15" t="n"/>
      <c r="D856" s="14" t="n"/>
      <c r="E856" s="5" t="n"/>
      <c r="F856" s="5" t="n"/>
      <c r="G856" s="6">
        <f>IF(B856&amp;""="","",IFERROR(INDEX('الوحدات'!$C$6:$C$305,MATCH(B856&amp;"",'الوحدات'!$A$6:$A$305,0))&amp;"","كود غير موجود"))</f>
        <v/>
      </c>
      <c r="H856" s="22">
        <f>IF(OR(B856&amp;""="",NOT(ISNUMBER(A856))),"",IF(COUNTIFS($B$6:$B$2005,B856&amp;"",$A$6:$A$2005,"&gt;"&amp;A856)=0,1,0))</f>
        <v/>
      </c>
      <c r="I856" s="22">
        <f>IF(B856&amp;""="","",COUNTIFS($B$6:B856,B856&amp;""))</f>
        <v/>
      </c>
      <c r="J856" s="6">
        <f>IF(B856&amp;""="","",B856&amp;"|"&amp;I856)</f>
        <v/>
      </c>
    </row>
    <row r="857">
      <c r="A857" s="13" t="n"/>
      <c r="B857" s="5" t="n"/>
      <c r="C857" s="15" t="n"/>
      <c r="D857" s="14" t="n"/>
      <c r="E857" s="5" t="n"/>
      <c r="F857" s="5" t="n"/>
      <c r="G857" s="6">
        <f>IF(B857&amp;""="","",IFERROR(INDEX('الوحدات'!$C$6:$C$305,MATCH(B857&amp;"",'الوحدات'!$A$6:$A$305,0))&amp;"","كود غير موجود"))</f>
        <v/>
      </c>
      <c r="H857" s="22">
        <f>IF(OR(B857&amp;""="",NOT(ISNUMBER(A857))),"",IF(COUNTIFS($B$6:$B$2005,B857&amp;"",$A$6:$A$2005,"&gt;"&amp;A857)=0,1,0))</f>
        <v/>
      </c>
      <c r="I857" s="22">
        <f>IF(B857&amp;""="","",COUNTIFS($B$6:B857,B857&amp;""))</f>
        <v/>
      </c>
      <c r="J857" s="6">
        <f>IF(B857&amp;""="","",B857&amp;"|"&amp;I857)</f>
        <v/>
      </c>
    </row>
    <row r="858">
      <c r="A858" s="13" t="n"/>
      <c r="B858" s="5" t="n"/>
      <c r="C858" s="15" t="n"/>
      <c r="D858" s="14" t="n"/>
      <c r="E858" s="5" t="n"/>
      <c r="F858" s="5" t="n"/>
      <c r="G858" s="6">
        <f>IF(B858&amp;""="","",IFERROR(INDEX('الوحدات'!$C$6:$C$305,MATCH(B858&amp;"",'الوحدات'!$A$6:$A$305,0))&amp;"","كود غير موجود"))</f>
        <v/>
      </c>
      <c r="H858" s="22">
        <f>IF(OR(B858&amp;""="",NOT(ISNUMBER(A858))),"",IF(COUNTIFS($B$6:$B$2005,B858&amp;"",$A$6:$A$2005,"&gt;"&amp;A858)=0,1,0))</f>
        <v/>
      </c>
      <c r="I858" s="22">
        <f>IF(B858&amp;""="","",COUNTIFS($B$6:B858,B858&amp;""))</f>
        <v/>
      </c>
      <c r="J858" s="6">
        <f>IF(B858&amp;""="","",B858&amp;"|"&amp;I858)</f>
        <v/>
      </c>
    </row>
    <row r="859">
      <c r="A859" s="13" t="n"/>
      <c r="B859" s="5" t="n"/>
      <c r="C859" s="15" t="n"/>
      <c r="D859" s="14" t="n"/>
      <c r="E859" s="5" t="n"/>
      <c r="F859" s="5" t="n"/>
      <c r="G859" s="6">
        <f>IF(B859&amp;""="","",IFERROR(INDEX('الوحدات'!$C$6:$C$305,MATCH(B859&amp;"",'الوحدات'!$A$6:$A$305,0))&amp;"","كود غير موجود"))</f>
        <v/>
      </c>
      <c r="H859" s="22">
        <f>IF(OR(B859&amp;""="",NOT(ISNUMBER(A859))),"",IF(COUNTIFS($B$6:$B$2005,B859&amp;"",$A$6:$A$2005,"&gt;"&amp;A859)=0,1,0))</f>
        <v/>
      </c>
      <c r="I859" s="22">
        <f>IF(B859&amp;""="","",COUNTIFS($B$6:B859,B859&amp;""))</f>
        <v/>
      </c>
      <c r="J859" s="6">
        <f>IF(B859&amp;""="","",B859&amp;"|"&amp;I859)</f>
        <v/>
      </c>
    </row>
    <row r="860">
      <c r="A860" s="13" t="n"/>
      <c r="B860" s="5" t="n"/>
      <c r="C860" s="15" t="n"/>
      <c r="D860" s="14" t="n"/>
      <c r="E860" s="5" t="n"/>
      <c r="F860" s="5" t="n"/>
      <c r="G860" s="6">
        <f>IF(B860&amp;""="","",IFERROR(INDEX('الوحدات'!$C$6:$C$305,MATCH(B860&amp;"",'الوحدات'!$A$6:$A$305,0))&amp;"","كود غير موجود"))</f>
        <v/>
      </c>
      <c r="H860" s="22">
        <f>IF(OR(B860&amp;""="",NOT(ISNUMBER(A860))),"",IF(COUNTIFS($B$6:$B$2005,B860&amp;"",$A$6:$A$2005,"&gt;"&amp;A860)=0,1,0))</f>
        <v/>
      </c>
      <c r="I860" s="22">
        <f>IF(B860&amp;""="","",COUNTIFS($B$6:B860,B860&amp;""))</f>
        <v/>
      </c>
      <c r="J860" s="6">
        <f>IF(B860&amp;""="","",B860&amp;"|"&amp;I860)</f>
        <v/>
      </c>
    </row>
    <row r="861">
      <c r="A861" s="13" t="n"/>
      <c r="B861" s="5" t="n"/>
      <c r="C861" s="15" t="n"/>
      <c r="D861" s="14" t="n"/>
      <c r="E861" s="5" t="n"/>
      <c r="F861" s="5" t="n"/>
      <c r="G861" s="6">
        <f>IF(B861&amp;""="","",IFERROR(INDEX('الوحدات'!$C$6:$C$305,MATCH(B861&amp;"",'الوحدات'!$A$6:$A$305,0))&amp;"","كود غير موجود"))</f>
        <v/>
      </c>
      <c r="H861" s="22">
        <f>IF(OR(B861&amp;""="",NOT(ISNUMBER(A861))),"",IF(COUNTIFS($B$6:$B$2005,B861&amp;"",$A$6:$A$2005,"&gt;"&amp;A861)=0,1,0))</f>
        <v/>
      </c>
      <c r="I861" s="22">
        <f>IF(B861&amp;""="","",COUNTIFS($B$6:B861,B861&amp;""))</f>
        <v/>
      </c>
      <c r="J861" s="6">
        <f>IF(B861&amp;""="","",B861&amp;"|"&amp;I861)</f>
        <v/>
      </c>
    </row>
    <row r="862">
      <c r="A862" s="13" t="n"/>
      <c r="B862" s="5" t="n"/>
      <c r="C862" s="15" t="n"/>
      <c r="D862" s="14" t="n"/>
      <c r="E862" s="5" t="n"/>
      <c r="F862" s="5" t="n"/>
      <c r="G862" s="6">
        <f>IF(B862&amp;""="","",IFERROR(INDEX('الوحدات'!$C$6:$C$305,MATCH(B862&amp;"",'الوحدات'!$A$6:$A$305,0))&amp;"","كود غير موجود"))</f>
        <v/>
      </c>
      <c r="H862" s="22">
        <f>IF(OR(B862&amp;""="",NOT(ISNUMBER(A862))),"",IF(COUNTIFS($B$6:$B$2005,B862&amp;"",$A$6:$A$2005,"&gt;"&amp;A862)=0,1,0))</f>
        <v/>
      </c>
      <c r="I862" s="22">
        <f>IF(B862&amp;""="","",COUNTIFS($B$6:B862,B862&amp;""))</f>
        <v/>
      </c>
      <c r="J862" s="6">
        <f>IF(B862&amp;""="","",B862&amp;"|"&amp;I862)</f>
        <v/>
      </c>
    </row>
    <row r="863">
      <c r="A863" s="13" t="n"/>
      <c r="B863" s="5" t="n"/>
      <c r="C863" s="15" t="n"/>
      <c r="D863" s="14" t="n"/>
      <c r="E863" s="5" t="n"/>
      <c r="F863" s="5" t="n"/>
      <c r="G863" s="6">
        <f>IF(B863&amp;""="","",IFERROR(INDEX('الوحدات'!$C$6:$C$305,MATCH(B863&amp;"",'الوحدات'!$A$6:$A$305,0))&amp;"","كود غير موجود"))</f>
        <v/>
      </c>
      <c r="H863" s="22">
        <f>IF(OR(B863&amp;""="",NOT(ISNUMBER(A863))),"",IF(COUNTIFS($B$6:$B$2005,B863&amp;"",$A$6:$A$2005,"&gt;"&amp;A863)=0,1,0))</f>
        <v/>
      </c>
      <c r="I863" s="22">
        <f>IF(B863&amp;""="","",COUNTIFS($B$6:B863,B863&amp;""))</f>
        <v/>
      </c>
      <c r="J863" s="6">
        <f>IF(B863&amp;""="","",B863&amp;"|"&amp;I863)</f>
        <v/>
      </c>
    </row>
    <row r="864">
      <c r="A864" s="13" t="n"/>
      <c r="B864" s="5" t="n"/>
      <c r="C864" s="15" t="n"/>
      <c r="D864" s="14" t="n"/>
      <c r="E864" s="5" t="n"/>
      <c r="F864" s="5" t="n"/>
      <c r="G864" s="6">
        <f>IF(B864&amp;""="","",IFERROR(INDEX('الوحدات'!$C$6:$C$305,MATCH(B864&amp;"",'الوحدات'!$A$6:$A$305,0))&amp;"","كود غير موجود"))</f>
        <v/>
      </c>
      <c r="H864" s="22">
        <f>IF(OR(B864&amp;""="",NOT(ISNUMBER(A864))),"",IF(COUNTIFS($B$6:$B$2005,B864&amp;"",$A$6:$A$2005,"&gt;"&amp;A864)=0,1,0))</f>
        <v/>
      </c>
      <c r="I864" s="22">
        <f>IF(B864&amp;""="","",COUNTIFS($B$6:B864,B864&amp;""))</f>
        <v/>
      </c>
      <c r="J864" s="6">
        <f>IF(B864&amp;""="","",B864&amp;"|"&amp;I864)</f>
        <v/>
      </c>
    </row>
    <row r="865">
      <c r="A865" s="13" t="n"/>
      <c r="B865" s="5" t="n"/>
      <c r="C865" s="15" t="n"/>
      <c r="D865" s="14" t="n"/>
      <c r="E865" s="5" t="n"/>
      <c r="F865" s="5" t="n"/>
      <c r="G865" s="6">
        <f>IF(B865&amp;""="","",IFERROR(INDEX('الوحدات'!$C$6:$C$305,MATCH(B865&amp;"",'الوحدات'!$A$6:$A$305,0))&amp;"","كود غير موجود"))</f>
        <v/>
      </c>
      <c r="H865" s="22">
        <f>IF(OR(B865&amp;""="",NOT(ISNUMBER(A865))),"",IF(COUNTIFS($B$6:$B$2005,B865&amp;"",$A$6:$A$2005,"&gt;"&amp;A865)=0,1,0))</f>
        <v/>
      </c>
      <c r="I865" s="22">
        <f>IF(B865&amp;""="","",COUNTIFS($B$6:B865,B865&amp;""))</f>
        <v/>
      </c>
      <c r="J865" s="6">
        <f>IF(B865&amp;""="","",B865&amp;"|"&amp;I865)</f>
        <v/>
      </c>
    </row>
    <row r="866">
      <c r="A866" s="13" t="n"/>
      <c r="B866" s="5" t="n"/>
      <c r="C866" s="15" t="n"/>
      <c r="D866" s="14" t="n"/>
      <c r="E866" s="5" t="n"/>
      <c r="F866" s="5" t="n"/>
      <c r="G866" s="6">
        <f>IF(B866&amp;""="","",IFERROR(INDEX('الوحدات'!$C$6:$C$305,MATCH(B866&amp;"",'الوحدات'!$A$6:$A$305,0))&amp;"","كود غير موجود"))</f>
        <v/>
      </c>
      <c r="H866" s="22">
        <f>IF(OR(B866&amp;""="",NOT(ISNUMBER(A866))),"",IF(COUNTIFS($B$6:$B$2005,B866&amp;"",$A$6:$A$2005,"&gt;"&amp;A866)=0,1,0))</f>
        <v/>
      </c>
      <c r="I866" s="22">
        <f>IF(B866&amp;""="","",COUNTIFS($B$6:B866,B866&amp;""))</f>
        <v/>
      </c>
      <c r="J866" s="6">
        <f>IF(B866&amp;""="","",B866&amp;"|"&amp;I866)</f>
        <v/>
      </c>
    </row>
    <row r="867">
      <c r="A867" s="13" t="n"/>
      <c r="B867" s="5" t="n"/>
      <c r="C867" s="15" t="n"/>
      <c r="D867" s="14" t="n"/>
      <c r="E867" s="5" t="n"/>
      <c r="F867" s="5" t="n"/>
      <c r="G867" s="6">
        <f>IF(B867&amp;""="","",IFERROR(INDEX('الوحدات'!$C$6:$C$305,MATCH(B867&amp;"",'الوحدات'!$A$6:$A$305,0))&amp;"","كود غير موجود"))</f>
        <v/>
      </c>
      <c r="H867" s="22">
        <f>IF(OR(B867&amp;""="",NOT(ISNUMBER(A867))),"",IF(COUNTIFS($B$6:$B$2005,B867&amp;"",$A$6:$A$2005,"&gt;"&amp;A867)=0,1,0))</f>
        <v/>
      </c>
      <c r="I867" s="22">
        <f>IF(B867&amp;""="","",COUNTIFS($B$6:B867,B867&amp;""))</f>
        <v/>
      </c>
      <c r="J867" s="6">
        <f>IF(B867&amp;""="","",B867&amp;"|"&amp;I867)</f>
        <v/>
      </c>
    </row>
    <row r="868">
      <c r="A868" s="13" t="n"/>
      <c r="B868" s="5" t="n"/>
      <c r="C868" s="15" t="n"/>
      <c r="D868" s="14" t="n"/>
      <c r="E868" s="5" t="n"/>
      <c r="F868" s="5" t="n"/>
      <c r="G868" s="6">
        <f>IF(B868&amp;""="","",IFERROR(INDEX('الوحدات'!$C$6:$C$305,MATCH(B868&amp;"",'الوحدات'!$A$6:$A$305,0))&amp;"","كود غير موجود"))</f>
        <v/>
      </c>
      <c r="H868" s="22">
        <f>IF(OR(B868&amp;""="",NOT(ISNUMBER(A868))),"",IF(COUNTIFS($B$6:$B$2005,B868&amp;"",$A$6:$A$2005,"&gt;"&amp;A868)=0,1,0))</f>
        <v/>
      </c>
      <c r="I868" s="22">
        <f>IF(B868&amp;""="","",COUNTIFS($B$6:B868,B868&amp;""))</f>
        <v/>
      </c>
      <c r="J868" s="6">
        <f>IF(B868&amp;""="","",B868&amp;"|"&amp;I868)</f>
        <v/>
      </c>
    </row>
    <row r="869">
      <c r="A869" s="13" t="n"/>
      <c r="B869" s="5" t="n"/>
      <c r="C869" s="15" t="n"/>
      <c r="D869" s="14" t="n"/>
      <c r="E869" s="5" t="n"/>
      <c r="F869" s="5" t="n"/>
      <c r="G869" s="6">
        <f>IF(B869&amp;""="","",IFERROR(INDEX('الوحدات'!$C$6:$C$305,MATCH(B869&amp;"",'الوحدات'!$A$6:$A$305,0))&amp;"","كود غير موجود"))</f>
        <v/>
      </c>
      <c r="H869" s="22">
        <f>IF(OR(B869&amp;""="",NOT(ISNUMBER(A869))),"",IF(COUNTIFS($B$6:$B$2005,B869&amp;"",$A$6:$A$2005,"&gt;"&amp;A869)=0,1,0))</f>
        <v/>
      </c>
      <c r="I869" s="22">
        <f>IF(B869&amp;""="","",COUNTIFS($B$6:B869,B869&amp;""))</f>
        <v/>
      </c>
      <c r="J869" s="6">
        <f>IF(B869&amp;""="","",B869&amp;"|"&amp;I869)</f>
        <v/>
      </c>
    </row>
    <row r="870">
      <c r="A870" s="13" t="n"/>
      <c r="B870" s="5" t="n"/>
      <c r="C870" s="15" t="n"/>
      <c r="D870" s="14" t="n"/>
      <c r="E870" s="5" t="n"/>
      <c r="F870" s="5" t="n"/>
      <c r="G870" s="6">
        <f>IF(B870&amp;""="","",IFERROR(INDEX('الوحدات'!$C$6:$C$305,MATCH(B870&amp;"",'الوحدات'!$A$6:$A$305,0))&amp;"","كود غير موجود"))</f>
        <v/>
      </c>
      <c r="H870" s="22">
        <f>IF(OR(B870&amp;""="",NOT(ISNUMBER(A870))),"",IF(COUNTIFS($B$6:$B$2005,B870&amp;"",$A$6:$A$2005,"&gt;"&amp;A870)=0,1,0))</f>
        <v/>
      </c>
      <c r="I870" s="22">
        <f>IF(B870&amp;""="","",COUNTIFS($B$6:B870,B870&amp;""))</f>
        <v/>
      </c>
      <c r="J870" s="6">
        <f>IF(B870&amp;""="","",B870&amp;"|"&amp;I870)</f>
        <v/>
      </c>
    </row>
    <row r="871">
      <c r="A871" s="13" t="n"/>
      <c r="B871" s="5" t="n"/>
      <c r="C871" s="15" t="n"/>
      <c r="D871" s="14" t="n"/>
      <c r="E871" s="5" t="n"/>
      <c r="F871" s="5" t="n"/>
      <c r="G871" s="6">
        <f>IF(B871&amp;""="","",IFERROR(INDEX('الوحدات'!$C$6:$C$305,MATCH(B871&amp;"",'الوحدات'!$A$6:$A$305,0))&amp;"","كود غير موجود"))</f>
        <v/>
      </c>
      <c r="H871" s="22">
        <f>IF(OR(B871&amp;""="",NOT(ISNUMBER(A871))),"",IF(COUNTIFS($B$6:$B$2005,B871&amp;"",$A$6:$A$2005,"&gt;"&amp;A871)=0,1,0))</f>
        <v/>
      </c>
      <c r="I871" s="22">
        <f>IF(B871&amp;""="","",COUNTIFS($B$6:B871,B871&amp;""))</f>
        <v/>
      </c>
      <c r="J871" s="6">
        <f>IF(B871&amp;""="","",B871&amp;"|"&amp;I871)</f>
        <v/>
      </c>
    </row>
    <row r="872">
      <c r="A872" s="13" t="n"/>
      <c r="B872" s="5" t="n"/>
      <c r="C872" s="15" t="n"/>
      <c r="D872" s="14" t="n"/>
      <c r="E872" s="5" t="n"/>
      <c r="F872" s="5" t="n"/>
      <c r="G872" s="6">
        <f>IF(B872&amp;""="","",IFERROR(INDEX('الوحدات'!$C$6:$C$305,MATCH(B872&amp;"",'الوحدات'!$A$6:$A$305,0))&amp;"","كود غير موجود"))</f>
        <v/>
      </c>
      <c r="H872" s="22">
        <f>IF(OR(B872&amp;""="",NOT(ISNUMBER(A872))),"",IF(COUNTIFS($B$6:$B$2005,B872&amp;"",$A$6:$A$2005,"&gt;"&amp;A872)=0,1,0))</f>
        <v/>
      </c>
      <c r="I872" s="22">
        <f>IF(B872&amp;""="","",COUNTIFS($B$6:B872,B872&amp;""))</f>
        <v/>
      </c>
      <c r="J872" s="6">
        <f>IF(B872&amp;""="","",B872&amp;"|"&amp;I872)</f>
        <v/>
      </c>
    </row>
    <row r="873">
      <c r="A873" s="13" t="n"/>
      <c r="B873" s="5" t="n"/>
      <c r="C873" s="15" t="n"/>
      <c r="D873" s="14" t="n"/>
      <c r="E873" s="5" t="n"/>
      <c r="F873" s="5" t="n"/>
      <c r="G873" s="6">
        <f>IF(B873&amp;""="","",IFERROR(INDEX('الوحدات'!$C$6:$C$305,MATCH(B873&amp;"",'الوحدات'!$A$6:$A$305,0))&amp;"","كود غير موجود"))</f>
        <v/>
      </c>
      <c r="H873" s="22">
        <f>IF(OR(B873&amp;""="",NOT(ISNUMBER(A873))),"",IF(COUNTIFS($B$6:$B$2005,B873&amp;"",$A$6:$A$2005,"&gt;"&amp;A873)=0,1,0))</f>
        <v/>
      </c>
      <c r="I873" s="22">
        <f>IF(B873&amp;""="","",COUNTIFS($B$6:B873,B873&amp;""))</f>
        <v/>
      </c>
      <c r="J873" s="6">
        <f>IF(B873&amp;""="","",B873&amp;"|"&amp;I873)</f>
        <v/>
      </c>
    </row>
    <row r="874">
      <c r="A874" s="13" t="n"/>
      <c r="B874" s="5" t="n"/>
      <c r="C874" s="15" t="n"/>
      <c r="D874" s="14" t="n"/>
      <c r="E874" s="5" t="n"/>
      <c r="F874" s="5" t="n"/>
      <c r="G874" s="6">
        <f>IF(B874&amp;""="","",IFERROR(INDEX('الوحدات'!$C$6:$C$305,MATCH(B874&amp;"",'الوحدات'!$A$6:$A$305,0))&amp;"","كود غير موجود"))</f>
        <v/>
      </c>
      <c r="H874" s="22">
        <f>IF(OR(B874&amp;""="",NOT(ISNUMBER(A874))),"",IF(COUNTIFS($B$6:$B$2005,B874&amp;"",$A$6:$A$2005,"&gt;"&amp;A874)=0,1,0))</f>
        <v/>
      </c>
      <c r="I874" s="22">
        <f>IF(B874&amp;""="","",COUNTIFS($B$6:B874,B874&amp;""))</f>
        <v/>
      </c>
      <c r="J874" s="6">
        <f>IF(B874&amp;""="","",B874&amp;"|"&amp;I874)</f>
        <v/>
      </c>
    </row>
    <row r="875">
      <c r="A875" s="13" t="n"/>
      <c r="B875" s="5" t="n"/>
      <c r="C875" s="15" t="n"/>
      <c r="D875" s="14" t="n"/>
      <c r="E875" s="5" t="n"/>
      <c r="F875" s="5" t="n"/>
      <c r="G875" s="6">
        <f>IF(B875&amp;""="","",IFERROR(INDEX('الوحدات'!$C$6:$C$305,MATCH(B875&amp;"",'الوحدات'!$A$6:$A$305,0))&amp;"","كود غير موجود"))</f>
        <v/>
      </c>
      <c r="H875" s="22">
        <f>IF(OR(B875&amp;""="",NOT(ISNUMBER(A875))),"",IF(COUNTIFS($B$6:$B$2005,B875&amp;"",$A$6:$A$2005,"&gt;"&amp;A875)=0,1,0))</f>
        <v/>
      </c>
      <c r="I875" s="22">
        <f>IF(B875&amp;""="","",COUNTIFS($B$6:B875,B875&amp;""))</f>
        <v/>
      </c>
      <c r="J875" s="6">
        <f>IF(B875&amp;""="","",B875&amp;"|"&amp;I875)</f>
        <v/>
      </c>
    </row>
    <row r="876">
      <c r="A876" s="13" t="n"/>
      <c r="B876" s="5" t="n"/>
      <c r="C876" s="15" t="n"/>
      <c r="D876" s="14" t="n"/>
      <c r="E876" s="5" t="n"/>
      <c r="F876" s="5" t="n"/>
      <c r="G876" s="6">
        <f>IF(B876&amp;""="","",IFERROR(INDEX('الوحدات'!$C$6:$C$305,MATCH(B876&amp;"",'الوحدات'!$A$6:$A$305,0))&amp;"","كود غير موجود"))</f>
        <v/>
      </c>
      <c r="H876" s="22">
        <f>IF(OR(B876&amp;""="",NOT(ISNUMBER(A876))),"",IF(COUNTIFS($B$6:$B$2005,B876&amp;"",$A$6:$A$2005,"&gt;"&amp;A876)=0,1,0))</f>
        <v/>
      </c>
      <c r="I876" s="22">
        <f>IF(B876&amp;""="","",COUNTIFS($B$6:B876,B876&amp;""))</f>
        <v/>
      </c>
      <c r="J876" s="6">
        <f>IF(B876&amp;""="","",B876&amp;"|"&amp;I876)</f>
        <v/>
      </c>
    </row>
    <row r="877">
      <c r="A877" s="13" t="n"/>
      <c r="B877" s="5" t="n"/>
      <c r="C877" s="15" t="n"/>
      <c r="D877" s="14" t="n"/>
      <c r="E877" s="5" t="n"/>
      <c r="F877" s="5" t="n"/>
      <c r="G877" s="6">
        <f>IF(B877&amp;""="","",IFERROR(INDEX('الوحدات'!$C$6:$C$305,MATCH(B877&amp;"",'الوحدات'!$A$6:$A$305,0))&amp;"","كود غير موجود"))</f>
        <v/>
      </c>
      <c r="H877" s="22">
        <f>IF(OR(B877&amp;""="",NOT(ISNUMBER(A877))),"",IF(COUNTIFS($B$6:$B$2005,B877&amp;"",$A$6:$A$2005,"&gt;"&amp;A877)=0,1,0))</f>
        <v/>
      </c>
      <c r="I877" s="22">
        <f>IF(B877&amp;""="","",COUNTIFS($B$6:B877,B877&amp;""))</f>
        <v/>
      </c>
      <c r="J877" s="6">
        <f>IF(B877&amp;""="","",B877&amp;"|"&amp;I877)</f>
        <v/>
      </c>
    </row>
    <row r="878">
      <c r="A878" s="13" t="n"/>
      <c r="B878" s="5" t="n"/>
      <c r="C878" s="15" t="n"/>
      <c r="D878" s="14" t="n"/>
      <c r="E878" s="5" t="n"/>
      <c r="F878" s="5" t="n"/>
      <c r="G878" s="6">
        <f>IF(B878&amp;""="","",IFERROR(INDEX('الوحدات'!$C$6:$C$305,MATCH(B878&amp;"",'الوحدات'!$A$6:$A$305,0))&amp;"","كود غير موجود"))</f>
        <v/>
      </c>
      <c r="H878" s="22">
        <f>IF(OR(B878&amp;""="",NOT(ISNUMBER(A878))),"",IF(COUNTIFS($B$6:$B$2005,B878&amp;"",$A$6:$A$2005,"&gt;"&amp;A878)=0,1,0))</f>
        <v/>
      </c>
      <c r="I878" s="22">
        <f>IF(B878&amp;""="","",COUNTIFS($B$6:B878,B878&amp;""))</f>
        <v/>
      </c>
      <c r="J878" s="6">
        <f>IF(B878&amp;""="","",B878&amp;"|"&amp;I878)</f>
        <v/>
      </c>
    </row>
    <row r="879">
      <c r="A879" s="13" t="n"/>
      <c r="B879" s="5" t="n"/>
      <c r="C879" s="15" t="n"/>
      <c r="D879" s="14" t="n"/>
      <c r="E879" s="5" t="n"/>
      <c r="F879" s="5" t="n"/>
      <c r="G879" s="6">
        <f>IF(B879&amp;""="","",IFERROR(INDEX('الوحدات'!$C$6:$C$305,MATCH(B879&amp;"",'الوحدات'!$A$6:$A$305,0))&amp;"","كود غير موجود"))</f>
        <v/>
      </c>
      <c r="H879" s="22">
        <f>IF(OR(B879&amp;""="",NOT(ISNUMBER(A879))),"",IF(COUNTIFS($B$6:$B$2005,B879&amp;"",$A$6:$A$2005,"&gt;"&amp;A879)=0,1,0))</f>
        <v/>
      </c>
      <c r="I879" s="22">
        <f>IF(B879&amp;""="","",COUNTIFS($B$6:B879,B879&amp;""))</f>
        <v/>
      </c>
      <c r="J879" s="6">
        <f>IF(B879&amp;""="","",B879&amp;"|"&amp;I879)</f>
        <v/>
      </c>
    </row>
    <row r="880">
      <c r="A880" s="13" t="n"/>
      <c r="B880" s="5" t="n"/>
      <c r="C880" s="15" t="n"/>
      <c r="D880" s="14" t="n"/>
      <c r="E880" s="5" t="n"/>
      <c r="F880" s="5" t="n"/>
      <c r="G880" s="6">
        <f>IF(B880&amp;""="","",IFERROR(INDEX('الوحدات'!$C$6:$C$305,MATCH(B880&amp;"",'الوحدات'!$A$6:$A$305,0))&amp;"","كود غير موجود"))</f>
        <v/>
      </c>
      <c r="H880" s="22">
        <f>IF(OR(B880&amp;""="",NOT(ISNUMBER(A880))),"",IF(COUNTIFS($B$6:$B$2005,B880&amp;"",$A$6:$A$2005,"&gt;"&amp;A880)=0,1,0))</f>
        <v/>
      </c>
      <c r="I880" s="22">
        <f>IF(B880&amp;""="","",COUNTIFS($B$6:B880,B880&amp;""))</f>
        <v/>
      </c>
      <c r="J880" s="6">
        <f>IF(B880&amp;""="","",B880&amp;"|"&amp;I880)</f>
        <v/>
      </c>
    </row>
    <row r="881">
      <c r="A881" s="13" t="n"/>
      <c r="B881" s="5" t="n"/>
      <c r="C881" s="15" t="n"/>
      <c r="D881" s="14" t="n"/>
      <c r="E881" s="5" t="n"/>
      <c r="F881" s="5" t="n"/>
      <c r="G881" s="6">
        <f>IF(B881&amp;""="","",IFERROR(INDEX('الوحدات'!$C$6:$C$305,MATCH(B881&amp;"",'الوحدات'!$A$6:$A$305,0))&amp;"","كود غير موجود"))</f>
        <v/>
      </c>
      <c r="H881" s="22">
        <f>IF(OR(B881&amp;""="",NOT(ISNUMBER(A881))),"",IF(COUNTIFS($B$6:$B$2005,B881&amp;"",$A$6:$A$2005,"&gt;"&amp;A881)=0,1,0))</f>
        <v/>
      </c>
      <c r="I881" s="22">
        <f>IF(B881&amp;""="","",COUNTIFS($B$6:B881,B881&amp;""))</f>
        <v/>
      </c>
      <c r="J881" s="6">
        <f>IF(B881&amp;""="","",B881&amp;"|"&amp;I881)</f>
        <v/>
      </c>
    </row>
    <row r="882">
      <c r="A882" s="13" t="n"/>
      <c r="B882" s="5" t="n"/>
      <c r="C882" s="15" t="n"/>
      <c r="D882" s="14" t="n"/>
      <c r="E882" s="5" t="n"/>
      <c r="F882" s="5" t="n"/>
      <c r="G882" s="6">
        <f>IF(B882&amp;""="","",IFERROR(INDEX('الوحدات'!$C$6:$C$305,MATCH(B882&amp;"",'الوحدات'!$A$6:$A$305,0))&amp;"","كود غير موجود"))</f>
        <v/>
      </c>
      <c r="H882" s="22">
        <f>IF(OR(B882&amp;""="",NOT(ISNUMBER(A882))),"",IF(COUNTIFS($B$6:$B$2005,B882&amp;"",$A$6:$A$2005,"&gt;"&amp;A882)=0,1,0))</f>
        <v/>
      </c>
      <c r="I882" s="22">
        <f>IF(B882&amp;""="","",COUNTIFS($B$6:B882,B882&amp;""))</f>
        <v/>
      </c>
      <c r="J882" s="6">
        <f>IF(B882&amp;""="","",B882&amp;"|"&amp;I882)</f>
        <v/>
      </c>
    </row>
    <row r="883">
      <c r="A883" s="13" t="n"/>
      <c r="B883" s="5" t="n"/>
      <c r="C883" s="15" t="n"/>
      <c r="D883" s="14" t="n"/>
      <c r="E883" s="5" t="n"/>
      <c r="F883" s="5" t="n"/>
      <c r="G883" s="6">
        <f>IF(B883&amp;""="","",IFERROR(INDEX('الوحدات'!$C$6:$C$305,MATCH(B883&amp;"",'الوحدات'!$A$6:$A$305,0))&amp;"","كود غير موجود"))</f>
        <v/>
      </c>
      <c r="H883" s="22">
        <f>IF(OR(B883&amp;""="",NOT(ISNUMBER(A883))),"",IF(COUNTIFS($B$6:$B$2005,B883&amp;"",$A$6:$A$2005,"&gt;"&amp;A883)=0,1,0))</f>
        <v/>
      </c>
      <c r="I883" s="22">
        <f>IF(B883&amp;""="","",COUNTIFS($B$6:B883,B883&amp;""))</f>
        <v/>
      </c>
      <c r="J883" s="6">
        <f>IF(B883&amp;""="","",B883&amp;"|"&amp;I883)</f>
        <v/>
      </c>
    </row>
    <row r="884">
      <c r="A884" s="13" t="n"/>
      <c r="B884" s="5" t="n"/>
      <c r="C884" s="15" t="n"/>
      <c r="D884" s="14" t="n"/>
      <c r="E884" s="5" t="n"/>
      <c r="F884" s="5" t="n"/>
      <c r="G884" s="6">
        <f>IF(B884&amp;""="","",IFERROR(INDEX('الوحدات'!$C$6:$C$305,MATCH(B884&amp;"",'الوحدات'!$A$6:$A$305,0))&amp;"","كود غير موجود"))</f>
        <v/>
      </c>
      <c r="H884" s="22">
        <f>IF(OR(B884&amp;""="",NOT(ISNUMBER(A884))),"",IF(COUNTIFS($B$6:$B$2005,B884&amp;"",$A$6:$A$2005,"&gt;"&amp;A884)=0,1,0))</f>
        <v/>
      </c>
      <c r="I884" s="22">
        <f>IF(B884&amp;""="","",COUNTIFS($B$6:B884,B884&amp;""))</f>
        <v/>
      </c>
      <c r="J884" s="6">
        <f>IF(B884&amp;""="","",B884&amp;"|"&amp;I884)</f>
        <v/>
      </c>
    </row>
    <row r="885">
      <c r="A885" s="13" t="n"/>
      <c r="B885" s="5" t="n"/>
      <c r="C885" s="15" t="n"/>
      <c r="D885" s="14" t="n"/>
      <c r="E885" s="5" t="n"/>
      <c r="F885" s="5" t="n"/>
      <c r="G885" s="6">
        <f>IF(B885&amp;""="","",IFERROR(INDEX('الوحدات'!$C$6:$C$305,MATCH(B885&amp;"",'الوحدات'!$A$6:$A$305,0))&amp;"","كود غير موجود"))</f>
        <v/>
      </c>
      <c r="H885" s="22">
        <f>IF(OR(B885&amp;""="",NOT(ISNUMBER(A885))),"",IF(COUNTIFS($B$6:$B$2005,B885&amp;"",$A$6:$A$2005,"&gt;"&amp;A885)=0,1,0))</f>
        <v/>
      </c>
      <c r="I885" s="22">
        <f>IF(B885&amp;""="","",COUNTIFS($B$6:B885,B885&amp;""))</f>
        <v/>
      </c>
      <c r="J885" s="6">
        <f>IF(B885&amp;""="","",B885&amp;"|"&amp;I885)</f>
        <v/>
      </c>
    </row>
    <row r="886">
      <c r="A886" s="13" t="n"/>
      <c r="B886" s="5" t="n"/>
      <c r="C886" s="15" t="n"/>
      <c r="D886" s="14" t="n"/>
      <c r="E886" s="5" t="n"/>
      <c r="F886" s="5" t="n"/>
      <c r="G886" s="6">
        <f>IF(B886&amp;""="","",IFERROR(INDEX('الوحدات'!$C$6:$C$305,MATCH(B886&amp;"",'الوحدات'!$A$6:$A$305,0))&amp;"","كود غير موجود"))</f>
        <v/>
      </c>
      <c r="H886" s="22">
        <f>IF(OR(B886&amp;""="",NOT(ISNUMBER(A886))),"",IF(COUNTIFS($B$6:$B$2005,B886&amp;"",$A$6:$A$2005,"&gt;"&amp;A886)=0,1,0))</f>
        <v/>
      </c>
      <c r="I886" s="22">
        <f>IF(B886&amp;""="","",COUNTIFS($B$6:B886,B886&amp;""))</f>
        <v/>
      </c>
      <c r="J886" s="6">
        <f>IF(B886&amp;""="","",B886&amp;"|"&amp;I886)</f>
        <v/>
      </c>
    </row>
    <row r="887">
      <c r="A887" s="13" t="n"/>
      <c r="B887" s="5" t="n"/>
      <c r="C887" s="15" t="n"/>
      <c r="D887" s="14" t="n"/>
      <c r="E887" s="5" t="n"/>
      <c r="F887" s="5" t="n"/>
      <c r="G887" s="6">
        <f>IF(B887&amp;""="","",IFERROR(INDEX('الوحدات'!$C$6:$C$305,MATCH(B887&amp;"",'الوحدات'!$A$6:$A$305,0))&amp;"","كود غير موجود"))</f>
        <v/>
      </c>
      <c r="H887" s="22">
        <f>IF(OR(B887&amp;""="",NOT(ISNUMBER(A887))),"",IF(COUNTIFS($B$6:$B$2005,B887&amp;"",$A$6:$A$2005,"&gt;"&amp;A887)=0,1,0))</f>
        <v/>
      </c>
      <c r="I887" s="22">
        <f>IF(B887&amp;""="","",COUNTIFS($B$6:B887,B887&amp;""))</f>
        <v/>
      </c>
      <c r="J887" s="6">
        <f>IF(B887&amp;""="","",B887&amp;"|"&amp;I887)</f>
        <v/>
      </c>
    </row>
    <row r="888">
      <c r="A888" s="13" t="n"/>
      <c r="B888" s="5" t="n"/>
      <c r="C888" s="15" t="n"/>
      <c r="D888" s="14" t="n"/>
      <c r="E888" s="5" t="n"/>
      <c r="F888" s="5" t="n"/>
      <c r="G888" s="6">
        <f>IF(B888&amp;""="","",IFERROR(INDEX('الوحدات'!$C$6:$C$305,MATCH(B888&amp;"",'الوحدات'!$A$6:$A$305,0))&amp;"","كود غير موجود"))</f>
        <v/>
      </c>
      <c r="H888" s="22">
        <f>IF(OR(B888&amp;""="",NOT(ISNUMBER(A888))),"",IF(COUNTIFS($B$6:$B$2005,B888&amp;"",$A$6:$A$2005,"&gt;"&amp;A888)=0,1,0))</f>
        <v/>
      </c>
      <c r="I888" s="22">
        <f>IF(B888&amp;""="","",COUNTIFS($B$6:B888,B888&amp;""))</f>
        <v/>
      </c>
      <c r="J888" s="6">
        <f>IF(B888&amp;""="","",B888&amp;"|"&amp;I888)</f>
        <v/>
      </c>
    </row>
    <row r="889">
      <c r="A889" s="13" t="n"/>
      <c r="B889" s="5" t="n"/>
      <c r="C889" s="15" t="n"/>
      <c r="D889" s="14" t="n"/>
      <c r="E889" s="5" t="n"/>
      <c r="F889" s="5" t="n"/>
      <c r="G889" s="6">
        <f>IF(B889&amp;""="","",IFERROR(INDEX('الوحدات'!$C$6:$C$305,MATCH(B889&amp;"",'الوحدات'!$A$6:$A$305,0))&amp;"","كود غير موجود"))</f>
        <v/>
      </c>
      <c r="H889" s="22">
        <f>IF(OR(B889&amp;""="",NOT(ISNUMBER(A889))),"",IF(COUNTIFS($B$6:$B$2005,B889&amp;"",$A$6:$A$2005,"&gt;"&amp;A889)=0,1,0))</f>
        <v/>
      </c>
      <c r="I889" s="22">
        <f>IF(B889&amp;""="","",COUNTIFS($B$6:B889,B889&amp;""))</f>
        <v/>
      </c>
      <c r="J889" s="6">
        <f>IF(B889&amp;""="","",B889&amp;"|"&amp;I889)</f>
        <v/>
      </c>
    </row>
    <row r="890">
      <c r="A890" s="13" t="n"/>
      <c r="B890" s="5" t="n"/>
      <c r="C890" s="15" t="n"/>
      <c r="D890" s="14" t="n"/>
      <c r="E890" s="5" t="n"/>
      <c r="F890" s="5" t="n"/>
      <c r="G890" s="6">
        <f>IF(B890&amp;""="","",IFERROR(INDEX('الوحدات'!$C$6:$C$305,MATCH(B890&amp;"",'الوحدات'!$A$6:$A$305,0))&amp;"","كود غير موجود"))</f>
        <v/>
      </c>
      <c r="H890" s="22">
        <f>IF(OR(B890&amp;""="",NOT(ISNUMBER(A890))),"",IF(COUNTIFS($B$6:$B$2005,B890&amp;"",$A$6:$A$2005,"&gt;"&amp;A890)=0,1,0))</f>
        <v/>
      </c>
      <c r="I890" s="22">
        <f>IF(B890&amp;""="","",COUNTIFS($B$6:B890,B890&amp;""))</f>
        <v/>
      </c>
      <c r="J890" s="6">
        <f>IF(B890&amp;""="","",B890&amp;"|"&amp;I890)</f>
        <v/>
      </c>
    </row>
    <row r="891">
      <c r="A891" s="13" t="n"/>
      <c r="B891" s="5" t="n"/>
      <c r="C891" s="15" t="n"/>
      <c r="D891" s="14" t="n"/>
      <c r="E891" s="5" t="n"/>
      <c r="F891" s="5" t="n"/>
      <c r="G891" s="6">
        <f>IF(B891&amp;""="","",IFERROR(INDEX('الوحدات'!$C$6:$C$305,MATCH(B891&amp;"",'الوحدات'!$A$6:$A$305,0))&amp;"","كود غير موجود"))</f>
        <v/>
      </c>
      <c r="H891" s="22">
        <f>IF(OR(B891&amp;""="",NOT(ISNUMBER(A891))),"",IF(COUNTIFS($B$6:$B$2005,B891&amp;"",$A$6:$A$2005,"&gt;"&amp;A891)=0,1,0))</f>
        <v/>
      </c>
      <c r="I891" s="22">
        <f>IF(B891&amp;""="","",COUNTIFS($B$6:B891,B891&amp;""))</f>
        <v/>
      </c>
      <c r="J891" s="6">
        <f>IF(B891&amp;""="","",B891&amp;"|"&amp;I891)</f>
        <v/>
      </c>
    </row>
    <row r="892">
      <c r="A892" s="13" t="n"/>
      <c r="B892" s="5" t="n"/>
      <c r="C892" s="15" t="n"/>
      <c r="D892" s="14" t="n"/>
      <c r="E892" s="5" t="n"/>
      <c r="F892" s="5" t="n"/>
      <c r="G892" s="6">
        <f>IF(B892&amp;""="","",IFERROR(INDEX('الوحدات'!$C$6:$C$305,MATCH(B892&amp;"",'الوحدات'!$A$6:$A$305,0))&amp;"","كود غير موجود"))</f>
        <v/>
      </c>
      <c r="H892" s="22">
        <f>IF(OR(B892&amp;""="",NOT(ISNUMBER(A892))),"",IF(COUNTIFS($B$6:$B$2005,B892&amp;"",$A$6:$A$2005,"&gt;"&amp;A892)=0,1,0))</f>
        <v/>
      </c>
      <c r="I892" s="22">
        <f>IF(B892&amp;""="","",COUNTIFS($B$6:B892,B892&amp;""))</f>
        <v/>
      </c>
      <c r="J892" s="6">
        <f>IF(B892&amp;""="","",B892&amp;"|"&amp;I892)</f>
        <v/>
      </c>
    </row>
    <row r="893">
      <c r="A893" s="13" t="n"/>
      <c r="B893" s="5" t="n"/>
      <c r="C893" s="15" t="n"/>
      <c r="D893" s="14" t="n"/>
      <c r="E893" s="5" t="n"/>
      <c r="F893" s="5" t="n"/>
      <c r="G893" s="6">
        <f>IF(B893&amp;""="","",IFERROR(INDEX('الوحدات'!$C$6:$C$305,MATCH(B893&amp;"",'الوحدات'!$A$6:$A$305,0))&amp;"","كود غير موجود"))</f>
        <v/>
      </c>
      <c r="H893" s="22">
        <f>IF(OR(B893&amp;""="",NOT(ISNUMBER(A893))),"",IF(COUNTIFS($B$6:$B$2005,B893&amp;"",$A$6:$A$2005,"&gt;"&amp;A893)=0,1,0))</f>
        <v/>
      </c>
      <c r="I893" s="22">
        <f>IF(B893&amp;""="","",COUNTIFS($B$6:B893,B893&amp;""))</f>
        <v/>
      </c>
      <c r="J893" s="6">
        <f>IF(B893&amp;""="","",B893&amp;"|"&amp;I893)</f>
        <v/>
      </c>
    </row>
    <row r="894">
      <c r="A894" s="13" t="n"/>
      <c r="B894" s="5" t="n"/>
      <c r="C894" s="15" t="n"/>
      <c r="D894" s="14" t="n"/>
      <c r="E894" s="5" t="n"/>
      <c r="F894" s="5" t="n"/>
      <c r="G894" s="6">
        <f>IF(B894&amp;""="","",IFERROR(INDEX('الوحدات'!$C$6:$C$305,MATCH(B894&amp;"",'الوحدات'!$A$6:$A$305,0))&amp;"","كود غير موجود"))</f>
        <v/>
      </c>
      <c r="H894" s="22">
        <f>IF(OR(B894&amp;""="",NOT(ISNUMBER(A894))),"",IF(COUNTIFS($B$6:$B$2005,B894&amp;"",$A$6:$A$2005,"&gt;"&amp;A894)=0,1,0))</f>
        <v/>
      </c>
      <c r="I894" s="22">
        <f>IF(B894&amp;""="","",COUNTIFS($B$6:B894,B894&amp;""))</f>
        <v/>
      </c>
      <c r="J894" s="6">
        <f>IF(B894&amp;""="","",B894&amp;"|"&amp;I894)</f>
        <v/>
      </c>
    </row>
    <row r="895">
      <c r="A895" s="13" t="n"/>
      <c r="B895" s="5" t="n"/>
      <c r="C895" s="15" t="n"/>
      <c r="D895" s="14" t="n"/>
      <c r="E895" s="5" t="n"/>
      <c r="F895" s="5" t="n"/>
      <c r="G895" s="6">
        <f>IF(B895&amp;""="","",IFERROR(INDEX('الوحدات'!$C$6:$C$305,MATCH(B895&amp;"",'الوحدات'!$A$6:$A$305,0))&amp;"","كود غير موجود"))</f>
        <v/>
      </c>
      <c r="H895" s="22">
        <f>IF(OR(B895&amp;""="",NOT(ISNUMBER(A895))),"",IF(COUNTIFS($B$6:$B$2005,B895&amp;"",$A$6:$A$2005,"&gt;"&amp;A895)=0,1,0))</f>
        <v/>
      </c>
      <c r="I895" s="22">
        <f>IF(B895&amp;""="","",COUNTIFS($B$6:B895,B895&amp;""))</f>
        <v/>
      </c>
      <c r="J895" s="6">
        <f>IF(B895&amp;""="","",B895&amp;"|"&amp;I895)</f>
        <v/>
      </c>
    </row>
    <row r="896">
      <c r="A896" s="13" t="n"/>
      <c r="B896" s="5" t="n"/>
      <c r="C896" s="15" t="n"/>
      <c r="D896" s="14" t="n"/>
      <c r="E896" s="5" t="n"/>
      <c r="F896" s="5" t="n"/>
      <c r="G896" s="6">
        <f>IF(B896&amp;""="","",IFERROR(INDEX('الوحدات'!$C$6:$C$305,MATCH(B896&amp;"",'الوحدات'!$A$6:$A$305,0))&amp;"","كود غير موجود"))</f>
        <v/>
      </c>
      <c r="H896" s="22">
        <f>IF(OR(B896&amp;""="",NOT(ISNUMBER(A896))),"",IF(COUNTIFS($B$6:$B$2005,B896&amp;"",$A$6:$A$2005,"&gt;"&amp;A896)=0,1,0))</f>
        <v/>
      </c>
      <c r="I896" s="22">
        <f>IF(B896&amp;""="","",COUNTIFS($B$6:B896,B896&amp;""))</f>
        <v/>
      </c>
      <c r="J896" s="6">
        <f>IF(B896&amp;""="","",B896&amp;"|"&amp;I896)</f>
        <v/>
      </c>
    </row>
    <row r="897">
      <c r="A897" s="13" t="n"/>
      <c r="B897" s="5" t="n"/>
      <c r="C897" s="15" t="n"/>
      <c r="D897" s="14" t="n"/>
      <c r="E897" s="5" t="n"/>
      <c r="F897" s="5" t="n"/>
      <c r="G897" s="6">
        <f>IF(B897&amp;""="","",IFERROR(INDEX('الوحدات'!$C$6:$C$305,MATCH(B897&amp;"",'الوحدات'!$A$6:$A$305,0))&amp;"","كود غير موجود"))</f>
        <v/>
      </c>
      <c r="H897" s="22">
        <f>IF(OR(B897&amp;""="",NOT(ISNUMBER(A897))),"",IF(COUNTIFS($B$6:$B$2005,B897&amp;"",$A$6:$A$2005,"&gt;"&amp;A897)=0,1,0))</f>
        <v/>
      </c>
      <c r="I897" s="22">
        <f>IF(B897&amp;""="","",COUNTIFS($B$6:B897,B897&amp;""))</f>
        <v/>
      </c>
      <c r="J897" s="6">
        <f>IF(B897&amp;""="","",B897&amp;"|"&amp;I897)</f>
        <v/>
      </c>
    </row>
    <row r="898">
      <c r="A898" s="13" t="n"/>
      <c r="B898" s="5" t="n"/>
      <c r="C898" s="15" t="n"/>
      <c r="D898" s="14" t="n"/>
      <c r="E898" s="5" t="n"/>
      <c r="F898" s="5" t="n"/>
      <c r="G898" s="6">
        <f>IF(B898&amp;""="","",IFERROR(INDEX('الوحدات'!$C$6:$C$305,MATCH(B898&amp;"",'الوحدات'!$A$6:$A$305,0))&amp;"","كود غير موجود"))</f>
        <v/>
      </c>
      <c r="H898" s="22">
        <f>IF(OR(B898&amp;""="",NOT(ISNUMBER(A898))),"",IF(COUNTIFS($B$6:$B$2005,B898&amp;"",$A$6:$A$2005,"&gt;"&amp;A898)=0,1,0))</f>
        <v/>
      </c>
      <c r="I898" s="22">
        <f>IF(B898&amp;""="","",COUNTIFS($B$6:B898,B898&amp;""))</f>
        <v/>
      </c>
      <c r="J898" s="6">
        <f>IF(B898&amp;""="","",B898&amp;"|"&amp;I898)</f>
        <v/>
      </c>
    </row>
    <row r="899">
      <c r="A899" s="13" t="n"/>
      <c r="B899" s="5" t="n"/>
      <c r="C899" s="15" t="n"/>
      <c r="D899" s="14" t="n"/>
      <c r="E899" s="5" t="n"/>
      <c r="F899" s="5" t="n"/>
      <c r="G899" s="6">
        <f>IF(B899&amp;""="","",IFERROR(INDEX('الوحدات'!$C$6:$C$305,MATCH(B899&amp;"",'الوحدات'!$A$6:$A$305,0))&amp;"","كود غير موجود"))</f>
        <v/>
      </c>
      <c r="H899" s="22">
        <f>IF(OR(B899&amp;""="",NOT(ISNUMBER(A899))),"",IF(COUNTIFS($B$6:$B$2005,B899&amp;"",$A$6:$A$2005,"&gt;"&amp;A899)=0,1,0))</f>
        <v/>
      </c>
      <c r="I899" s="22">
        <f>IF(B899&amp;""="","",COUNTIFS($B$6:B899,B899&amp;""))</f>
        <v/>
      </c>
      <c r="J899" s="6">
        <f>IF(B899&amp;""="","",B899&amp;"|"&amp;I899)</f>
        <v/>
      </c>
    </row>
    <row r="900">
      <c r="A900" s="13" t="n"/>
      <c r="B900" s="5" t="n"/>
      <c r="C900" s="15" t="n"/>
      <c r="D900" s="14" t="n"/>
      <c r="E900" s="5" t="n"/>
      <c r="F900" s="5" t="n"/>
      <c r="G900" s="6">
        <f>IF(B900&amp;""="","",IFERROR(INDEX('الوحدات'!$C$6:$C$305,MATCH(B900&amp;"",'الوحدات'!$A$6:$A$305,0))&amp;"","كود غير موجود"))</f>
        <v/>
      </c>
      <c r="H900" s="22">
        <f>IF(OR(B900&amp;""="",NOT(ISNUMBER(A900))),"",IF(COUNTIFS($B$6:$B$2005,B900&amp;"",$A$6:$A$2005,"&gt;"&amp;A900)=0,1,0))</f>
        <v/>
      </c>
      <c r="I900" s="22">
        <f>IF(B900&amp;""="","",COUNTIFS($B$6:B900,B900&amp;""))</f>
        <v/>
      </c>
      <c r="J900" s="6">
        <f>IF(B900&amp;""="","",B900&amp;"|"&amp;I900)</f>
        <v/>
      </c>
    </row>
    <row r="901">
      <c r="A901" s="13" t="n"/>
      <c r="B901" s="5" t="n"/>
      <c r="C901" s="15" t="n"/>
      <c r="D901" s="14" t="n"/>
      <c r="E901" s="5" t="n"/>
      <c r="F901" s="5" t="n"/>
      <c r="G901" s="6">
        <f>IF(B901&amp;""="","",IFERROR(INDEX('الوحدات'!$C$6:$C$305,MATCH(B901&amp;"",'الوحدات'!$A$6:$A$305,0))&amp;"","كود غير موجود"))</f>
        <v/>
      </c>
      <c r="H901" s="22">
        <f>IF(OR(B901&amp;""="",NOT(ISNUMBER(A901))),"",IF(COUNTIFS($B$6:$B$2005,B901&amp;"",$A$6:$A$2005,"&gt;"&amp;A901)=0,1,0))</f>
        <v/>
      </c>
      <c r="I901" s="22">
        <f>IF(B901&amp;""="","",COUNTIFS($B$6:B901,B901&amp;""))</f>
        <v/>
      </c>
      <c r="J901" s="6">
        <f>IF(B901&amp;""="","",B901&amp;"|"&amp;I901)</f>
        <v/>
      </c>
    </row>
    <row r="902">
      <c r="A902" s="13" t="n"/>
      <c r="B902" s="5" t="n"/>
      <c r="C902" s="15" t="n"/>
      <c r="D902" s="14" t="n"/>
      <c r="E902" s="5" t="n"/>
      <c r="F902" s="5" t="n"/>
      <c r="G902" s="6">
        <f>IF(B902&amp;""="","",IFERROR(INDEX('الوحدات'!$C$6:$C$305,MATCH(B902&amp;"",'الوحدات'!$A$6:$A$305,0))&amp;"","كود غير موجود"))</f>
        <v/>
      </c>
      <c r="H902" s="22">
        <f>IF(OR(B902&amp;""="",NOT(ISNUMBER(A902))),"",IF(COUNTIFS($B$6:$B$2005,B902&amp;"",$A$6:$A$2005,"&gt;"&amp;A902)=0,1,0))</f>
        <v/>
      </c>
      <c r="I902" s="22">
        <f>IF(B902&amp;""="","",COUNTIFS($B$6:B902,B902&amp;""))</f>
        <v/>
      </c>
      <c r="J902" s="6">
        <f>IF(B902&amp;""="","",B902&amp;"|"&amp;I902)</f>
        <v/>
      </c>
    </row>
    <row r="903">
      <c r="A903" s="13" t="n"/>
      <c r="B903" s="5" t="n"/>
      <c r="C903" s="15" t="n"/>
      <c r="D903" s="14" t="n"/>
      <c r="E903" s="5" t="n"/>
      <c r="F903" s="5" t="n"/>
      <c r="G903" s="6">
        <f>IF(B903&amp;""="","",IFERROR(INDEX('الوحدات'!$C$6:$C$305,MATCH(B903&amp;"",'الوحدات'!$A$6:$A$305,0))&amp;"","كود غير موجود"))</f>
        <v/>
      </c>
      <c r="H903" s="22">
        <f>IF(OR(B903&amp;""="",NOT(ISNUMBER(A903))),"",IF(COUNTIFS($B$6:$B$2005,B903&amp;"",$A$6:$A$2005,"&gt;"&amp;A903)=0,1,0))</f>
        <v/>
      </c>
      <c r="I903" s="22">
        <f>IF(B903&amp;""="","",COUNTIFS($B$6:B903,B903&amp;""))</f>
        <v/>
      </c>
      <c r="J903" s="6">
        <f>IF(B903&amp;""="","",B903&amp;"|"&amp;I903)</f>
        <v/>
      </c>
    </row>
    <row r="904">
      <c r="A904" s="13" t="n"/>
      <c r="B904" s="5" t="n"/>
      <c r="C904" s="15" t="n"/>
      <c r="D904" s="14" t="n"/>
      <c r="E904" s="5" t="n"/>
      <c r="F904" s="5" t="n"/>
      <c r="G904" s="6">
        <f>IF(B904&amp;""="","",IFERROR(INDEX('الوحدات'!$C$6:$C$305,MATCH(B904&amp;"",'الوحدات'!$A$6:$A$305,0))&amp;"","كود غير موجود"))</f>
        <v/>
      </c>
      <c r="H904" s="22">
        <f>IF(OR(B904&amp;""="",NOT(ISNUMBER(A904))),"",IF(COUNTIFS($B$6:$B$2005,B904&amp;"",$A$6:$A$2005,"&gt;"&amp;A904)=0,1,0))</f>
        <v/>
      </c>
      <c r="I904" s="22">
        <f>IF(B904&amp;""="","",COUNTIFS($B$6:B904,B904&amp;""))</f>
        <v/>
      </c>
      <c r="J904" s="6">
        <f>IF(B904&amp;""="","",B904&amp;"|"&amp;I904)</f>
        <v/>
      </c>
    </row>
    <row r="905">
      <c r="A905" s="13" t="n"/>
      <c r="B905" s="5" t="n"/>
      <c r="C905" s="15" t="n"/>
      <c r="D905" s="14" t="n"/>
      <c r="E905" s="5" t="n"/>
      <c r="F905" s="5" t="n"/>
      <c r="G905" s="6">
        <f>IF(B905&amp;""="","",IFERROR(INDEX('الوحدات'!$C$6:$C$305,MATCH(B905&amp;"",'الوحدات'!$A$6:$A$305,0))&amp;"","كود غير موجود"))</f>
        <v/>
      </c>
      <c r="H905" s="22">
        <f>IF(OR(B905&amp;""="",NOT(ISNUMBER(A905))),"",IF(COUNTIFS($B$6:$B$2005,B905&amp;"",$A$6:$A$2005,"&gt;"&amp;A905)=0,1,0))</f>
        <v/>
      </c>
      <c r="I905" s="22">
        <f>IF(B905&amp;""="","",COUNTIFS($B$6:B905,B905&amp;""))</f>
        <v/>
      </c>
      <c r="J905" s="6">
        <f>IF(B905&amp;""="","",B905&amp;"|"&amp;I905)</f>
        <v/>
      </c>
    </row>
    <row r="906">
      <c r="A906" s="13" t="n"/>
      <c r="B906" s="5" t="n"/>
      <c r="C906" s="15" t="n"/>
      <c r="D906" s="14" t="n"/>
      <c r="E906" s="5" t="n"/>
      <c r="F906" s="5" t="n"/>
      <c r="G906" s="6">
        <f>IF(B906&amp;""="","",IFERROR(INDEX('الوحدات'!$C$6:$C$305,MATCH(B906&amp;"",'الوحدات'!$A$6:$A$305,0))&amp;"","كود غير موجود"))</f>
        <v/>
      </c>
      <c r="H906" s="22">
        <f>IF(OR(B906&amp;""="",NOT(ISNUMBER(A906))),"",IF(COUNTIFS($B$6:$B$2005,B906&amp;"",$A$6:$A$2005,"&gt;"&amp;A906)=0,1,0))</f>
        <v/>
      </c>
      <c r="I906" s="22">
        <f>IF(B906&amp;""="","",COUNTIFS($B$6:B906,B906&amp;""))</f>
        <v/>
      </c>
      <c r="J906" s="6">
        <f>IF(B906&amp;""="","",B906&amp;"|"&amp;I906)</f>
        <v/>
      </c>
    </row>
    <row r="907">
      <c r="A907" s="13" t="n"/>
      <c r="B907" s="5" t="n"/>
      <c r="C907" s="15" t="n"/>
      <c r="D907" s="14" t="n"/>
      <c r="E907" s="5" t="n"/>
      <c r="F907" s="5" t="n"/>
      <c r="G907" s="6">
        <f>IF(B907&amp;""="","",IFERROR(INDEX('الوحدات'!$C$6:$C$305,MATCH(B907&amp;"",'الوحدات'!$A$6:$A$305,0))&amp;"","كود غير موجود"))</f>
        <v/>
      </c>
      <c r="H907" s="22">
        <f>IF(OR(B907&amp;""="",NOT(ISNUMBER(A907))),"",IF(COUNTIFS($B$6:$B$2005,B907&amp;"",$A$6:$A$2005,"&gt;"&amp;A907)=0,1,0))</f>
        <v/>
      </c>
      <c r="I907" s="22">
        <f>IF(B907&amp;""="","",COUNTIFS($B$6:B907,B907&amp;""))</f>
        <v/>
      </c>
      <c r="J907" s="6">
        <f>IF(B907&amp;""="","",B907&amp;"|"&amp;I907)</f>
        <v/>
      </c>
    </row>
    <row r="908">
      <c r="A908" s="13" t="n"/>
      <c r="B908" s="5" t="n"/>
      <c r="C908" s="15" t="n"/>
      <c r="D908" s="14" t="n"/>
      <c r="E908" s="5" t="n"/>
      <c r="F908" s="5" t="n"/>
      <c r="G908" s="6">
        <f>IF(B908&amp;""="","",IFERROR(INDEX('الوحدات'!$C$6:$C$305,MATCH(B908&amp;"",'الوحدات'!$A$6:$A$305,0))&amp;"","كود غير موجود"))</f>
        <v/>
      </c>
      <c r="H908" s="22">
        <f>IF(OR(B908&amp;""="",NOT(ISNUMBER(A908))),"",IF(COUNTIFS($B$6:$B$2005,B908&amp;"",$A$6:$A$2005,"&gt;"&amp;A908)=0,1,0))</f>
        <v/>
      </c>
      <c r="I908" s="22">
        <f>IF(B908&amp;""="","",COUNTIFS($B$6:B908,B908&amp;""))</f>
        <v/>
      </c>
      <c r="J908" s="6">
        <f>IF(B908&amp;""="","",B908&amp;"|"&amp;I908)</f>
        <v/>
      </c>
    </row>
    <row r="909">
      <c r="A909" s="13" t="n"/>
      <c r="B909" s="5" t="n"/>
      <c r="C909" s="15" t="n"/>
      <c r="D909" s="14" t="n"/>
      <c r="E909" s="5" t="n"/>
      <c r="F909" s="5" t="n"/>
      <c r="G909" s="6">
        <f>IF(B909&amp;""="","",IFERROR(INDEX('الوحدات'!$C$6:$C$305,MATCH(B909&amp;"",'الوحدات'!$A$6:$A$305,0))&amp;"","كود غير موجود"))</f>
        <v/>
      </c>
      <c r="H909" s="22">
        <f>IF(OR(B909&amp;""="",NOT(ISNUMBER(A909))),"",IF(COUNTIFS($B$6:$B$2005,B909&amp;"",$A$6:$A$2005,"&gt;"&amp;A909)=0,1,0))</f>
        <v/>
      </c>
      <c r="I909" s="22">
        <f>IF(B909&amp;""="","",COUNTIFS($B$6:B909,B909&amp;""))</f>
        <v/>
      </c>
      <c r="J909" s="6">
        <f>IF(B909&amp;""="","",B909&amp;"|"&amp;I909)</f>
        <v/>
      </c>
    </row>
    <row r="910">
      <c r="A910" s="13" t="n"/>
      <c r="B910" s="5" t="n"/>
      <c r="C910" s="15" t="n"/>
      <c r="D910" s="14" t="n"/>
      <c r="E910" s="5" t="n"/>
      <c r="F910" s="5" t="n"/>
      <c r="G910" s="6">
        <f>IF(B910&amp;""="","",IFERROR(INDEX('الوحدات'!$C$6:$C$305,MATCH(B910&amp;"",'الوحدات'!$A$6:$A$305,0))&amp;"","كود غير موجود"))</f>
        <v/>
      </c>
      <c r="H910" s="22">
        <f>IF(OR(B910&amp;""="",NOT(ISNUMBER(A910))),"",IF(COUNTIFS($B$6:$B$2005,B910&amp;"",$A$6:$A$2005,"&gt;"&amp;A910)=0,1,0))</f>
        <v/>
      </c>
      <c r="I910" s="22">
        <f>IF(B910&amp;""="","",COUNTIFS($B$6:B910,B910&amp;""))</f>
        <v/>
      </c>
      <c r="J910" s="6">
        <f>IF(B910&amp;""="","",B910&amp;"|"&amp;I910)</f>
        <v/>
      </c>
    </row>
    <row r="911">
      <c r="A911" s="13" t="n"/>
      <c r="B911" s="5" t="n"/>
      <c r="C911" s="15" t="n"/>
      <c r="D911" s="14" t="n"/>
      <c r="E911" s="5" t="n"/>
      <c r="F911" s="5" t="n"/>
      <c r="G911" s="6">
        <f>IF(B911&amp;""="","",IFERROR(INDEX('الوحدات'!$C$6:$C$305,MATCH(B911&amp;"",'الوحدات'!$A$6:$A$305,0))&amp;"","كود غير موجود"))</f>
        <v/>
      </c>
      <c r="H911" s="22">
        <f>IF(OR(B911&amp;""="",NOT(ISNUMBER(A911))),"",IF(COUNTIFS($B$6:$B$2005,B911&amp;"",$A$6:$A$2005,"&gt;"&amp;A911)=0,1,0))</f>
        <v/>
      </c>
      <c r="I911" s="22">
        <f>IF(B911&amp;""="","",COUNTIFS($B$6:B911,B911&amp;""))</f>
        <v/>
      </c>
      <c r="J911" s="6">
        <f>IF(B911&amp;""="","",B911&amp;"|"&amp;I911)</f>
        <v/>
      </c>
    </row>
    <row r="912">
      <c r="A912" s="13" t="n"/>
      <c r="B912" s="5" t="n"/>
      <c r="C912" s="15" t="n"/>
      <c r="D912" s="14" t="n"/>
      <c r="E912" s="5" t="n"/>
      <c r="F912" s="5" t="n"/>
      <c r="G912" s="6">
        <f>IF(B912&amp;""="","",IFERROR(INDEX('الوحدات'!$C$6:$C$305,MATCH(B912&amp;"",'الوحدات'!$A$6:$A$305,0))&amp;"","كود غير موجود"))</f>
        <v/>
      </c>
      <c r="H912" s="22">
        <f>IF(OR(B912&amp;""="",NOT(ISNUMBER(A912))),"",IF(COUNTIFS($B$6:$B$2005,B912&amp;"",$A$6:$A$2005,"&gt;"&amp;A912)=0,1,0))</f>
        <v/>
      </c>
      <c r="I912" s="22">
        <f>IF(B912&amp;""="","",COUNTIFS($B$6:B912,B912&amp;""))</f>
        <v/>
      </c>
      <c r="J912" s="6">
        <f>IF(B912&amp;""="","",B912&amp;"|"&amp;I912)</f>
        <v/>
      </c>
    </row>
    <row r="913">
      <c r="A913" s="13" t="n"/>
      <c r="B913" s="5" t="n"/>
      <c r="C913" s="15" t="n"/>
      <c r="D913" s="14" t="n"/>
      <c r="E913" s="5" t="n"/>
      <c r="F913" s="5" t="n"/>
      <c r="G913" s="6">
        <f>IF(B913&amp;""="","",IFERROR(INDEX('الوحدات'!$C$6:$C$305,MATCH(B913&amp;"",'الوحدات'!$A$6:$A$305,0))&amp;"","كود غير موجود"))</f>
        <v/>
      </c>
      <c r="H913" s="22">
        <f>IF(OR(B913&amp;""="",NOT(ISNUMBER(A913))),"",IF(COUNTIFS($B$6:$B$2005,B913&amp;"",$A$6:$A$2005,"&gt;"&amp;A913)=0,1,0))</f>
        <v/>
      </c>
      <c r="I913" s="22">
        <f>IF(B913&amp;""="","",COUNTIFS($B$6:B913,B913&amp;""))</f>
        <v/>
      </c>
      <c r="J913" s="6">
        <f>IF(B913&amp;""="","",B913&amp;"|"&amp;I913)</f>
        <v/>
      </c>
    </row>
    <row r="914">
      <c r="A914" s="13" t="n"/>
      <c r="B914" s="5" t="n"/>
      <c r="C914" s="15" t="n"/>
      <c r="D914" s="14" t="n"/>
      <c r="E914" s="5" t="n"/>
      <c r="F914" s="5" t="n"/>
      <c r="G914" s="6">
        <f>IF(B914&amp;""="","",IFERROR(INDEX('الوحدات'!$C$6:$C$305,MATCH(B914&amp;"",'الوحدات'!$A$6:$A$305,0))&amp;"","كود غير موجود"))</f>
        <v/>
      </c>
      <c r="H914" s="22">
        <f>IF(OR(B914&amp;""="",NOT(ISNUMBER(A914))),"",IF(COUNTIFS($B$6:$B$2005,B914&amp;"",$A$6:$A$2005,"&gt;"&amp;A914)=0,1,0))</f>
        <v/>
      </c>
      <c r="I914" s="22">
        <f>IF(B914&amp;""="","",COUNTIFS($B$6:B914,B914&amp;""))</f>
        <v/>
      </c>
      <c r="J914" s="6">
        <f>IF(B914&amp;""="","",B914&amp;"|"&amp;I914)</f>
        <v/>
      </c>
    </row>
    <row r="915">
      <c r="A915" s="13" t="n"/>
      <c r="B915" s="5" t="n"/>
      <c r="C915" s="15" t="n"/>
      <c r="D915" s="14" t="n"/>
      <c r="E915" s="5" t="n"/>
      <c r="F915" s="5" t="n"/>
      <c r="G915" s="6">
        <f>IF(B915&amp;""="","",IFERROR(INDEX('الوحدات'!$C$6:$C$305,MATCH(B915&amp;"",'الوحدات'!$A$6:$A$305,0))&amp;"","كود غير موجود"))</f>
        <v/>
      </c>
      <c r="H915" s="22">
        <f>IF(OR(B915&amp;""="",NOT(ISNUMBER(A915))),"",IF(COUNTIFS($B$6:$B$2005,B915&amp;"",$A$6:$A$2005,"&gt;"&amp;A915)=0,1,0))</f>
        <v/>
      </c>
      <c r="I915" s="22">
        <f>IF(B915&amp;""="","",COUNTIFS($B$6:B915,B915&amp;""))</f>
        <v/>
      </c>
      <c r="J915" s="6">
        <f>IF(B915&amp;""="","",B915&amp;"|"&amp;I915)</f>
        <v/>
      </c>
    </row>
    <row r="916">
      <c r="A916" s="13" t="n"/>
      <c r="B916" s="5" t="n"/>
      <c r="C916" s="15" t="n"/>
      <c r="D916" s="14" t="n"/>
      <c r="E916" s="5" t="n"/>
      <c r="F916" s="5" t="n"/>
      <c r="G916" s="6">
        <f>IF(B916&amp;""="","",IFERROR(INDEX('الوحدات'!$C$6:$C$305,MATCH(B916&amp;"",'الوحدات'!$A$6:$A$305,0))&amp;"","كود غير موجود"))</f>
        <v/>
      </c>
      <c r="H916" s="22">
        <f>IF(OR(B916&amp;""="",NOT(ISNUMBER(A916))),"",IF(COUNTIFS($B$6:$B$2005,B916&amp;"",$A$6:$A$2005,"&gt;"&amp;A916)=0,1,0))</f>
        <v/>
      </c>
      <c r="I916" s="22">
        <f>IF(B916&amp;""="","",COUNTIFS($B$6:B916,B916&amp;""))</f>
        <v/>
      </c>
      <c r="J916" s="6">
        <f>IF(B916&amp;""="","",B916&amp;"|"&amp;I916)</f>
        <v/>
      </c>
    </row>
    <row r="917">
      <c r="A917" s="13" t="n"/>
      <c r="B917" s="5" t="n"/>
      <c r="C917" s="15" t="n"/>
      <c r="D917" s="14" t="n"/>
      <c r="E917" s="5" t="n"/>
      <c r="F917" s="5" t="n"/>
      <c r="G917" s="6">
        <f>IF(B917&amp;""="","",IFERROR(INDEX('الوحدات'!$C$6:$C$305,MATCH(B917&amp;"",'الوحدات'!$A$6:$A$305,0))&amp;"","كود غير موجود"))</f>
        <v/>
      </c>
      <c r="H917" s="22">
        <f>IF(OR(B917&amp;""="",NOT(ISNUMBER(A917))),"",IF(COUNTIFS($B$6:$B$2005,B917&amp;"",$A$6:$A$2005,"&gt;"&amp;A917)=0,1,0))</f>
        <v/>
      </c>
      <c r="I917" s="22">
        <f>IF(B917&amp;""="","",COUNTIFS($B$6:B917,B917&amp;""))</f>
        <v/>
      </c>
      <c r="J917" s="6">
        <f>IF(B917&amp;""="","",B917&amp;"|"&amp;I917)</f>
        <v/>
      </c>
    </row>
    <row r="918">
      <c r="A918" s="13" t="n"/>
      <c r="B918" s="5" t="n"/>
      <c r="C918" s="15" t="n"/>
      <c r="D918" s="14" t="n"/>
      <c r="E918" s="5" t="n"/>
      <c r="F918" s="5" t="n"/>
      <c r="G918" s="6">
        <f>IF(B918&amp;""="","",IFERROR(INDEX('الوحدات'!$C$6:$C$305,MATCH(B918&amp;"",'الوحدات'!$A$6:$A$305,0))&amp;"","كود غير موجود"))</f>
        <v/>
      </c>
      <c r="H918" s="22">
        <f>IF(OR(B918&amp;""="",NOT(ISNUMBER(A918))),"",IF(COUNTIFS($B$6:$B$2005,B918&amp;"",$A$6:$A$2005,"&gt;"&amp;A918)=0,1,0))</f>
        <v/>
      </c>
      <c r="I918" s="22">
        <f>IF(B918&amp;""="","",COUNTIFS($B$6:B918,B918&amp;""))</f>
        <v/>
      </c>
      <c r="J918" s="6">
        <f>IF(B918&amp;""="","",B918&amp;"|"&amp;I918)</f>
        <v/>
      </c>
    </row>
    <row r="919">
      <c r="A919" s="13" t="n"/>
      <c r="B919" s="5" t="n"/>
      <c r="C919" s="15" t="n"/>
      <c r="D919" s="14" t="n"/>
      <c r="E919" s="5" t="n"/>
      <c r="F919" s="5" t="n"/>
      <c r="G919" s="6">
        <f>IF(B919&amp;""="","",IFERROR(INDEX('الوحدات'!$C$6:$C$305,MATCH(B919&amp;"",'الوحدات'!$A$6:$A$305,0))&amp;"","كود غير موجود"))</f>
        <v/>
      </c>
      <c r="H919" s="22">
        <f>IF(OR(B919&amp;""="",NOT(ISNUMBER(A919))),"",IF(COUNTIFS($B$6:$B$2005,B919&amp;"",$A$6:$A$2005,"&gt;"&amp;A919)=0,1,0))</f>
        <v/>
      </c>
      <c r="I919" s="22">
        <f>IF(B919&amp;""="","",COUNTIFS($B$6:B919,B919&amp;""))</f>
        <v/>
      </c>
      <c r="J919" s="6">
        <f>IF(B919&amp;""="","",B919&amp;"|"&amp;I919)</f>
        <v/>
      </c>
    </row>
    <row r="920">
      <c r="A920" s="13" t="n"/>
      <c r="B920" s="5" t="n"/>
      <c r="C920" s="15" t="n"/>
      <c r="D920" s="14" t="n"/>
      <c r="E920" s="5" t="n"/>
      <c r="F920" s="5" t="n"/>
      <c r="G920" s="6">
        <f>IF(B920&amp;""="","",IFERROR(INDEX('الوحدات'!$C$6:$C$305,MATCH(B920&amp;"",'الوحدات'!$A$6:$A$305,0))&amp;"","كود غير موجود"))</f>
        <v/>
      </c>
      <c r="H920" s="22">
        <f>IF(OR(B920&amp;""="",NOT(ISNUMBER(A920))),"",IF(COUNTIFS($B$6:$B$2005,B920&amp;"",$A$6:$A$2005,"&gt;"&amp;A920)=0,1,0))</f>
        <v/>
      </c>
      <c r="I920" s="22">
        <f>IF(B920&amp;""="","",COUNTIFS($B$6:B920,B920&amp;""))</f>
        <v/>
      </c>
      <c r="J920" s="6">
        <f>IF(B920&amp;""="","",B920&amp;"|"&amp;I920)</f>
        <v/>
      </c>
    </row>
    <row r="921">
      <c r="A921" s="13" t="n"/>
      <c r="B921" s="5" t="n"/>
      <c r="C921" s="15" t="n"/>
      <c r="D921" s="14" t="n"/>
      <c r="E921" s="5" t="n"/>
      <c r="F921" s="5" t="n"/>
      <c r="G921" s="6">
        <f>IF(B921&amp;""="","",IFERROR(INDEX('الوحدات'!$C$6:$C$305,MATCH(B921&amp;"",'الوحدات'!$A$6:$A$305,0))&amp;"","كود غير موجود"))</f>
        <v/>
      </c>
      <c r="H921" s="22">
        <f>IF(OR(B921&amp;""="",NOT(ISNUMBER(A921))),"",IF(COUNTIFS($B$6:$B$2005,B921&amp;"",$A$6:$A$2005,"&gt;"&amp;A921)=0,1,0))</f>
        <v/>
      </c>
      <c r="I921" s="22">
        <f>IF(B921&amp;""="","",COUNTIFS($B$6:B921,B921&amp;""))</f>
        <v/>
      </c>
      <c r="J921" s="6">
        <f>IF(B921&amp;""="","",B921&amp;"|"&amp;I921)</f>
        <v/>
      </c>
    </row>
    <row r="922">
      <c r="A922" s="13" t="n"/>
      <c r="B922" s="5" t="n"/>
      <c r="C922" s="15" t="n"/>
      <c r="D922" s="14" t="n"/>
      <c r="E922" s="5" t="n"/>
      <c r="F922" s="5" t="n"/>
      <c r="G922" s="6">
        <f>IF(B922&amp;""="","",IFERROR(INDEX('الوحدات'!$C$6:$C$305,MATCH(B922&amp;"",'الوحدات'!$A$6:$A$305,0))&amp;"","كود غير موجود"))</f>
        <v/>
      </c>
      <c r="H922" s="22">
        <f>IF(OR(B922&amp;""="",NOT(ISNUMBER(A922))),"",IF(COUNTIFS($B$6:$B$2005,B922&amp;"",$A$6:$A$2005,"&gt;"&amp;A922)=0,1,0))</f>
        <v/>
      </c>
      <c r="I922" s="22">
        <f>IF(B922&amp;""="","",COUNTIFS($B$6:B922,B922&amp;""))</f>
        <v/>
      </c>
      <c r="J922" s="6">
        <f>IF(B922&amp;""="","",B922&amp;"|"&amp;I922)</f>
        <v/>
      </c>
    </row>
    <row r="923">
      <c r="A923" s="13" t="n"/>
      <c r="B923" s="5" t="n"/>
      <c r="C923" s="15" t="n"/>
      <c r="D923" s="14" t="n"/>
      <c r="E923" s="5" t="n"/>
      <c r="F923" s="5" t="n"/>
      <c r="G923" s="6">
        <f>IF(B923&amp;""="","",IFERROR(INDEX('الوحدات'!$C$6:$C$305,MATCH(B923&amp;"",'الوحدات'!$A$6:$A$305,0))&amp;"","كود غير موجود"))</f>
        <v/>
      </c>
      <c r="H923" s="22">
        <f>IF(OR(B923&amp;""="",NOT(ISNUMBER(A923))),"",IF(COUNTIFS($B$6:$B$2005,B923&amp;"",$A$6:$A$2005,"&gt;"&amp;A923)=0,1,0))</f>
        <v/>
      </c>
      <c r="I923" s="22">
        <f>IF(B923&amp;""="","",COUNTIFS($B$6:B923,B923&amp;""))</f>
        <v/>
      </c>
      <c r="J923" s="6">
        <f>IF(B923&amp;""="","",B923&amp;"|"&amp;I923)</f>
        <v/>
      </c>
    </row>
    <row r="924">
      <c r="A924" s="13" t="n"/>
      <c r="B924" s="5" t="n"/>
      <c r="C924" s="15" t="n"/>
      <c r="D924" s="14" t="n"/>
      <c r="E924" s="5" t="n"/>
      <c r="F924" s="5" t="n"/>
      <c r="G924" s="6">
        <f>IF(B924&amp;""="","",IFERROR(INDEX('الوحدات'!$C$6:$C$305,MATCH(B924&amp;"",'الوحدات'!$A$6:$A$305,0))&amp;"","كود غير موجود"))</f>
        <v/>
      </c>
      <c r="H924" s="22">
        <f>IF(OR(B924&amp;""="",NOT(ISNUMBER(A924))),"",IF(COUNTIFS($B$6:$B$2005,B924&amp;"",$A$6:$A$2005,"&gt;"&amp;A924)=0,1,0))</f>
        <v/>
      </c>
      <c r="I924" s="22">
        <f>IF(B924&amp;""="","",COUNTIFS($B$6:B924,B924&amp;""))</f>
        <v/>
      </c>
      <c r="J924" s="6">
        <f>IF(B924&amp;""="","",B924&amp;"|"&amp;I924)</f>
        <v/>
      </c>
    </row>
    <row r="925">
      <c r="A925" s="13" t="n"/>
      <c r="B925" s="5" t="n"/>
      <c r="C925" s="15" t="n"/>
      <c r="D925" s="14" t="n"/>
      <c r="E925" s="5" t="n"/>
      <c r="F925" s="5" t="n"/>
      <c r="G925" s="6">
        <f>IF(B925&amp;""="","",IFERROR(INDEX('الوحدات'!$C$6:$C$305,MATCH(B925&amp;"",'الوحدات'!$A$6:$A$305,0))&amp;"","كود غير موجود"))</f>
        <v/>
      </c>
      <c r="H925" s="22">
        <f>IF(OR(B925&amp;""="",NOT(ISNUMBER(A925))),"",IF(COUNTIFS($B$6:$B$2005,B925&amp;"",$A$6:$A$2005,"&gt;"&amp;A925)=0,1,0))</f>
        <v/>
      </c>
      <c r="I925" s="22">
        <f>IF(B925&amp;""="","",COUNTIFS($B$6:B925,B925&amp;""))</f>
        <v/>
      </c>
      <c r="J925" s="6">
        <f>IF(B925&amp;""="","",B925&amp;"|"&amp;I925)</f>
        <v/>
      </c>
    </row>
    <row r="926">
      <c r="A926" s="13" t="n"/>
      <c r="B926" s="5" t="n"/>
      <c r="C926" s="15" t="n"/>
      <c r="D926" s="14" t="n"/>
      <c r="E926" s="5" t="n"/>
      <c r="F926" s="5" t="n"/>
      <c r="G926" s="6">
        <f>IF(B926&amp;""="","",IFERROR(INDEX('الوحدات'!$C$6:$C$305,MATCH(B926&amp;"",'الوحدات'!$A$6:$A$305,0))&amp;"","كود غير موجود"))</f>
        <v/>
      </c>
      <c r="H926" s="22">
        <f>IF(OR(B926&amp;""="",NOT(ISNUMBER(A926))),"",IF(COUNTIFS($B$6:$B$2005,B926&amp;"",$A$6:$A$2005,"&gt;"&amp;A926)=0,1,0))</f>
        <v/>
      </c>
      <c r="I926" s="22">
        <f>IF(B926&amp;""="","",COUNTIFS($B$6:B926,B926&amp;""))</f>
        <v/>
      </c>
      <c r="J926" s="6">
        <f>IF(B926&amp;""="","",B926&amp;"|"&amp;I926)</f>
        <v/>
      </c>
    </row>
    <row r="927">
      <c r="A927" s="13" t="n"/>
      <c r="B927" s="5" t="n"/>
      <c r="C927" s="15" t="n"/>
      <c r="D927" s="14" t="n"/>
      <c r="E927" s="5" t="n"/>
      <c r="F927" s="5" t="n"/>
      <c r="G927" s="6">
        <f>IF(B927&amp;""="","",IFERROR(INDEX('الوحدات'!$C$6:$C$305,MATCH(B927&amp;"",'الوحدات'!$A$6:$A$305,0))&amp;"","كود غير موجود"))</f>
        <v/>
      </c>
      <c r="H927" s="22">
        <f>IF(OR(B927&amp;""="",NOT(ISNUMBER(A927))),"",IF(COUNTIFS($B$6:$B$2005,B927&amp;"",$A$6:$A$2005,"&gt;"&amp;A927)=0,1,0))</f>
        <v/>
      </c>
      <c r="I927" s="22">
        <f>IF(B927&amp;""="","",COUNTIFS($B$6:B927,B927&amp;""))</f>
        <v/>
      </c>
      <c r="J927" s="6">
        <f>IF(B927&amp;""="","",B927&amp;"|"&amp;I927)</f>
        <v/>
      </c>
    </row>
    <row r="928">
      <c r="A928" s="13" t="n"/>
      <c r="B928" s="5" t="n"/>
      <c r="C928" s="15" t="n"/>
      <c r="D928" s="14" t="n"/>
      <c r="E928" s="5" t="n"/>
      <c r="F928" s="5" t="n"/>
      <c r="G928" s="6">
        <f>IF(B928&amp;""="","",IFERROR(INDEX('الوحدات'!$C$6:$C$305,MATCH(B928&amp;"",'الوحدات'!$A$6:$A$305,0))&amp;"","كود غير موجود"))</f>
        <v/>
      </c>
      <c r="H928" s="22">
        <f>IF(OR(B928&amp;""="",NOT(ISNUMBER(A928))),"",IF(COUNTIFS($B$6:$B$2005,B928&amp;"",$A$6:$A$2005,"&gt;"&amp;A928)=0,1,0))</f>
        <v/>
      </c>
      <c r="I928" s="22">
        <f>IF(B928&amp;""="","",COUNTIFS($B$6:B928,B928&amp;""))</f>
        <v/>
      </c>
      <c r="J928" s="6">
        <f>IF(B928&amp;""="","",B928&amp;"|"&amp;I928)</f>
        <v/>
      </c>
    </row>
    <row r="929">
      <c r="A929" s="13" t="n"/>
      <c r="B929" s="5" t="n"/>
      <c r="C929" s="15" t="n"/>
      <c r="D929" s="14" t="n"/>
      <c r="E929" s="5" t="n"/>
      <c r="F929" s="5" t="n"/>
      <c r="G929" s="6">
        <f>IF(B929&amp;""="","",IFERROR(INDEX('الوحدات'!$C$6:$C$305,MATCH(B929&amp;"",'الوحدات'!$A$6:$A$305,0))&amp;"","كود غير موجود"))</f>
        <v/>
      </c>
      <c r="H929" s="22">
        <f>IF(OR(B929&amp;""="",NOT(ISNUMBER(A929))),"",IF(COUNTIFS($B$6:$B$2005,B929&amp;"",$A$6:$A$2005,"&gt;"&amp;A929)=0,1,0))</f>
        <v/>
      </c>
      <c r="I929" s="22">
        <f>IF(B929&amp;""="","",COUNTIFS($B$6:B929,B929&amp;""))</f>
        <v/>
      </c>
      <c r="J929" s="6">
        <f>IF(B929&amp;""="","",B929&amp;"|"&amp;I929)</f>
        <v/>
      </c>
    </row>
    <row r="930">
      <c r="A930" s="13" t="n"/>
      <c r="B930" s="5" t="n"/>
      <c r="C930" s="15" t="n"/>
      <c r="D930" s="14" t="n"/>
      <c r="E930" s="5" t="n"/>
      <c r="F930" s="5" t="n"/>
      <c r="G930" s="6">
        <f>IF(B930&amp;""="","",IFERROR(INDEX('الوحدات'!$C$6:$C$305,MATCH(B930&amp;"",'الوحدات'!$A$6:$A$305,0))&amp;"","كود غير موجود"))</f>
        <v/>
      </c>
      <c r="H930" s="22">
        <f>IF(OR(B930&amp;""="",NOT(ISNUMBER(A930))),"",IF(COUNTIFS($B$6:$B$2005,B930&amp;"",$A$6:$A$2005,"&gt;"&amp;A930)=0,1,0))</f>
        <v/>
      </c>
      <c r="I930" s="22">
        <f>IF(B930&amp;""="","",COUNTIFS($B$6:B930,B930&amp;""))</f>
        <v/>
      </c>
      <c r="J930" s="6">
        <f>IF(B930&amp;""="","",B930&amp;"|"&amp;I930)</f>
        <v/>
      </c>
    </row>
    <row r="931">
      <c r="A931" s="13" t="n"/>
      <c r="B931" s="5" t="n"/>
      <c r="C931" s="15" t="n"/>
      <c r="D931" s="14" t="n"/>
      <c r="E931" s="5" t="n"/>
      <c r="F931" s="5" t="n"/>
      <c r="G931" s="6">
        <f>IF(B931&amp;""="","",IFERROR(INDEX('الوحدات'!$C$6:$C$305,MATCH(B931&amp;"",'الوحدات'!$A$6:$A$305,0))&amp;"","كود غير موجود"))</f>
        <v/>
      </c>
      <c r="H931" s="22">
        <f>IF(OR(B931&amp;""="",NOT(ISNUMBER(A931))),"",IF(COUNTIFS($B$6:$B$2005,B931&amp;"",$A$6:$A$2005,"&gt;"&amp;A931)=0,1,0))</f>
        <v/>
      </c>
      <c r="I931" s="22">
        <f>IF(B931&amp;""="","",COUNTIFS($B$6:B931,B931&amp;""))</f>
        <v/>
      </c>
      <c r="J931" s="6">
        <f>IF(B931&amp;""="","",B931&amp;"|"&amp;I931)</f>
        <v/>
      </c>
    </row>
    <row r="932">
      <c r="A932" s="13" t="n"/>
      <c r="B932" s="5" t="n"/>
      <c r="C932" s="15" t="n"/>
      <c r="D932" s="14" t="n"/>
      <c r="E932" s="5" t="n"/>
      <c r="F932" s="5" t="n"/>
      <c r="G932" s="6">
        <f>IF(B932&amp;""="","",IFERROR(INDEX('الوحدات'!$C$6:$C$305,MATCH(B932&amp;"",'الوحدات'!$A$6:$A$305,0))&amp;"","كود غير موجود"))</f>
        <v/>
      </c>
      <c r="H932" s="22">
        <f>IF(OR(B932&amp;""="",NOT(ISNUMBER(A932))),"",IF(COUNTIFS($B$6:$B$2005,B932&amp;"",$A$6:$A$2005,"&gt;"&amp;A932)=0,1,0))</f>
        <v/>
      </c>
      <c r="I932" s="22">
        <f>IF(B932&amp;""="","",COUNTIFS($B$6:B932,B932&amp;""))</f>
        <v/>
      </c>
      <c r="J932" s="6">
        <f>IF(B932&amp;""="","",B932&amp;"|"&amp;I932)</f>
        <v/>
      </c>
    </row>
    <row r="933">
      <c r="A933" s="13" t="n"/>
      <c r="B933" s="5" t="n"/>
      <c r="C933" s="15" t="n"/>
      <c r="D933" s="14" t="n"/>
      <c r="E933" s="5" t="n"/>
      <c r="F933" s="5" t="n"/>
      <c r="G933" s="6">
        <f>IF(B933&amp;""="","",IFERROR(INDEX('الوحدات'!$C$6:$C$305,MATCH(B933&amp;"",'الوحدات'!$A$6:$A$305,0))&amp;"","كود غير موجود"))</f>
        <v/>
      </c>
      <c r="H933" s="22">
        <f>IF(OR(B933&amp;""="",NOT(ISNUMBER(A933))),"",IF(COUNTIFS($B$6:$B$2005,B933&amp;"",$A$6:$A$2005,"&gt;"&amp;A933)=0,1,0))</f>
        <v/>
      </c>
      <c r="I933" s="22">
        <f>IF(B933&amp;""="","",COUNTIFS($B$6:B933,B933&amp;""))</f>
        <v/>
      </c>
      <c r="J933" s="6">
        <f>IF(B933&amp;""="","",B933&amp;"|"&amp;I933)</f>
        <v/>
      </c>
    </row>
    <row r="934">
      <c r="A934" s="13" t="n"/>
      <c r="B934" s="5" t="n"/>
      <c r="C934" s="15" t="n"/>
      <c r="D934" s="14" t="n"/>
      <c r="E934" s="5" t="n"/>
      <c r="F934" s="5" t="n"/>
      <c r="G934" s="6">
        <f>IF(B934&amp;""="","",IFERROR(INDEX('الوحدات'!$C$6:$C$305,MATCH(B934&amp;"",'الوحدات'!$A$6:$A$305,0))&amp;"","كود غير موجود"))</f>
        <v/>
      </c>
      <c r="H934" s="22">
        <f>IF(OR(B934&amp;""="",NOT(ISNUMBER(A934))),"",IF(COUNTIFS($B$6:$B$2005,B934&amp;"",$A$6:$A$2005,"&gt;"&amp;A934)=0,1,0))</f>
        <v/>
      </c>
      <c r="I934" s="22">
        <f>IF(B934&amp;""="","",COUNTIFS($B$6:B934,B934&amp;""))</f>
        <v/>
      </c>
      <c r="J934" s="6">
        <f>IF(B934&amp;""="","",B934&amp;"|"&amp;I934)</f>
        <v/>
      </c>
    </row>
    <row r="935">
      <c r="A935" s="13" t="n"/>
      <c r="B935" s="5" t="n"/>
      <c r="C935" s="15" t="n"/>
      <c r="D935" s="14" t="n"/>
      <c r="E935" s="5" t="n"/>
      <c r="F935" s="5" t="n"/>
      <c r="G935" s="6">
        <f>IF(B935&amp;""="","",IFERROR(INDEX('الوحدات'!$C$6:$C$305,MATCH(B935&amp;"",'الوحدات'!$A$6:$A$305,0))&amp;"","كود غير موجود"))</f>
        <v/>
      </c>
      <c r="H935" s="22">
        <f>IF(OR(B935&amp;""="",NOT(ISNUMBER(A935))),"",IF(COUNTIFS($B$6:$B$2005,B935&amp;"",$A$6:$A$2005,"&gt;"&amp;A935)=0,1,0))</f>
        <v/>
      </c>
      <c r="I935" s="22">
        <f>IF(B935&amp;""="","",COUNTIFS($B$6:B935,B935&amp;""))</f>
        <v/>
      </c>
      <c r="J935" s="6">
        <f>IF(B935&amp;""="","",B935&amp;"|"&amp;I935)</f>
        <v/>
      </c>
    </row>
    <row r="936">
      <c r="A936" s="13" t="n"/>
      <c r="B936" s="5" t="n"/>
      <c r="C936" s="15" t="n"/>
      <c r="D936" s="14" t="n"/>
      <c r="E936" s="5" t="n"/>
      <c r="F936" s="5" t="n"/>
      <c r="G936" s="6">
        <f>IF(B936&amp;""="","",IFERROR(INDEX('الوحدات'!$C$6:$C$305,MATCH(B936&amp;"",'الوحدات'!$A$6:$A$305,0))&amp;"","كود غير موجود"))</f>
        <v/>
      </c>
      <c r="H936" s="22">
        <f>IF(OR(B936&amp;""="",NOT(ISNUMBER(A936))),"",IF(COUNTIFS($B$6:$B$2005,B936&amp;"",$A$6:$A$2005,"&gt;"&amp;A936)=0,1,0))</f>
        <v/>
      </c>
      <c r="I936" s="22">
        <f>IF(B936&amp;""="","",COUNTIFS($B$6:B936,B936&amp;""))</f>
        <v/>
      </c>
      <c r="J936" s="6">
        <f>IF(B936&amp;""="","",B936&amp;"|"&amp;I936)</f>
        <v/>
      </c>
    </row>
    <row r="937">
      <c r="A937" s="13" t="n"/>
      <c r="B937" s="5" t="n"/>
      <c r="C937" s="15" t="n"/>
      <c r="D937" s="14" t="n"/>
      <c r="E937" s="5" t="n"/>
      <c r="F937" s="5" t="n"/>
      <c r="G937" s="6">
        <f>IF(B937&amp;""="","",IFERROR(INDEX('الوحدات'!$C$6:$C$305,MATCH(B937&amp;"",'الوحدات'!$A$6:$A$305,0))&amp;"","كود غير موجود"))</f>
        <v/>
      </c>
      <c r="H937" s="22">
        <f>IF(OR(B937&amp;""="",NOT(ISNUMBER(A937))),"",IF(COUNTIFS($B$6:$B$2005,B937&amp;"",$A$6:$A$2005,"&gt;"&amp;A937)=0,1,0))</f>
        <v/>
      </c>
      <c r="I937" s="22">
        <f>IF(B937&amp;""="","",COUNTIFS($B$6:B937,B937&amp;""))</f>
        <v/>
      </c>
      <c r="J937" s="6">
        <f>IF(B937&amp;""="","",B937&amp;"|"&amp;I937)</f>
        <v/>
      </c>
    </row>
    <row r="938">
      <c r="A938" s="13" t="n"/>
      <c r="B938" s="5" t="n"/>
      <c r="C938" s="15" t="n"/>
      <c r="D938" s="14" t="n"/>
      <c r="E938" s="5" t="n"/>
      <c r="F938" s="5" t="n"/>
      <c r="G938" s="6">
        <f>IF(B938&amp;""="","",IFERROR(INDEX('الوحدات'!$C$6:$C$305,MATCH(B938&amp;"",'الوحدات'!$A$6:$A$305,0))&amp;"","كود غير موجود"))</f>
        <v/>
      </c>
      <c r="H938" s="22">
        <f>IF(OR(B938&amp;""="",NOT(ISNUMBER(A938))),"",IF(COUNTIFS($B$6:$B$2005,B938&amp;"",$A$6:$A$2005,"&gt;"&amp;A938)=0,1,0))</f>
        <v/>
      </c>
      <c r="I938" s="22">
        <f>IF(B938&amp;""="","",COUNTIFS($B$6:B938,B938&amp;""))</f>
        <v/>
      </c>
      <c r="J938" s="6">
        <f>IF(B938&amp;""="","",B938&amp;"|"&amp;I938)</f>
        <v/>
      </c>
    </row>
    <row r="939">
      <c r="A939" s="13" t="n"/>
      <c r="B939" s="5" t="n"/>
      <c r="C939" s="15" t="n"/>
      <c r="D939" s="14" t="n"/>
      <c r="E939" s="5" t="n"/>
      <c r="F939" s="5" t="n"/>
      <c r="G939" s="6">
        <f>IF(B939&amp;""="","",IFERROR(INDEX('الوحدات'!$C$6:$C$305,MATCH(B939&amp;"",'الوحدات'!$A$6:$A$305,0))&amp;"","كود غير موجود"))</f>
        <v/>
      </c>
      <c r="H939" s="22">
        <f>IF(OR(B939&amp;""="",NOT(ISNUMBER(A939))),"",IF(COUNTIFS($B$6:$B$2005,B939&amp;"",$A$6:$A$2005,"&gt;"&amp;A939)=0,1,0))</f>
        <v/>
      </c>
      <c r="I939" s="22">
        <f>IF(B939&amp;""="","",COUNTIFS($B$6:B939,B939&amp;""))</f>
        <v/>
      </c>
      <c r="J939" s="6">
        <f>IF(B939&amp;""="","",B939&amp;"|"&amp;I939)</f>
        <v/>
      </c>
    </row>
    <row r="940">
      <c r="A940" s="13" t="n"/>
      <c r="B940" s="5" t="n"/>
      <c r="C940" s="15" t="n"/>
      <c r="D940" s="14" t="n"/>
      <c r="E940" s="5" t="n"/>
      <c r="F940" s="5" t="n"/>
      <c r="G940" s="6">
        <f>IF(B940&amp;""="","",IFERROR(INDEX('الوحدات'!$C$6:$C$305,MATCH(B940&amp;"",'الوحدات'!$A$6:$A$305,0))&amp;"","كود غير موجود"))</f>
        <v/>
      </c>
      <c r="H940" s="22">
        <f>IF(OR(B940&amp;""="",NOT(ISNUMBER(A940))),"",IF(COUNTIFS($B$6:$B$2005,B940&amp;"",$A$6:$A$2005,"&gt;"&amp;A940)=0,1,0))</f>
        <v/>
      </c>
      <c r="I940" s="22">
        <f>IF(B940&amp;""="","",COUNTIFS($B$6:B940,B940&amp;""))</f>
        <v/>
      </c>
      <c r="J940" s="6">
        <f>IF(B940&amp;""="","",B940&amp;"|"&amp;I940)</f>
        <v/>
      </c>
    </row>
    <row r="941">
      <c r="A941" s="13" t="n"/>
      <c r="B941" s="5" t="n"/>
      <c r="C941" s="15" t="n"/>
      <c r="D941" s="14" t="n"/>
      <c r="E941" s="5" t="n"/>
      <c r="F941" s="5" t="n"/>
      <c r="G941" s="6">
        <f>IF(B941&amp;""="","",IFERROR(INDEX('الوحدات'!$C$6:$C$305,MATCH(B941&amp;"",'الوحدات'!$A$6:$A$305,0))&amp;"","كود غير موجود"))</f>
        <v/>
      </c>
      <c r="H941" s="22">
        <f>IF(OR(B941&amp;""="",NOT(ISNUMBER(A941))),"",IF(COUNTIFS($B$6:$B$2005,B941&amp;"",$A$6:$A$2005,"&gt;"&amp;A941)=0,1,0))</f>
        <v/>
      </c>
      <c r="I941" s="22">
        <f>IF(B941&amp;""="","",COUNTIFS($B$6:B941,B941&amp;""))</f>
        <v/>
      </c>
      <c r="J941" s="6">
        <f>IF(B941&amp;""="","",B941&amp;"|"&amp;I941)</f>
        <v/>
      </c>
    </row>
    <row r="942">
      <c r="A942" s="13" t="n"/>
      <c r="B942" s="5" t="n"/>
      <c r="C942" s="15" t="n"/>
      <c r="D942" s="14" t="n"/>
      <c r="E942" s="5" t="n"/>
      <c r="F942" s="5" t="n"/>
      <c r="G942" s="6">
        <f>IF(B942&amp;""="","",IFERROR(INDEX('الوحدات'!$C$6:$C$305,MATCH(B942&amp;"",'الوحدات'!$A$6:$A$305,0))&amp;"","كود غير موجود"))</f>
        <v/>
      </c>
      <c r="H942" s="22">
        <f>IF(OR(B942&amp;""="",NOT(ISNUMBER(A942))),"",IF(COUNTIFS($B$6:$B$2005,B942&amp;"",$A$6:$A$2005,"&gt;"&amp;A942)=0,1,0))</f>
        <v/>
      </c>
      <c r="I942" s="22">
        <f>IF(B942&amp;""="","",COUNTIFS($B$6:B942,B942&amp;""))</f>
        <v/>
      </c>
      <c r="J942" s="6">
        <f>IF(B942&amp;""="","",B942&amp;"|"&amp;I942)</f>
        <v/>
      </c>
    </row>
    <row r="943">
      <c r="A943" s="13" t="n"/>
      <c r="B943" s="5" t="n"/>
      <c r="C943" s="15" t="n"/>
      <c r="D943" s="14" t="n"/>
      <c r="E943" s="5" t="n"/>
      <c r="F943" s="5" t="n"/>
      <c r="G943" s="6">
        <f>IF(B943&amp;""="","",IFERROR(INDEX('الوحدات'!$C$6:$C$305,MATCH(B943&amp;"",'الوحدات'!$A$6:$A$305,0))&amp;"","كود غير موجود"))</f>
        <v/>
      </c>
      <c r="H943" s="22">
        <f>IF(OR(B943&amp;""="",NOT(ISNUMBER(A943))),"",IF(COUNTIFS($B$6:$B$2005,B943&amp;"",$A$6:$A$2005,"&gt;"&amp;A943)=0,1,0))</f>
        <v/>
      </c>
      <c r="I943" s="22">
        <f>IF(B943&amp;""="","",COUNTIFS($B$6:B943,B943&amp;""))</f>
        <v/>
      </c>
      <c r="J943" s="6">
        <f>IF(B943&amp;""="","",B943&amp;"|"&amp;I943)</f>
        <v/>
      </c>
    </row>
    <row r="944">
      <c r="A944" s="13" t="n"/>
      <c r="B944" s="5" t="n"/>
      <c r="C944" s="15" t="n"/>
      <c r="D944" s="14" t="n"/>
      <c r="E944" s="5" t="n"/>
      <c r="F944" s="5" t="n"/>
      <c r="G944" s="6">
        <f>IF(B944&amp;""="","",IFERROR(INDEX('الوحدات'!$C$6:$C$305,MATCH(B944&amp;"",'الوحدات'!$A$6:$A$305,0))&amp;"","كود غير موجود"))</f>
        <v/>
      </c>
      <c r="H944" s="22">
        <f>IF(OR(B944&amp;""="",NOT(ISNUMBER(A944))),"",IF(COUNTIFS($B$6:$B$2005,B944&amp;"",$A$6:$A$2005,"&gt;"&amp;A944)=0,1,0))</f>
        <v/>
      </c>
      <c r="I944" s="22">
        <f>IF(B944&amp;""="","",COUNTIFS($B$6:B944,B944&amp;""))</f>
        <v/>
      </c>
      <c r="J944" s="6">
        <f>IF(B944&amp;""="","",B944&amp;"|"&amp;I944)</f>
        <v/>
      </c>
    </row>
    <row r="945">
      <c r="A945" s="13" t="n"/>
      <c r="B945" s="5" t="n"/>
      <c r="C945" s="15" t="n"/>
      <c r="D945" s="14" t="n"/>
      <c r="E945" s="5" t="n"/>
      <c r="F945" s="5" t="n"/>
      <c r="G945" s="6">
        <f>IF(B945&amp;""="","",IFERROR(INDEX('الوحدات'!$C$6:$C$305,MATCH(B945&amp;"",'الوحدات'!$A$6:$A$305,0))&amp;"","كود غير موجود"))</f>
        <v/>
      </c>
      <c r="H945" s="22">
        <f>IF(OR(B945&amp;""="",NOT(ISNUMBER(A945))),"",IF(COUNTIFS($B$6:$B$2005,B945&amp;"",$A$6:$A$2005,"&gt;"&amp;A945)=0,1,0))</f>
        <v/>
      </c>
      <c r="I945" s="22">
        <f>IF(B945&amp;""="","",COUNTIFS($B$6:B945,B945&amp;""))</f>
        <v/>
      </c>
      <c r="J945" s="6">
        <f>IF(B945&amp;""="","",B945&amp;"|"&amp;I945)</f>
        <v/>
      </c>
    </row>
    <row r="946">
      <c r="A946" s="13" t="n"/>
      <c r="B946" s="5" t="n"/>
      <c r="C946" s="15" t="n"/>
      <c r="D946" s="14" t="n"/>
      <c r="E946" s="5" t="n"/>
      <c r="F946" s="5" t="n"/>
      <c r="G946" s="6">
        <f>IF(B946&amp;""="","",IFERROR(INDEX('الوحدات'!$C$6:$C$305,MATCH(B946&amp;"",'الوحدات'!$A$6:$A$305,0))&amp;"","كود غير موجود"))</f>
        <v/>
      </c>
      <c r="H946" s="22">
        <f>IF(OR(B946&amp;""="",NOT(ISNUMBER(A946))),"",IF(COUNTIFS($B$6:$B$2005,B946&amp;"",$A$6:$A$2005,"&gt;"&amp;A946)=0,1,0))</f>
        <v/>
      </c>
      <c r="I946" s="22">
        <f>IF(B946&amp;""="","",COUNTIFS($B$6:B946,B946&amp;""))</f>
        <v/>
      </c>
      <c r="J946" s="6">
        <f>IF(B946&amp;""="","",B946&amp;"|"&amp;I946)</f>
        <v/>
      </c>
    </row>
    <row r="947">
      <c r="A947" s="13" t="n"/>
      <c r="B947" s="5" t="n"/>
      <c r="C947" s="15" t="n"/>
      <c r="D947" s="14" t="n"/>
      <c r="E947" s="5" t="n"/>
      <c r="F947" s="5" t="n"/>
      <c r="G947" s="6">
        <f>IF(B947&amp;""="","",IFERROR(INDEX('الوحدات'!$C$6:$C$305,MATCH(B947&amp;"",'الوحدات'!$A$6:$A$305,0))&amp;"","كود غير موجود"))</f>
        <v/>
      </c>
      <c r="H947" s="22">
        <f>IF(OR(B947&amp;""="",NOT(ISNUMBER(A947))),"",IF(COUNTIFS($B$6:$B$2005,B947&amp;"",$A$6:$A$2005,"&gt;"&amp;A947)=0,1,0))</f>
        <v/>
      </c>
      <c r="I947" s="22">
        <f>IF(B947&amp;""="","",COUNTIFS($B$6:B947,B947&amp;""))</f>
        <v/>
      </c>
      <c r="J947" s="6">
        <f>IF(B947&amp;""="","",B947&amp;"|"&amp;I947)</f>
        <v/>
      </c>
    </row>
    <row r="948">
      <c r="A948" s="13" t="n"/>
      <c r="B948" s="5" t="n"/>
      <c r="C948" s="15" t="n"/>
      <c r="D948" s="14" t="n"/>
      <c r="E948" s="5" t="n"/>
      <c r="F948" s="5" t="n"/>
      <c r="G948" s="6">
        <f>IF(B948&amp;""="","",IFERROR(INDEX('الوحدات'!$C$6:$C$305,MATCH(B948&amp;"",'الوحدات'!$A$6:$A$305,0))&amp;"","كود غير موجود"))</f>
        <v/>
      </c>
      <c r="H948" s="22">
        <f>IF(OR(B948&amp;""="",NOT(ISNUMBER(A948))),"",IF(COUNTIFS($B$6:$B$2005,B948&amp;"",$A$6:$A$2005,"&gt;"&amp;A948)=0,1,0))</f>
        <v/>
      </c>
      <c r="I948" s="22">
        <f>IF(B948&amp;""="","",COUNTIFS($B$6:B948,B948&amp;""))</f>
        <v/>
      </c>
      <c r="J948" s="6">
        <f>IF(B948&amp;""="","",B948&amp;"|"&amp;I948)</f>
        <v/>
      </c>
    </row>
    <row r="949">
      <c r="A949" s="13" t="n"/>
      <c r="B949" s="5" t="n"/>
      <c r="C949" s="15" t="n"/>
      <c r="D949" s="14" t="n"/>
      <c r="E949" s="5" t="n"/>
      <c r="F949" s="5" t="n"/>
      <c r="G949" s="6">
        <f>IF(B949&amp;""="","",IFERROR(INDEX('الوحدات'!$C$6:$C$305,MATCH(B949&amp;"",'الوحدات'!$A$6:$A$305,0))&amp;"","كود غير موجود"))</f>
        <v/>
      </c>
      <c r="H949" s="22">
        <f>IF(OR(B949&amp;""="",NOT(ISNUMBER(A949))),"",IF(COUNTIFS($B$6:$B$2005,B949&amp;"",$A$6:$A$2005,"&gt;"&amp;A949)=0,1,0))</f>
        <v/>
      </c>
      <c r="I949" s="22">
        <f>IF(B949&amp;""="","",COUNTIFS($B$6:B949,B949&amp;""))</f>
        <v/>
      </c>
      <c r="J949" s="6">
        <f>IF(B949&amp;""="","",B949&amp;"|"&amp;I949)</f>
        <v/>
      </c>
    </row>
    <row r="950">
      <c r="A950" s="13" t="n"/>
      <c r="B950" s="5" t="n"/>
      <c r="C950" s="15" t="n"/>
      <c r="D950" s="14" t="n"/>
      <c r="E950" s="5" t="n"/>
      <c r="F950" s="5" t="n"/>
      <c r="G950" s="6">
        <f>IF(B950&amp;""="","",IFERROR(INDEX('الوحدات'!$C$6:$C$305,MATCH(B950&amp;"",'الوحدات'!$A$6:$A$305,0))&amp;"","كود غير موجود"))</f>
        <v/>
      </c>
      <c r="H950" s="22">
        <f>IF(OR(B950&amp;""="",NOT(ISNUMBER(A950))),"",IF(COUNTIFS($B$6:$B$2005,B950&amp;"",$A$6:$A$2005,"&gt;"&amp;A950)=0,1,0))</f>
        <v/>
      </c>
      <c r="I950" s="22">
        <f>IF(B950&amp;""="","",COUNTIFS($B$6:B950,B950&amp;""))</f>
        <v/>
      </c>
      <c r="J950" s="6">
        <f>IF(B950&amp;""="","",B950&amp;"|"&amp;I950)</f>
        <v/>
      </c>
    </row>
    <row r="951">
      <c r="A951" s="13" t="n"/>
      <c r="B951" s="5" t="n"/>
      <c r="C951" s="15" t="n"/>
      <c r="D951" s="14" t="n"/>
      <c r="E951" s="5" t="n"/>
      <c r="F951" s="5" t="n"/>
      <c r="G951" s="6">
        <f>IF(B951&amp;""="","",IFERROR(INDEX('الوحدات'!$C$6:$C$305,MATCH(B951&amp;"",'الوحدات'!$A$6:$A$305,0))&amp;"","كود غير موجود"))</f>
        <v/>
      </c>
      <c r="H951" s="22">
        <f>IF(OR(B951&amp;""="",NOT(ISNUMBER(A951))),"",IF(COUNTIFS($B$6:$B$2005,B951&amp;"",$A$6:$A$2005,"&gt;"&amp;A951)=0,1,0))</f>
        <v/>
      </c>
      <c r="I951" s="22">
        <f>IF(B951&amp;""="","",COUNTIFS($B$6:B951,B951&amp;""))</f>
        <v/>
      </c>
      <c r="J951" s="6">
        <f>IF(B951&amp;""="","",B951&amp;"|"&amp;I951)</f>
        <v/>
      </c>
    </row>
    <row r="952">
      <c r="A952" s="13" t="n"/>
      <c r="B952" s="5" t="n"/>
      <c r="C952" s="15" t="n"/>
      <c r="D952" s="14" t="n"/>
      <c r="E952" s="5" t="n"/>
      <c r="F952" s="5" t="n"/>
      <c r="G952" s="6">
        <f>IF(B952&amp;""="","",IFERROR(INDEX('الوحدات'!$C$6:$C$305,MATCH(B952&amp;"",'الوحدات'!$A$6:$A$305,0))&amp;"","كود غير موجود"))</f>
        <v/>
      </c>
      <c r="H952" s="22">
        <f>IF(OR(B952&amp;""="",NOT(ISNUMBER(A952))),"",IF(COUNTIFS($B$6:$B$2005,B952&amp;"",$A$6:$A$2005,"&gt;"&amp;A952)=0,1,0))</f>
        <v/>
      </c>
      <c r="I952" s="22">
        <f>IF(B952&amp;""="","",COUNTIFS($B$6:B952,B952&amp;""))</f>
        <v/>
      </c>
      <c r="J952" s="6">
        <f>IF(B952&amp;""="","",B952&amp;"|"&amp;I952)</f>
        <v/>
      </c>
    </row>
    <row r="953">
      <c r="A953" s="13" t="n"/>
      <c r="B953" s="5" t="n"/>
      <c r="C953" s="15" t="n"/>
      <c r="D953" s="14" t="n"/>
      <c r="E953" s="5" t="n"/>
      <c r="F953" s="5" t="n"/>
      <c r="G953" s="6">
        <f>IF(B953&amp;""="","",IFERROR(INDEX('الوحدات'!$C$6:$C$305,MATCH(B953&amp;"",'الوحدات'!$A$6:$A$305,0))&amp;"","كود غير موجود"))</f>
        <v/>
      </c>
      <c r="H953" s="22">
        <f>IF(OR(B953&amp;""="",NOT(ISNUMBER(A953))),"",IF(COUNTIFS($B$6:$B$2005,B953&amp;"",$A$6:$A$2005,"&gt;"&amp;A953)=0,1,0))</f>
        <v/>
      </c>
      <c r="I953" s="22">
        <f>IF(B953&amp;""="","",COUNTIFS($B$6:B953,B953&amp;""))</f>
        <v/>
      </c>
      <c r="J953" s="6">
        <f>IF(B953&amp;""="","",B953&amp;"|"&amp;I953)</f>
        <v/>
      </c>
    </row>
    <row r="954">
      <c r="A954" s="13" t="n"/>
      <c r="B954" s="5" t="n"/>
      <c r="C954" s="15" t="n"/>
      <c r="D954" s="14" t="n"/>
      <c r="E954" s="5" t="n"/>
      <c r="F954" s="5" t="n"/>
      <c r="G954" s="6">
        <f>IF(B954&amp;""="","",IFERROR(INDEX('الوحدات'!$C$6:$C$305,MATCH(B954&amp;"",'الوحدات'!$A$6:$A$305,0))&amp;"","كود غير موجود"))</f>
        <v/>
      </c>
      <c r="H954" s="22">
        <f>IF(OR(B954&amp;""="",NOT(ISNUMBER(A954))),"",IF(COUNTIFS($B$6:$B$2005,B954&amp;"",$A$6:$A$2005,"&gt;"&amp;A954)=0,1,0))</f>
        <v/>
      </c>
      <c r="I954" s="22">
        <f>IF(B954&amp;""="","",COUNTIFS($B$6:B954,B954&amp;""))</f>
        <v/>
      </c>
      <c r="J954" s="6">
        <f>IF(B954&amp;""="","",B954&amp;"|"&amp;I954)</f>
        <v/>
      </c>
    </row>
    <row r="955">
      <c r="A955" s="13" t="n"/>
      <c r="B955" s="5" t="n"/>
      <c r="C955" s="15" t="n"/>
      <c r="D955" s="14" t="n"/>
      <c r="E955" s="5" t="n"/>
      <c r="F955" s="5" t="n"/>
      <c r="G955" s="6">
        <f>IF(B955&amp;""="","",IFERROR(INDEX('الوحدات'!$C$6:$C$305,MATCH(B955&amp;"",'الوحدات'!$A$6:$A$305,0))&amp;"","كود غير موجود"))</f>
        <v/>
      </c>
      <c r="H955" s="22">
        <f>IF(OR(B955&amp;""="",NOT(ISNUMBER(A955))),"",IF(COUNTIFS($B$6:$B$2005,B955&amp;"",$A$6:$A$2005,"&gt;"&amp;A955)=0,1,0))</f>
        <v/>
      </c>
      <c r="I955" s="22">
        <f>IF(B955&amp;""="","",COUNTIFS($B$6:B955,B955&amp;""))</f>
        <v/>
      </c>
      <c r="J955" s="6">
        <f>IF(B955&amp;""="","",B955&amp;"|"&amp;I955)</f>
        <v/>
      </c>
    </row>
    <row r="956">
      <c r="A956" s="13" t="n"/>
      <c r="B956" s="5" t="n"/>
      <c r="C956" s="15" t="n"/>
      <c r="D956" s="14" t="n"/>
      <c r="E956" s="5" t="n"/>
      <c r="F956" s="5" t="n"/>
      <c r="G956" s="6">
        <f>IF(B956&amp;""="","",IFERROR(INDEX('الوحدات'!$C$6:$C$305,MATCH(B956&amp;"",'الوحدات'!$A$6:$A$305,0))&amp;"","كود غير موجود"))</f>
        <v/>
      </c>
      <c r="H956" s="22">
        <f>IF(OR(B956&amp;""="",NOT(ISNUMBER(A956))),"",IF(COUNTIFS($B$6:$B$2005,B956&amp;"",$A$6:$A$2005,"&gt;"&amp;A956)=0,1,0))</f>
        <v/>
      </c>
      <c r="I956" s="22">
        <f>IF(B956&amp;""="","",COUNTIFS($B$6:B956,B956&amp;""))</f>
        <v/>
      </c>
      <c r="J956" s="6">
        <f>IF(B956&amp;""="","",B956&amp;"|"&amp;I956)</f>
        <v/>
      </c>
    </row>
    <row r="957">
      <c r="A957" s="13" t="n"/>
      <c r="B957" s="5" t="n"/>
      <c r="C957" s="15" t="n"/>
      <c r="D957" s="14" t="n"/>
      <c r="E957" s="5" t="n"/>
      <c r="F957" s="5" t="n"/>
      <c r="G957" s="6">
        <f>IF(B957&amp;""="","",IFERROR(INDEX('الوحدات'!$C$6:$C$305,MATCH(B957&amp;"",'الوحدات'!$A$6:$A$305,0))&amp;"","كود غير موجود"))</f>
        <v/>
      </c>
      <c r="H957" s="22">
        <f>IF(OR(B957&amp;""="",NOT(ISNUMBER(A957))),"",IF(COUNTIFS($B$6:$B$2005,B957&amp;"",$A$6:$A$2005,"&gt;"&amp;A957)=0,1,0))</f>
        <v/>
      </c>
      <c r="I957" s="22">
        <f>IF(B957&amp;""="","",COUNTIFS($B$6:B957,B957&amp;""))</f>
        <v/>
      </c>
      <c r="J957" s="6">
        <f>IF(B957&amp;""="","",B957&amp;"|"&amp;I957)</f>
        <v/>
      </c>
    </row>
    <row r="958">
      <c r="A958" s="13" t="n"/>
      <c r="B958" s="5" t="n"/>
      <c r="C958" s="15" t="n"/>
      <c r="D958" s="14" t="n"/>
      <c r="E958" s="5" t="n"/>
      <c r="F958" s="5" t="n"/>
      <c r="G958" s="6">
        <f>IF(B958&amp;""="","",IFERROR(INDEX('الوحدات'!$C$6:$C$305,MATCH(B958&amp;"",'الوحدات'!$A$6:$A$305,0))&amp;"","كود غير موجود"))</f>
        <v/>
      </c>
      <c r="H958" s="22">
        <f>IF(OR(B958&amp;""="",NOT(ISNUMBER(A958))),"",IF(COUNTIFS($B$6:$B$2005,B958&amp;"",$A$6:$A$2005,"&gt;"&amp;A958)=0,1,0))</f>
        <v/>
      </c>
      <c r="I958" s="22">
        <f>IF(B958&amp;""="","",COUNTIFS($B$6:B958,B958&amp;""))</f>
        <v/>
      </c>
      <c r="J958" s="6">
        <f>IF(B958&amp;""="","",B958&amp;"|"&amp;I958)</f>
        <v/>
      </c>
    </row>
    <row r="959">
      <c r="A959" s="13" t="n"/>
      <c r="B959" s="5" t="n"/>
      <c r="C959" s="15" t="n"/>
      <c r="D959" s="14" t="n"/>
      <c r="E959" s="5" t="n"/>
      <c r="F959" s="5" t="n"/>
      <c r="G959" s="6">
        <f>IF(B959&amp;""="","",IFERROR(INDEX('الوحدات'!$C$6:$C$305,MATCH(B959&amp;"",'الوحدات'!$A$6:$A$305,0))&amp;"","كود غير موجود"))</f>
        <v/>
      </c>
      <c r="H959" s="22">
        <f>IF(OR(B959&amp;""="",NOT(ISNUMBER(A959))),"",IF(COUNTIFS($B$6:$B$2005,B959&amp;"",$A$6:$A$2005,"&gt;"&amp;A959)=0,1,0))</f>
        <v/>
      </c>
      <c r="I959" s="22">
        <f>IF(B959&amp;""="","",COUNTIFS($B$6:B959,B959&amp;""))</f>
        <v/>
      </c>
      <c r="J959" s="6">
        <f>IF(B959&amp;""="","",B959&amp;"|"&amp;I959)</f>
        <v/>
      </c>
    </row>
    <row r="960">
      <c r="A960" s="13" t="n"/>
      <c r="B960" s="5" t="n"/>
      <c r="C960" s="15" t="n"/>
      <c r="D960" s="14" t="n"/>
      <c r="E960" s="5" t="n"/>
      <c r="F960" s="5" t="n"/>
      <c r="G960" s="6">
        <f>IF(B960&amp;""="","",IFERROR(INDEX('الوحدات'!$C$6:$C$305,MATCH(B960&amp;"",'الوحدات'!$A$6:$A$305,0))&amp;"","كود غير موجود"))</f>
        <v/>
      </c>
      <c r="H960" s="22">
        <f>IF(OR(B960&amp;""="",NOT(ISNUMBER(A960))),"",IF(COUNTIFS($B$6:$B$2005,B960&amp;"",$A$6:$A$2005,"&gt;"&amp;A960)=0,1,0))</f>
        <v/>
      </c>
      <c r="I960" s="22">
        <f>IF(B960&amp;""="","",COUNTIFS($B$6:B960,B960&amp;""))</f>
        <v/>
      </c>
      <c r="J960" s="6">
        <f>IF(B960&amp;""="","",B960&amp;"|"&amp;I960)</f>
        <v/>
      </c>
    </row>
    <row r="961">
      <c r="A961" s="13" t="n"/>
      <c r="B961" s="5" t="n"/>
      <c r="C961" s="15" t="n"/>
      <c r="D961" s="14" t="n"/>
      <c r="E961" s="5" t="n"/>
      <c r="F961" s="5" t="n"/>
      <c r="G961" s="6">
        <f>IF(B961&amp;""="","",IFERROR(INDEX('الوحدات'!$C$6:$C$305,MATCH(B961&amp;"",'الوحدات'!$A$6:$A$305,0))&amp;"","كود غير موجود"))</f>
        <v/>
      </c>
      <c r="H961" s="22">
        <f>IF(OR(B961&amp;""="",NOT(ISNUMBER(A961))),"",IF(COUNTIFS($B$6:$B$2005,B961&amp;"",$A$6:$A$2005,"&gt;"&amp;A961)=0,1,0))</f>
        <v/>
      </c>
      <c r="I961" s="22">
        <f>IF(B961&amp;""="","",COUNTIFS($B$6:B961,B961&amp;""))</f>
        <v/>
      </c>
      <c r="J961" s="6">
        <f>IF(B961&amp;""="","",B961&amp;"|"&amp;I961)</f>
        <v/>
      </c>
    </row>
    <row r="962">
      <c r="A962" s="13" t="n"/>
      <c r="B962" s="5" t="n"/>
      <c r="C962" s="15" t="n"/>
      <c r="D962" s="14" t="n"/>
      <c r="E962" s="5" t="n"/>
      <c r="F962" s="5" t="n"/>
      <c r="G962" s="6">
        <f>IF(B962&amp;""="","",IFERROR(INDEX('الوحدات'!$C$6:$C$305,MATCH(B962&amp;"",'الوحدات'!$A$6:$A$305,0))&amp;"","كود غير موجود"))</f>
        <v/>
      </c>
      <c r="H962" s="22">
        <f>IF(OR(B962&amp;""="",NOT(ISNUMBER(A962))),"",IF(COUNTIFS($B$6:$B$2005,B962&amp;"",$A$6:$A$2005,"&gt;"&amp;A962)=0,1,0))</f>
        <v/>
      </c>
      <c r="I962" s="22">
        <f>IF(B962&amp;""="","",COUNTIFS($B$6:B962,B962&amp;""))</f>
        <v/>
      </c>
      <c r="J962" s="6">
        <f>IF(B962&amp;""="","",B962&amp;"|"&amp;I962)</f>
        <v/>
      </c>
    </row>
    <row r="963">
      <c r="A963" s="13" t="n"/>
      <c r="B963" s="5" t="n"/>
      <c r="C963" s="15" t="n"/>
      <c r="D963" s="14" t="n"/>
      <c r="E963" s="5" t="n"/>
      <c r="F963" s="5" t="n"/>
      <c r="G963" s="6">
        <f>IF(B963&amp;""="","",IFERROR(INDEX('الوحدات'!$C$6:$C$305,MATCH(B963&amp;"",'الوحدات'!$A$6:$A$305,0))&amp;"","كود غير موجود"))</f>
        <v/>
      </c>
      <c r="H963" s="22">
        <f>IF(OR(B963&amp;""="",NOT(ISNUMBER(A963))),"",IF(COUNTIFS($B$6:$B$2005,B963&amp;"",$A$6:$A$2005,"&gt;"&amp;A963)=0,1,0))</f>
        <v/>
      </c>
      <c r="I963" s="22">
        <f>IF(B963&amp;""="","",COUNTIFS($B$6:B963,B963&amp;""))</f>
        <v/>
      </c>
      <c r="J963" s="6">
        <f>IF(B963&amp;""="","",B963&amp;"|"&amp;I963)</f>
        <v/>
      </c>
    </row>
    <row r="964">
      <c r="A964" s="13" t="n"/>
      <c r="B964" s="5" t="n"/>
      <c r="C964" s="15" t="n"/>
      <c r="D964" s="14" t="n"/>
      <c r="E964" s="5" t="n"/>
      <c r="F964" s="5" t="n"/>
      <c r="G964" s="6">
        <f>IF(B964&amp;""="","",IFERROR(INDEX('الوحدات'!$C$6:$C$305,MATCH(B964&amp;"",'الوحدات'!$A$6:$A$305,0))&amp;"","كود غير موجود"))</f>
        <v/>
      </c>
      <c r="H964" s="22">
        <f>IF(OR(B964&amp;""="",NOT(ISNUMBER(A964))),"",IF(COUNTIFS($B$6:$B$2005,B964&amp;"",$A$6:$A$2005,"&gt;"&amp;A964)=0,1,0))</f>
        <v/>
      </c>
      <c r="I964" s="22">
        <f>IF(B964&amp;""="","",COUNTIFS($B$6:B964,B964&amp;""))</f>
        <v/>
      </c>
      <c r="J964" s="6">
        <f>IF(B964&amp;""="","",B964&amp;"|"&amp;I964)</f>
        <v/>
      </c>
    </row>
    <row r="965">
      <c r="A965" s="13" t="n"/>
      <c r="B965" s="5" t="n"/>
      <c r="C965" s="15" t="n"/>
      <c r="D965" s="14" t="n"/>
      <c r="E965" s="5" t="n"/>
      <c r="F965" s="5" t="n"/>
      <c r="G965" s="6">
        <f>IF(B965&amp;""="","",IFERROR(INDEX('الوحدات'!$C$6:$C$305,MATCH(B965&amp;"",'الوحدات'!$A$6:$A$305,0))&amp;"","كود غير موجود"))</f>
        <v/>
      </c>
      <c r="H965" s="22">
        <f>IF(OR(B965&amp;""="",NOT(ISNUMBER(A965))),"",IF(COUNTIFS($B$6:$B$2005,B965&amp;"",$A$6:$A$2005,"&gt;"&amp;A965)=0,1,0))</f>
        <v/>
      </c>
      <c r="I965" s="22">
        <f>IF(B965&amp;""="","",COUNTIFS($B$6:B965,B965&amp;""))</f>
        <v/>
      </c>
      <c r="J965" s="6">
        <f>IF(B965&amp;""="","",B965&amp;"|"&amp;I965)</f>
        <v/>
      </c>
    </row>
    <row r="966">
      <c r="A966" s="13" t="n"/>
      <c r="B966" s="5" t="n"/>
      <c r="C966" s="15" t="n"/>
      <c r="D966" s="14" t="n"/>
      <c r="E966" s="5" t="n"/>
      <c r="F966" s="5" t="n"/>
      <c r="G966" s="6">
        <f>IF(B966&amp;""="","",IFERROR(INDEX('الوحدات'!$C$6:$C$305,MATCH(B966&amp;"",'الوحدات'!$A$6:$A$305,0))&amp;"","كود غير موجود"))</f>
        <v/>
      </c>
      <c r="H966" s="22">
        <f>IF(OR(B966&amp;""="",NOT(ISNUMBER(A966))),"",IF(COUNTIFS($B$6:$B$2005,B966&amp;"",$A$6:$A$2005,"&gt;"&amp;A966)=0,1,0))</f>
        <v/>
      </c>
      <c r="I966" s="22">
        <f>IF(B966&amp;""="","",COUNTIFS($B$6:B966,B966&amp;""))</f>
        <v/>
      </c>
      <c r="J966" s="6">
        <f>IF(B966&amp;""="","",B966&amp;"|"&amp;I966)</f>
        <v/>
      </c>
    </row>
    <row r="967">
      <c r="A967" s="13" t="n"/>
      <c r="B967" s="5" t="n"/>
      <c r="C967" s="15" t="n"/>
      <c r="D967" s="14" t="n"/>
      <c r="E967" s="5" t="n"/>
      <c r="F967" s="5" t="n"/>
      <c r="G967" s="6">
        <f>IF(B967&amp;""="","",IFERROR(INDEX('الوحدات'!$C$6:$C$305,MATCH(B967&amp;"",'الوحدات'!$A$6:$A$305,0))&amp;"","كود غير موجود"))</f>
        <v/>
      </c>
      <c r="H967" s="22">
        <f>IF(OR(B967&amp;""="",NOT(ISNUMBER(A967))),"",IF(COUNTIFS($B$6:$B$2005,B967&amp;"",$A$6:$A$2005,"&gt;"&amp;A967)=0,1,0))</f>
        <v/>
      </c>
      <c r="I967" s="22">
        <f>IF(B967&amp;""="","",COUNTIFS($B$6:B967,B967&amp;""))</f>
        <v/>
      </c>
      <c r="J967" s="6">
        <f>IF(B967&amp;""="","",B967&amp;"|"&amp;I967)</f>
        <v/>
      </c>
    </row>
    <row r="968">
      <c r="A968" s="13" t="n"/>
      <c r="B968" s="5" t="n"/>
      <c r="C968" s="15" t="n"/>
      <c r="D968" s="14" t="n"/>
      <c r="E968" s="5" t="n"/>
      <c r="F968" s="5" t="n"/>
      <c r="G968" s="6">
        <f>IF(B968&amp;""="","",IFERROR(INDEX('الوحدات'!$C$6:$C$305,MATCH(B968&amp;"",'الوحدات'!$A$6:$A$305,0))&amp;"","كود غير موجود"))</f>
        <v/>
      </c>
      <c r="H968" s="22">
        <f>IF(OR(B968&amp;""="",NOT(ISNUMBER(A968))),"",IF(COUNTIFS($B$6:$B$2005,B968&amp;"",$A$6:$A$2005,"&gt;"&amp;A968)=0,1,0))</f>
        <v/>
      </c>
      <c r="I968" s="22">
        <f>IF(B968&amp;""="","",COUNTIFS($B$6:B968,B968&amp;""))</f>
        <v/>
      </c>
      <c r="J968" s="6">
        <f>IF(B968&amp;""="","",B968&amp;"|"&amp;I968)</f>
        <v/>
      </c>
    </row>
    <row r="969">
      <c r="A969" s="13" t="n"/>
      <c r="B969" s="5" t="n"/>
      <c r="C969" s="15" t="n"/>
      <c r="D969" s="14" t="n"/>
      <c r="E969" s="5" t="n"/>
      <c r="F969" s="5" t="n"/>
      <c r="G969" s="6">
        <f>IF(B969&amp;""="","",IFERROR(INDEX('الوحدات'!$C$6:$C$305,MATCH(B969&amp;"",'الوحدات'!$A$6:$A$305,0))&amp;"","كود غير موجود"))</f>
        <v/>
      </c>
      <c r="H969" s="22">
        <f>IF(OR(B969&amp;""="",NOT(ISNUMBER(A969))),"",IF(COUNTIFS($B$6:$B$2005,B969&amp;"",$A$6:$A$2005,"&gt;"&amp;A969)=0,1,0))</f>
        <v/>
      </c>
      <c r="I969" s="22">
        <f>IF(B969&amp;""="","",COUNTIFS($B$6:B969,B969&amp;""))</f>
        <v/>
      </c>
      <c r="J969" s="6">
        <f>IF(B969&amp;""="","",B969&amp;"|"&amp;I969)</f>
        <v/>
      </c>
    </row>
    <row r="970">
      <c r="A970" s="13" t="n"/>
      <c r="B970" s="5" t="n"/>
      <c r="C970" s="15" t="n"/>
      <c r="D970" s="14" t="n"/>
      <c r="E970" s="5" t="n"/>
      <c r="F970" s="5" t="n"/>
      <c r="G970" s="6">
        <f>IF(B970&amp;""="","",IFERROR(INDEX('الوحدات'!$C$6:$C$305,MATCH(B970&amp;"",'الوحدات'!$A$6:$A$305,0))&amp;"","كود غير موجود"))</f>
        <v/>
      </c>
      <c r="H970" s="22">
        <f>IF(OR(B970&amp;""="",NOT(ISNUMBER(A970))),"",IF(COUNTIFS($B$6:$B$2005,B970&amp;"",$A$6:$A$2005,"&gt;"&amp;A970)=0,1,0))</f>
        <v/>
      </c>
      <c r="I970" s="22">
        <f>IF(B970&amp;""="","",COUNTIFS($B$6:B970,B970&amp;""))</f>
        <v/>
      </c>
      <c r="J970" s="6">
        <f>IF(B970&amp;""="","",B970&amp;"|"&amp;I970)</f>
        <v/>
      </c>
    </row>
    <row r="971">
      <c r="A971" s="13" t="n"/>
      <c r="B971" s="5" t="n"/>
      <c r="C971" s="15" t="n"/>
      <c r="D971" s="14" t="n"/>
      <c r="E971" s="5" t="n"/>
      <c r="F971" s="5" t="n"/>
      <c r="G971" s="6">
        <f>IF(B971&amp;""="","",IFERROR(INDEX('الوحدات'!$C$6:$C$305,MATCH(B971&amp;"",'الوحدات'!$A$6:$A$305,0))&amp;"","كود غير موجود"))</f>
        <v/>
      </c>
      <c r="H971" s="22">
        <f>IF(OR(B971&amp;""="",NOT(ISNUMBER(A971))),"",IF(COUNTIFS($B$6:$B$2005,B971&amp;"",$A$6:$A$2005,"&gt;"&amp;A971)=0,1,0))</f>
        <v/>
      </c>
      <c r="I971" s="22">
        <f>IF(B971&amp;""="","",COUNTIFS($B$6:B971,B971&amp;""))</f>
        <v/>
      </c>
      <c r="J971" s="6">
        <f>IF(B971&amp;""="","",B971&amp;"|"&amp;I971)</f>
        <v/>
      </c>
    </row>
    <row r="972">
      <c r="A972" s="13" t="n"/>
      <c r="B972" s="5" t="n"/>
      <c r="C972" s="15" t="n"/>
      <c r="D972" s="14" t="n"/>
      <c r="E972" s="5" t="n"/>
      <c r="F972" s="5" t="n"/>
      <c r="G972" s="6">
        <f>IF(B972&amp;""="","",IFERROR(INDEX('الوحدات'!$C$6:$C$305,MATCH(B972&amp;"",'الوحدات'!$A$6:$A$305,0))&amp;"","كود غير موجود"))</f>
        <v/>
      </c>
      <c r="H972" s="22">
        <f>IF(OR(B972&amp;""="",NOT(ISNUMBER(A972))),"",IF(COUNTIFS($B$6:$B$2005,B972&amp;"",$A$6:$A$2005,"&gt;"&amp;A972)=0,1,0))</f>
        <v/>
      </c>
      <c r="I972" s="22">
        <f>IF(B972&amp;""="","",COUNTIFS($B$6:B972,B972&amp;""))</f>
        <v/>
      </c>
      <c r="J972" s="6">
        <f>IF(B972&amp;""="","",B972&amp;"|"&amp;I972)</f>
        <v/>
      </c>
    </row>
    <row r="973">
      <c r="A973" s="13" t="n"/>
      <c r="B973" s="5" t="n"/>
      <c r="C973" s="15" t="n"/>
      <c r="D973" s="14" t="n"/>
      <c r="E973" s="5" t="n"/>
      <c r="F973" s="5" t="n"/>
      <c r="G973" s="6">
        <f>IF(B973&amp;""="","",IFERROR(INDEX('الوحدات'!$C$6:$C$305,MATCH(B973&amp;"",'الوحدات'!$A$6:$A$305,0))&amp;"","كود غير موجود"))</f>
        <v/>
      </c>
      <c r="H973" s="22">
        <f>IF(OR(B973&amp;""="",NOT(ISNUMBER(A973))),"",IF(COUNTIFS($B$6:$B$2005,B973&amp;"",$A$6:$A$2005,"&gt;"&amp;A973)=0,1,0))</f>
        <v/>
      </c>
      <c r="I973" s="22">
        <f>IF(B973&amp;""="","",COUNTIFS($B$6:B973,B973&amp;""))</f>
        <v/>
      </c>
      <c r="J973" s="6">
        <f>IF(B973&amp;""="","",B973&amp;"|"&amp;I973)</f>
        <v/>
      </c>
    </row>
    <row r="974">
      <c r="A974" s="13" t="n"/>
      <c r="B974" s="5" t="n"/>
      <c r="C974" s="15" t="n"/>
      <c r="D974" s="14" t="n"/>
      <c r="E974" s="5" t="n"/>
      <c r="F974" s="5" t="n"/>
      <c r="G974" s="6">
        <f>IF(B974&amp;""="","",IFERROR(INDEX('الوحدات'!$C$6:$C$305,MATCH(B974&amp;"",'الوحدات'!$A$6:$A$305,0))&amp;"","كود غير موجود"))</f>
        <v/>
      </c>
      <c r="H974" s="22">
        <f>IF(OR(B974&amp;""="",NOT(ISNUMBER(A974))),"",IF(COUNTIFS($B$6:$B$2005,B974&amp;"",$A$6:$A$2005,"&gt;"&amp;A974)=0,1,0))</f>
        <v/>
      </c>
      <c r="I974" s="22">
        <f>IF(B974&amp;""="","",COUNTIFS($B$6:B974,B974&amp;""))</f>
        <v/>
      </c>
      <c r="J974" s="6">
        <f>IF(B974&amp;""="","",B974&amp;"|"&amp;I974)</f>
        <v/>
      </c>
    </row>
    <row r="975">
      <c r="A975" s="13" t="n"/>
      <c r="B975" s="5" t="n"/>
      <c r="C975" s="15" t="n"/>
      <c r="D975" s="14" t="n"/>
      <c r="E975" s="5" t="n"/>
      <c r="F975" s="5" t="n"/>
      <c r="G975" s="6">
        <f>IF(B975&amp;""="","",IFERROR(INDEX('الوحدات'!$C$6:$C$305,MATCH(B975&amp;"",'الوحدات'!$A$6:$A$305,0))&amp;"","كود غير موجود"))</f>
        <v/>
      </c>
      <c r="H975" s="22">
        <f>IF(OR(B975&amp;""="",NOT(ISNUMBER(A975))),"",IF(COUNTIFS($B$6:$B$2005,B975&amp;"",$A$6:$A$2005,"&gt;"&amp;A975)=0,1,0))</f>
        <v/>
      </c>
      <c r="I975" s="22">
        <f>IF(B975&amp;""="","",COUNTIFS($B$6:B975,B975&amp;""))</f>
        <v/>
      </c>
      <c r="J975" s="6">
        <f>IF(B975&amp;""="","",B975&amp;"|"&amp;I975)</f>
        <v/>
      </c>
    </row>
    <row r="976">
      <c r="A976" s="13" t="n"/>
      <c r="B976" s="5" t="n"/>
      <c r="C976" s="15" t="n"/>
      <c r="D976" s="14" t="n"/>
      <c r="E976" s="5" t="n"/>
      <c r="F976" s="5" t="n"/>
      <c r="G976" s="6">
        <f>IF(B976&amp;""="","",IFERROR(INDEX('الوحدات'!$C$6:$C$305,MATCH(B976&amp;"",'الوحدات'!$A$6:$A$305,0))&amp;"","كود غير موجود"))</f>
        <v/>
      </c>
      <c r="H976" s="22">
        <f>IF(OR(B976&amp;""="",NOT(ISNUMBER(A976))),"",IF(COUNTIFS($B$6:$B$2005,B976&amp;"",$A$6:$A$2005,"&gt;"&amp;A976)=0,1,0))</f>
        <v/>
      </c>
      <c r="I976" s="22">
        <f>IF(B976&amp;""="","",COUNTIFS($B$6:B976,B976&amp;""))</f>
        <v/>
      </c>
      <c r="J976" s="6">
        <f>IF(B976&amp;""="","",B976&amp;"|"&amp;I976)</f>
        <v/>
      </c>
    </row>
    <row r="977">
      <c r="A977" s="13" t="n"/>
      <c r="B977" s="5" t="n"/>
      <c r="C977" s="15" t="n"/>
      <c r="D977" s="14" t="n"/>
      <c r="E977" s="5" t="n"/>
      <c r="F977" s="5" t="n"/>
      <c r="G977" s="6">
        <f>IF(B977&amp;""="","",IFERROR(INDEX('الوحدات'!$C$6:$C$305,MATCH(B977&amp;"",'الوحدات'!$A$6:$A$305,0))&amp;"","كود غير موجود"))</f>
        <v/>
      </c>
      <c r="H977" s="22">
        <f>IF(OR(B977&amp;""="",NOT(ISNUMBER(A977))),"",IF(COUNTIFS($B$6:$B$2005,B977&amp;"",$A$6:$A$2005,"&gt;"&amp;A977)=0,1,0))</f>
        <v/>
      </c>
      <c r="I977" s="22">
        <f>IF(B977&amp;""="","",COUNTIFS($B$6:B977,B977&amp;""))</f>
        <v/>
      </c>
      <c r="J977" s="6">
        <f>IF(B977&amp;""="","",B977&amp;"|"&amp;I977)</f>
        <v/>
      </c>
    </row>
    <row r="978">
      <c r="A978" s="13" t="n"/>
      <c r="B978" s="5" t="n"/>
      <c r="C978" s="15" t="n"/>
      <c r="D978" s="14" t="n"/>
      <c r="E978" s="5" t="n"/>
      <c r="F978" s="5" t="n"/>
      <c r="G978" s="6">
        <f>IF(B978&amp;""="","",IFERROR(INDEX('الوحدات'!$C$6:$C$305,MATCH(B978&amp;"",'الوحدات'!$A$6:$A$305,0))&amp;"","كود غير موجود"))</f>
        <v/>
      </c>
      <c r="H978" s="22">
        <f>IF(OR(B978&amp;""="",NOT(ISNUMBER(A978))),"",IF(COUNTIFS($B$6:$B$2005,B978&amp;"",$A$6:$A$2005,"&gt;"&amp;A978)=0,1,0))</f>
        <v/>
      </c>
      <c r="I978" s="22">
        <f>IF(B978&amp;""="","",COUNTIFS($B$6:B978,B978&amp;""))</f>
        <v/>
      </c>
      <c r="J978" s="6">
        <f>IF(B978&amp;""="","",B978&amp;"|"&amp;I978)</f>
        <v/>
      </c>
    </row>
    <row r="979">
      <c r="A979" s="13" t="n"/>
      <c r="B979" s="5" t="n"/>
      <c r="C979" s="15" t="n"/>
      <c r="D979" s="14" t="n"/>
      <c r="E979" s="5" t="n"/>
      <c r="F979" s="5" t="n"/>
      <c r="G979" s="6">
        <f>IF(B979&amp;""="","",IFERROR(INDEX('الوحدات'!$C$6:$C$305,MATCH(B979&amp;"",'الوحدات'!$A$6:$A$305,0))&amp;"","كود غير موجود"))</f>
        <v/>
      </c>
      <c r="H979" s="22">
        <f>IF(OR(B979&amp;""="",NOT(ISNUMBER(A979))),"",IF(COUNTIFS($B$6:$B$2005,B979&amp;"",$A$6:$A$2005,"&gt;"&amp;A979)=0,1,0))</f>
        <v/>
      </c>
      <c r="I979" s="22">
        <f>IF(B979&amp;""="","",COUNTIFS($B$6:B979,B979&amp;""))</f>
        <v/>
      </c>
      <c r="J979" s="6">
        <f>IF(B979&amp;""="","",B979&amp;"|"&amp;I979)</f>
        <v/>
      </c>
    </row>
    <row r="980">
      <c r="A980" s="13" t="n"/>
      <c r="B980" s="5" t="n"/>
      <c r="C980" s="15" t="n"/>
      <c r="D980" s="14" t="n"/>
      <c r="E980" s="5" t="n"/>
      <c r="F980" s="5" t="n"/>
      <c r="G980" s="6">
        <f>IF(B980&amp;""="","",IFERROR(INDEX('الوحدات'!$C$6:$C$305,MATCH(B980&amp;"",'الوحدات'!$A$6:$A$305,0))&amp;"","كود غير موجود"))</f>
        <v/>
      </c>
      <c r="H980" s="22">
        <f>IF(OR(B980&amp;""="",NOT(ISNUMBER(A980))),"",IF(COUNTIFS($B$6:$B$2005,B980&amp;"",$A$6:$A$2005,"&gt;"&amp;A980)=0,1,0))</f>
        <v/>
      </c>
      <c r="I980" s="22">
        <f>IF(B980&amp;""="","",COUNTIFS($B$6:B980,B980&amp;""))</f>
        <v/>
      </c>
      <c r="J980" s="6">
        <f>IF(B980&amp;""="","",B980&amp;"|"&amp;I980)</f>
        <v/>
      </c>
    </row>
    <row r="981">
      <c r="A981" s="13" t="n"/>
      <c r="B981" s="5" t="n"/>
      <c r="C981" s="15" t="n"/>
      <c r="D981" s="14" t="n"/>
      <c r="E981" s="5" t="n"/>
      <c r="F981" s="5" t="n"/>
      <c r="G981" s="6">
        <f>IF(B981&amp;""="","",IFERROR(INDEX('الوحدات'!$C$6:$C$305,MATCH(B981&amp;"",'الوحدات'!$A$6:$A$305,0))&amp;"","كود غير موجود"))</f>
        <v/>
      </c>
      <c r="H981" s="22">
        <f>IF(OR(B981&amp;""="",NOT(ISNUMBER(A981))),"",IF(COUNTIFS($B$6:$B$2005,B981&amp;"",$A$6:$A$2005,"&gt;"&amp;A981)=0,1,0))</f>
        <v/>
      </c>
      <c r="I981" s="22">
        <f>IF(B981&amp;""="","",COUNTIFS($B$6:B981,B981&amp;""))</f>
        <v/>
      </c>
      <c r="J981" s="6">
        <f>IF(B981&amp;""="","",B981&amp;"|"&amp;I981)</f>
        <v/>
      </c>
    </row>
    <row r="982">
      <c r="A982" s="13" t="n"/>
      <c r="B982" s="5" t="n"/>
      <c r="C982" s="15" t="n"/>
      <c r="D982" s="14" t="n"/>
      <c r="E982" s="5" t="n"/>
      <c r="F982" s="5" t="n"/>
      <c r="G982" s="6">
        <f>IF(B982&amp;""="","",IFERROR(INDEX('الوحدات'!$C$6:$C$305,MATCH(B982&amp;"",'الوحدات'!$A$6:$A$305,0))&amp;"","كود غير موجود"))</f>
        <v/>
      </c>
      <c r="H982" s="22">
        <f>IF(OR(B982&amp;""="",NOT(ISNUMBER(A982))),"",IF(COUNTIFS($B$6:$B$2005,B982&amp;"",$A$6:$A$2005,"&gt;"&amp;A982)=0,1,0))</f>
        <v/>
      </c>
      <c r="I982" s="22">
        <f>IF(B982&amp;""="","",COUNTIFS($B$6:B982,B982&amp;""))</f>
        <v/>
      </c>
      <c r="J982" s="6">
        <f>IF(B982&amp;""="","",B982&amp;"|"&amp;I982)</f>
        <v/>
      </c>
    </row>
    <row r="983">
      <c r="A983" s="13" t="n"/>
      <c r="B983" s="5" t="n"/>
      <c r="C983" s="15" t="n"/>
      <c r="D983" s="14" t="n"/>
      <c r="E983" s="5" t="n"/>
      <c r="F983" s="5" t="n"/>
      <c r="G983" s="6">
        <f>IF(B983&amp;""="","",IFERROR(INDEX('الوحدات'!$C$6:$C$305,MATCH(B983&amp;"",'الوحدات'!$A$6:$A$305,0))&amp;"","كود غير موجود"))</f>
        <v/>
      </c>
      <c r="H983" s="22">
        <f>IF(OR(B983&amp;""="",NOT(ISNUMBER(A983))),"",IF(COUNTIFS($B$6:$B$2005,B983&amp;"",$A$6:$A$2005,"&gt;"&amp;A983)=0,1,0))</f>
        <v/>
      </c>
      <c r="I983" s="22">
        <f>IF(B983&amp;""="","",COUNTIFS($B$6:B983,B983&amp;""))</f>
        <v/>
      </c>
      <c r="J983" s="6">
        <f>IF(B983&amp;""="","",B983&amp;"|"&amp;I983)</f>
        <v/>
      </c>
    </row>
    <row r="984">
      <c r="A984" s="13" t="n"/>
      <c r="B984" s="5" t="n"/>
      <c r="C984" s="15" t="n"/>
      <c r="D984" s="14" t="n"/>
      <c r="E984" s="5" t="n"/>
      <c r="F984" s="5" t="n"/>
      <c r="G984" s="6">
        <f>IF(B984&amp;""="","",IFERROR(INDEX('الوحدات'!$C$6:$C$305,MATCH(B984&amp;"",'الوحدات'!$A$6:$A$305,0))&amp;"","كود غير موجود"))</f>
        <v/>
      </c>
      <c r="H984" s="22">
        <f>IF(OR(B984&amp;""="",NOT(ISNUMBER(A984))),"",IF(COUNTIFS($B$6:$B$2005,B984&amp;"",$A$6:$A$2005,"&gt;"&amp;A984)=0,1,0))</f>
        <v/>
      </c>
      <c r="I984" s="22">
        <f>IF(B984&amp;""="","",COUNTIFS($B$6:B984,B984&amp;""))</f>
        <v/>
      </c>
      <c r="J984" s="6">
        <f>IF(B984&amp;""="","",B984&amp;"|"&amp;I984)</f>
        <v/>
      </c>
    </row>
    <row r="985">
      <c r="A985" s="13" t="n"/>
      <c r="B985" s="5" t="n"/>
      <c r="C985" s="15" t="n"/>
      <c r="D985" s="14" t="n"/>
      <c r="E985" s="5" t="n"/>
      <c r="F985" s="5" t="n"/>
      <c r="G985" s="6">
        <f>IF(B985&amp;""="","",IFERROR(INDEX('الوحدات'!$C$6:$C$305,MATCH(B985&amp;"",'الوحدات'!$A$6:$A$305,0))&amp;"","كود غير موجود"))</f>
        <v/>
      </c>
      <c r="H985" s="22">
        <f>IF(OR(B985&amp;""="",NOT(ISNUMBER(A985))),"",IF(COUNTIFS($B$6:$B$2005,B985&amp;"",$A$6:$A$2005,"&gt;"&amp;A985)=0,1,0))</f>
        <v/>
      </c>
      <c r="I985" s="22">
        <f>IF(B985&amp;""="","",COUNTIFS($B$6:B985,B985&amp;""))</f>
        <v/>
      </c>
      <c r="J985" s="6">
        <f>IF(B985&amp;""="","",B985&amp;"|"&amp;I985)</f>
        <v/>
      </c>
    </row>
    <row r="986">
      <c r="A986" s="13" t="n"/>
      <c r="B986" s="5" t="n"/>
      <c r="C986" s="15" t="n"/>
      <c r="D986" s="14" t="n"/>
      <c r="E986" s="5" t="n"/>
      <c r="F986" s="5" t="n"/>
      <c r="G986" s="6">
        <f>IF(B986&amp;""="","",IFERROR(INDEX('الوحدات'!$C$6:$C$305,MATCH(B986&amp;"",'الوحدات'!$A$6:$A$305,0))&amp;"","كود غير موجود"))</f>
        <v/>
      </c>
      <c r="H986" s="22">
        <f>IF(OR(B986&amp;""="",NOT(ISNUMBER(A986))),"",IF(COUNTIFS($B$6:$B$2005,B986&amp;"",$A$6:$A$2005,"&gt;"&amp;A986)=0,1,0))</f>
        <v/>
      </c>
      <c r="I986" s="22">
        <f>IF(B986&amp;""="","",COUNTIFS($B$6:B986,B986&amp;""))</f>
        <v/>
      </c>
      <c r="J986" s="6">
        <f>IF(B986&amp;""="","",B986&amp;"|"&amp;I986)</f>
        <v/>
      </c>
    </row>
    <row r="987">
      <c r="A987" s="13" t="n"/>
      <c r="B987" s="5" t="n"/>
      <c r="C987" s="15" t="n"/>
      <c r="D987" s="14" t="n"/>
      <c r="E987" s="5" t="n"/>
      <c r="F987" s="5" t="n"/>
      <c r="G987" s="6">
        <f>IF(B987&amp;""="","",IFERROR(INDEX('الوحدات'!$C$6:$C$305,MATCH(B987&amp;"",'الوحدات'!$A$6:$A$305,0))&amp;"","كود غير موجود"))</f>
        <v/>
      </c>
      <c r="H987" s="22">
        <f>IF(OR(B987&amp;""="",NOT(ISNUMBER(A987))),"",IF(COUNTIFS($B$6:$B$2005,B987&amp;"",$A$6:$A$2005,"&gt;"&amp;A987)=0,1,0))</f>
        <v/>
      </c>
      <c r="I987" s="22">
        <f>IF(B987&amp;""="","",COUNTIFS($B$6:B987,B987&amp;""))</f>
        <v/>
      </c>
      <c r="J987" s="6">
        <f>IF(B987&amp;""="","",B987&amp;"|"&amp;I987)</f>
        <v/>
      </c>
    </row>
    <row r="988">
      <c r="A988" s="13" t="n"/>
      <c r="B988" s="5" t="n"/>
      <c r="C988" s="15" t="n"/>
      <c r="D988" s="14" t="n"/>
      <c r="E988" s="5" t="n"/>
      <c r="F988" s="5" t="n"/>
      <c r="G988" s="6">
        <f>IF(B988&amp;""="","",IFERROR(INDEX('الوحدات'!$C$6:$C$305,MATCH(B988&amp;"",'الوحدات'!$A$6:$A$305,0))&amp;"","كود غير موجود"))</f>
        <v/>
      </c>
      <c r="H988" s="22">
        <f>IF(OR(B988&amp;""="",NOT(ISNUMBER(A988))),"",IF(COUNTIFS($B$6:$B$2005,B988&amp;"",$A$6:$A$2005,"&gt;"&amp;A988)=0,1,0))</f>
        <v/>
      </c>
      <c r="I988" s="22">
        <f>IF(B988&amp;""="","",COUNTIFS($B$6:B988,B988&amp;""))</f>
        <v/>
      </c>
      <c r="J988" s="6">
        <f>IF(B988&amp;""="","",B988&amp;"|"&amp;I988)</f>
        <v/>
      </c>
    </row>
    <row r="989">
      <c r="A989" s="13" t="n"/>
      <c r="B989" s="5" t="n"/>
      <c r="C989" s="15" t="n"/>
      <c r="D989" s="14" t="n"/>
      <c r="E989" s="5" t="n"/>
      <c r="F989" s="5" t="n"/>
      <c r="G989" s="6">
        <f>IF(B989&amp;""="","",IFERROR(INDEX('الوحدات'!$C$6:$C$305,MATCH(B989&amp;"",'الوحدات'!$A$6:$A$305,0))&amp;"","كود غير موجود"))</f>
        <v/>
      </c>
      <c r="H989" s="22">
        <f>IF(OR(B989&amp;""="",NOT(ISNUMBER(A989))),"",IF(COUNTIFS($B$6:$B$2005,B989&amp;"",$A$6:$A$2005,"&gt;"&amp;A989)=0,1,0))</f>
        <v/>
      </c>
      <c r="I989" s="22">
        <f>IF(B989&amp;""="","",COUNTIFS($B$6:B989,B989&amp;""))</f>
        <v/>
      </c>
      <c r="J989" s="6">
        <f>IF(B989&amp;""="","",B989&amp;"|"&amp;I989)</f>
        <v/>
      </c>
    </row>
    <row r="990">
      <c r="A990" s="13" t="n"/>
      <c r="B990" s="5" t="n"/>
      <c r="C990" s="15" t="n"/>
      <c r="D990" s="14" t="n"/>
      <c r="E990" s="5" t="n"/>
      <c r="F990" s="5" t="n"/>
      <c r="G990" s="6">
        <f>IF(B990&amp;""="","",IFERROR(INDEX('الوحدات'!$C$6:$C$305,MATCH(B990&amp;"",'الوحدات'!$A$6:$A$305,0))&amp;"","كود غير موجود"))</f>
        <v/>
      </c>
      <c r="H990" s="22">
        <f>IF(OR(B990&amp;""="",NOT(ISNUMBER(A990))),"",IF(COUNTIFS($B$6:$B$2005,B990&amp;"",$A$6:$A$2005,"&gt;"&amp;A990)=0,1,0))</f>
        <v/>
      </c>
      <c r="I990" s="22">
        <f>IF(B990&amp;""="","",COUNTIFS($B$6:B990,B990&amp;""))</f>
        <v/>
      </c>
      <c r="J990" s="6">
        <f>IF(B990&amp;""="","",B990&amp;"|"&amp;I990)</f>
        <v/>
      </c>
    </row>
    <row r="991">
      <c r="A991" s="13" t="n"/>
      <c r="B991" s="5" t="n"/>
      <c r="C991" s="15" t="n"/>
      <c r="D991" s="14" t="n"/>
      <c r="E991" s="5" t="n"/>
      <c r="F991" s="5" t="n"/>
      <c r="G991" s="6">
        <f>IF(B991&amp;""="","",IFERROR(INDEX('الوحدات'!$C$6:$C$305,MATCH(B991&amp;"",'الوحدات'!$A$6:$A$305,0))&amp;"","كود غير موجود"))</f>
        <v/>
      </c>
      <c r="H991" s="22">
        <f>IF(OR(B991&amp;""="",NOT(ISNUMBER(A991))),"",IF(COUNTIFS($B$6:$B$2005,B991&amp;"",$A$6:$A$2005,"&gt;"&amp;A991)=0,1,0))</f>
        <v/>
      </c>
      <c r="I991" s="22">
        <f>IF(B991&amp;""="","",COUNTIFS($B$6:B991,B991&amp;""))</f>
        <v/>
      </c>
      <c r="J991" s="6">
        <f>IF(B991&amp;""="","",B991&amp;"|"&amp;I991)</f>
        <v/>
      </c>
    </row>
    <row r="992">
      <c r="A992" s="13" t="n"/>
      <c r="B992" s="5" t="n"/>
      <c r="C992" s="15" t="n"/>
      <c r="D992" s="14" t="n"/>
      <c r="E992" s="5" t="n"/>
      <c r="F992" s="5" t="n"/>
      <c r="G992" s="6">
        <f>IF(B992&amp;""="","",IFERROR(INDEX('الوحدات'!$C$6:$C$305,MATCH(B992&amp;"",'الوحدات'!$A$6:$A$305,0))&amp;"","كود غير موجود"))</f>
        <v/>
      </c>
      <c r="H992" s="22">
        <f>IF(OR(B992&amp;""="",NOT(ISNUMBER(A992))),"",IF(COUNTIFS($B$6:$B$2005,B992&amp;"",$A$6:$A$2005,"&gt;"&amp;A992)=0,1,0))</f>
        <v/>
      </c>
      <c r="I992" s="22">
        <f>IF(B992&amp;""="","",COUNTIFS($B$6:B992,B992&amp;""))</f>
        <v/>
      </c>
      <c r="J992" s="6">
        <f>IF(B992&amp;""="","",B992&amp;"|"&amp;I992)</f>
        <v/>
      </c>
    </row>
    <row r="993">
      <c r="A993" s="13" t="n"/>
      <c r="B993" s="5" t="n"/>
      <c r="C993" s="15" t="n"/>
      <c r="D993" s="14" t="n"/>
      <c r="E993" s="5" t="n"/>
      <c r="F993" s="5" t="n"/>
      <c r="G993" s="6">
        <f>IF(B993&amp;""="","",IFERROR(INDEX('الوحدات'!$C$6:$C$305,MATCH(B993&amp;"",'الوحدات'!$A$6:$A$305,0))&amp;"","كود غير موجود"))</f>
        <v/>
      </c>
      <c r="H993" s="22">
        <f>IF(OR(B993&amp;""="",NOT(ISNUMBER(A993))),"",IF(COUNTIFS($B$6:$B$2005,B993&amp;"",$A$6:$A$2005,"&gt;"&amp;A993)=0,1,0))</f>
        <v/>
      </c>
      <c r="I993" s="22">
        <f>IF(B993&amp;""="","",COUNTIFS($B$6:B993,B993&amp;""))</f>
        <v/>
      </c>
      <c r="J993" s="6">
        <f>IF(B993&amp;""="","",B993&amp;"|"&amp;I993)</f>
        <v/>
      </c>
    </row>
    <row r="994">
      <c r="A994" s="13" t="n"/>
      <c r="B994" s="5" t="n"/>
      <c r="C994" s="15" t="n"/>
      <c r="D994" s="14" t="n"/>
      <c r="E994" s="5" t="n"/>
      <c r="F994" s="5" t="n"/>
      <c r="G994" s="6">
        <f>IF(B994&amp;""="","",IFERROR(INDEX('الوحدات'!$C$6:$C$305,MATCH(B994&amp;"",'الوحدات'!$A$6:$A$305,0))&amp;"","كود غير موجود"))</f>
        <v/>
      </c>
      <c r="H994" s="22">
        <f>IF(OR(B994&amp;""="",NOT(ISNUMBER(A994))),"",IF(COUNTIFS($B$6:$B$2005,B994&amp;"",$A$6:$A$2005,"&gt;"&amp;A994)=0,1,0))</f>
        <v/>
      </c>
      <c r="I994" s="22">
        <f>IF(B994&amp;""="","",COUNTIFS($B$6:B994,B994&amp;""))</f>
        <v/>
      </c>
      <c r="J994" s="6">
        <f>IF(B994&amp;""="","",B994&amp;"|"&amp;I994)</f>
        <v/>
      </c>
    </row>
    <row r="995">
      <c r="A995" s="13" t="n"/>
      <c r="B995" s="5" t="n"/>
      <c r="C995" s="15" t="n"/>
      <c r="D995" s="14" t="n"/>
      <c r="E995" s="5" t="n"/>
      <c r="F995" s="5" t="n"/>
      <c r="G995" s="6">
        <f>IF(B995&amp;""="","",IFERROR(INDEX('الوحدات'!$C$6:$C$305,MATCH(B995&amp;"",'الوحدات'!$A$6:$A$305,0))&amp;"","كود غير موجود"))</f>
        <v/>
      </c>
      <c r="H995" s="22">
        <f>IF(OR(B995&amp;""="",NOT(ISNUMBER(A995))),"",IF(COUNTIFS($B$6:$B$2005,B995&amp;"",$A$6:$A$2005,"&gt;"&amp;A995)=0,1,0))</f>
        <v/>
      </c>
      <c r="I995" s="22">
        <f>IF(B995&amp;""="","",COUNTIFS($B$6:B995,B995&amp;""))</f>
        <v/>
      </c>
      <c r="J995" s="6">
        <f>IF(B995&amp;""="","",B995&amp;"|"&amp;I995)</f>
        <v/>
      </c>
    </row>
    <row r="996">
      <c r="A996" s="13" t="n"/>
      <c r="B996" s="5" t="n"/>
      <c r="C996" s="15" t="n"/>
      <c r="D996" s="14" t="n"/>
      <c r="E996" s="5" t="n"/>
      <c r="F996" s="5" t="n"/>
      <c r="G996" s="6">
        <f>IF(B996&amp;""="","",IFERROR(INDEX('الوحدات'!$C$6:$C$305,MATCH(B996&amp;"",'الوحدات'!$A$6:$A$305,0))&amp;"","كود غير موجود"))</f>
        <v/>
      </c>
      <c r="H996" s="22">
        <f>IF(OR(B996&amp;""="",NOT(ISNUMBER(A996))),"",IF(COUNTIFS($B$6:$B$2005,B996&amp;"",$A$6:$A$2005,"&gt;"&amp;A996)=0,1,0))</f>
        <v/>
      </c>
      <c r="I996" s="22">
        <f>IF(B996&amp;""="","",COUNTIFS($B$6:B996,B996&amp;""))</f>
        <v/>
      </c>
      <c r="J996" s="6">
        <f>IF(B996&amp;""="","",B996&amp;"|"&amp;I996)</f>
        <v/>
      </c>
    </row>
    <row r="997">
      <c r="A997" s="13" t="n"/>
      <c r="B997" s="5" t="n"/>
      <c r="C997" s="15" t="n"/>
      <c r="D997" s="14" t="n"/>
      <c r="E997" s="5" t="n"/>
      <c r="F997" s="5" t="n"/>
      <c r="G997" s="6">
        <f>IF(B997&amp;""="","",IFERROR(INDEX('الوحدات'!$C$6:$C$305,MATCH(B997&amp;"",'الوحدات'!$A$6:$A$305,0))&amp;"","كود غير موجود"))</f>
        <v/>
      </c>
      <c r="H997" s="22">
        <f>IF(OR(B997&amp;""="",NOT(ISNUMBER(A997))),"",IF(COUNTIFS($B$6:$B$2005,B997&amp;"",$A$6:$A$2005,"&gt;"&amp;A997)=0,1,0))</f>
        <v/>
      </c>
      <c r="I997" s="22">
        <f>IF(B997&amp;""="","",COUNTIFS($B$6:B997,B997&amp;""))</f>
        <v/>
      </c>
      <c r="J997" s="6">
        <f>IF(B997&amp;""="","",B997&amp;"|"&amp;I997)</f>
        <v/>
      </c>
    </row>
    <row r="998">
      <c r="A998" s="13" t="n"/>
      <c r="B998" s="5" t="n"/>
      <c r="C998" s="15" t="n"/>
      <c r="D998" s="14" t="n"/>
      <c r="E998" s="5" t="n"/>
      <c r="F998" s="5" t="n"/>
      <c r="G998" s="6">
        <f>IF(B998&amp;""="","",IFERROR(INDEX('الوحدات'!$C$6:$C$305,MATCH(B998&amp;"",'الوحدات'!$A$6:$A$305,0))&amp;"","كود غير موجود"))</f>
        <v/>
      </c>
      <c r="H998" s="22">
        <f>IF(OR(B998&amp;""="",NOT(ISNUMBER(A998))),"",IF(COUNTIFS($B$6:$B$2005,B998&amp;"",$A$6:$A$2005,"&gt;"&amp;A998)=0,1,0))</f>
        <v/>
      </c>
      <c r="I998" s="22">
        <f>IF(B998&amp;""="","",COUNTIFS($B$6:B998,B998&amp;""))</f>
        <v/>
      </c>
      <c r="J998" s="6">
        <f>IF(B998&amp;""="","",B998&amp;"|"&amp;I998)</f>
        <v/>
      </c>
    </row>
    <row r="999">
      <c r="A999" s="13" t="n"/>
      <c r="B999" s="5" t="n"/>
      <c r="C999" s="15" t="n"/>
      <c r="D999" s="14" t="n"/>
      <c r="E999" s="5" t="n"/>
      <c r="F999" s="5" t="n"/>
      <c r="G999" s="6">
        <f>IF(B999&amp;""="","",IFERROR(INDEX('الوحدات'!$C$6:$C$305,MATCH(B999&amp;"",'الوحدات'!$A$6:$A$305,0))&amp;"","كود غير موجود"))</f>
        <v/>
      </c>
      <c r="H999" s="22">
        <f>IF(OR(B999&amp;""="",NOT(ISNUMBER(A999))),"",IF(COUNTIFS($B$6:$B$2005,B999&amp;"",$A$6:$A$2005,"&gt;"&amp;A999)=0,1,0))</f>
        <v/>
      </c>
      <c r="I999" s="22">
        <f>IF(B999&amp;""="","",COUNTIFS($B$6:B999,B999&amp;""))</f>
        <v/>
      </c>
      <c r="J999" s="6">
        <f>IF(B999&amp;""="","",B999&amp;"|"&amp;I999)</f>
        <v/>
      </c>
    </row>
    <row r="1000">
      <c r="A1000" s="13" t="n"/>
      <c r="B1000" s="5" t="n"/>
      <c r="C1000" s="15" t="n"/>
      <c r="D1000" s="14" t="n"/>
      <c r="E1000" s="5" t="n"/>
      <c r="F1000" s="5" t="n"/>
      <c r="G1000" s="6">
        <f>IF(B1000&amp;""="","",IFERROR(INDEX('الوحدات'!$C$6:$C$305,MATCH(B1000&amp;"",'الوحدات'!$A$6:$A$305,0))&amp;"","كود غير موجود"))</f>
        <v/>
      </c>
      <c r="H1000" s="22">
        <f>IF(OR(B1000&amp;""="",NOT(ISNUMBER(A1000))),"",IF(COUNTIFS($B$6:$B$2005,B1000&amp;"",$A$6:$A$2005,"&gt;"&amp;A1000)=0,1,0))</f>
        <v/>
      </c>
      <c r="I1000" s="22">
        <f>IF(B1000&amp;""="","",COUNTIFS($B$6:B1000,B1000&amp;""))</f>
        <v/>
      </c>
      <c r="J1000" s="6">
        <f>IF(B1000&amp;""="","",B1000&amp;"|"&amp;I1000)</f>
        <v/>
      </c>
    </row>
    <row r="1001">
      <c r="A1001" s="13" t="n"/>
      <c r="B1001" s="5" t="n"/>
      <c r="C1001" s="15" t="n"/>
      <c r="D1001" s="14" t="n"/>
      <c r="E1001" s="5" t="n"/>
      <c r="F1001" s="5" t="n"/>
      <c r="G1001" s="6">
        <f>IF(B1001&amp;""="","",IFERROR(INDEX('الوحدات'!$C$6:$C$305,MATCH(B1001&amp;"",'الوحدات'!$A$6:$A$305,0))&amp;"","كود غير موجود"))</f>
        <v/>
      </c>
      <c r="H1001" s="22">
        <f>IF(OR(B1001&amp;""="",NOT(ISNUMBER(A1001))),"",IF(COUNTIFS($B$6:$B$2005,B1001&amp;"",$A$6:$A$2005,"&gt;"&amp;A1001)=0,1,0))</f>
        <v/>
      </c>
      <c r="I1001" s="22">
        <f>IF(B1001&amp;""="","",COUNTIFS($B$6:B1001,B1001&amp;""))</f>
        <v/>
      </c>
      <c r="J1001" s="6">
        <f>IF(B1001&amp;""="","",B1001&amp;"|"&amp;I1001)</f>
        <v/>
      </c>
    </row>
    <row r="1002">
      <c r="A1002" s="13" t="n"/>
      <c r="B1002" s="5" t="n"/>
      <c r="C1002" s="15" t="n"/>
      <c r="D1002" s="14" t="n"/>
      <c r="E1002" s="5" t="n"/>
      <c r="F1002" s="5" t="n"/>
      <c r="G1002" s="6">
        <f>IF(B1002&amp;""="","",IFERROR(INDEX('الوحدات'!$C$6:$C$305,MATCH(B1002&amp;"",'الوحدات'!$A$6:$A$305,0))&amp;"","كود غير موجود"))</f>
        <v/>
      </c>
      <c r="H1002" s="22">
        <f>IF(OR(B1002&amp;""="",NOT(ISNUMBER(A1002))),"",IF(COUNTIFS($B$6:$B$2005,B1002&amp;"",$A$6:$A$2005,"&gt;"&amp;A1002)=0,1,0))</f>
        <v/>
      </c>
      <c r="I1002" s="22">
        <f>IF(B1002&amp;""="","",COUNTIFS($B$6:B1002,B1002&amp;""))</f>
        <v/>
      </c>
      <c r="J1002" s="6">
        <f>IF(B1002&amp;""="","",B1002&amp;"|"&amp;I1002)</f>
        <v/>
      </c>
    </row>
    <row r="1003">
      <c r="A1003" s="13" t="n"/>
      <c r="B1003" s="5" t="n"/>
      <c r="C1003" s="15" t="n"/>
      <c r="D1003" s="14" t="n"/>
      <c r="E1003" s="5" t="n"/>
      <c r="F1003" s="5" t="n"/>
      <c r="G1003" s="6">
        <f>IF(B1003&amp;""="","",IFERROR(INDEX('الوحدات'!$C$6:$C$305,MATCH(B1003&amp;"",'الوحدات'!$A$6:$A$305,0))&amp;"","كود غير موجود"))</f>
        <v/>
      </c>
      <c r="H1003" s="22">
        <f>IF(OR(B1003&amp;""="",NOT(ISNUMBER(A1003))),"",IF(COUNTIFS($B$6:$B$2005,B1003&amp;"",$A$6:$A$2005,"&gt;"&amp;A1003)=0,1,0))</f>
        <v/>
      </c>
      <c r="I1003" s="22">
        <f>IF(B1003&amp;""="","",COUNTIFS($B$6:B1003,B1003&amp;""))</f>
        <v/>
      </c>
      <c r="J1003" s="6">
        <f>IF(B1003&amp;""="","",B1003&amp;"|"&amp;I1003)</f>
        <v/>
      </c>
    </row>
    <row r="1004">
      <c r="A1004" s="13" t="n"/>
      <c r="B1004" s="5" t="n"/>
      <c r="C1004" s="15" t="n"/>
      <c r="D1004" s="14" t="n"/>
      <c r="E1004" s="5" t="n"/>
      <c r="F1004" s="5" t="n"/>
      <c r="G1004" s="6">
        <f>IF(B1004&amp;""="","",IFERROR(INDEX('الوحدات'!$C$6:$C$305,MATCH(B1004&amp;"",'الوحدات'!$A$6:$A$305,0))&amp;"","كود غير موجود"))</f>
        <v/>
      </c>
      <c r="H1004" s="22">
        <f>IF(OR(B1004&amp;""="",NOT(ISNUMBER(A1004))),"",IF(COUNTIFS($B$6:$B$2005,B1004&amp;"",$A$6:$A$2005,"&gt;"&amp;A1004)=0,1,0))</f>
        <v/>
      </c>
      <c r="I1004" s="22">
        <f>IF(B1004&amp;""="","",COUNTIFS($B$6:B1004,B1004&amp;""))</f>
        <v/>
      </c>
      <c r="J1004" s="6">
        <f>IF(B1004&amp;""="","",B1004&amp;"|"&amp;I1004)</f>
        <v/>
      </c>
    </row>
    <row r="1005">
      <c r="A1005" s="13" t="n"/>
      <c r="B1005" s="5" t="n"/>
      <c r="C1005" s="15" t="n"/>
      <c r="D1005" s="14" t="n"/>
      <c r="E1005" s="5" t="n"/>
      <c r="F1005" s="5" t="n"/>
      <c r="G1005" s="6">
        <f>IF(B1005&amp;""="","",IFERROR(INDEX('الوحدات'!$C$6:$C$305,MATCH(B1005&amp;"",'الوحدات'!$A$6:$A$305,0))&amp;"","كود غير موجود"))</f>
        <v/>
      </c>
      <c r="H1005" s="22">
        <f>IF(OR(B1005&amp;""="",NOT(ISNUMBER(A1005))),"",IF(COUNTIFS($B$6:$B$2005,B1005&amp;"",$A$6:$A$2005,"&gt;"&amp;A1005)=0,1,0))</f>
        <v/>
      </c>
      <c r="I1005" s="22">
        <f>IF(B1005&amp;""="","",COUNTIFS($B$6:B1005,B1005&amp;""))</f>
        <v/>
      </c>
      <c r="J1005" s="6">
        <f>IF(B1005&amp;""="","",B1005&amp;"|"&amp;I1005)</f>
        <v/>
      </c>
    </row>
    <row r="1006">
      <c r="A1006" s="13" t="n"/>
      <c r="B1006" s="5" t="n"/>
      <c r="C1006" s="15" t="n"/>
      <c r="D1006" s="14" t="n"/>
      <c r="E1006" s="5" t="n"/>
      <c r="F1006" s="5" t="n"/>
      <c r="G1006" s="6">
        <f>IF(B1006&amp;""="","",IFERROR(INDEX('الوحدات'!$C$6:$C$305,MATCH(B1006&amp;"",'الوحدات'!$A$6:$A$305,0))&amp;"","كود غير موجود"))</f>
        <v/>
      </c>
      <c r="H1006" s="22">
        <f>IF(OR(B1006&amp;""="",NOT(ISNUMBER(A1006))),"",IF(COUNTIFS($B$6:$B$2005,B1006&amp;"",$A$6:$A$2005,"&gt;"&amp;A1006)=0,1,0))</f>
        <v/>
      </c>
      <c r="I1006" s="22">
        <f>IF(B1006&amp;""="","",COUNTIFS($B$6:B1006,B1006&amp;""))</f>
        <v/>
      </c>
      <c r="J1006" s="6">
        <f>IF(B1006&amp;""="","",B1006&amp;"|"&amp;I1006)</f>
        <v/>
      </c>
    </row>
    <row r="1007">
      <c r="A1007" s="13" t="n"/>
      <c r="B1007" s="5" t="n"/>
      <c r="C1007" s="15" t="n"/>
      <c r="D1007" s="14" t="n"/>
      <c r="E1007" s="5" t="n"/>
      <c r="F1007" s="5" t="n"/>
      <c r="G1007" s="6">
        <f>IF(B1007&amp;""="","",IFERROR(INDEX('الوحدات'!$C$6:$C$305,MATCH(B1007&amp;"",'الوحدات'!$A$6:$A$305,0))&amp;"","كود غير موجود"))</f>
        <v/>
      </c>
      <c r="H1007" s="22">
        <f>IF(OR(B1007&amp;""="",NOT(ISNUMBER(A1007))),"",IF(COUNTIFS($B$6:$B$2005,B1007&amp;"",$A$6:$A$2005,"&gt;"&amp;A1007)=0,1,0))</f>
        <v/>
      </c>
      <c r="I1007" s="22">
        <f>IF(B1007&amp;""="","",COUNTIFS($B$6:B1007,B1007&amp;""))</f>
        <v/>
      </c>
      <c r="J1007" s="6">
        <f>IF(B1007&amp;""="","",B1007&amp;"|"&amp;I1007)</f>
        <v/>
      </c>
    </row>
    <row r="1008">
      <c r="A1008" s="13" t="n"/>
      <c r="B1008" s="5" t="n"/>
      <c r="C1008" s="15" t="n"/>
      <c r="D1008" s="14" t="n"/>
      <c r="E1008" s="5" t="n"/>
      <c r="F1008" s="5" t="n"/>
      <c r="G1008" s="6">
        <f>IF(B1008&amp;""="","",IFERROR(INDEX('الوحدات'!$C$6:$C$305,MATCH(B1008&amp;"",'الوحدات'!$A$6:$A$305,0))&amp;"","كود غير موجود"))</f>
        <v/>
      </c>
      <c r="H1008" s="22">
        <f>IF(OR(B1008&amp;""="",NOT(ISNUMBER(A1008))),"",IF(COUNTIFS($B$6:$B$2005,B1008&amp;"",$A$6:$A$2005,"&gt;"&amp;A1008)=0,1,0))</f>
        <v/>
      </c>
      <c r="I1008" s="22">
        <f>IF(B1008&amp;""="","",COUNTIFS($B$6:B1008,B1008&amp;""))</f>
        <v/>
      </c>
      <c r="J1008" s="6">
        <f>IF(B1008&amp;""="","",B1008&amp;"|"&amp;I1008)</f>
        <v/>
      </c>
    </row>
    <row r="1009">
      <c r="A1009" s="13" t="n"/>
      <c r="B1009" s="5" t="n"/>
      <c r="C1009" s="15" t="n"/>
      <c r="D1009" s="14" t="n"/>
      <c r="E1009" s="5" t="n"/>
      <c r="F1009" s="5" t="n"/>
      <c r="G1009" s="6">
        <f>IF(B1009&amp;""="","",IFERROR(INDEX('الوحدات'!$C$6:$C$305,MATCH(B1009&amp;"",'الوحدات'!$A$6:$A$305,0))&amp;"","كود غير موجود"))</f>
        <v/>
      </c>
      <c r="H1009" s="22">
        <f>IF(OR(B1009&amp;""="",NOT(ISNUMBER(A1009))),"",IF(COUNTIFS($B$6:$B$2005,B1009&amp;"",$A$6:$A$2005,"&gt;"&amp;A1009)=0,1,0))</f>
        <v/>
      </c>
      <c r="I1009" s="22">
        <f>IF(B1009&amp;""="","",COUNTIFS($B$6:B1009,B1009&amp;""))</f>
        <v/>
      </c>
      <c r="J1009" s="6">
        <f>IF(B1009&amp;""="","",B1009&amp;"|"&amp;I1009)</f>
        <v/>
      </c>
    </row>
    <row r="1010">
      <c r="A1010" s="13" t="n"/>
      <c r="B1010" s="5" t="n"/>
      <c r="C1010" s="15" t="n"/>
      <c r="D1010" s="14" t="n"/>
      <c r="E1010" s="5" t="n"/>
      <c r="F1010" s="5" t="n"/>
      <c r="G1010" s="6">
        <f>IF(B1010&amp;""="","",IFERROR(INDEX('الوحدات'!$C$6:$C$305,MATCH(B1010&amp;"",'الوحدات'!$A$6:$A$305,0))&amp;"","كود غير موجود"))</f>
        <v/>
      </c>
      <c r="H1010" s="22">
        <f>IF(OR(B1010&amp;""="",NOT(ISNUMBER(A1010))),"",IF(COUNTIFS($B$6:$B$2005,B1010&amp;"",$A$6:$A$2005,"&gt;"&amp;A1010)=0,1,0))</f>
        <v/>
      </c>
      <c r="I1010" s="22">
        <f>IF(B1010&amp;""="","",COUNTIFS($B$6:B1010,B1010&amp;""))</f>
        <v/>
      </c>
      <c r="J1010" s="6">
        <f>IF(B1010&amp;""="","",B1010&amp;"|"&amp;I1010)</f>
        <v/>
      </c>
    </row>
    <row r="1011">
      <c r="A1011" s="13" t="n"/>
      <c r="B1011" s="5" t="n"/>
      <c r="C1011" s="15" t="n"/>
      <c r="D1011" s="14" t="n"/>
      <c r="E1011" s="5" t="n"/>
      <c r="F1011" s="5" t="n"/>
      <c r="G1011" s="6">
        <f>IF(B1011&amp;""="","",IFERROR(INDEX('الوحدات'!$C$6:$C$305,MATCH(B1011&amp;"",'الوحدات'!$A$6:$A$305,0))&amp;"","كود غير موجود"))</f>
        <v/>
      </c>
      <c r="H1011" s="22">
        <f>IF(OR(B1011&amp;""="",NOT(ISNUMBER(A1011))),"",IF(COUNTIFS($B$6:$B$2005,B1011&amp;"",$A$6:$A$2005,"&gt;"&amp;A1011)=0,1,0))</f>
        <v/>
      </c>
      <c r="I1011" s="22">
        <f>IF(B1011&amp;""="","",COUNTIFS($B$6:B1011,B1011&amp;""))</f>
        <v/>
      </c>
      <c r="J1011" s="6">
        <f>IF(B1011&amp;""="","",B1011&amp;"|"&amp;I1011)</f>
        <v/>
      </c>
    </row>
    <row r="1012">
      <c r="A1012" s="13" t="n"/>
      <c r="B1012" s="5" t="n"/>
      <c r="C1012" s="15" t="n"/>
      <c r="D1012" s="14" t="n"/>
      <c r="E1012" s="5" t="n"/>
      <c r="F1012" s="5" t="n"/>
      <c r="G1012" s="6">
        <f>IF(B1012&amp;""="","",IFERROR(INDEX('الوحدات'!$C$6:$C$305,MATCH(B1012&amp;"",'الوحدات'!$A$6:$A$305,0))&amp;"","كود غير موجود"))</f>
        <v/>
      </c>
      <c r="H1012" s="22">
        <f>IF(OR(B1012&amp;""="",NOT(ISNUMBER(A1012))),"",IF(COUNTIFS($B$6:$B$2005,B1012&amp;"",$A$6:$A$2005,"&gt;"&amp;A1012)=0,1,0))</f>
        <v/>
      </c>
      <c r="I1012" s="22">
        <f>IF(B1012&amp;""="","",COUNTIFS($B$6:B1012,B1012&amp;""))</f>
        <v/>
      </c>
      <c r="J1012" s="6">
        <f>IF(B1012&amp;""="","",B1012&amp;"|"&amp;I1012)</f>
        <v/>
      </c>
    </row>
    <row r="1013">
      <c r="A1013" s="13" t="n"/>
      <c r="B1013" s="5" t="n"/>
      <c r="C1013" s="15" t="n"/>
      <c r="D1013" s="14" t="n"/>
      <c r="E1013" s="5" t="n"/>
      <c r="F1013" s="5" t="n"/>
      <c r="G1013" s="6">
        <f>IF(B1013&amp;""="","",IFERROR(INDEX('الوحدات'!$C$6:$C$305,MATCH(B1013&amp;"",'الوحدات'!$A$6:$A$305,0))&amp;"","كود غير موجود"))</f>
        <v/>
      </c>
      <c r="H1013" s="22">
        <f>IF(OR(B1013&amp;""="",NOT(ISNUMBER(A1013))),"",IF(COUNTIFS($B$6:$B$2005,B1013&amp;"",$A$6:$A$2005,"&gt;"&amp;A1013)=0,1,0))</f>
        <v/>
      </c>
      <c r="I1013" s="22">
        <f>IF(B1013&amp;""="","",COUNTIFS($B$6:B1013,B1013&amp;""))</f>
        <v/>
      </c>
      <c r="J1013" s="6">
        <f>IF(B1013&amp;""="","",B1013&amp;"|"&amp;I1013)</f>
        <v/>
      </c>
    </row>
    <row r="1014">
      <c r="A1014" s="13" t="n"/>
      <c r="B1014" s="5" t="n"/>
      <c r="C1014" s="15" t="n"/>
      <c r="D1014" s="14" t="n"/>
      <c r="E1014" s="5" t="n"/>
      <c r="F1014" s="5" t="n"/>
      <c r="G1014" s="6">
        <f>IF(B1014&amp;""="","",IFERROR(INDEX('الوحدات'!$C$6:$C$305,MATCH(B1014&amp;"",'الوحدات'!$A$6:$A$305,0))&amp;"","كود غير موجود"))</f>
        <v/>
      </c>
      <c r="H1014" s="22">
        <f>IF(OR(B1014&amp;""="",NOT(ISNUMBER(A1014))),"",IF(COUNTIFS($B$6:$B$2005,B1014&amp;"",$A$6:$A$2005,"&gt;"&amp;A1014)=0,1,0))</f>
        <v/>
      </c>
      <c r="I1014" s="22">
        <f>IF(B1014&amp;""="","",COUNTIFS($B$6:B1014,B1014&amp;""))</f>
        <v/>
      </c>
      <c r="J1014" s="6">
        <f>IF(B1014&amp;""="","",B1014&amp;"|"&amp;I1014)</f>
        <v/>
      </c>
    </row>
    <row r="1015">
      <c r="A1015" s="13" t="n"/>
      <c r="B1015" s="5" t="n"/>
      <c r="C1015" s="15" t="n"/>
      <c r="D1015" s="14" t="n"/>
      <c r="E1015" s="5" t="n"/>
      <c r="F1015" s="5" t="n"/>
      <c r="G1015" s="6">
        <f>IF(B1015&amp;""="","",IFERROR(INDEX('الوحدات'!$C$6:$C$305,MATCH(B1015&amp;"",'الوحدات'!$A$6:$A$305,0))&amp;"","كود غير موجود"))</f>
        <v/>
      </c>
      <c r="H1015" s="22">
        <f>IF(OR(B1015&amp;""="",NOT(ISNUMBER(A1015))),"",IF(COUNTIFS($B$6:$B$2005,B1015&amp;"",$A$6:$A$2005,"&gt;"&amp;A1015)=0,1,0))</f>
        <v/>
      </c>
      <c r="I1015" s="22">
        <f>IF(B1015&amp;""="","",COUNTIFS($B$6:B1015,B1015&amp;""))</f>
        <v/>
      </c>
      <c r="J1015" s="6">
        <f>IF(B1015&amp;""="","",B1015&amp;"|"&amp;I1015)</f>
        <v/>
      </c>
    </row>
    <row r="1016">
      <c r="A1016" s="13" t="n"/>
      <c r="B1016" s="5" t="n"/>
      <c r="C1016" s="15" t="n"/>
      <c r="D1016" s="14" t="n"/>
      <c r="E1016" s="5" t="n"/>
      <c r="F1016" s="5" t="n"/>
      <c r="G1016" s="6">
        <f>IF(B1016&amp;""="","",IFERROR(INDEX('الوحدات'!$C$6:$C$305,MATCH(B1016&amp;"",'الوحدات'!$A$6:$A$305,0))&amp;"","كود غير موجود"))</f>
        <v/>
      </c>
      <c r="H1016" s="22">
        <f>IF(OR(B1016&amp;""="",NOT(ISNUMBER(A1016))),"",IF(COUNTIFS($B$6:$B$2005,B1016&amp;"",$A$6:$A$2005,"&gt;"&amp;A1016)=0,1,0))</f>
        <v/>
      </c>
      <c r="I1016" s="22">
        <f>IF(B1016&amp;""="","",COUNTIFS($B$6:B1016,B1016&amp;""))</f>
        <v/>
      </c>
      <c r="J1016" s="6">
        <f>IF(B1016&amp;""="","",B1016&amp;"|"&amp;I1016)</f>
        <v/>
      </c>
    </row>
    <row r="1017">
      <c r="A1017" s="13" t="n"/>
      <c r="B1017" s="5" t="n"/>
      <c r="C1017" s="15" t="n"/>
      <c r="D1017" s="14" t="n"/>
      <c r="E1017" s="5" t="n"/>
      <c r="F1017" s="5" t="n"/>
      <c r="G1017" s="6">
        <f>IF(B1017&amp;""="","",IFERROR(INDEX('الوحدات'!$C$6:$C$305,MATCH(B1017&amp;"",'الوحدات'!$A$6:$A$305,0))&amp;"","كود غير موجود"))</f>
        <v/>
      </c>
      <c r="H1017" s="22">
        <f>IF(OR(B1017&amp;""="",NOT(ISNUMBER(A1017))),"",IF(COUNTIFS($B$6:$B$2005,B1017&amp;"",$A$6:$A$2005,"&gt;"&amp;A1017)=0,1,0))</f>
        <v/>
      </c>
      <c r="I1017" s="22">
        <f>IF(B1017&amp;""="","",COUNTIFS($B$6:B1017,B1017&amp;""))</f>
        <v/>
      </c>
      <c r="J1017" s="6">
        <f>IF(B1017&amp;""="","",B1017&amp;"|"&amp;I1017)</f>
        <v/>
      </c>
    </row>
    <row r="1018">
      <c r="A1018" s="13" t="n"/>
      <c r="B1018" s="5" t="n"/>
      <c r="C1018" s="15" t="n"/>
      <c r="D1018" s="14" t="n"/>
      <c r="E1018" s="5" t="n"/>
      <c r="F1018" s="5" t="n"/>
      <c r="G1018" s="6">
        <f>IF(B1018&amp;""="","",IFERROR(INDEX('الوحدات'!$C$6:$C$305,MATCH(B1018&amp;"",'الوحدات'!$A$6:$A$305,0))&amp;"","كود غير موجود"))</f>
        <v/>
      </c>
      <c r="H1018" s="22">
        <f>IF(OR(B1018&amp;""="",NOT(ISNUMBER(A1018))),"",IF(COUNTIFS($B$6:$B$2005,B1018&amp;"",$A$6:$A$2005,"&gt;"&amp;A1018)=0,1,0))</f>
        <v/>
      </c>
      <c r="I1018" s="22">
        <f>IF(B1018&amp;""="","",COUNTIFS($B$6:B1018,B1018&amp;""))</f>
        <v/>
      </c>
      <c r="J1018" s="6">
        <f>IF(B1018&amp;""="","",B1018&amp;"|"&amp;I1018)</f>
        <v/>
      </c>
    </row>
    <row r="1019">
      <c r="A1019" s="13" t="n"/>
      <c r="B1019" s="5" t="n"/>
      <c r="C1019" s="15" t="n"/>
      <c r="D1019" s="14" t="n"/>
      <c r="E1019" s="5" t="n"/>
      <c r="F1019" s="5" t="n"/>
      <c r="G1019" s="6">
        <f>IF(B1019&amp;""="","",IFERROR(INDEX('الوحدات'!$C$6:$C$305,MATCH(B1019&amp;"",'الوحدات'!$A$6:$A$305,0))&amp;"","كود غير موجود"))</f>
        <v/>
      </c>
      <c r="H1019" s="22">
        <f>IF(OR(B1019&amp;""="",NOT(ISNUMBER(A1019))),"",IF(COUNTIFS($B$6:$B$2005,B1019&amp;"",$A$6:$A$2005,"&gt;"&amp;A1019)=0,1,0))</f>
        <v/>
      </c>
      <c r="I1019" s="22">
        <f>IF(B1019&amp;""="","",COUNTIFS($B$6:B1019,B1019&amp;""))</f>
        <v/>
      </c>
      <c r="J1019" s="6">
        <f>IF(B1019&amp;""="","",B1019&amp;"|"&amp;I1019)</f>
        <v/>
      </c>
    </row>
    <row r="1020">
      <c r="A1020" s="13" t="n"/>
      <c r="B1020" s="5" t="n"/>
      <c r="C1020" s="15" t="n"/>
      <c r="D1020" s="14" t="n"/>
      <c r="E1020" s="5" t="n"/>
      <c r="F1020" s="5" t="n"/>
      <c r="G1020" s="6">
        <f>IF(B1020&amp;""="","",IFERROR(INDEX('الوحدات'!$C$6:$C$305,MATCH(B1020&amp;"",'الوحدات'!$A$6:$A$305,0))&amp;"","كود غير موجود"))</f>
        <v/>
      </c>
      <c r="H1020" s="22">
        <f>IF(OR(B1020&amp;""="",NOT(ISNUMBER(A1020))),"",IF(COUNTIFS($B$6:$B$2005,B1020&amp;"",$A$6:$A$2005,"&gt;"&amp;A1020)=0,1,0))</f>
        <v/>
      </c>
      <c r="I1020" s="22">
        <f>IF(B1020&amp;""="","",COUNTIFS($B$6:B1020,B1020&amp;""))</f>
        <v/>
      </c>
      <c r="J1020" s="6">
        <f>IF(B1020&amp;""="","",B1020&amp;"|"&amp;I1020)</f>
        <v/>
      </c>
    </row>
    <row r="1021">
      <c r="A1021" s="13" t="n"/>
      <c r="B1021" s="5" t="n"/>
      <c r="C1021" s="15" t="n"/>
      <c r="D1021" s="14" t="n"/>
      <c r="E1021" s="5" t="n"/>
      <c r="F1021" s="5" t="n"/>
      <c r="G1021" s="6">
        <f>IF(B1021&amp;""="","",IFERROR(INDEX('الوحدات'!$C$6:$C$305,MATCH(B1021&amp;"",'الوحدات'!$A$6:$A$305,0))&amp;"","كود غير موجود"))</f>
        <v/>
      </c>
      <c r="H1021" s="22">
        <f>IF(OR(B1021&amp;""="",NOT(ISNUMBER(A1021))),"",IF(COUNTIFS($B$6:$B$2005,B1021&amp;"",$A$6:$A$2005,"&gt;"&amp;A1021)=0,1,0))</f>
        <v/>
      </c>
      <c r="I1021" s="22">
        <f>IF(B1021&amp;""="","",COUNTIFS($B$6:B1021,B1021&amp;""))</f>
        <v/>
      </c>
      <c r="J1021" s="6">
        <f>IF(B1021&amp;""="","",B1021&amp;"|"&amp;I1021)</f>
        <v/>
      </c>
    </row>
    <row r="1022">
      <c r="A1022" s="13" t="n"/>
      <c r="B1022" s="5" t="n"/>
      <c r="C1022" s="15" t="n"/>
      <c r="D1022" s="14" t="n"/>
      <c r="E1022" s="5" t="n"/>
      <c r="F1022" s="5" t="n"/>
      <c r="G1022" s="6">
        <f>IF(B1022&amp;""="","",IFERROR(INDEX('الوحدات'!$C$6:$C$305,MATCH(B1022&amp;"",'الوحدات'!$A$6:$A$305,0))&amp;"","كود غير موجود"))</f>
        <v/>
      </c>
      <c r="H1022" s="22">
        <f>IF(OR(B1022&amp;""="",NOT(ISNUMBER(A1022))),"",IF(COUNTIFS($B$6:$B$2005,B1022&amp;"",$A$6:$A$2005,"&gt;"&amp;A1022)=0,1,0))</f>
        <v/>
      </c>
      <c r="I1022" s="22">
        <f>IF(B1022&amp;""="","",COUNTIFS($B$6:B1022,B1022&amp;""))</f>
        <v/>
      </c>
      <c r="J1022" s="6">
        <f>IF(B1022&amp;""="","",B1022&amp;"|"&amp;I1022)</f>
        <v/>
      </c>
    </row>
    <row r="1023">
      <c r="A1023" s="13" t="n"/>
      <c r="B1023" s="5" t="n"/>
      <c r="C1023" s="15" t="n"/>
      <c r="D1023" s="14" t="n"/>
      <c r="E1023" s="5" t="n"/>
      <c r="F1023" s="5" t="n"/>
      <c r="G1023" s="6">
        <f>IF(B1023&amp;""="","",IFERROR(INDEX('الوحدات'!$C$6:$C$305,MATCH(B1023&amp;"",'الوحدات'!$A$6:$A$305,0))&amp;"","كود غير موجود"))</f>
        <v/>
      </c>
      <c r="H1023" s="22">
        <f>IF(OR(B1023&amp;""="",NOT(ISNUMBER(A1023))),"",IF(COUNTIFS($B$6:$B$2005,B1023&amp;"",$A$6:$A$2005,"&gt;"&amp;A1023)=0,1,0))</f>
        <v/>
      </c>
      <c r="I1023" s="22">
        <f>IF(B1023&amp;""="","",COUNTIFS($B$6:B1023,B1023&amp;""))</f>
        <v/>
      </c>
      <c r="J1023" s="6">
        <f>IF(B1023&amp;""="","",B1023&amp;"|"&amp;I1023)</f>
        <v/>
      </c>
    </row>
    <row r="1024">
      <c r="A1024" s="13" t="n"/>
      <c r="B1024" s="5" t="n"/>
      <c r="C1024" s="15" t="n"/>
      <c r="D1024" s="14" t="n"/>
      <c r="E1024" s="5" t="n"/>
      <c r="F1024" s="5" t="n"/>
      <c r="G1024" s="6">
        <f>IF(B1024&amp;""="","",IFERROR(INDEX('الوحدات'!$C$6:$C$305,MATCH(B1024&amp;"",'الوحدات'!$A$6:$A$305,0))&amp;"","كود غير موجود"))</f>
        <v/>
      </c>
      <c r="H1024" s="22">
        <f>IF(OR(B1024&amp;""="",NOT(ISNUMBER(A1024))),"",IF(COUNTIFS($B$6:$B$2005,B1024&amp;"",$A$6:$A$2005,"&gt;"&amp;A1024)=0,1,0))</f>
        <v/>
      </c>
      <c r="I1024" s="22">
        <f>IF(B1024&amp;""="","",COUNTIFS($B$6:B1024,B1024&amp;""))</f>
        <v/>
      </c>
      <c r="J1024" s="6">
        <f>IF(B1024&amp;""="","",B1024&amp;"|"&amp;I1024)</f>
        <v/>
      </c>
    </row>
    <row r="1025">
      <c r="A1025" s="13" t="n"/>
      <c r="B1025" s="5" t="n"/>
      <c r="C1025" s="15" t="n"/>
      <c r="D1025" s="14" t="n"/>
      <c r="E1025" s="5" t="n"/>
      <c r="F1025" s="5" t="n"/>
      <c r="G1025" s="6">
        <f>IF(B1025&amp;""="","",IFERROR(INDEX('الوحدات'!$C$6:$C$305,MATCH(B1025&amp;"",'الوحدات'!$A$6:$A$305,0))&amp;"","كود غير موجود"))</f>
        <v/>
      </c>
      <c r="H1025" s="22">
        <f>IF(OR(B1025&amp;""="",NOT(ISNUMBER(A1025))),"",IF(COUNTIFS($B$6:$B$2005,B1025&amp;"",$A$6:$A$2005,"&gt;"&amp;A1025)=0,1,0))</f>
        <v/>
      </c>
      <c r="I1025" s="22">
        <f>IF(B1025&amp;""="","",COUNTIFS($B$6:B1025,B1025&amp;""))</f>
        <v/>
      </c>
      <c r="J1025" s="6">
        <f>IF(B1025&amp;""="","",B1025&amp;"|"&amp;I1025)</f>
        <v/>
      </c>
    </row>
    <row r="1026">
      <c r="A1026" s="13" t="n"/>
      <c r="B1026" s="5" t="n"/>
      <c r="C1026" s="15" t="n"/>
      <c r="D1026" s="14" t="n"/>
      <c r="E1026" s="5" t="n"/>
      <c r="F1026" s="5" t="n"/>
      <c r="G1026" s="6">
        <f>IF(B1026&amp;""="","",IFERROR(INDEX('الوحدات'!$C$6:$C$305,MATCH(B1026&amp;"",'الوحدات'!$A$6:$A$305,0))&amp;"","كود غير موجود"))</f>
        <v/>
      </c>
      <c r="H1026" s="22">
        <f>IF(OR(B1026&amp;""="",NOT(ISNUMBER(A1026))),"",IF(COUNTIFS($B$6:$B$2005,B1026&amp;"",$A$6:$A$2005,"&gt;"&amp;A1026)=0,1,0))</f>
        <v/>
      </c>
      <c r="I1026" s="22">
        <f>IF(B1026&amp;""="","",COUNTIFS($B$6:B1026,B1026&amp;""))</f>
        <v/>
      </c>
      <c r="J1026" s="6">
        <f>IF(B1026&amp;""="","",B1026&amp;"|"&amp;I1026)</f>
        <v/>
      </c>
    </row>
    <row r="1027">
      <c r="A1027" s="13" t="n"/>
      <c r="B1027" s="5" t="n"/>
      <c r="C1027" s="15" t="n"/>
      <c r="D1027" s="14" t="n"/>
      <c r="E1027" s="5" t="n"/>
      <c r="F1027" s="5" t="n"/>
      <c r="G1027" s="6">
        <f>IF(B1027&amp;""="","",IFERROR(INDEX('الوحدات'!$C$6:$C$305,MATCH(B1027&amp;"",'الوحدات'!$A$6:$A$305,0))&amp;"","كود غير موجود"))</f>
        <v/>
      </c>
      <c r="H1027" s="22">
        <f>IF(OR(B1027&amp;""="",NOT(ISNUMBER(A1027))),"",IF(COUNTIFS($B$6:$B$2005,B1027&amp;"",$A$6:$A$2005,"&gt;"&amp;A1027)=0,1,0))</f>
        <v/>
      </c>
      <c r="I1027" s="22">
        <f>IF(B1027&amp;""="","",COUNTIFS($B$6:B1027,B1027&amp;""))</f>
        <v/>
      </c>
      <c r="J1027" s="6">
        <f>IF(B1027&amp;""="","",B1027&amp;"|"&amp;I1027)</f>
        <v/>
      </c>
    </row>
    <row r="1028">
      <c r="A1028" s="13" t="n"/>
      <c r="B1028" s="5" t="n"/>
      <c r="C1028" s="15" t="n"/>
      <c r="D1028" s="14" t="n"/>
      <c r="E1028" s="5" t="n"/>
      <c r="F1028" s="5" t="n"/>
      <c r="G1028" s="6">
        <f>IF(B1028&amp;""="","",IFERROR(INDEX('الوحدات'!$C$6:$C$305,MATCH(B1028&amp;"",'الوحدات'!$A$6:$A$305,0))&amp;"","كود غير موجود"))</f>
        <v/>
      </c>
      <c r="H1028" s="22">
        <f>IF(OR(B1028&amp;""="",NOT(ISNUMBER(A1028))),"",IF(COUNTIFS($B$6:$B$2005,B1028&amp;"",$A$6:$A$2005,"&gt;"&amp;A1028)=0,1,0))</f>
        <v/>
      </c>
      <c r="I1028" s="22">
        <f>IF(B1028&amp;""="","",COUNTIFS($B$6:B1028,B1028&amp;""))</f>
        <v/>
      </c>
      <c r="J1028" s="6">
        <f>IF(B1028&amp;""="","",B1028&amp;"|"&amp;I1028)</f>
        <v/>
      </c>
    </row>
    <row r="1029">
      <c r="A1029" s="13" t="n"/>
      <c r="B1029" s="5" t="n"/>
      <c r="C1029" s="15" t="n"/>
      <c r="D1029" s="14" t="n"/>
      <c r="E1029" s="5" t="n"/>
      <c r="F1029" s="5" t="n"/>
      <c r="G1029" s="6">
        <f>IF(B1029&amp;""="","",IFERROR(INDEX('الوحدات'!$C$6:$C$305,MATCH(B1029&amp;"",'الوحدات'!$A$6:$A$305,0))&amp;"","كود غير موجود"))</f>
        <v/>
      </c>
      <c r="H1029" s="22">
        <f>IF(OR(B1029&amp;""="",NOT(ISNUMBER(A1029))),"",IF(COUNTIFS($B$6:$B$2005,B1029&amp;"",$A$6:$A$2005,"&gt;"&amp;A1029)=0,1,0))</f>
        <v/>
      </c>
      <c r="I1029" s="22">
        <f>IF(B1029&amp;""="","",COUNTIFS($B$6:B1029,B1029&amp;""))</f>
        <v/>
      </c>
      <c r="J1029" s="6">
        <f>IF(B1029&amp;""="","",B1029&amp;"|"&amp;I1029)</f>
        <v/>
      </c>
    </row>
    <row r="1030">
      <c r="A1030" s="13" t="n"/>
      <c r="B1030" s="5" t="n"/>
      <c r="C1030" s="15" t="n"/>
      <c r="D1030" s="14" t="n"/>
      <c r="E1030" s="5" t="n"/>
      <c r="F1030" s="5" t="n"/>
      <c r="G1030" s="6">
        <f>IF(B1030&amp;""="","",IFERROR(INDEX('الوحدات'!$C$6:$C$305,MATCH(B1030&amp;"",'الوحدات'!$A$6:$A$305,0))&amp;"","كود غير موجود"))</f>
        <v/>
      </c>
      <c r="H1030" s="22">
        <f>IF(OR(B1030&amp;""="",NOT(ISNUMBER(A1030))),"",IF(COUNTIFS($B$6:$B$2005,B1030&amp;"",$A$6:$A$2005,"&gt;"&amp;A1030)=0,1,0))</f>
        <v/>
      </c>
      <c r="I1030" s="22">
        <f>IF(B1030&amp;""="","",COUNTIFS($B$6:B1030,B1030&amp;""))</f>
        <v/>
      </c>
      <c r="J1030" s="6">
        <f>IF(B1030&amp;""="","",B1030&amp;"|"&amp;I1030)</f>
        <v/>
      </c>
    </row>
    <row r="1031">
      <c r="A1031" s="13" t="n"/>
      <c r="B1031" s="5" t="n"/>
      <c r="C1031" s="15" t="n"/>
      <c r="D1031" s="14" t="n"/>
      <c r="E1031" s="5" t="n"/>
      <c r="F1031" s="5" t="n"/>
      <c r="G1031" s="6">
        <f>IF(B1031&amp;""="","",IFERROR(INDEX('الوحدات'!$C$6:$C$305,MATCH(B1031&amp;"",'الوحدات'!$A$6:$A$305,0))&amp;"","كود غير موجود"))</f>
        <v/>
      </c>
      <c r="H1031" s="22">
        <f>IF(OR(B1031&amp;""="",NOT(ISNUMBER(A1031))),"",IF(COUNTIFS($B$6:$B$2005,B1031&amp;"",$A$6:$A$2005,"&gt;"&amp;A1031)=0,1,0))</f>
        <v/>
      </c>
      <c r="I1031" s="22">
        <f>IF(B1031&amp;""="","",COUNTIFS($B$6:B1031,B1031&amp;""))</f>
        <v/>
      </c>
      <c r="J1031" s="6">
        <f>IF(B1031&amp;""="","",B1031&amp;"|"&amp;I1031)</f>
        <v/>
      </c>
    </row>
    <row r="1032">
      <c r="A1032" s="13" t="n"/>
      <c r="B1032" s="5" t="n"/>
      <c r="C1032" s="15" t="n"/>
      <c r="D1032" s="14" t="n"/>
      <c r="E1032" s="5" t="n"/>
      <c r="F1032" s="5" t="n"/>
      <c r="G1032" s="6">
        <f>IF(B1032&amp;""="","",IFERROR(INDEX('الوحدات'!$C$6:$C$305,MATCH(B1032&amp;"",'الوحدات'!$A$6:$A$305,0))&amp;"","كود غير موجود"))</f>
        <v/>
      </c>
      <c r="H1032" s="22">
        <f>IF(OR(B1032&amp;""="",NOT(ISNUMBER(A1032))),"",IF(COUNTIFS($B$6:$B$2005,B1032&amp;"",$A$6:$A$2005,"&gt;"&amp;A1032)=0,1,0))</f>
        <v/>
      </c>
      <c r="I1032" s="22">
        <f>IF(B1032&amp;""="","",COUNTIFS($B$6:B1032,B1032&amp;""))</f>
        <v/>
      </c>
      <c r="J1032" s="6">
        <f>IF(B1032&amp;""="","",B1032&amp;"|"&amp;I1032)</f>
        <v/>
      </c>
    </row>
    <row r="1033">
      <c r="A1033" s="13" t="n"/>
      <c r="B1033" s="5" t="n"/>
      <c r="C1033" s="15" t="n"/>
      <c r="D1033" s="14" t="n"/>
      <c r="E1033" s="5" t="n"/>
      <c r="F1033" s="5" t="n"/>
      <c r="G1033" s="6">
        <f>IF(B1033&amp;""="","",IFERROR(INDEX('الوحدات'!$C$6:$C$305,MATCH(B1033&amp;"",'الوحدات'!$A$6:$A$305,0))&amp;"","كود غير موجود"))</f>
        <v/>
      </c>
      <c r="H1033" s="22">
        <f>IF(OR(B1033&amp;""="",NOT(ISNUMBER(A1033))),"",IF(COUNTIFS($B$6:$B$2005,B1033&amp;"",$A$6:$A$2005,"&gt;"&amp;A1033)=0,1,0))</f>
        <v/>
      </c>
      <c r="I1033" s="22">
        <f>IF(B1033&amp;""="","",COUNTIFS($B$6:B1033,B1033&amp;""))</f>
        <v/>
      </c>
      <c r="J1033" s="6">
        <f>IF(B1033&amp;""="","",B1033&amp;"|"&amp;I1033)</f>
        <v/>
      </c>
    </row>
    <row r="1034">
      <c r="A1034" s="13" t="n"/>
      <c r="B1034" s="5" t="n"/>
      <c r="C1034" s="15" t="n"/>
      <c r="D1034" s="14" t="n"/>
      <c r="E1034" s="5" t="n"/>
      <c r="F1034" s="5" t="n"/>
      <c r="G1034" s="6">
        <f>IF(B1034&amp;""="","",IFERROR(INDEX('الوحدات'!$C$6:$C$305,MATCH(B1034&amp;"",'الوحدات'!$A$6:$A$305,0))&amp;"","كود غير موجود"))</f>
        <v/>
      </c>
      <c r="H1034" s="22">
        <f>IF(OR(B1034&amp;""="",NOT(ISNUMBER(A1034))),"",IF(COUNTIFS($B$6:$B$2005,B1034&amp;"",$A$6:$A$2005,"&gt;"&amp;A1034)=0,1,0))</f>
        <v/>
      </c>
      <c r="I1034" s="22">
        <f>IF(B1034&amp;""="","",COUNTIFS($B$6:B1034,B1034&amp;""))</f>
        <v/>
      </c>
      <c r="J1034" s="6">
        <f>IF(B1034&amp;""="","",B1034&amp;"|"&amp;I1034)</f>
        <v/>
      </c>
    </row>
    <row r="1035">
      <c r="A1035" s="13" t="n"/>
      <c r="B1035" s="5" t="n"/>
      <c r="C1035" s="15" t="n"/>
      <c r="D1035" s="14" t="n"/>
      <c r="E1035" s="5" t="n"/>
      <c r="F1035" s="5" t="n"/>
      <c r="G1035" s="6">
        <f>IF(B1035&amp;""="","",IFERROR(INDEX('الوحدات'!$C$6:$C$305,MATCH(B1035&amp;"",'الوحدات'!$A$6:$A$305,0))&amp;"","كود غير موجود"))</f>
        <v/>
      </c>
      <c r="H1035" s="22">
        <f>IF(OR(B1035&amp;""="",NOT(ISNUMBER(A1035))),"",IF(COUNTIFS($B$6:$B$2005,B1035&amp;"",$A$6:$A$2005,"&gt;"&amp;A1035)=0,1,0))</f>
        <v/>
      </c>
      <c r="I1035" s="22">
        <f>IF(B1035&amp;""="","",COUNTIFS($B$6:B1035,B1035&amp;""))</f>
        <v/>
      </c>
      <c r="J1035" s="6">
        <f>IF(B1035&amp;""="","",B1035&amp;"|"&amp;I1035)</f>
        <v/>
      </c>
    </row>
    <row r="1036">
      <c r="A1036" s="13" t="n"/>
      <c r="B1036" s="5" t="n"/>
      <c r="C1036" s="15" t="n"/>
      <c r="D1036" s="14" t="n"/>
      <c r="E1036" s="5" t="n"/>
      <c r="F1036" s="5" t="n"/>
      <c r="G1036" s="6">
        <f>IF(B1036&amp;""="","",IFERROR(INDEX('الوحدات'!$C$6:$C$305,MATCH(B1036&amp;"",'الوحدات'!$A$6:$A$305,0))&amp;"","كود غير موجود"))</f>
        <v/>
      </c>
      <c r="H1036" s="22">
        <f>IF(OR(B1036&amp;""="",NOT(ISNUMBER(A1036))),"",IF(COUNTIFS($B$6:$B$2005,B1036&amp;"",$A$6:$A$2005,"&gt;"&amp;A1036)=0,1,0))</f>
        <v/>
      </c>
      <c r="I1036" s="22">
        <f>IF(B1036&amp;""="","",COUNTIFS($B$6:B1036,B1036&amp;""))</f>
        <v/>
      </c>
      <c r="J1036" s="6">
        <f>IF(B1036&amp;""="","",B1036&amp;"|"&amp;I1036)</f>
        <v/>
      </c>
    </row>
    <row r="1037">
      <c r="A1037" s="13" t="n"/>
      <c r="B1037" s="5" t="n"/>
      <c r="C1037" s="15" t="n"/>
      <c r="D1037" s="14" t="n"/>
      <c r="E1037" s="5" t="n"/>
      <c r="F1037" s="5" t="n"/>
      <c r="G1037" s="6">
        <f>IF(B1037&amp;""="","",IFERROR(INDEX('الوحدات'!$C$6:$C$305,MATCH(B1037&amp;"",'الوحدات'!$A$6:$A$305,0))&amp;"","كود غير موجود"))</f>
        <v/>
      </c>
      <c r="H1037" s="22">
        <f>IF(OR(B1037&amp;""="",NOT(ISNUMBER(A1037))),"",IF(COUNTIFS($B$6:$B$2005,B1037&amp;"",$A$6:$A$2005,"&gt;"&amp;A1037)=0,1,0))</f>
        <v/>
      </c>
      <c r="I1037" s="22">
        <f>IF(B1037&amp;""="","",COUNTIFS($B$6:B1037,B1037&amp;""))</f>
        <v/>
      </c>
      <c r="J1037" s="6">
        <f>IF(B1037&amp;""="","",B1037&amp;"|"&amp;I1037)</f>
        <v/>
      </c>
    </row>
    <row r="1038">
      <c r="A1038" s="13" t="n"/>
      <c r="B1038" s="5" t="n"/>
      <c r="C1038" s="15" t="n"/>
      <c r="D1038" s="14" t="n"/>
      <c r="E1038" s="5" t="n"/>
      <c r="F1038" s="5" t="n"/>
      <c r="G1038" s="6">
        <f>IF(B1038&amp;""="","",IFERROR(INDEX('الوحدات'!$C$6:$C$305,MATCH(B1038&amp;"",'الوحدات'!$A$6:$A$305,0))&amp;"","كود غير موجود"))</f>
        <v/>
      </c>
      <c r="H1038" s="22">
        <f>IF(OR(B1038&amp;""="",NOT(ISNUMBER(A1038))),"",IF(COUNTIFS($B$6:$B$2005,B1038&amp;"",$A$6:$A$2005,"&gt;"&amp;A1038)=0,1,0))</f>
        <v/>
      </c>
      <c r="I1038" s="22">
        <f>IF(B1038&amp;""="","",COUNTIFS($B$6:B1038,B1038&amp;""))</f>
        <v/>
      </c>
      <c r="J1038" s="6">
        <f>IF(B1038&amp;""="","",B1038&amp;"|"&amp;I1038)</f>
        <v/>
      </c>
    </row>
    <row r="1039">
      <c r="A1039" s="13" t="n"/>
      <c r="B1039" s="5" t="n"/>
      <c r="C1039" s="15" t="n"/>
      <c r="D1039" s="14" t="n"/>
      <c r="E1039" s="5" t="n"/>
      <c r="F1039" s="5" t="n"/>
      <c r="G1039" s="6">
        <f>IF(B1039&amp;""="","",IFERROR(INDEX('الوحدات'!$C$6:$C$305,MATCH(B1039&amp;"",'الوحدات'!$A$6:$A$305,0))&amp;"","كود غير موجود"))</f>
        <v/>
      </c>
      <c r="H1039" s="22">
        <f>IF(OR(B1039&amp;""="",NOT(ISNUMBER(A1039))),"",IF(COUNTIFS($B$6:$B$2005,B1039&amp;"",$A$6:$A$2005,"&gt;"&amp;A1039)=0,1,0))</f>
        <v/>
      </c>
      <c r="I1039" s="22">
        <f>IF(B1039&amp;""="","",COUNTIFS($B$6:B1039,B1039&amp;""))</f>
        <v/>
      </c>
      <c r="J1039" s="6">
        <f>IF(B1039&amp;""="","",B1039&amp;"|"&amp;I1039)</f>
        <v/>
      </c>
    </row>
    <row r="1040">
      <c r="A1040" s="13" t="n"/>
      <c r="B1040" s="5" t="n"/>
      <c r="C1040" s="15" t="n"/>
      <c r="D1040" s="14" t="n"/>
      <c r="E1040" s="5" t="n"/>
      <c r="F1040" s="5" t="n"/>
      <c r="G1040" s="6">
        <f>IF(B1040&amp;""="","",IFERROR(INDEX('الوحدات'!$C$6:$C$305,MATCH(B1040&amp;"",'الوحدات'!$A$6:$A$305,0))&amp;"","كود غير موجود"))</f>
        <v/>
      </c>
      <c r="H1040" s="22">
        <f>IF(OR(B1040&amp;""="",NOT(ISNUMBER(A1040))),"",IF(COUNTIFS($B$6:$B$2005,B1040&amp;"",$A$6:$A$2005,"&gt;"&amp;A1040)=0,1,0))</f>
        <v/>
      </c>
      <c r="I1040" s="22">
        <f>IF(B1040&amp;""="","",COUNTIFS($B$6:B1040,B1040&amp;""))</f>
        <v/>
      </c>
      <c r="J1040" s="6">
        <f>IF(B1040&amp;""="","",B1040&amp;"|"&amp;I1040)</f>
        <v/>
      </c>
    </row>
    <row r="1041">
      <c r="A1041" s="13" t="n"/>
      <c r="B1041" s="5" t="n"/>
      <c r="C1041" s="15" t="n"/>
      <c r="D1041" s="14" t="n"/>
      <c r="E1041" s="5" t="n"/>
      <c r="F1041" s="5" t="n"/>
      <c r="G1041" s="6">
        <f>IF(B1041&amp;""="","",IFERROR(INDEX('الوحدات'!$C$6:$C$305,MATCH(B1041&amp;"",'الوحدات'!$A$6:$A$305,0))&amp;"","كود غير موجود"))</f>
        <v/>
      </c>
      <c r="H1041" s="22">
        <f>IF(OR(B1041&amp;""="",NOT(ISNUMBER(A1041))),"",IF(COUNTIFS($B$6:$B$2005,B1041&amp;"",$A$6:$A$2005,"&gt;"&amp;A1041)=0,1,0))</f>
        <v/>
      </c>
      <c r="I1041" s="22">
        <f>IF(B1041&amp;""="","",COUNTIFS($B$6:B1041,B1041&amp;""))</f>
        <v/>
      </c>
      <c r="J1041" s="6">
        <f>IF(B1041&amp;""="","",B1041&amp;"|"&amp;I1041)</f>
        <v/>
      </c>
    </row>
    <row r="1042">
      <c r="A1042" s="13" t="n"/>
      <c r="B1042" s="5" t="n"/>
      <c r="C1042" s="15" t="n"/>
      <c r="D1042" s="14" t="n"/>
      <c r="E1042" s="5" t="n"/>
      <c r="F1042" s="5" t="n"/>
      <c r="G1042" s="6">
        <f>IF(B1042&amp;""="","",IFERROR(INDEX('الوحدات'!$C$6:$C$305,MATCH(B1042&amp;"",'الوحدات'!$A$6:$A$305,0))&amp;"","كود غير موجود"))</f>
        <v/>
      </c>
      <c r="H1042" s="22">
        <f>IF(OR(B1042&amp;""="",NOT(ISNUMBER(A1042))),"",IF(COUNTIFS($B$6:$B$2005,B1042&amp;"",$A$6:$A$2005,"&gt;"&amp;A1042)=0,1,0))</f>
        <v/>
      </c>
      <c r="I1042" s="22">
        <f>IF(B1042&amp;""="","",COUNTIFS($B$6:B1042,B1042&amp;""))</f>
        <v/>
      </c>
      <c r="J1042" s="6">
        <f>IF(B1042&amp;""="","",B1042&amp;"|"&amp;I1042)</f>
        <v/>
      </c>
    </row>
    <row r="1043">
      <c r="A1043" s="13" t="n"/>
      <c r="B1043" s="5" t="n"/>
      <c r="C1043" s="15" t="n"/>
      <c r="D1043" s="14" t="n"/>
      <c r="E1043" s="5" t="n"/>
      <c r="F1043" s="5" t="n"/>
      <c r="G1043" s="6">
        <f>IF(B1043&amp;""="","",IFERROR(INDEX('الوحدات'!$C$6:$C$305,MATCH(B1043&amp;"",'الوحدات'!$A$6:$A$305,0))&amp;"","كود غير موجود"))</f>
        <v/>
      </c>
      <c r="H1043" s="22">
        <f>IF(OR(B1043&amp;""="",NOT(ISNUMBER(A1043))),"",IF(COUNTIFS($B$6:$B$2005,B1043&amp;"",$A$6:$A$2005,"&gt;"&amp;A1043)=0,1,0))</f>
        <v/>
      </c>
      <c r="I1043" s="22">
        <f>IF(B1043&amp;""="","",COUNTIFS($B$6:B1043,B1043&amp;""))</f>
        <v/>
      </c>
      <c r="J1043" s="6">
        <f>IF(B1043&amp;""="","",B1043&amp;"|"&amp;I1043)</f>
        <v/>
      </c>
    </row>
    <row r="1044">
      <c r="A1044" s="13" t="n"/>
      <c r="B1044" s="5" t="n"/>
      <c r="C1044" s="15" t="n"/>
      <c r="D1044" s="14" t="n"/>
      <c r="E1044" s="5" t="n"/>
      <c r="F1044" s="5" t="n"/>
      <c r="G1044" s="6">
        <f>IF(B1044&amp;""="","",IFERROR(INDEX('الوحدات'!$C$6:$C$305,MATCH(B1044&amp;"",'الوحدات'!$A$6:$A$305,0))&amp;"","كود غير موجود"))</f>
        <v/>
      </c>
      <c r="H1044" s="22">
        <f>IF(OR(B1044&amp;""="",NOT(ISNUMBER(A1044))),"",IF(COUNTIFS($B$6:$B$2005,B1044&amp;"",$A$6:$A$2005,"&gt;"&amp;A1044)=0,1,0))</f>
        <v/>
      </c>
      <c r="I1044" s="22">
        <f>IF(B1044&amp;""="","",COUNTIFS($B$6:B1044,B1044&amp;""))</f>
        <v/>
      </c>
      <c r="J1044" s="6">
        <f>IF(B1044&amp;""="","",B1044&amp;"|"&amp;I1044)</f>
        <v/>
      </c>
    </row>
    <row r="1045">
      <c r="A1045" s="13" t="n"/>
      <c r="B1045" s="5" t="n"/>
      <c r="C1045" s="15" t="n"/>
      <c r="D1045" s="14" t="n"/>
      <c r="E1045" s="5" t="n"/>
      <c r="F1045" s="5" t="n"/>
      <c r="G1045" s="6">
        <f>IF(B1045&amp;""="","",IFERROR(INDEX('الوحدات'!$C$6:$C$305,MATCH(B1045&amp;"",'الوحدات'!$A$6:$A$305,0))&amp;"","كود غير موجود"))</f>
        <v/>
      </c>
      <c r="H1045" s="22">
        <f>IF(OR(B1045&amp;""="",NOT(ISNUMBER(A1045))),"",IF(COUNTIFS($B$6:$B$2005,B1045&amp;"",$A$6:$A$2005,"&gt;"&amp;A1045)=0,1,0))</f>
        <v/>
      </c>
      <c r="I1045" s="22">
        <f>IF(B1045&amp;""="","",COUNTIFS($B$6:B1045,B1045&amp;""))</f>
        <v/>
      </c>
      <c r="J1045" s="6">
        <f>IF(B1045&amp;""="","",B1045&amp;"|"&amp;I1045)</f>
        <v/>
      </c>
    </row>
    <row r="1046">
      <c r="A1046" s="13" t="n"/>
      <c r="B1046" s="5" t="n"/>
      <c r="C1046" s="15" t="n"/>
      <c r="D1046" s="14" t="n"/>
      <c r="E1046" s="5" t="n"/>
      <c r="F1046" s="5" t="n"/>
      <c r="G1046" s="6">
        <f>IF(B1046&amp;""="","",IFERROR(INDEX('الوحدات'!$C$6:$C$305,MATCH(B1046&amp;"",'الوحدات'!$A$6:$A$305,0))&amp;"","كود غير موجود"))</f>
        <v/>
      </c>
      <c r="H1046" s="22">
        <f>IF(OR(B1046&amp;""="",NOT(ISNUMBER(A1046))),"",IF(COUNTIFS($B$6:$B$2005,B1046&amp;"",$A$6:$A$2005,"&gt;"&amp;A1046)=0,1,0))</f>
        <v/>
      </c>
      <c r="I1046" s="22">
        <f>IF(B1046&amp;""="","",COUNTIFS($B$6:B1046,B1046&amp;""))</f>
        <v/>
      </c>
      <c r="J1046" s="6">
        <f>IF(B1046&amp;""="","",B1046&amp;"|"&amp;I1046)</f>
        <v/>
      </c>
    </row>
    <row r="1047">
      <c r="A1047" s="13" t="n"/>
      <c r="B1047" s="5" t="n"/>
      <c r="C1047" s="15" t="n"/>
      <c r="D1047" s="14" t="n"/>
      <c r="E1047" s="5" t="n"/>
      <c r="F1047" s="5" t="n"/>
      <c r="G1047" s="6">
        <f>IF(B1047&amp;""="","",IFERROR(INDEX('الوحدات'!$C$6:$C$305,MATCH(B1047&amp;"",'الوحدات'!$A$6:$A$305,0))&amp;"","كود غير موجود"))</f>
        <v/>
      </c>
      <c r="H1047" s="22">
        <f>IF(OR(B1047&amp;""="",NOT(ISNUMBER(A1047))),"",IF(COUNTIFS($B$6:$B$2005,B1047&amp;"",$A$6:$A$2005,"&gt;"&amp;A1047)=0,1,0))</f>
        <v/>
      </c>
      <c r="I1047" s="22">
        <f>IF(B1047&amp;""="","",COUNTIFS($B$6:B1047,B1047&amp;""))</f>
        <v/>
      </c>
      <c r="J1047" s="6">
        <f>IF(B1047&amp;""="","",B1047&amp;"|"&amp;I1047)</f>
        <v/>
      </c>
    </row>
    <row r="1048">
      <c r="A1048" s="13" t="n"/>
      <c r="B1048" s="5" t="n"/>
      <c r="C1048" s="15" t="n"/>
      <c r="D1048" s="14" t="n"/>
      <c r="E1048" s="5" t="n"/>
      <c r="F1048" s="5" t="n"/>
      <c r="G1048" s="6">
        <f>IF(B1048&amp;""="","",IFERROR(INDEX('الوحدات'!$C$6:$C$305,MATCH(B1048&amp;"",'الوحدات'!$A$6:$A$305,0))&amp;"","كود غير موجود"))</f>
        <v/>
      </c>
      <c r="H1048" s="22">
        <f>IF(OR(B1048&amp;""="",NOT(ISNUMBER(A1048))),"",IF(COUNTIFS($B$6:$B$2005,B1048&amp;"",$A$6:$A$2005,"&gt;"&amp;A1048)=0,1,0))</f>
        <v/>
      </c>
      <c r="I1048" s="22">
        <f>IF(B1048&amp;""="","",COUNTIFS($B$6:B1048,B1048&amp;""))</f>
        <v/>
      </c>
      <c r="J1048" s="6">
        <f>IF(B1048&amp;""="","",B1048&amp;"|"&amp;I1048)</f>
        <v/>
      </c>
    </row>
    <row r="1049">
      <c r="A1049" s="13" t="n"/>
      <c r="B1049" s="5" t="n"/>
      <c r="C1049" s="15" t="n"/>
      <c r="D1049" s="14" t="n"/>
      <c r="E1049" s="5" t="n"/>
      <c r="F1049" s="5" t="n"/>
      <c r="G1049" s="6">
        <f>IF(B1049&amp;""="","",IFERROR(INDEX('الوحدات'!$C$6:$C$305,MATCH(B1049&amp;"",'الوحدات'!$A$6:$A$305,0))&amp;"","كود غير موجود"))</f>
        <v/>
      </c>
      <c r="H1049" s="22">
        <f>IF(OR(B1049&amp;""="",NOT(ISNUMBER(A1049))),"",IF(COUNTIFS($B$6:$B$2005,B1049&amp;"",$A$6:$A$2005,"&gt;"&amp;A1049)=0,1,0))</f>
        <v/>
      </c>
      <c r="I1049" s="22">
        <f>IF(B1049&amp;""="","",COUNTIFS($B$6:B1049,B1049&amp;""))</f>
        <v/>
      </c>
      <c r="J1049" s="6">
        <f>IF(B1049&amp;""="","",B1049&amp;"|"&amp;I1049)</f>
        <v/>
      </c>
    </row>
    <row r="1050">
      <c r="A1050" s="13" t="n"/>
      <c r="B1050" s="5" t="n"/>
      <c r="C1050" s="15" t="n"/>
      <c r="D1050" s="14" t="n"/>
      <c r="E1050" s="5" t="n"/>
      <c r="F1050" s="5" t="n"/>
      <c r="G1050" s="6">
        <f>IF(B1050&amp;""="","",IFERROR(INDEX('الوحدات'!$C$6:$C$305,MATCH(B1050&amp;"",'الوحدات'!$A$6:$A$305,0))&amp;"","كود غير موجود"))</f>
        <v/>
      </c>
      <c r="H1050" s="22">
        <f>IF(OR(B1050&amp;""="",NOT(ISNUMBER(A1050))),"",IF(COUNTIFS($B$6:$B$2005,B1050&amp;"",$A$6:$A$2005,"&gt;"&amp;A1050)=0,1,0))</f>
        <v/>
      </c>
      <c r="I1050" s="22">
        <f>IF(B1050&amp;""="","",COUNTIFS($B$6:B1050,B1050&amp;""))</f>
        <v/>
      </c>
      <c r="J1050" s="6">
        <f>IF(B1050&amp;""="","",B1050&amp;"|"&amp;I1050)</f>
        <v/>
      </c>
    </row>
    <row r="1051">
      <c r="A1051" s="13" t="n"/>
      <c r="B1051" s="5" t="n"/>
      <c r="C1051" s="15" t="n"/>
      <c r="D1051" s="14" t="n"/>
      <c r="E1051" s="5" t="n"/>
      <c r="F1051" s="5" t="n"/>
      <c r="G1051" s="6">
        <f>IF(B1051&amp;""="","",IFERROR(INDEX('الوحدات'!$C$6:$C$305,MATCH(B1051&amp;"",'الوحدات'!$A$6:$A$305,0))&amp;"","كود غير موجود"))</f>
        <v/>
      </c>
      <c r="H1051" s="22">
        <f>IF(OR(B1051&amp;""="",NOT(ISNUMBER(A1051))),"",IF(COUNTIFS($B$6:$B$2005,B1051&amp;"",$A$6:$A$2005,"&gt;"&amp;A1051)=0,1,0))</f>
        <v/>
      </c>
      <c r="I1051" s="22">
        <f>IF(B1051&amp;""="","",COUNTIFS($B$6:B1051,B1051&amp;""))</f>
        <v/>
      </c>
      <c r="J1051" s="6">
        <f>IF(B1051&amp;""="","",B1051&amp;"|"&amp;I1051)</f>
        <v/>
      </c>
    </row>
    <row r="1052">
      <c r="A1052" s="13" t="n"/>
      <c r="B1052" s="5" t="n"/>
      <c r="C1052" s="15" t="n"/>
      <c r="D1052" s="14" t="n"/>
      <c r="E1052" s="5" t="n"/>
      <c r="F1052" s="5" t="n"/>
      <c r="G1052" s="6">
        <f>IF(B1052&amp;""="","",IFERROR(INDEX('الوحدات'!$C$6:$C$305,MATCH(B1052&amp;"",'الوحدات'!$A$6:$A$305,0))&amp;"","كود غير موجود"))</f>
        <v/>
      </c>
      <c r="H1052" s="22">
        <f>IF(OR(B1052&amp;""="",NOT(ISNUMBER(A1052))),"",IF(COUNTIFS($B$6:$B$2005,B1052&amp;"",$A$6:$A$2005,"&gt;"&amp;A1052)=0,1,0))</f>
        <v/>
      </c>
      <c r="I1052" s="22">
        <f>IF(B1052&amp;""="","",COUNTIFS($B$6:B1052,B1052&amp;""))</f>
        <v/>
      </c>
      <c r="J1052" s="6">
        <f>IF(B1052&amp;""="","",B1052&amp;"|"&amp;I1052)</f>
        <v/>
      </c>
    </row>
    <row r="1053">
      <c r="A1053" s="13" t="n"/>
      <c r="B1053" s="5" t="n"/>
      <c r="C1053" s="15" t="n"/>
      <c r="D1053" s="14" t="n"/>
      <c r="E1053" s="5" t="n"/>
      <c r="F1053" s="5" t="n"/>
      <c r="G1053" s="6">
        <f>IF(B1053&amp;""="","",IFERROR(INDEX('الوحدات'!$C$6:$C$305,MATCH(B1053&amp;"",'الوحدات'!$A$6:$A$305,0))&amp;"","كود غير موجود"))</f>
        <v/>
      </c>
      <c r="H1053" s="22">
        <f>IF(OR(B1053&amp;""="",NOT(ISNUMBER(A1053))),"",IF(COUNTIFS($B$6:$B$2005,B1053&amp;"",$A$6:$A$2005,"&gt;"&amp;A1053)=0,1,0))</f>
        <v/>
      </c>
      <c r="I1053" s="22">
        <f>IF(B1053&amp;""="","",COUNTIFS($B$6:B1053,B1053&amp;""))</f>
        <v/>
      </c>
      <c r="J1053" s="6">
        <f>IF(B1053&amp;""="","",B1053&amp;"|"&amp;I1053)</f>
        <v/>
      </c>
    </row>
    <row r="1054">
      <c r="A1054" s="13" t="n"/>
      <c r="B1054" s="5" t="n"/>
      <c r="C1054" s="15" t="n"/>
      <c r="D1054" s="14" t="n"/>
      <c r="E1054" s="5" t="n"/>
      <c r="F1054" s="5" t="n"/>
      <c r="G1054" s="6">
        <f>IF(B1054&amp;""="","",IFERROR(INDEX('الوحدات'!$C$6:$C$305,MATCH(B1054&amp;"",'الوحدات'!$A$6:$A$305,0))&amp;"","كود غير موجود"))</f>
        <v/>
      </c>
      <c r="H1054" s="22">
        <f>IF(OR(B1054&amp;""="",NOT(ISNUMBER(A1054))),"",IF(COUNTIFS($B$6:$B$2005,B1054&amp;"",$A$6:$A$2005,"&gt;"&amp;A1054)=0,1,0))</f>
        <v/>
      </c>
      <c r="I1054" s="22">
        <f>IF(B1054&amp;""="","",COUNTIFS($B$6:B1054,B1054&amp;""))</f>
        <v/>
      </c>
      <c r="J1054" s="6">
        <f>IF(B1054&amp;""="","",B1054&amp;"|"&amp;I1054)</f>
        <v/>
      </c>
    </row>
    <row r="1055">
      <c r="A1055" s="13" t="n"/>
      <c r="B1055" s="5" t="n"/>
      <c r="C1055" s="15" t="n"/>
      <c r="D1055" s="14" t="n"/>
      <c r="E1055" s="5" t="n"/>
      <c r="F1055" s="5" t="n"/>
      <c r="G1055" s="6">
        <f>IF(B1055&amp;""="","",IFERROR(INDEX('الوحدات'!$C$6:$C$305,MATCH(B1055&amp;"",'الوحدات'!$A$6:$A$305,0))&amp;"","كود غير موجود"))</f>
        <v/>
      </c>
      <c r="H1055" s="22">
        <f>IF(OR(B1055&amp;""="",NOT(ISNUMBER(A1055))),"",IF(COUNTIFS($B$6:$B$2005,B1055&amp;"",$A$6:$A$2005,"&gt;"&amp;A1055)=0,1,0))</f>
        <v/>
      </c>
      <c r="I1055" s="22">
        <f>IF(B1055&amp;""="","",COUNTIFS($B$6:B1055,B1055&amp;""))</f>
        <v/>
      </c>
      <c r="J1055" s="6">
        <f>IF(B1055&amp;""="","",B1055&amp;"|"&amp;I1055)</f>
        <v/>
      </c>
    </row>
    <row r="1056">
      <c r="A1056" s="13" t="n"/>
      <c r="B1056" s="5" t="n"/>
      <c r="C1056" s="15" t="n"/>
      <c r="D1056" s="14" t="n"/>
      <c r="E1056" s="5" t="n"/>
      <c r="F1056" s="5" t="n"/>
      <c r="G1056" s="6">
        <f>IF(B1056&amp;""="","",IFERROR(INDEX('الوحدات'!$C$6:$C$305,MATCH(B1056&amp;"",'الوحدات'!$A$6:$A$305,0))&amp;"","كود غير موجود"))</f>
        <v/>
      </c>
      <c r="H1056" s="22">
        <f>IF(OR(B1056&amp;""="",NOT(ISNUMBER(A1056))),"",IF(COUNTIFS($B$6:$B$2005,B1056&amp;"",$A$6:$A$2005,"&gt;"&amp;A1056)=0,1,0))</f>
        <v/>
      </c>
      <c r="I1056" s="22">
        <f>IF(B1056&amp;""="","",COUNTIFS($B$6:B1056,B1056&amp;""))</f>
        <v/>
      </c>
      <c r="J1056" s="6">
        <f>IF(B1056&amp;""="","",B1056&amp;"|"&amp;I1056)</f>
        <v/>
      </c>
    </row>
    <row r="1057">
      <c r="A1057" s="13" t="n"/>
      <c r="B1057" s="5" t="n"/>
      <c r="C1057" s="15" t="n"/>
      <c r="D1057" s="14" t="n"/>
      <c r="E1057" s="5" t="n"/>
      <c r="F1057" s="5" t="n"/>
      <c r="G1057" s="6">
        <f>IF(B1057&amp;""="","",IFERROR(INDEX('الوحدات'!$C$6:$C$305,MATCH(B1057&amp;"",'الوحدات'!$A$6:$A$305,0))&amp;"","كود غير موجود"))</f>
        <v/>
      </c>
      <c r="H1057" s="22">
        <f>IF(OR(B1057&amp;""="",NOT(ISNUMBER(A1057))),"",IF(COUNTIFS($B$6:$B$2005,B1057&amp;"",$A$6:$A$2005,"&gt;"&amp;A1057)=0,1,0))</f>
        <v/>
      </c>
      <c r="I1057" s="22">
        <f>IF(B1057&amp;""="","",COUNTIFS($B$6:B1057,B1057&amp;""))</f>
        <v/>
      </c>
      <c r="J1057" s="6">
        <f>IF(B1057&amp;""="","",B1057&amp;"|"&amp;I1057)</f>
        <v/>
      </c>
    </row>
    <row r="1058">
      <c r="A1058" s="13" t="n"/>
      <c r="B1058" s="5" t="n"/>
      <c r="C1058" s="15" t="n"/>
      <c r="D1058" s="14" t="n"/>
      <c r="E1058" s="5" t="n"/>
      <c r="F1058" s="5" t="n"/>
      <c r="G1058" s="6">
        <f>IF(B1058&amp;""="","",IFERROR(INDEX('الوحدات'!$C$6:$C$305,MATCH(B1058&amp;"",'الوحدات'!$A$6:$A$305,0))&amp;"","كود غير موجود"))</f>
        <v/>
      </c>
      <c r="H1058" s="22">
        <f>IF(OR(B1058&amp;""="",NOT(ISNUMBER(A1058))),"",IF(COUNTIFS($B$6:$B$2005,B1058&amp;"",$A$6:$A$2005,"&gt;"&amp;A1058)=0,1,0))</f>
        <v/>
      </c>
      <c r="I1058" s="22">
        <f>IF(B1058&amp;""="","",COUNTIFS($B$6:B1058,B1058&amp;""))</f>
        <v/>
      </c>
      <c r="J1058" s="6">
        <f>IF(B1058&amp;""="","",B1058&amp;"|"&amp;I1058)</f>
        <v/>
      </c>
    </row>
    <row r="1059">
      <c r="A1059" s="13" t="n"/>
      <c r="B1059" s="5" t="n"/>
      <c r="C1059" s="15" t="n"/>
      <c r="D1059" s="14" t="n"/>
      <c r="E1059" s="5" t="n"/>
      <c r="F1059" s="5" t="n"/>
      <c r="G1059" s="6">
        <f>IF(B1059&amp;""="","",IFERROR(INDEX('الوحدات'!$C$6:$C$305,MATCH(B1059&amp;"",'الوحدات'!$A$6:$A$305,0))&amp;"","كود غير موجود"))</f>
        <v/>
      </c>
      <c r="H1059" s="22">
        <f>IF(OR(B1059&amp;""="",NOT(ISNUMBER(A1059))),"",IF(COUNTIFS($B$6:$B$2005,B1059&amp;"",$A$6:$A$2005,"&gt;"&amp;A1059)=0,1,0))</f>
        <v/>
      </c>
      <c r="I1059" s="22">
        <f>IF(B1059&amp;""="","",COUNTIFS($B$6:B1059,B1059&amp;""))</f>
        <v/>
      </c>
      <c r="J1059" s="6">
        <f>IF(B1059&amp;""="","",B1059&amp;"|"&amp;I1059)</f>
        <v/>
      </c>
    </row>
    <row r="1060">
      <c r="A1060" s="13" t="n"/>
      <c r="B1060" s="5" t="n"/>
      <c r="C1060" s="15" t="n"/>
      <c r="D1060" s="14" t="n"/>
      <c r="E1060" s="5" t="n"/>
      <c r="F1060" s="5" t="n"/>
      <c r="G1060" s="6">
        <f>IF(B1060&amp;""="","",IFERROR(INDEX('الوحدات'!$C$6:$C$305,MATCH(B1060&amp;"",'الوحدات'!$A$6:$A$305,0))&amp;"","كود غير موجود"))</f>
        <v/>
      </c>
      <c r="H1060" s="22">
        <f>IF(OR(B1060&amp;""="",NOT(ISNUMBER(A1060))),"",IF(COUNTIFS($B$6:$B$2005,B1060&amp;"",$A$6:$A$2005,"&gt;"&amp;A1060)=0,1,0))</f>
        <v/>
      </c>
      <c r="I1060" s="22">
        <f>IF(B1060&amp;""="","",COUNTIFS($B$6:B1060,B1060&amp;""))</f>
        <v/>
      </c>
      <c r="J1060" s="6">
        <f>IF(B1060&amp;""="","",B1060&amp;"|"&amp;I1060)</f>
        <v/>
      </c>
    </row>
    <row r="1061">
      <c r="A1061" s="13" t="n"/>
      <c r="B1061" s="5" t="n"/>
      <c r="C1061" s="15" t="n"/>
      <c r="D1061" s="14" t="n"/>
      <c r="E1061" s="5" t="n"/>
      <c r="F1061" s="5" t="n"/>
      <c r="G1061" s="6">
        <f>IF(B1061&amp;""="","",IFERROR(INDEX('الوحدات'!$C$6:$C$305,MATCH(B1061&amp;"",'الوحدات'!$A$6:$A$305,0))&amp;"","كود غير موجود"))</f>
        <v/>
      </c>
      <c r="H1061" s="22">
        <f>IF(OR(B1061&amp;""="",NOT(ISNUMBER(A1061))),"",IF(COUNTIFS($B$6:$B$2005,B1061&amp;"",$A$6:$A$2005,"&gt;"&amp;A1061)=0,1,0))</f>
        <v/>
      </c>
      <c r="I1061" s="22">
        <f>IF(B1061&amp;""="","",COUNTIFS($B$6:B1061,B1061&amp;""))</f>
        <v/>
      </c>
      <c r="J1061" s="6">
        <f>IF(B1061&amp;""="","",B1061&amp;"|"&amp;I1061)</f>
        <v/>
      </c>
    </row>
    <row r="1062">
      <c r="A1062" s="13" t="n"/>
      <c r="B1062" s="5" t="n"/>
      <c r="C1062" s="15" t="n"/>
      <c r="D1062" s="14" t="n"/>
      <c r="E1062" s="5" t="n"/>
      <c r="F1062" s="5" t="n"/>
      <c r="G1062" s="6">
        <f>IF(B1062&amp;""="","",IFERROR(INDEX('الوحدات'!$C$6:$C$305,MATCH(B1062&amp;"",'الوحدات'!$A$6:$A$305,0))&amp;"","كود غير موجود"))</f>
        <v/>
      </c>
      <c r="H1062" s="22">
        <f>IF(OR(B1062&amp;""="",NOT(ISNUMBER(A1062))),"",IF(COUNTIFS($B$6:$B$2005,B1062&amp;"",$A$6:$A$2005,"&gt;"&amp;A1062)=0,1,0))</f>
        <v/>
      </c>
      <c r="I1062" s="22">
        <f>IF(B1062&amp;""="","",COUNTIFS($B$6:B1062,B1062&amp;""))</f>
        <v/>
      </c>
      <c r="J1062" s="6">
        <f>IF(B1062&amp;""="","",B1062&amp;"|"&amp;I1062)</f>
        <v/>
      </c>
    </row>
    <row r="1063">
      <c r="A1063" s="13" t="n"/>
      <c r="B1063" s="5" t="n"/>
      <c r="C1063" s="15" t="n"/>
      <c r="D1063" s="14" t="n"/>
      <c r="E1063" s="5" t="n"/>
      <c r="F1063" s="5" t="n"/>
      <c r="G1063" s="6">
        <f>IF(B1063&amp;""="","",IFERROR(INDEX('الوحدات'!$C$6:$C$305,MATCH(B1063&amp;"",'الوحدات'!$A$6:$A$305,0))&amp;"","كود غير موجود"))</f>
        <v/>
      </c>
      <c r="H1063" s="22">
        <f>IF(OR(B1063&amp;""="",NOT(ISNUMBER(A1063))),"",IF(COUNTIFS($B$6:$B$2005,B1063&amp;"",$A$6:$A$2005,"&gt;"&amp;A1063)=0,1,0))</f>
        <v/>
      </c>
      <c r="I1063" s="22">
        <f>IF(B1063&amp;""="","",COUNTIFS($B$6:B1063,B1063&amp;""))</f>
        <v/>
      </c>
      <c r="J1063" s="6">
        <f>IF(B1063&amp;""="","",B1063&amp;"|"&amp;I1063)</f>
        <v/>
      </c>
    </row>
    <row r="1064">
      <c r="A1064" s="13" t="n"/>
      <c r="B1064" s="5" t="n"/>
      <c r="C1064" s="15" t="n"/>
      <c r="D1064" s="14" t="n"/>
      <c r="E1064" s="5" t="n"/>
      <c r="F1064" s="5" t="n"/>
      <c r="G1064" s="6">
        <f>IF(B1064&amp;""="","",IFERROR(INDEX('الوحدات'!$C$6:$C$305,MATCH(B1064&amp;"",'الوحدات'!$A$6:$A$305,0))&amp;"","كود غير موجود"))</f>
        <v/>
      </c>
      <c r="H1064" s="22">
        <f>IF(OR(B1064&amp;""="",NOT(ISNUMBER(A1064))),"",IF(COUNTIFS($B$6:$B$2005,B1064&amp;"",$A$6:$A$2005,"&gt;"&amp;A1064)=0,1,0))</f>
        <v/>
      </c>
      <c r="I1064" s="22">
        <f>IF(B1064&amp;""="","",COUNTIFS($B$6:B1064,B1064&amp;""))</f>
        <v/>
      </c>
      <c r="J1064" s="6">
        <f>IF(B1064&amp;""="","",B1064&amp;"|"&amp;I1064)</f>
        <v/>
      </c>
    </row>
    <row r="1065">
      <c r="A1065" s="13" t="n"/>
      <c r="B1065" s="5" t="n"/>
      <c r="C1065" s="15" t="n"/>
      <c r="D1065" s="14" t="n"/>
      <c r="E1065" s="5" t="n"/>
      <c r="F1065" s="5" t="n"/>
      <c r="G1065" s="6">
        <f>IF(B1065&amp;""="","",IFERROR(INDEX('الوحدات'!$C$6:$C$305,MATCH(B1065&amp;"",'الوحدات'!$A$6:$A$305,0))&amp;"","كود غير موجود"))</f>
        <v/>
      </c>
      <c r="H1065" s="22">
        <f>IF(OR(B1065&amp;""="",NOT(ISNUMBER(A1065))),"",IF(COUNTIFS($B$6:$B$2005,B1065&amp;"",$A$6:$A$2005,"&gt;"&amp;A1065)=0,1,0))</f>
        <v/>
      </c>
      <c r="I1065" s="22">
        <f>IF(B1065&amp;""="","",COUNTIFS($B$6:B1065,B1065&amp;""))</f>
        <v/>
      </c>
      <c r="J1065" s="6">
        <f>IF(B1065&amp;""="","",B1065&amp;"|"&amp;I1065)</f>
        <v/>
      </c>
    </row>
    <row r="1066">
      <c r="A1066" s="13" t="n"/>
      <c r="B1066" s="5" t="n"/>
      <c r="C1066" s="15" t="n"/>
      <c r="D1066" s="14" t="n"/>
      <c r="E1066" s="5" t="n"/>
      <c r="F1066" s="5" t="n"/>
      <c r="G1066" s="6">
        <f>IF(B1066&amp;""="","",IFERROR(INDEX('الوحدات'!$C$6:$C$305,MATCH(B1066&amp;"",'الوحدات'!$A$6:$A$305,0))&amp;"","كود غير موجود"))</f>
        <v/>
      </c>
      <c r="H1066" s="22">
        <f>IF(OR(B1066&amp;""="",NOT(ISNUMBER(A1066))),"",IF(COUNTIFS($B$6:$B$2005,B1066&amp;"",$A$6:$A$2005,"&gt;"&amp;A1066)=0,1,0))</f>
        <v/>
      </c>
      <c r="I1066" s="22">
        <f>IF(B1066&amp;""="","",COUNTIFS($B$6:B1066,B1066&amp;""))</f>
        <v/>
      </c>
      <c r="J1066" s="6">
        <f>IF(B1066&amp;""="","",B1066&amp;"|"&amp;I1066)</f>
        <v/>
      </c>
    </row>
    <row r="1067">
      <c r="A1067" s="13" t="n"/>
      <c r="B1067" s="5" t="n"/>
      <c r="C1067" s="15" t="n"/>
      <c r="D1067" s="14" t="n"/>
      <c r="E1067" s="5" t="n"/>
      <c r="F1067" s="5" t="n"/>
      <c r="G1067" s="6">
        <f>IF(B1067&amp;""="","",IFERROR(INDEX('الوحدات'!$C$6:$C$305,MATCH(B1067&amp;"",'الوحدات'!$A$6:$A$305,0))&amp;"","كود غير موجود"))</f>
        <v/>
      </c>
      <c r="H1067" s="22">
        <f>IF(OR(B1067&amp;""="",NOT(ISNUMBER(A1067))),"",IF(COUNTIFS($B$6:$B$2005,B1067&amp;"",$A$6:$A$2005,"&gt;"&amp;A1067)=0,1,0))</f>
        <v/>
      </c>
      <c r="I1067" s="22">
        <f>IF(B1067&amp;""="","",COUNTIFS($B$6:B1067,B1067&amp;""))</f>
        <v/>
      </c>
      <c r="J1067" s="6">
        <f>IF(B1067&amp;""="","",B1067&amp;"|"&amp;I1067)</f>
        <v/>
      </c>
    </row>
    <row r="1068">
      <c r="A1068" s="13" t="n"/>
      <c r="B1068" s="5" t="n"/>
      <c r="C1068" s="15" t="n"/>
      <c r="D1068" s="14" t="n"/>
      <c r="E1068" s="5" t="n"/>
      <c r="F1068" s="5" t="n"/>
      <c r="G1068" s="6">
        <f>IF(B1068&amp;""="","",IFERROR(INDEX('الوحدات'!$C$6:$C$305,MATCH(B1068&amp;"",'الوحدات'!$A$6:$A$305,0))&amp;"","كود غير موجود"))</f>
        <v/>
      </c>
      <c r="H1068" s="22">
        <f>IF(OR(B1068&amp;""="",NOT(ISNUMBER(A1068))),"",IF(COUNTIFS($B$6:$B$2005,B1068&amp;"",$A$6:$A$2005,"&gt;"&amp;A1068)=0,1,0))</f>
        <v/>
      </c>
      <c r="I1068" s="22">
        <f>IF(B1068&amp;""="","",COUNTIFS($B$6:B1068,B1068&amp;""))</f>
        <v/>
      </c>
      <c r="J1068" s="6">
        <f>IF(B1068&amp;""="","",B1068&amp;"|"&amp;I1068)</f>
        <v/>
      </c>
    </row>
    <row r="1069">
      <c r="A1069" s="13" t="n"/>
      <c r="B1069" s="5" t="n"/>
      <c r="C1069" s="15" t="n"/>
      <c r="D1069" s="14" t="n"/>
      <c r="E1069" s="5" t="n"/>
      <c r="F1069" s="5" t="n"/>
      <c r="G1069" s="6">
        <f>IF(B1069&amp;""="","",IFERROR(INDEX('الوحدات'!$C$6:$C$305,MATCH(B1069&amp;"",'الوحدات'!$A$6:$A$305,0))&amp;"","كود غير موجود"))</f>
        <v/>
      </c>
      <c r="H1069" s="22">
        <f>IF(OR(B1069&amp;""="",NOT(ISNUMBER(A1069))),"",IF(COUNTIFS($B$6:$B$2005,B1069&amp;"",$A$6:$A$2005,"&gt;"&amp;A1069)=0,1,0))</f>
        <v/>
      </c>
      <c r="I1069" s="22">
        <f>IF(B1069&amp;""="","",COUNTIFS($B$6:B1069,B1069&amp;""))</f>
        <v/>
      </c>
      <c r="J1069" s="6">
        <f>IF(B1069&amp;""="","",B1069&amp;"|"&amp;I1069)</f>
        <v/>
      </c>
    </row>
    <row r="1070">
      <c r="A1070" s="13" t="n"/>
      <c r="B1070" s="5" t="n"/>
      <c r="C1070" s="15" t="n"/>
      <c r="D1070" s="14" t="n"/>
      <c r="E1070" s="5" t="n"/>
      <c r="F1070" s="5" t="n"/>
      <c r="G1070" s="6">
        <f>IF(B1070&amp;""="","",IFERROR(INDEX('الوحدات'!$C$6:$C$305,MATCH(B1070&amp;"",'الوحدات'!$A$6:$A$305,0))&amp;"","كود غير موجود"))</f>
        <v/>
      </c>
      <c r="H1070" s="22">
        <f>IF(OR(B1070&amp;""="",NOT(ISNUMBER(A1070))),"",IF(COUNTIFS($B$6:$B$2005,B1070&amp;"",$A$6:$A$2005,"&gt;"&amp;A1070)=0,1,0))</f>
        <v/>
      </c>
      <c r="I1070" s="22">
        <f>IF(B1070&amp;""="","",COUNTIFS($B$6:B1070,B1070&amp;""))</f>
        <v/>
      </c>
      <c r="J1070" s="6">
        <f>IF(B1070&amp;""="","",B1070&amp;"|"&amp;I1070)</f>
        <v/>
      </c>
    </row>
    <row r="1071">
      <c r="A1071" s="13" t="n"/>
      <c r="B1071" s="5" t="n"/>
      <c r="C1071" s="15" t="n"/>
      <c r="D1071" s="14" t="n"/>
      <c r="E1071" s="5" t="n"/>
      <c r="F1071" s="5" t="n"/>
      <c r="G1071" s="6">
        <f>IF(B1071&amp;""="","",IFERROR(INDEX('الوحدات'!$C$6:$C$305,MATCH(B1071&amp;"",'الوحدات'!$A$6:$A$305,0))&amp;"","كود غير موجود"))</f>
        <v/>
      </c>
      <c r="H1071" s="22">
        <f>IF(OR(B1071&amp;""="",NOT(ISNUMBER(A1071))),"",IF(COUNTIFS($B$6:$B$2005,B1071&amp;"",$A$6:$A$2005,"&gt;"&amp;A1071)=0,1,0))</f>
        <v/>
      </c>
      <c r="I1071" s="22">
        <f>IF(B1071&amp;""="","",COUNTIFS($B$6:B1071,B1071&amp;""))</f>
        <v/>
      </c>
      <c r="J1071" s="6">
        <f>IF(B1071&amp;""="","",B1071&amp;"|"&amp;I1071)</f>
        <v/>
      </c>
    </row>
    <row r="1072">
      <c r="A1072" s="13" t="n"/>
      <c r="B1072" s="5" t="n"/>
      <c r="C1072" s="15" t="n"/>
      <c r="D1072" s="14" t="n"/>
      <c r="E1072" s="5" t="n"/>
      <c r="F1072" s="5" t="n"/>
      <c r="G1072" s="6">
        <f>IF(B1072&amp;""="","",IFERROR(INDEX('الوحدات'!$C$6:$C$305,MATCH(B1072&amp;"",'الوحدات'!$A$6:$A$305,0))&amp;"","كود غير موجود"))</f>
        <v/>
      </c>
      <c r="H1072" s="22">
        <f>IF(OR(B1072&amp;""="",NOT(ISNUMBER(A1072))),"",IF(COUNTIFS($B$6:$B$2005,B1072&amp;"",$A$6:$A$2005,"&gt;"&amp;A1072)=0,1,0))</f>
        <v/>
      </c>
      <c r="I1072" s="22">
        <f>IF(B1072&amp;""="","",COUNTIFS($B$6:B1072,B1072&amp;""))</f>
        <v/>
      </c>
      <c r="J1072" s="6">
        <f>IF(B1072&amp;""="","",B1072&amp;"|"&amp;I1072)</f>
        <v/>
      </c>
    </row>
    <row r="1073">
      <c r="A1073" s="13" t="n"/>
      <c r="B1073" s="5" t="n"/>
      <c r="C1073" s="15" t="n"/>
      <c r="D1073" s="14" t="n"/>
      <c r="E1073" s="5" t="n"/>
      <c r="F1073" s="5" t="n"/>
      <c r="G1073" s="6">
        <f>IF(B1073&amp;""="","",IFERROR(INDEX('الوحدات'!$C$6:$C$305,MATCH(B1073&amp;"",'الوحدات'!$A$6:$A$305,0))&amp;"","كود غير موجود"))</f>
        <v/>
      </c>
      <c r="H1073" s="22">
        <f>IF(OR(B1073&amp;""="",NOT(ISNUMBER(A1073))),"",IF(COUNTIFS($B$6:$B$2005,B1073&amp;"",$A$6:$A$2005,"&gt;"&amp;A1073)=0,1,0))</f>
        <v/>
      </c>
      <c r="I1073" s="22">
        <f>IF(B1073&amp;""="","",COUNTIFS($B$6:B1073,B1073&amp;""))</f>
        <v/>
      </c>
      <c r="J1073" s="6">
        <f>IF(B1073&amp;""="","",B1073&amp;"|"&amp;I1073)</f>
        <v/>
      </c>
    </row>
    <row r="1074">
      <c r="A1074" s="13" t="n"/>
      <c r="B1074" s="5" t="n"/>
      <c r="C1074" s="15" t="n"/>
      <c r="D1074" s="14" t="n"/>
      <c r="E1074" s="5" t="n"/>
      <c r="F1074" s="5" t="n"/>
      <c r="G1074" s="6">
        <f>IF(B1074&amp;""="","",IFERROR(INDEX('الوحدات'!$C$6:$C$305,MATCH(B1074&amp;"",'الوحدات'!$A$6:$A$305,0))&amp;"","كود غير موجود"))</f>
        <v/>
      </c>
      <c r="H1074" s="22">
        <f>IF(OR(B1074&amp;""="",NOT(ISNUMBER(A1074))),"",IF(COUNTIFS($B$6:$B$2005,B1074&amp;"",$A$6:$A$2005,"&gt;"&amp;A1074)=0,1,0))</f>
        <v/>
      </c>
      <c r="I1074" s="22">
        <f>IF(B1074&amp;""="","",COUNTIFS($B$6:B1074,B1074&amp;""))</f>
        <v/>
      </c>
      <c r="J1074" s="6">
        <f>IF(B1074&amp;""="","",B1074&amp;"|"&amp;I1074)</f>
        <v/>
      </c>
    </row>
    <row r="1075">
      <c r="A1075" s="13" t="n"/>
      <c r="B1075" s="5" t="n"/>
      <c r="C1075" s="15" t="n"/>
      <c r="D1075" s="14" t="n"/>
      <c r="E1075" s="5" t="n"/>
      <c r="F1075" s="5" t="n"/>
      <c r="G1075" s="6">
        <f>IF(B1075&amp;""="","",IFERROR(INDEX('الوحدات'!$C$6:$C$305,MATCH(B1075&amp;"",'الوحدات'!$A$6:$A$305,0))&amp;"","كود غير موجود"))</f>
        <v/>
      </c>
      <c r="H1075" s="22">
        <f>IF(OR(B1075&amp;""="",NOT(ISNUMBER(A1075))),"",IF(COUNTIFS($B$6:$B$2005,B1075&amp;"",$A$6:$A$2005,"&gt;"&amp;A1075)=0,1,0))</f>
        <v/>
      </c>
      <c r="I1075" s="22">
        <f>IF(B1075&amp;""="","",COUNTIFS($B$6:B1075,B1075&amp;""))</f>
        <v/>
      </c>
      <c r="J1075" s="6">
        <f>IF(B1075&amp;""="","",B1075&amp;"|"&amp;I1075)</f>
        <v/>
      </c>
    </row>
    <row r="1076">
      <c r="A1076" s="13" t="n"/>
      <c r="B1076" s="5" t="n"/>
      <c r="C1076" s="15" t="n"/>
      <c r="D1076" s="14" t="n"/>
      <c r="E1076" s="5" t="n"/>
      <c r="F1076" s="5" t="n"/>
      <c r="G1076" s="6">
        <f>IF(B1076&amp;""="","",IFERROR(INDEX('الوحدات'!$C$6:$C$305,MATCH(B1076&amp;"",'الوحدات'!$A$6:$A$305,0))&amp;"","كود غير موجود"))</f>
        <v/>
      </c>
      <c r="H1076" s="22">
        <f>IF(OR(B1076&amp;""="",NOT(ISNUMBER(A1076))),"",IF(COUNTIFS($B$6:$B$2005,B1076&amp;"",$A$6:$A$2005,"&gt;"&amp;A1076)=0,1,0))</f>
        <v/>
      </c>
      <c r="I1076" s="22">
        <f>IF(B1076&amp;""="","",COUNTIFS($B$6:B1076,B1076&amp;""))</f>
        <v/>
      </c>
      <c r="J1076" s="6">
        <f>IF(B1076&amp;""="","",B1076&amp;"|"&amp;I1076)</f>
        <v/>
      </c>
    </row>
    <row r="1077">
      <c r="A1077" s="13" t="n"/>
      <c r="B1077" s="5" t="n"/>
      <c r="C1077" s="15" t="n"/>
      <c r="D1077" s="14" t="n"/>
      <c r="E1077" s="5" t="n"/>
      <c r="F1077" s="5" t="n"/>
      <c r="G1077" s="6">
        <f>IF(B1077&amp;""="","",IFERROR(INDEX('الوحدات'!$C$6:$C$305,MATCH(B1077&amp;"",'الوحدات'!$A$6:$A$305,0))&amp;"","كود غير موجود"))</f>
        <v/>
      </c>
      <c r="H1077" s="22">
        <f>IF(OR(B1077&amp;""="",NOT(ISNUMBER(A1077))),"",IF(COUNTIFS($B$6:$B$2005,B1077&amp;"",$A$6:$A$2005,"&gt;"&amp;A1077)=0,1,0))</f>
        <v/>
      </c>
      <c r="I1077" s="22">
        <f>IF(B1077&amp;""="","",COUNTIFS($B$6:B1077,B1077&amp;""))</f>
        <v/>
      </c>
      <c r="J1077" s="6">
        <f>IF(B1077&amp;""="","",B1077&amp;"|"&amp;I1077)</f>
        <v/>
      </c>
    </row>
    <row r="1078">
      <c r="A1078" s="13" t="n"/>
      <c r="B1078" s="5" t="n"/>
      <c r="C1078" s="15" t="n"/>
      <c r="D1078" s="14" t="n"/>
      <c r="E1078" s="5" t="n"/>
      <c r="F1078" s="5" t="n"/>
      <c r="G1078" s="6">
        <f>IF(B1078&amp;""="","",IFERROR(INDEX('الوحدات'!$C$6:$C$305,MATCH(B1078&amp;"",'الوحدات'!$A$6:$A$305,0))&amp;"","كود غير موجود"))</f>
        <v/>
      </c>
      <c r="H1078" s="22">
        <f>IF(OR(B1078&amp;""="",NOT(ISNUMBER(A1078))),"",IF(COUNTIFS($B$6:$B$2005,B1078&amp;"",$A$6:$A$2005,"&gt;"&amp;A1078)=0,1,0))</f>
        <v/>
      </c>
      <c r="I1078" s="22">
        <f>IF(B1078&amp;""="","",COUNTIFS($B$6:B1078,B1078&amp;""))</f>
        <v/>
      </c>
      <c r="J1078" s="6">
        <f>IF(B1078&amp;""="","",B1078&amp;"|"&amp;I1078)</f>
        <v/>
      </c>
    </row>
    <row r="1079">
      <c r="A1079" s="13" t="n"/>
      <c r="B1079" s="5" t="n"/>
      <c r="C1079" s="15" t="n"/>
      <c r="D1079" s="14" t="n"/>
      <c r="E1079" s="5" t="n"/>
      <c r="F1079" s="5" t="n"/>
      <c r="G1079" s="6">
        <f>IF(B1079&amp;""="","",IFERROR(INDEX('الوحدات'!$C$6:$C$305,MATCH(B1079&amp;"",'الوحدات'!$A$6:$A$305,0))&amp;"","كود غير موجود"))</f>
        <v/>
      </c>
      <c r="H1079" s="22">
        <f>IF(OR(B1079&amp;""="",NOT(ISNUMBER(A1079))),"",IF(COUNTIFS($B$6:$B$2005,B1079&amp;"",$A$6:$A$2005,"&gt;"&amp;A1079)=0,1,0))</f>
        <v/>
      </c>
      <c r="I1079" s="22">
        <f>IF(B1079&amp;""="","",COUNTIFS($B$6:B1079,B1079&amp;""))</f>
        <v/>
      </c>
      <c r="J1079" s="6">
        <f>IF(B1079&amp;""="","",B1079&amp;"|"&amp;I1079)</f>
        <v/>
      </c>
    </row>
    <row r="1080">
      <c r="A1080" s="13" t="n"/>
      <c r="B1080" s="5" t="n"/>
      <c r="C1080" s="15" t="n"/>
      <c r="D1080" s="14" t="n"/>
      <c r="E1080" s="5" t="n"/>
      <c r="F1080" s="5" t="n"/>
      <c r="G1080" s="6">
        <f>IF(B1080&amp;""="","",IFERROR(INDEX('الوحدات'!$C$6:$C$305,MATCH(B1080&amp;"",'الوحدات'!$A$6:$A$305,0))&amp;"","كود غير موجود"))</f>
        <v/>
      </c>
      <c r="H1080" s="22">
        <f>IF(OR(B1080&amp;""="",NOT(ISNUMBER(A1080))),"",IF(COUNTIFS($B$6:$B$2005,B1080&amp;"",$A$6:$A$2005,"&gt;"&amp;A1080)=0,1,0))</f>
        <v/>
      </c>
      <c r="I1080" s="22">
        <f>IF(B1080&amp;""="","",COUNTIFS($B$6:B1080,B1080&amp;""))</f>
        <v/>
      </c>
      <c r="J1080" s="6">
        <f>IF(B1080&amp;""="","",B1080&amp;"|"&amp;I1080)</f>
        <v/>
      </c>
    </row>
    <row r="1081">
      <c r="A1081" s="13" t="n"/>
      <c r="B1081" s="5" t="n"/>
      <c r="C1081" s="15" t="n"/>
      <c r="D1081" s="14" t="n"/>
      <c r="E1081" s="5" t="n"/>
      <c r="F1081" s="5" t="n"/>
      <c r="G1081" s="6">
        <f>IF(B1081&amp;""="","",IFERROR(INDEX('الوحدات'!$C$6:$C$305,MATCH(B1081&amp;"",'الوحدات'!$A$6:$A$305,0))&amp;"","كود غير موجود"))</f>
        <v/>
      </c>
      <c r="H1081" s="22">
        <f>IF(OR(B1081&amp;""="",NOT(ISNUMBER(A1081))),"",IF(COUNTIFS($B$6:$B$2005,B1081&amp;"",$A$6:$A$2005,"&gt;"&amp;A1081)=0,1,0))</f>
        <v/>
      </c>
      <c r="I1081" s="22">
        <f>IF(B1081&amp;""="","",COUNTIFS($B$6:B1081,B1081&amp;""))</f>
        <v/>
      </c>
      <c r="J1081" s="6">
        <f>IF(B1081&amp;""="","",B1081&amp;"|"&amp;I1081)</f>
        <v/>
      </c>
    </row>
    <row r="1082">
      <c r="A1082" s="13" t="n"/>
      <c r="B1082" s="5" t="n"/>
      <c r="C1082" s="15" t="n"/>
      <c r="D1082" s="14" t="n"/>
      <c r="E1082" s="5" t="n"/>
      <c r="F1082" s="5" t="n"/>
      <c r="G1082" s="6">
        <f>IF(B1082&amp;""="","",IFERROR(INDEX('الوحدات'!$C$6:$C$305,MATCH(B1082&amp;"",'الوحدات'!$A$6:$A$305,0))&amp;"","كود غير موجود"))</f>
        <v/>
      </c>
      <c r="H1082" s="22">
        <f>IF(OR(B1082&amp;""="",NOT(ISNUMBER(A1082))),"",IF(COUNTIFS($B$6:$B$2005,B1082&amp;"",$A$6:$A$2005,"&gt;"&amp;A1082)=0,1,0))</f>
        <v/>
      </c>
      <c r="I1082" s="22">
        <f>IF(B1082&amp;""="","",COUNTIFS($B$6:B1082,B1082&amp;""))</f>
        <v/>
      </c>
      <c r="J1082" s="6">
        <f>IF(B1082&amp;""="","",B1082&amp;"|"&amp;I1082)</f>
        <v/>
      </c>
    </row>
    <row r="1083">
      <c r="A1083" s="13" t="n"/>
      <c r="B1083" s="5" t="n"/>
      <c r="C1083" s="15" t="n"/>
      <c r="D1083" s="14" t="n"/>
      <c r="E1083" s="5" t="n"/>
      <c r="F1083" s="5" t="n"/>
      <c r="G1083" s="6">
        <f>IF(B1083&amp;""="","",IFERROR(INDEX('الوحدات'!$C$6:$C$305,MATCH(B1083&amp;"",'الوحدات'!$A$6:$A$305,0))&amp;"","كود غير موجود"))</f>
        <v/>
      </c>
      <c r="H1083" s="22">
        <f>IF(OR(B1083&amp;""="",NOT(ISNUMBER(A1083))),"",IF(COUNTIFS($B$6:$B$2005,B1083&amp;"",$A$6:$A$2005,"&gt;"&amp;A1083)=0,1,0))</f>
        <v/>
      </c>
      <c r="I1083" s="22">
        <f>IF(B1083&amp;""="","",COUNTIFS($B$6:B1083,B1083&amp;""))</f>
        <v/>
      </c>
      <c r="J1083" s="6">
        <f>IF(B1083&amp;""="","",B1083&amp;"|"&amp;I1083)</f>
        <v/>
      </c>
    </row>
    <row r="1084">
      <c r="A1084" s="13" t="n"/>
      <c r="B1084" s="5" t="n"/>
      <c r="C1084" s="15" t="n"/>
      <c r="D1084" s="14" t="n"/>
      <c r="E1084" s="5" t="n"/>
      <c r="F1084" s="5" t="n"/>
      <c r="G1084" s="6">
        <f>IF(B1084&amp;""="","",IFERROR(INDEX('الوحدات'!$C$6:$C$305,MATCH(B1084&amp;"",'الوحدات'!$A$6:$A$305,0))&amp;"","كود غير موجود"))</f>
        <v/>
      </c>
      <c r="H1084" s="22">
        <f>IF(OR(B1084&amp;""="",NOT(ISNUMBER(A1084))),"",IF(COUNTIFS($B$6:$B$2005,B1084&amp;"",$A$6:$A$2005,"&gt;"&amp;A1084)=0,1,0))</f>
        <v/>
      </c>
      <c r="I1084" s="22">
        <f>IF(B1084&amp;""="","",COUNTIFS($B$6:B1084,B1084&amp;""))</f>
        <v/>
      </c>
      <c r="J1084" s="6">
        <f>IF(B1084&amp;""="","",B1084&amp;"|"&amp;I1084)</f>
        <v/>
      </c>
    </row>
    <row r="1085">
      <c r="A1085" s="13" t="n"/>
      <c r="B1085" s="5" t="n"/>
      <c r="C1085" s="15" t="n"/>
      <c r="D1085" s="14" t="n"/>
      <c r="E1085" s="5" t="n"/>
      <c r="F1085" s="5" t="n"/>
      <c r="G1085" s="6">
        <f>IF(B1085&amp;""="","",IFERROR(INDEX('الوحدات'!$C$6:$C$305,MATCH(B1085&amp;"",'الوحدات'!$A$6:$A$305,0))&amp;"","كود غير موجود"))</f>
        <v/>
      </c>
      <c r="H1085" s="22">
        <f>IF(OR(B1085&amp;""="",NOT(ISNUMBER(A1085))),"",IF(COUNTIFS($B$6:$B$2005,B1085&amp;"",$A$6:$A$2005,"&gt;"&amp;A1085)=0,1,0))</f>
        <v/>
      </c>
      <c r="I1085" s="22">
        <f>IF(B1085&amp;""="","",COUNTIFS($B$6:B1085,B1085&amp;""))</f>
        <v/>
      </c>
      <c r="J1085" s="6">
        <f>IF(B1085&amp;""="","",B1085&amp;"|"&amp;I1085)</f>
        <v/>
      </c>
    </row>
    <row r="1086">
      <c r="A1086" s="13" t="n"/>
      <c r="B1086" s="5" t="n"/>
      <c r="C1086" s="15" t="n"/>
      <c r="D1086" s="14" t="n"/>
      <c r="E1086" s="5" t="n"/>
      <c r="F1086" s="5" t="n"/>
      <c r="G1086" s="6">
        <f>IF(B1086&amp;""="","",IFERROR(INDEX('الوحدات'!$C$6:$C$305,MATCH(B1086&amp;"",'الوحدات'!$A$6:$A$305,0))&amp;"","كود غير موجود"))</f>
        <v/>
      </c>
      <c r="H1086" s="22">
        <f>IF(OR(B1086&amp;""="",NOT(ISNUMBER(A1086))),"",IF(COUNTIFS($B$6:$B$2005,B1086&amp;"",$A$6:$A$2005,"&gt;"&amp;A1086)=0,1,0))</f>
        <v/>
      </c>
      <c r="I1086" s="22">
        <f>IF(B1086&amp;""="","",COUNTIFS($B$6:B1086,B1086&amp;""))</f>
        <v/>
      </c>
      <c r="J1086" s="6">
        <f>IF(B1086&amp;""="","",B1086&amp;"|"&amp;I1086)</f>
        <v/>
      </c>
    </row>
    <row r="1087">
      <c r="A1087" s="13" t="n"/>
      <c r="B1087" s="5" t="n"/>
      <c r="C1087" s="15" t="n"/>
      <c r="D1087" s="14" t="n"/>
      <c r="E1087" s="5" t="n"/>
      <c r="F1087" s="5" t="n"/>
      <c r="G1087" s="6">
        <f>IF(B1087&amp;""="","",IFERROR(INDEX('الوحدات'!$C$6:$C$305,MATCH(B1087&amp;"",'الوحدات'!$A$6:$A$305,0))&amp;"","كود غير موجود"))</f>
        <v/>
      </c>
      <c r="H1087" s="22">
        <f>IF(OR(B1087&amp;""="",NOT(ISNUMBER(A1087))),"",IF(COUNTIFS($B$6:$B$2005,B1087&amp;"",$A$6:$A$2005,"&gt;"&amp;A1087)=0,1,0))</f>
        <v/>
      </c>
      <c r="I1087" s="22">
        <f>IF(B1087&amp;""="","",COUNTIFS($B$6:B1087,B1087&amp;""))</f>
        <v/>
      </c>
      <c r="J1087" s="6">
        <f>IF(B1087&amp;""="","",B1087&amp;"|"&amp;I1087)</f>
        <v/>
      </c>
    </row>
    <row r="1088">
      <c r="A1088" s="13" t="n"/>
      <c r="B1088" s="5" t="n"/>
      <c r="C1088" s="15" t="n"/>
      <c r="D1088" s="14" t="n"/>
      <c r="E1088" s="5" t="n"/>
      <c r="F1088" s="5" t="n"/>
      <c r="G1088" s="6">
        <f>IF(B1088&amp;""="","",IFERROR(INDEX('الوحدات'!$C$6:$C$305,MATCH(B1088&amp;"",'الوحدات'!$A$6:$A$305,0))&amp;"","كود غير موجود"))</f>
        <v/>
      </c>
      <c r="H1088" s="22">
        <f>IF(OR(B1088&amp;""="",NOT(ISNUMBER(A1088))),"",IF(COUNTIFS($B$6:$B$2005,B1088&amp;"",$A$6:$A$2005,"&gt;"&amp;A1088)=0,1,0))</f>
        <v/>
      </c>
      <c r="I1088" s="22">
        <f>IF(B1088&amp;""="","",COUNTIFS($B$6:B1088,B1088&amp;""))</f>
        <v/>
      </c>
      <c r="J1088" s="6">
        <f>IF(B1088&amp;""="","",B1088&amp;"|"&amp;I1088)</f>
        <v/>
      </c>
    </row>
    <row r="1089">
      <c r="A1089" s="13" t="n"/>
      <c r="B1089" s="5" t="n"/>
      <c r="C1089" s="15" t="n"/>
      <c r="D1089" s="14" t="n"/>
      <c r="E1089" s="5" t="n"/>
      <c r="F1089" s="5" t="n"/>
      <c r="G1089" s="6">
        <f>IF(B1089&amp;""="","",IFERROR(INDEX('الوحدات'!$C$6:$C$305,MATCH(B1089&amp;"",'الوحدات'!$A$6:$A$305,0))&amp;"","كود غير موجود"))</f>
        <v/>
      </c>
      <c r="H1089" s="22">
        <f>IF(OR(B1089&amp;""="",NOT(ISNUMBER(A1089))),"",IF(COUNTIFS($B$6:$B$2005,B1089&amp;"",$A$6:$A$2005,"&gt;"&amp;A1089)=0,1,0))</f>
        <v/>
      </c>
      <c r="I1089" s="22">
        <f>IF(B1089&amp;""="","",COUNTIFS($B$6:B1089,B1089&amp;""))</f>
        <v/>
      </c>
      <c r="J1089" s="6">
        <f>IF(B1089&amp;""="","",B1089&amp;"|"&amp;I1089)</f>
        <v/>
      </c>
    </row>
    <row r="1090">
      <c r="A1090" s="13" t="n"/>
      <c r="B1090" s="5" t="n"/>
      <c r="C1090" s="15" t="n"/>
      <c r="D1090" s="14" t="n"/>
      <c r="E1090" s="5" t="n"/>
      <c r="F1090" s="5" t="n"/>
      <c r="G1090" s="6">
        <f>IF(B1090&amp;""="","",IFERROR(INDEX('الوحدات'!$C$6:$C$305,MATCH(B1090&amp;"",'الوحدات'!$A$6:$A$305,0))&amp;"","كود غير موجود"))</f>
        <v/>
      </c>
      <c r="H1090" s="22">
        <f>IF(OR(B1090&amp;""="",NOT(ISNUMBER(A1090))),"",IF(COUNTIFS($B$6:$B$2005,B1090&amp;"",$A$6:$A$2005,"&gt;"&amp;A1090)=0,1,0))</f>
        <v/>
      </c>
      <c r="I1090" s="22">
        <f>IF(B1090&amp;""="","",COUNTIFS($B$6:B1090,B1090&amp;""))</f>
        <v/>
      </c>
      <c r="J1090" s="6">
        <f>IF(B1090&amp;""="","",B1090&amp;"|"&amp;I1090)</f>
        <v/>
      </c>
    </row>
    <row r="1091">
      <c r="A1091" s="13" t="n"/>
      <c r="B1091" s="5" t="n"/>
      <c r="C1091" s="15" t="n"/>
      <c r="D1091" s="14" t="n"/>
      <c r="E1091" s="5" t="n"/>
      <c r="F1091" s="5" t="n"/>
      <c r="G1091" s="6">
        <f>IF(B1091&amp;""="","",IFERROR(INDEX('الوحدات'!$C$6:$C$305,MATCH(B1091&amp;"",'الوحدات'!$A$6:$A$305,0))&amp;"","كود غير موجود"))</f>
        <v/>
      </c>
      <c r="H1091" s="22">
        <f>IF(OR(B1091&amp;""="",NOT(ISNUMBER(A1091))),"",IF(COUNTIFS($B$6:$B$2005,B1091&amp;"",$A$6:$A$2005,"&gt;"&amp;A1091)=0,1,0))</f>
        <v/>
      </c>
      <c r="I1091" s="22">
        <f>IF(B1091&amp;""="","",COUNTIFS($B$6:B1091,B1091&amp;""))</f>
        <v/>
      </c>
      <c r="J1091" s="6">
        <f>IF(B1091&amp;""="","",B1091&amp;"|"&amp;I1091)</f>
        <v/>
      </c>
    </row>
    <row r="1092">
      <c r="A1092" s="13" t="n"/>
      <c r="B1092" s="5" t="n"/>
      <c r="C1092" s="15" t="n"/>
      <c r="D1092" s="14" t="n"/>
      <c r="E1092" s="5" t="n"/>
      <c r="F1092" s="5" t="n"/>
      <c r="G1092" s="6">
        <f>IF(B1092&amp;""="","",IFERROR(INDEX('الوحدات'!$C$6:$C$305,MATCH(B1092&amp;"",'الوحدات'!$A$6:$A$305,0))&amp;"","كود غير موجود"))</f>
        <v/>
      </c>
      <c r="H1092" s="22">
        <f>IF(OR(B1092&amp;""="",NOT(ISNUMBER(A1092))),"",IF(COUNTIFS($B$6:$B$2005,B1092&amp;"",$A$6:$A$2005,"&gt;"&amp;A1092)=0,1,0))</f>
        <v/>
      </c>
      <c r="I1092" s="22">
        <f>IF(B1092&amp;""="","",COUNTIFS($B$6:B1092,B1092&amp;""))</f>
        <v/>
      </c>
      <c r="J1092" s="6">
        <f>IF(B1092&amp;""="","",B1092&amp;"|"&amp;I1092)</f>
        <v/>
      </c>
    </row>
    <row r="1093">
      <c r="A1093" s="13" t="n"/>
      <c r="B1093" s="5" t="n"/>
      <c r="C1093" s="15" t="n"/>
      <c r="D1093" s="14" t="n"/>
      <c r="E1093" s="5" t="n"/>
      <c r="F1093" s="5" t="n"/>
      <c r="G1093" s="6">
        <f>IF(B1093&amp;""="","",IFERROR(INDEX('الوحدات'!$C$6:$C$305,MATCH(B1093&amp;"",'الوحدات'!$A$6:$A$305,0))&amp;"","كود غير موجود"))</f>
        <v/>
      </c>
      <c r="H1093" s="22">
        <f>IF(OR(B1093&amp;""="",NOT(ISNUMBER(A1093))),"",IF(COUNTIFS($B$6:$B$2005,B1093&amp;"",$A$6:$A$2005,"&gt;"&amp;A1093)=0,1,0))</f>
        <v/>
      </c>
      <c r="I1093" s="22">
        <f>IF(B1093&amp;""="","",COUNTIFS($B$6:B1093,B1093&amp;""))</f>
        <v/>
      </c>
      <c r="J1093" s="6">
        <f>IF(B1093&amp;""="","",B1093&amp;"|"&amp;I1093)</f>
        <v/>
      </c>
    </row>
    <row r="1094">
      <c r="A1094" s="13" t="n"/>
      <c r="B1094" s="5" t="n"/>
      <c r="C1094" s="15" t="n"/>
      <c r="D1094" s="14" t="n"/>
      <c r="E1094" s="5" t="n"/>
      <c r="F1094" s="5" t="n"/>
      <c r="G1094" s="6">
        <f>IF(B1094&amp;""="","",IFERROR(INDEX('الوحدات'!$C$6:$C$305,MATCH(B1094&amp;"",'الوحدات'!$A$6:$A$305,0))&amp;"","كود غير موجود"))</f>
        <v/>
      </c>
      <c r="H1094" s="22">
        <f>IF(OR(B1094&amp;""="",NOT(ISNUMBER(A1094))),"",IF(COUNTIFS($B$6:$B$2005,B1094&amp;"",$A$6:$A$2005,"&gt;"&amp;A1094)=0,1,0))</f>
        <v/>
      </c>
      <c r="I1094" s="22">
        <f>IF(B1094&amp;""="","",COUNTIFS($B$6:B1094,B1094&amp;""))</f>
        <v/>
      </c>
      <c r="J1094" s="6">
        <f>IF(B1094&amp;""="","",B1094&amp;"|"&amp;I1094)</f>
        <v/>
      </c>
    </row>
    <row r="1095">
      <c r="A1095" s="13" t="n"/>
      <c r="B1095" s="5" t="n"/>
      <c r="C1095" s="15" t="n"/>
      <c r="D1095" s="14" t="n"/>
      <c r="E1095" s="5" t="n"/>
      <c r="F1095" s="5" t="n"/>
      <c r="G1095" s="6">
        <f>IF(B1095&amp;""="","",IFERROR(INDEX('الوحدات'!$C$6:$C$305,MATCH(B1095&amp;"",'الوحدات'!$A$6:$A$305,0))&amp;"","كود غير موجود"))</f>
        <v/>
      </c>
      <c r="H1095" s="22">
        <f>IF(OR(B1095&amp;""="",NOT(ISNUMBER(A1095))),"",IF(COUNTIFS($B$6:$B$2005,B1095&amp;"",$A$6:$A$2005,"&gt;"&amp;A1095)=0,1,0))</f>
        <v/>
      </c>
      <c r="I1095" s="22">
        <f>IF(B1095&amp;""="","",COUNTIFS($B$6:B1095,B1095&amp;""))</f>
        <v/>
      </c>
      <c r="J1095" s="6">
        <f>IF(B1095&amp;""="","",B1095&amp;"|"&amp;I1095)</f>
        <v/>
      </c>
    </row>
    <row r="1096">
      <c r="A1096" s="13" t="n"/>
      <c r="B1096" s="5" t="n"/>
      <c r="C1096" s="15" t="n"/>
      <c r="D1096" s="14" t="n"/>
      <c r="E1096" s="5" t="n"/>
      <c r="F1096" s="5" t="n"/>
      <c r="G1096" s="6">
        <f>IF(B1096&amp;""="","",IFERROR(INDEX('الوحدات'!$C$6:$C$305,MATCH(B1096&amp;"",'الوحدات'!$A$6:$A$305,0))&amp;"","كود غير موجود"))</f>
        <v/>
      </c>
      <c r="H1096" s="22">
        <f>IF(OR(B1096&amp;""="",NOT(ISNUMBER(A1096))),"",IF(COUNTIFS($B$6:$B$2005,B1096&amp;"",$A$6:$A$2005,"&gt;"&amp;A1096)=0,1,0))</f>
        <v/>
      </c>
      <c r="I1096" s="22">
        <f>IF(B1096&amp;""="","",COUNTIFS($B$6:B1096,B1096&amp;""))</f>
        <v/>
      </c>
      <c r="J1096" s="6">
        <f>IF(B1096&amp;""="","",B1096&amp;"|"&amp;I1096)</f>
        <v/>
      </c>
    </row>
    <row r="1097">
      <c r="A1097" s="13" t="n"/>
      <c r="B1097" s="5" t="n"/>
      <c r="C1097" s="15" t="n"/>
      <c r="D1097" s="14" t="n"/>
      <c r="E1097" s="5" t="n"/>
      <c r="F1097" s="5" t="n"/>
      <c r="G1097" s="6">
        <f>IF(B1097&amp;""="","",IFERROR(INDEX('الوحدات'!$C$6:$C$305,MATCH(B1097&amp;"",'الوحدات'!$A$6:$A$305,0))&amp;"","كود غير موجود"))</f>
        <v/>
      </c>
      <c r="H1097" s="22">
        <f>IF(OR(B1097&amp;""="",NOT(ISNUMBER(A1097))),"",IF(COUNTIFS($B$6:$B$2005,B1097&amp;"",$A$6:$A$2005,"&gt;"&amp;A1097)=0,1,0))</f>
        <v/>
      </c>
      <c r="I1097" s="22">
        <f>IF(B1097&amp;""="","",COUNTIFS($B$6:B1097,B1097&amp;""))</f>
        <v/>
      </c>
      <c r="J1097" s="6">
        <f>IF(B1097&amp;""="","",B1097&amp;"|"&amp;I1097)</f>
        <v/>
      </c>
    </row>
    <row r="1098">
      <c r="A1098" s="13" t="n"/>
      <c r="B1098" s="5" t="n"/>
      <c r="C1098" s="15" t="n"/>
      <c r="D1098" s="14" t="n"/>
      <c r="E1098" s="5" t="n"/>
      <c r="F1098" s="5" t="n"/>
      <c r="G1098" s="6">
        <f>IF(B1098&amp;""="","",IFERROR(INDEX('الوحدات'!$C$6:$C$305,MATCH(B1098&amp;"",'الوحدات'!$A$6:$A$305,0))&amp;"","كود غير موجود"))</f>
        <v/>
      </c>
      <c r="H1098" s="22">
        <f>IF(OR(B1098&amp;""="",NOT(ISNUMBER(A1098))),"",IF(COUNTIFS($B$6:$B$2005,B1098&amp;"",$A$6:$A$2005,"&gt;"&amp;A1098)=0,1,0))</f>
        <v/>
      </c>
      <c r="I1098" s="22">
        <f>IF(B1098&amp;""="","",COUNTIFS($B$6:B1098,B1098&amp;""))</f>
        <v/>
      </c>
      <c r="J1098" s="6">
        <f>IF(B1098&amp;""="","",B1098&amp;"|"&amp;I1098)</f>
        <v/>
      </c>
    </row>
    <row r="1099">
      <c r="A1099" s="13" t="n"/>
      <c r="B1099" s="5" t="n"/>
      <c r="C1099" s="15" t="n"/>
      <c r="D1099" s="14" t="n"/>
      <c r="E1099" s="5" t="n"/>
      <c r="F1099" s="5" t="n"/>
      <c r="G1099" s="6">
        <f>IF(B1099&amp;""="","",IFERROR(INDEX('الوحدات'!$C$6:$C$305,MATCH(B1099&amp;"",'الوحدات'!$A$6:$A$305,0))&amp;"","كود غير موجود"))</f>
        <v/>
      </c>
      <c r="H1099" s="22">
        <f>IF(OR(B1099&amp;""="",NOT(ISNUMBER(A1099))),"",IF(COUNTIFS($B$6:$B$2005,B1099&amp;"",$A$6:$A$2005,"&gt;"&amp;A1099)=0,1,0))</f>
        <v/>
      </c>
      <c r="I1099" s="22">
        <f>IF(B1099&amp;""="","",COUNTIFS($B$6:B1099,B1099&amp;""))</f>
        <v/>
      </c>
      <c r="J1099" s="6">
        <f>IF(B1099&amp;""="","",B1099&amp;"|"&amp;I1099)</f>
        <v/>
      </c>
    </row>
    <row r="1100">
      <c r="A1100" s="13" t="n"/>
      <c r="B1100" s="5" t="n"/>
      <c r="C1100" s="15" t="n"/>
      <c r="D1100" s="14" t="n"/>
      <c r="E1100" s="5" t="n"/>
      <c r="F1100" s="5" t="n"/>
      <c r="G1100" s="6">
        <f>IF(B1100&amp;""="","",IFERROR(INDEX('الوحدات'!$C$6:$C$305,MATCH(B1100&amp;"",'الوحدات'!$A$6:$A$305,0))&amp;"","كود غير موجود"))</f>
        <v/>
      </c>
      <c r="H1100" s="22">
        <f>IF(OR(B1100&amp;""="",NOT(ISNUMBER(A1100))),"",IF(COUNTIFS($B$6:$B$2005,B1100&amp;"",$A$6:$A$2005,"&gt;"&amp;A1100)=0,1,0))</f>
        <v/>
      </c>
      <c r="I1100" s="22">
        <f>IF(B1100&amp;""="","",COUNTIFS($B$6:B1100,B1100&amp;""))</f>
        <v/>
      </c>
      <c r="J1100" s="6">
        <f>IF(B1100&amp;""="","",B1100&amp;"|"&amp;I1100)</f>
        <v/>
      </c>
    </row>
    <row r="1101">
      <c r="A1101" s="13" t="n"/>
      <c r="B1101" s="5" t="n"/>
      <c r="C1101" s="15" t="n"/>
      <c r="D1101" s="14" t="n"/>
      <c r="E1101" s="5" t="n"/>
      <c r="F1101" s="5" t="n"/>
      <c r="G1101" s="6">
        <f>IF(B1101&amp;""="","",IFERROR(INDEX('الوحدات'!$C$6:$C$305,MATCH(B1101&amp;"",'الوحدات'!$A$6:$A$305,0))&amp;"","كود غير موجود"))</f>
        <v/>
      </c>
      <c r="H1101" s="22">
        <f>IF(OR(B1101&amp;""="",NOT(ISNUMBER(A1101))),"",IF(COUNTIFS($B$6:$B$2005,B1101&amp;"",$A$6:$A$2005,"&gt;"&amp;A1101)=0,1,0))</f>
        <v/>
      </c>
      <c r="I1101" s="22">
        <f>IF(B1101&amp;""="","",COUNTIFS($B$6:B1101,B1101&amp;""))</f>
        <v/>
      </c>
      <c r="J1101" s="6">
        <f>IF(B1101&amp;""="","",B1101&amp;"|"&amp;I1101)</f>
        <v/>
      </c>
    </row>
    <row r="1102">
      <c r="A1102" s="13" t="n"/>
      <c r="B1102" s="5" t="n"/>
      <c r="C1102" s="15" t="n"/>
      <c r="D1102" s="14" t="n"/>
      <c r="E1102" s="5" t="n"/>
      <c r="F1102" s="5" t="n"/>
      <c r="G1102" s="6">
        <f>IF(B1102&amp;""="","",IFERROR(INDEX('الوحدات'!$C$6:$C$305,MATCH(B1102&amp;"",'الوحدات'!$A$6:$A$305,0))&amp;"","كود غير موجود"))</f>
        <v/>
      </c>
      <c r="H1102" s="22">
        <f>IF(OR(B1102&amp;""="",NOT(ISNUMBER(A1102))),"",IF(COUNTIFS($B$6:$B$2005,B1102&amp;"",$A$6:$A$2005,"&gt;"&amp;A1102)=0,1,0))</f>
        <v/>
      </c>
      <c r="I1102" s="22">
        <f>IF(B1102&amp;""="","",COUNTIFS($B$6:B1102,B1102&amp;""))</f>
        <v/>
      </c>
      <c r="J1102" s="6">
        <f>IF(B1102&amp;""="","",B1102&amp;"|"&amp;I1102)</f>
        <v/>
      </c>
    </row>
    <row r="1103">
      <c r="A1103" s="13" t="n"/>
      <c r="B1103" s="5" t="n"/>
      <c r="C1103" s="15" t="n"/>
      <c r="D1103" s="14" t="n"/>
      <c r="E1103" s="5" t="n"/>
      <c r="F1103" s="5" t="n"/>
      <c r="G1103" s="6">
        <f>IF(B1103&amp;""="","",IFERROR(INDEX('الوحدات'!$C$6:$C$305,MATCH(B1103&amp;"",'الوحدات'!$A$6:$A$305,0))&amp;"","كود غير موجود"))</f>
        <v/>
      </c>
      <c r="H1103" s="22">
        <f>IF(OR(B1103&amp;""="",NOT(ISNUMBER(A1103))),"",IF(COUNTIFS($B$6:$B$2005,B1103&amp;"",$A$6:$A$2005,"&gt;"&amp;A1103)=0,1,0))</f>
        <v/>
      </c>
      <c r="I1103" s="22">
        <f>IF(B1103&amp;""="","",COUNTIFS($B$6:B1103,B1103&amp;""))</f>
        <v/>
      </c>
      <c r="J1103" s="6">
        <f>IF(B1103&amp;""="","",B1103&amp;"|"&amp;I1103)</f>
        <v/>
      </c>
    </row>
    <row r="1104">
      <c r="A1104" s="13" t="n"/>
      <c r="B1104" s="5" t="n"/>
      <c r="C1104" s="15" t="n"/>
      <c r="D1104" s="14" t="n"/>
      <c r="E1104" s="5" t="n"/>
      <c r="F1104" s="5" t="n"/>
      <c r="G1104" s="6">
        <f>IF(B1104&amp;""="","",IFERROR(INDEX('الوحدات'!$C$6:$C$305,MATCH(B1104&amp;"",'الوحدات'!$A$6:$A$305,0))&amp;"","كود غير موجود"))</f>
        <v/>
      </c>
      <c r="H1104" s="22">
        <f>IF(OR(B1104&amp;""="",NOT(ISNUMBER(A1104))),"",IF(COUNTIFS($B$6:$B$2005,B1104&amp;"",$A$6:$A$2005,"&gt;"&amp;A1104)=0,1,0))</f>
        <v/>
      </c>
      <c r="I1104" s="22">
        <f>IF(B1104&amp;""="","",COUNTIFS($B$6:B1104,B1104&amp;""))</f>
        <v/>
      </c>
      <c r="J1104" s="6">
        <f>IF(B1104&amp;""="","",B1104&amp;"|"&amp;I1104)</f>
        <v/>
      </c>
    </row>
    <row r="1105">
      <c r="A1105" s="13" t="n"/>
      <c r="B1105" s="5" t="n"/>
      <c r="C1105" s="15" t="n"/>
      <c r="D1105" s="14" t="n"/>
      <c r="E1105" s="5" t="n"/>
      <c r="F1105" s="5" t="n"/>
      <c r="G1105" s="6">
        <f>IF(B1105&amp;""="","",IFERROR(INDEX('الوحدات'!$C$6:$C$305,MATCH(B1105&amp;"",'الوحدات'!$A$6:$A$305,0))&amp;"","كود غير موجود"))</f>
        <v/>
      </c>
      <c r="H1105" s="22">
        <f>IF(OR(B1105&amp;""="",NOT(ISNUMBER(A1105))),"",IF(COUNTIFS($B$6:$B$2005,B1105&amp;"",$A$6:$A$2005,"&gt;"&amp;A1105)=0,1,0))</f>
        <v/>
      </c>
      <c r="I1105" s="22">
        <f>IF(B1105&amp;""="","",COUNTIFS($B$6:B1105,B1105&amp;""))</f>
        <v/>
      </c>
      <c r="J1105" s="6">
        <f>IF(B1105&amp;""="","",B1105&amp;"|"&amp;I1105)</f>
        <v/>
      </c>
    </row>
    <row r="1106">
      <c r="A1106" s="13" t="n"/>
      <c r="B1106" s="5" t="n"/>
      <c r="C1106" s="15" t="n"/>
      <c r="D1106" s="14" t="n"/>
      <c r="E1106" s="5" t="n"/>
      <c r="F1106" s="5" t="n"/>
      <c r="G1106" s="6">
        <f>IF(B1106&amp;""="","",IFERROR(INDEX('الوحدات'!$C$6:$C$305,MATCH(B1106&amp;"",'الوحدات'!$A$6:$A$305,0))&amp;"","كود غير موجود"))</f>
        <v/>
      </c>
      <c r="H1106" s="22">
        <f>IF(OR(B1106&amp;""="",NOT(ISNUMBER(A1106))),"",IF(COUNTIFS($B$6:$B$2005,B1106&amp;"",$A$6:$A$2005,"&gt;"&amp;A1106)=0,1,0))</f>
        <v/>
      </c>
      <c r="I1106" s="22">
        <f>IF(B1106&amp;""="","",COUNTIFS($B$6:B1106,B1106&amp;""))</f>
        <v/>
      </c>
      <c r="J1106" s="6">
        <f>IF(B1106&amp;""="","",B1106&amp;"|"&amp;I1106)</f>
        <v/>
      </c>
    </row>
    <row r="1107">
      <c r="A1107" s="13" t="n"/>
      <c r="B1107" s="5" t="n"/>
      <c r="C1107" s="15" t="n"/>
      <c r="D1107" s="14" t="n"/>
      <c r="E1107" s="5" t="n"/>
      <c r="F1107" s="5" t="n"/>
      <c r="G1107" s="6">
        <f>IF(B1107&amp;""="","",IFERROR(INDEX('الوحدات'!$C$6:$C$305,MATCH(B1107&amp;"",'الوحدات'!$A$6:$A$305,0))&amp;"","كود غير موجود"))</f>
        <v/>
      </c>
      <c r="H1107" s="22">
        <f>IF(OR(B1107&amp;""="",NOT(ISNUMBER(A1107))),"",IF(COUNTIFS($B$6:$B$2005,B1107&amp;"",$A$6:$A$2005,"&gt;"&amp;A1107)=0,1,0))</f>
        <v/>
      </c>
      <c r="I1107" s="22">
        <f>IF(B1107&amp;""="","",COUNTIFS($B$6:B1107,B1107&amp;""))</f>
        <v/>
      </c>
      <c r="J1107" s="6">
        <f>IF(B1107&amp;""="","",B1107&amp;"|"&amp;I1107)</f>
        <v/>
      </c>
    </row>
    <row r="1108">
      <c r="A1108" s="13" t="n"/>
      <c r="B1108" s="5" t="n"/>
      <c r="C1108" s="15" t="n"/>
      <c r="D1108" s="14" t="n"/>
      <c r="E1108" s="5" t="n"/>
      <c r="F1108" s="5" t="n"/>
      <c r="G1108" s="6">
        <f>IF(B1108&amp;""="","",IFERROR(INDEX('الوحدات'!$C$6:$C$305,MATCH(B1108&amp;"",'الوحدات'!$A$6:$A$305,0))&amp;"","كود غير موجود"))</f>
        <v/>
      </c>
      <c r="H1108" s="22">
        <f>IF(OR(B1108&amp;""="",NOT(ISNUMBER(A1108))),"",IF(COUNTIFS($B$6:$B$2005,B1108&amp;"",$A$6:$A$2005,"&gt;"&amp;A1108)=0,1,0))</f>
        <v/>
      </c>
      <c r="I1108" s="22">
        <f>IF(B1108&amp;""="","",COUNTIFS($B$6:B1108,B1108&amp;""))</f>
        <v/>
      </c>
      <c r="J1108" s="6">
        <f>IF(B1108&amp;""="","",B1108&amp;"|"&amp;I1108)</f>
        <v/>
      </c>
    </row>
    <row r="1109">
      <c r="A1109" s="13" t="n"/>
      <c r="B1109" s="5" t="n"/>
      <c r="C1109" s="15" t="n"/>
      <c r="D1109" s="14" t="n"/>
      <c r="E1109" s="5" t="n"/>
      <c r="F1109" s="5" t="n"/>
      <c r="G1109" s="6">
        <f>IF(B1109&amp;""="","",IFERROR(INDEX('الوحدات'!$C$6:$C$305,MATCH(B1109&amp;"",'الوحدات'!$A$6:$A$305,0))&amp;"","كود غير موجود"))</f>
        <v/>
      </c>
      <c r="H1109" s="22">
        <f>IF(OR(B1109&amp;""="",NOT(ISNUMBER(A1109))),"",IF(COUNTIFS($B$6:$B$2005,B1109&amp;"",$A$6:$A$2005,"&gt;"&amp;A1109)=0,1,0))</f>
        <v/>
      </c>
      <c r="I1109" s="22">
        <f>IF(B1109&amp;""="","",COUNTIFS($B$6:B1109,B1109&amp;""))</f>
        <v/>
      </c>
      <c r="J1109" s="6">
        <f>IF(B1109&amp;""="","",B1109&amp;"|"&amp;I1109)</f>
        <v/>
      </c>
    </row>
    <row r="1110">
      <c r="A1110" s="13" t="n"/>
      <c r="B1110" s="5" t="n"/>
      <c r="C1110" s="15" t="n"/>
      <c r="D1110" s="14" t="n"/>
      <c r="E1110" s="5" t="n"/>
      <c r="F1110" s="5" t="n"/>
      <c r="G1110" s="6">
        <f>IF(B1110&amp;""="","",IFERROR(INDEX('الوحدات'!$C$6:$C$305,MATCH(B1110&amp;"",'الوحدات'!$A$6:$A$305,0))&amp;"","كود غير موجود"))</f>
        <v/>
      </c>
      <c r="H1110" s="22">
        <f>IF(OR(B1110&amp;""="",NOT(ISNUMBER(A1110))),"",IF(COUNTIFS($B$6:$B$2005,B1110&amp;"",$A$6:$A$2005,"&gt;"&amp;A1110)=0,1,0))</f>
        <v/>
      </c>
      <c r="I1110" s="22">
        <f>IF(B1110&amp;""="","",COUNTIFS($B$6:B1110,B1110&amp;""))</f>
        <v/>
      </c>
      <c r="J1110" s="6">
        <f>IF(B1110&amp;""="","",B1110&amp;"|"&amp;I1110)</f>
        <v/>
      </c>
    </row>
    <row r="1111">
      <c r="A1111" s="13" t="n"/>
      <c r="B1111" s="5" t="n"/>
      <c r="C1111" s="15" t="n"/>
      <c r="D1111" s="14" t="n"/>
      <c r="E1111" s="5" t="n"/>
      <c r="F1111" s="5" t="n"/>
      <c r="G1111" s="6">
        <f>IF(B1111&amp;""="","",IFERROR(INDEX('الوحدات'!$C$6:$C$305,MATCH(B1111&amp;"",'الوحدات'!$A$6:$A$305,0))&amp;"","كود غير موجود"))</f>
        <v/>
      </c>
      <c r="H1111" s="22">
        <f>IF(OR(B1111&amp;""="",NOT(ISNUMBER(A1111))),"",IF(COUNTIFS($B$6:$B$2005,B1111&amp;"",$A$6:$A$2005,"&gt;"&amp;A1111)=0,1,0))</f>
        <v/>
      </c>
      <c r="I1111" s="22">
        <f>IF(B1111&amp;""="","",COUNTIFS($B$6:B1111,B1111&amp;""))</f>
        <v/>
      </c>
      <c r="J1111" s="6">
        <f>IF(B1111&amp;""="","",B1111&amp;"|"&amp;I1111)</f>
        <v/>
      </c>
    </row>
    <row r="1112">
      <c r="A1112" s="13" t="n"/>
      <c r="B1112" s="5" t="n"/>
      <c r="C1112" s="15" t="n"/>
      <c r="D1112" s="14" t="n"/>
      <c r="E1112" s="5" t="n"/>
      <c r="F1112" s="5" t="n"/>
      <c r="G1112" s="6">
        <f>IF(B1112&amp;""="","",IFERROR(INDEX('الوحدات'!$C$6:$C$305,MATCH(B1112&amp;"",'الوحدات'!$A$6:$A$305,0))&amp;"","كود غير موجود"))</f>
        <v/>
      </c>
      <c r="H1112" s="22">
        <f>IF(OR(B1112&amp;""="",NOT(ISNUMBER(A1112))),"",IF(COUNTIFS($B$6:$B$2005,B1112&amp;"",$A$6:$A$2005,"&gt;"&amp;A1112)=0,1,0))</f>
        <v/>
      </c>
      <c r="I1112" s="22">
        <f>IF(B1112&amp;""="","",COUNTIFS($B$6:B1112,B1112&amp;""))</f>
        <v/>
      </c>
      <c r="J1112" s="6">
        <f>IF(B1112&amp;""="","",B1112&amp;"|"&amp;I1112)</f>
        <v/>
      </c>
    </row>
    <row r="1113">
      <c r="A1113" s="13" t="n"/>
      <c r="B1113" s="5" t="n"/>
      <c r="C1113" s="15" t="n"/>
      <c r="D1113" s="14" t="n"/>
      <c r="E1113" s="5" t="n"/>
      <c r="F1113" s="5" t="n"/>
      <c r="G1113" s="6">
        <f>IF(B1113&amp;""="","",IFERROR(INDEX('الوحدات'!$C$6:$C$305,MATCH(B1113&amp;"",'الوحدات'!$A$6:$A$305,0))&amp;"","كود غير موجود"))</f>
        <v/>
      </c>
      <c r="H1113" s="22">
        <f>IF(OR(B1113&amp;""="",NOT(ISNUMBER(A1113))),"",IF(COUNTIFS($B$6:$B$2005,B1113&amp;"",$A$6:$A$2005,"&gt;"&amp;A1113)=0,1,0))</f>
        <v/>
      </c>
      <c r="I1113" s="22">
        <f>IF(B1113&amp;""="","",COUNTIFS($B$6:B1113,B1113&amp;""))</f>
        <v/>
      </c>
      <c r="J1113" s="6">
        <f>IF(B1113&amp;""="","",B1113&amp;"|"&amp;I1113)</f>
        <v/>
      </c>
    </row>
    <row r="1114">
      <c r="A1114" s="13" t="n"/>
      <c r="B1114" s="5" t="n"/>
      <c r="C1114" s="15" t="n"/>
      <c r="D1114" s="14" t="n"/>
      <c r="E1114" s="5" t="n"/>
      <c r="F1114" s="5" t="n"/>
      <c r="G1114" s="6">
        <f>IF(B1114&amp;""="","",IFERROR(INDEX('الوحدات'!$C$6:$C$305,MATCH(B1114&amp;"",'الوحدات'!$A$6:$A$305,0))&amp;"","كود غير موجود"))</f>
        <v/>
      </c>
      <c r="H1114" s="22">
        <f>IF(OR(B1114&amp;""="",NOT(ISNUMBER(A1114))),"",IF(COUNTIFS($B$6:$B$2005,B1114&amp;"",$A$6:$A$2005,"&gt;"&amp;A1114)=0,1,0))</f>
        <v/>
      </c>
      <c r="I1114" s="22">
        <f>IF(B1114&amp;""="","",COUNTIFS($B$6:B1114,B1114&amp;""))</f>
        <v/>
      </c>
      <c r="J1114" s="6">
        <f>IF(B1114&amp;""="","",B1114&amp;"|"&amp;I1114)</f>
        <v/>
      </c>
    </row>
    <row r="1115">
      <c r="A1115" s="13" t="n"/>
      <c r="B1115" s="5" t="n"/>
      <c r="C1115" s="15" t="n"/>
      <c r="D1115" s="14" t="n"/>
      <c r="E1115" s="5" t="n"/>
      <c r="F1115" s="5" t="n"/>
      <c r="G1115" s="6">
        <f>IF(B1115&amp;""="","",IFERROR(INDEX('الوحدات'!$C$6:$C$305,MATCH(B1115&amp;"",'الوحدات'!$A$6:$A$305,0))&amp;"","كود غير موجود"))</f>
        <v/>
      </c>
      <c r="H1115" s="22">
        <f>IF(OR(B1115&amp;""="",NOT(ISNUMBER(A1115))),"",IF(COUNTIFS($B$6:$B$2005,B1115&amp;"",$A$6:$A$2005,"&gt;"&amp;A1115)=0,1,0))</f>
        <v/>
      </c>
      <c r="I1115" s="22">
        <f>IF(B1115&amp;""="","",COUNTIFS($B$6:B1115,B1115&amp;""))</f>
        <v/>
      </c>
      <c r="J1115" s="6">
        <f>IF(B1115&amp;""="","",B1115&amp;"|"&amp;I1115)</f>
        <v/>
      </c>
    </row>
    <row r="1116">
      <c r="A1116" s="13" t="n"/>
      <c r="B1116" s="5" t="n"/>
      <c r="C1116" s="15" t="n"/>
      <c r="D1116" s="14" t="n"/>
      <c r="E1116" s="5" t="n"/>
      <c r="F1116" s="5" t="n"/>
      <c r="G1116" s="6">
        <f>IF(B1116&amp;""="","",IFERROR(INDEX('الوحدات'!$C$6:$C$305,MATCH(B1116&amp;"",'الوحدات'!$A$6:$A$305,0))&amp;"","كود غير موجود"))</f>
        <v/>
      </c>
      <c r="H1116" s="22">
        <f>IF(OR(B1116&amp;""="",NOT(ISNUMBER(A1116))),"",IF(COUNTIFS($B$6:$B$2005,B1116&amp;"",$A$6:$A$2005,"&gt;"&amp;A1116)=0,1,0))</f>
        <v/>
      </c>
      <c r="I1116" s="22">
        <f>IF(B1116&amp;""="","",COUNTIFS($B$6:B1116,B1116&amp;""))</f>
        <v/>
      </c>
      <c r="J1116" s="6">
        <f>IF(B1116&amp;""="","",B1116&amp;"|"&amp;I1116)</f>
        <v/>
      </c>
    </row>
    <row r="1117">
      <c r="A1117" s="13" t="n"/>
      <c r="B1117" s="5" t="n"/>
      <c r="C1117" s="15" t="n"/>
      <c r="D1117" s="14" t="n"/>
      <c r="E1117" s="5" t="n"/>
      <c r="F1117" s="5" t="n"/>
      <c r="G1117" s="6">
        <f>IF(B1117&amp;""="","",IFERROR(INDEX('الوحدات'!$C$6:$C$305,MATCH(B1117&amp;"",'الوحدات'!$A$6:$A$305,0))&amp;"","كود غير موجود"))</f>
        <v/>
      </c>
      <c r="H1117" s="22">
        <f>IF(OR(B1117&amp;""="",NOT(ISNUMBER(A1117))),"",IF(COUNTIFS($B$6:$B$2005,B1117&amp;"",$A$6:$A$2005,"&gt;"&amp;A1117)=0,1,0))</f>
        <v/>
      </c>
      <c r="I1117" s="22">
        <f>IF(B1117&amp;""="","",COUNTIFS($B$6:B1117,B1117&amp;""))</f>
        <v/>
      </c>
      <c r="J1117" s="6">
        <f>IF(B1117&amp;""="","",B1117&amp;"|"&amp;I1117)</f>
        <v/>
      </c>
    </row>
    <row r="1118">
      <c r="A1118" s="13" t="n"/>
      <c r="B1118" s="5" t="n"/>
      <c r="C1118" s="15" t="n"/>
      <c r="D1118" s="14" t="n"/>
      <c r="E1118" s="5" t="n"/>
      <c r="F1118" s="5" t="n"/>
      <c r="G1118" s="6">
        <f>IF(B1118&amp;""="","",IFERROR(INDEX('الوحدات'!$C$6:$C$305,MATCH(B1118&amp;"",'الوحدات'!$A$6:$A$305,0))&amp;"","كود غير موجود"))</f>
        <v/>
      </c>
      <c r="H1118" s="22">
        <f>IF(OR(B1118&amp;""="",NOT(ISNUMBER(A1118))),"",IF(COUNTIFS($B$6:$B$2005,B1118&amp;"",$A$6:$A$2005,"&gt;"&amp;A1118)=0,1,0))</f>
        <v/>
      </c>
      <c r="I1118" s="22">
        <f>IF(B1118&amp;""="","",COUNTIFS($B$6:B1118,B1118&amp;""))</f>
        <v/>
      </c>
      <c r="J1118" s="6">
        <f>IF(B1118&amp;""="","",B1118&amp;"|"&amp;I1118)</f>
        <v/>
      </c>
    </row>
    <row r="1119">
      <c r="A1119" s="13" t="n"/>
      <c r="B1119" s="5" t="n"/>
      <c r="C1119" s="15" t="n"/>
      <c r="D1119" s="14" t="n"/>
      <c r="E1119" s="5" t="n"/>
      <c r="F1119" s="5" t="n"/>
      <c r="G1119" s="6">
        <f>IF(B1119&amp;""="","",IFERROR(INDEX('الوحدات'!$C$6:$C$305,MATCH(B1119&amp;"",'الوحدات'!$A$6:$A$305,0))&amp;"","كود غير موجود"))</f>
        <v/>
      </c>
      <c r="H1119" s="22">
        <f>IF(OR(B1119&amp;""="",NOT(ISNUMBER(A1119))),"",IF(COUNTIFS($B$6:$B$2005,B1119&amp;"",$A$6:$A$2005,"&gt;"&amp;A1119)=0,1,0))</f>
        <v/>
      </c>
      <c r="I1119" s="22">
        <f>IF(B1119&amp;""="","",COUNTIFS($B$6:B1119,B1119&amp;""))</f>
        <v/>
      </c>
      <c r="J1119" s="6">
        <f>IF(B1119&amp;""="","",B1119&amp;"|"&amp;I1119)</f>
        <v/>
      </c>
    </row>
    <row r="1120">
      <c r="A1120" s="13" t="n"/>
      <c r="B1120" s="5" t="n"/>
      <c r="C1120" s="15" t="n"/>
      <c r="D1120" s="14" t="n"/>
      <c r="E1120" s="5" t="n"/>
      <c r="F1120" s="5" t="n"/>
      <c r="G1120" s="6">
        <f>IF(B1120&amp;""="","",IFERROR(INDEX('الوحدات'!$C$6:$C$305,MATCH(B1120&amp;"",'الوحدات'!$A$6:$A$305,0))&amp;"","كود غير موجود"))</f>
        <v/>
      </c>
      <c r="H1120" s="22">
        <f>IF(OR(B1120&amp;""="",NOT(ISNUMBER(A1120))),"",IF(COUNTIFS($B$6:$B$2005,B1120&amp;"",$A$6:$A$2005,"&gt;"&amp;A1120)=0,1,0))</f>
        <v/>
      </c>
      <c r="I1120" s="22">
        <f>IF(B1120&amp;""="","",COUNTIFS($B$6:B1120,B1120&amp;""))</f>
        <v/>
      </c>
      <c r="J1120" s="6">
        <f>IF(B1120&amp;""="","",B1120&amp;"|"&amp;I1120)</f>
        <v/>
      </c>
    </row>
    <row r="1121">
      <c r="A1121" s="13" t="n"/>
      <c r="B1121" s="5" t="n"/>
      <c r="C1121" s="15" t="n"/>
      <c r="D1121" s="14" t="n"/>
      <c r="E1121" s="5" t="n"/>
      <c r="F1121" s="5" t="n"/>
      <c r="G1121" s="6">
        <f>IF(B1121&amp;""="","",IFERROR(INDEX('الوحدات'!$C$6:$C$305,MATCH(B1121&amp;"",'الوحدات'!$A$6:$A$305,0))&amp;"","كود غير موجود"))</f>
        <v/>
      </c>
      <c r="H1121" s="22">
        <f>IF(OR(B1121&amp;""="",NOT(ISNUMBER(A1121))),"",IF(COUNTIFS($B$6:$B$2005,B1121&amp;"",$A$6:$A$2005,"&gt;"&amp;A1121)=0,1,0))</f>
        <v/>
      </c>
      <c r="I1121" s="22">
        <f>IF(B1121&amp;""="","",COUNTIFS($B$6:B1121,B1121&amp;""))</f>
        <v/>
      </c>
      <c r="J1121" s="6">
        <f>IF(B1121&amp;""="","",B1121&amp;"|"&amp;I1121)</f>
        <v/>
      </c>
    </row>
    <row r="1122">
      <c r="A1122" s="13" t="n"/>
      <c r="B1122" s="5" t="n"/>
      <c r="C1122" s="15" t="n"/>
      <c r="D1122" s="14" t="n"/>
      <c r="E1122" s="5" t="n"/>
      <c r="F1122" s="5" t="n"/>
      <c r="G1122" s="6">
        <f>IF(B1122&amp;""="","",IFERROR(INDEX('الوحدات'!$C$6:$C$305,MATCH(B1122&amp;"",'الوحدات'!$A$6:$A$305,0))&amp;"","كود غير موجود"))</f>
        <v/>
      </c>
      <c r="H1122" s="22">
        <f>IF(OR(B1122&amp;""="",NOT(ISNUMBER(A1122))),"",IF(COUNTIFS($B$6:$B$2005,B1122&amp;"",$A$6:$A$2005,"&gt;"&amp;A1122)=0,1,0))</f>
        <v/>
      </c>
      <c r="I1122" s="22">
        <f>IF(B1122&amp;""="","",COUNTIFS($B$6:B1122,B1122&amp;""))</f>
        <v/>
      </c>
      <c r="J1122" s="6">
        <f>IF(B1122&amp;""="","",B1122&amp;"|"&amp;I1122)</f>
        <v/>
      </c>
    </row>
    <row r="1123">
      <c r="A1123" s="13" t="n"/>
      <c r="B1123" s="5" t="n"/>
      <c r="C1123" s="15" t="n"/>
      <c r="D1123" s="14" t="n"/>
      <c r="E1123" s="5" t="n"/>
      <c r="F1123" s="5" t="n"/>
      <c r="G1123" s="6">
        <f>IF(B1123&amp;""="","",IFERROR(INDEX('الوحدات'!$C$6:$C$305,MATCH(B1123&amp;"",'الوحدات'!$A$6:$A$305,0))&amp;"","كود غير موجود"))</f>
        <v/>
      </c>
      <c r="H1123" s="22">
        <f>IF(OR(B1123&amp;""="",NOT(ISNUMBER(A1123))),"",IF(COUNTIFS($B$6:$B$2005,B1123&amp;"",$A$6:$A$2005,"&gt;"&amp;A1123)=0,1,0))</f>
        <v/>
      </c>
      <c r="I1123" s="22">
        <f>IF(B1123&amp;""="","",COUNTIFS($B$6:B1123,B1123&amp;""))</f>
        <v/>
      </c>
      <c r="J1123" s="6">
        <f>IF(B1123&amp;""="","",B1123&amp;"|"&amp;I1123)</f>
        <v/>
      </c>
    </row>
    <row r="1124">
      <c r="A1124" s="13" t="n"/>
      <c r="B1124" s="5" t="n"/>
      <c r="C1124" s="15" t="n"/>
      <c r="D1124" s="14" t="n"/>
      <c r="E1124" s="5" t="n"/>
      <c r="F1124" s="5" t="n"/>
      <c r="G1124" s="6">
        <f>IF(B1124&amp;""="","",IFERROR(INDEX('الوحدات'!$C$6:$C$305,MATCH(B1124&amp;"",'الوحدات'!$A$6:$A$305,0))&amp;"","كود غير موجود"))</f>
        <v/>
      </c>
      <c r="H1124" s="22">
        <f>IF(OR(B1124&amp;""="",NOT(ISNUMBER(A1124))),"",IF(COUNTIFS($B$6:$B$2005,B1124&amp;"",$A$6:$A$2005,"&gt;"&amp;A1124)=0,1,0))</f>
        <v/>
      </c>
      <c r="I1124" s="22">
        <f>IF(B1124&amp;""="","",COUNTIFS($B$6:B1124,B1124&amp;""))</f>
        <v/>
      </c>
      <c r="J1124" s="6">
        <f>IF(B1124&amp;""="","",B1124&amp;"|"&amp;I1124)</f>
        <v/>
      </c>
    </row>
    <row r="1125">
      <c r="A1125" s="13" t="n"/>
      <c r="B1125" s="5" t="n"/>
      <c r="C1125" s="15" t="n"/>
      <c r="D1125" s="14" t="n"/>
      <c r="E1125" s="5" t="n"/>
      <c r="F1125" s="5" t="n"/>
      <c r="G1125" s="6">
        <f>IF(B1125&amp;""="","",IFERROR(INDEX('الوحدات'!$C$6:$C$305,MATCH(B1125&amp;"",'الوحدات'!$A$6:$A$305,0))&amp;"","كود غير موجود"))</f>
        <v/>
      </c>
      <c r="H1125" s="22">
        <f>IF(OR(B1125&amp;""="",NOT(ISNUMBER(A1125))),"",IF(COUNTIFS($B$6:$B$2005,B1125&amp;"",$A$6:$A$2005,"&gt;"&amp;A1125)=0,1,0))</f>
        <v/>
      </c>
      <c r="I1125" s="22">
        <f>IF(B1125&amp;""="","",COUNTIFS($B$6:B1125,B1125&amp;""))</f>
        <v/>
      </c>
      <c r="J1125" s="6">
        <f>IF(B1125&amp;""="","",B1125&amp;"|"&amp;I1125)</f>
        <v/>
      </c>
    </row>
    <row r="1126">
      <c r="A1126" s="13" t="n"/>
      <c r="B1126" s="5" t="n"/>
      <c r="C1126" s="15" t="n"/>
      <c r="D1126" s="14" t="n"/>
      <c r="E1126" s="5" t="n"/>
      <c r="F1126" s="5" t="n"/>
      <c r="G1126" s="6">
        <f>IF(B1126&amp;""="","",IFERROR(INDEX('الوحدات'!$C$6:$C$305,MATCH(B1126&amp;"",'الوحدات'!$A$6:$A$305,0))&amp;"","كود غير موجود"))</f>
        <v/>
      </c>
      <c r="H1126" s="22">
        <f>IF(OR(B1126&amp;""="",NOT(ISNUMBER(A1126))),"",IF(COUNTIFS($B$6:$B$2005,B1126&amp;"",$A$6:$A$2005,"&gt;"&amp;A1126)=0,1,0))</f>
        <v/>
      </c>
      <c r="I1126" s="22">
        <f>IF(B1126&amp;""="","",COUNTIFS($B$6:B1126,B1126&amp;""))</f>
        <v/>
      </c>
      <c r="J1126" s="6">
        <f>IF(B1126&amp;""="","",B1126&amp;"|"&amp;I1126)</f>
        <v/>
      </c>
    </row>
    <row r="1127">
      <c r="A1127" s="13" t="n"/>
      <c r="B1127" s="5" t="n"/>
      <c r="C1127" s="15" t="n"/>
      <c r="D1127" s="14" t="n"/>
      <c r="E1127" s="5" t="n"/>
      <c r="F1127" s="5" t="n"/>
      <c r="G1127" s="6">
        <f>IF(B1127&amp;""="","",IFERROR(INDEX('الوحدات'!$C$6:$C$305,MATCH(B1127&amp;"",'الوحدات'!$A$6:$A$305,0))&amp;"","كود غير موجود"))</f>
        <v/>
      </c>
      <c r="H1127" s="22">
        <f>IF(OR(B1127&amp;""="",NOT(ISNUMBER(A1127))),"",IF(COUNTIFS($B$6:$B$2005,B1127&amp;"",$A$6:$A$2005,"&gt;"&amp;A1127)=0,1,0))</f>
        <v/>
      </c>
      <c r="I1127" s="22">
        <f>IF(B1127&amp;""="","",COUNTIFS($B$6:B1127,B1127&amp;""))</f>
        <v/>
      </c>
      <c r="J1127" s="6">
        <f>IF(B1127&amp;""="","",B1127&amp;"|"&amp;I1127)</f>
        <v/>
      </c>
    </row>
    <row r="1128">
      <c r="A1128" s="13" t="n"/>
      <c r="B1128" s="5" t="n"/>
      <c r="C1128" s="15" t="n"/>
      <c r="D1128" s="14" t="n"/>
      <c r="E1128" s="5" t="n"/>
      <c r="F1128" s="5" t="n"/>
      <c r="G1128" s="6">
        <f>IF(B1128&amp;""="","",IFERROR(INDEX('الوحدات'!$C$6:$C$305,MATCH(B1128&amp;"",'الوحدات'!$A$6:$A$305,0))&amp;"","كود غير موجود"))</f>
        <v/>
      </c>
      <c r="H1128" s="22">
        <f>IF(OR(B1128&amp;""="",NOT(ISNUMBER(A1128))),"",IF(COUNTIFS($B$6:$B$2005,B1128&amp;"",$A$6:$A$2005,"&gt;"&amp;A1128)=0,1,0))</f>
        <v/>
      </c>
      <c r="I1128" s="22">
        <f>IF(B1128&amp;""="","",COUNTIFS($B$6:B1128,B1128&amp;""))</f>
        <v/>
      </c>
      <c r="J1128" s="6">
        <f>IF(B1128&amp;""="","",B1128&amp;"|"&amp;I1128)</f>
        <v/>
      </c>
    </row>
    <row r="1129">
      <c r="A1129" s="13" t="n"/>
      <c r="B1129" s="5" t="n"/>
      <c r="C1129" s="15" t="n"/>
      <c r="D1129" s="14" t="n"/>
      <c r="E1129" s="5" t="n"/>
      <c r="F1129" s="5" t="n"/>
      <c r="G1129" s="6">
        <f>IF(B1129&amp;""="","",IFERROR(INDEX('الوحدات'!$C$6:$C$305,MATCH(B1129&amp;"",'الوحدات'!$A$6:$A$305,0))&amp;"","كود غير موجود"))</f>
        <v/>
      </c>
      <c r="H1129" s="22">
        <f>IF(OR(B1129&amp;""="",NOT(ISNUMBER(A1129))),"",IF(COUNTIFS($B$6:$B$2005,B1129&amp;"",$A$6:$A$2005,"&gt;"&amp;A1129)=0,1,0))</f>
        <v/>
      </c>
      <c r="I1129" s="22">
        <f>IF(B1129&amp;""="","",COUNTIFS($B$6:B1129,B1129&amp;""))</f>
        <v/>
      </c>
      <c r="J1129" s="6">
        <f>IF(B1129&amp;""="","",B1129&amp;"|"&amp;I1129)</f>
        <v/>
      </c>
    </row>
    <row r="1130">
      <c r="A1130" s="13" t="n"/>
      <c r="B1130" s="5" t="n"/>
      <c r="C1130" s="15" t="n"/>
      <c r="D1130" s="14" t="n"/>
      <c r="E1130" s="5" t="n"/>
      <c r="F1130" s="5" t="n"/>
      <c r="G1130" s="6">
        <f>IF(B1130&amp;""="","",IFERROR(INDEX('الوحدات'!$C$6:$C$305,MATCH(B1130&amp;"",'الوحدات'!$A$6:$A$305,0))&amp;"","كود غير موجود"))</f>
        <v/>
      </c>
      <c r="H1130" s="22">
        <f>IF(OR(B1130&amp;""="",NOT(ISNUMBER(A1130))),"",IF(COUNTIFS($B$6:$B$2005,B1130&amp;"",$A$6:$A$2005,"&gt;"&amp;A1130)=0,1,0))</f>
        <v/>
      </c>
      <c r="I1130" s="22">
        <f>IF(B1130&amp;""="","",COUNTIFS($B$6:B1130,B1130&amp;""))</f>
        <v/>
      </c>
      <c r="J1130" s="6">
        <f>IF(B1130&amp;""="","",B1130&amp;"|"&amp;I1130)</f>
        <v/>
      </c>
    </row>
    <row r="1131">
      <c r="A1131" s="13" t="n"/>
      <c r="B1131" s="5" t="n"/>
      <c r="C1131" s="15" t="n"/>
      <c r="D1131" s="14" t="n"/>
      <c r="E1131" s="5" t="n"/>
      <c r="F1131" s="5" t="n"/>
      <c r="G1131" s="6">
        <f>IF(B1131&amp;""="","",IFERROR(INDEX('الوحدات'!$C$6:$C$305,MATCH(B1131&amp;"",'الوحدات'!$A$6:$A$305,0))&amp;"","كود غير موجود"))</f>
        <v/>
      </c>
      <c r="H1131" s="22">
        <f>IF(OR(B1131&amp;""="",NOT(ISNUMBER(A1131))),"",IF(COUNTIFS($B$6:$B$2005,B1131&amp;"",$A$6:$A$2005,"&gt;"&amp;A1131)=0,1,0))</f>
        <v/>
      </c>
      <c r="I1131" s="22">
        <f>IF(B1131&amp;""="","",COUNTIFS($B$6:B1131,B1131&amp;""))</f>
        <v/>
      </c>
      <c r="J1131" s="6">
        <f>IF(B1131&amp;""="","",B1131&amp;"|"&amp;I1131)</f>
        <v/>
      </c>
    </row>
    <row r="1132">
      <c r="A1132" s="13" t="n"/>
      <c r="B1132" s="5" t="n"/>
      <c r="C1132" s="15" t="n"/>
      <c r="D1132" s="14" t="n"/>
      <c r="E1132" s="5" t="n"/>
      <c r="F1132" s="5" t="n"/>
      <c r="G1132" s="6">
        <f>IF(B1132&amp;""="","",IFERROR(INDEX('الوحدات'!$C$6:$C$305,MATCH(B1132&amp;"",'الوحدات'!$A$6:$A$305,0))&amp;"","كود غير موجود"))</f>
        <v/>
      </c>
      <c r="H1132" s="22">
        <f>IF(OR(B1132&amp;""="",NOT(ISNUMBER(A1132))),"",IF(COUNTIFS($B$6:$B$2005,B1132&amp;"",$A$6:$A$2005,"&gt;"&amp;A1132)=0,1,0))</f>
        <v/>
      </c>
      <c r="I1132" s="22">
        <f>IF(B1132&amp;""="","",COUNTIFS($B$6:B1132,B1132&amp;""))</f>
        <v/>
      </c>
      <c r="J1132" s="6">
        <f>IF(B1132&amp;""="","",B1132&amp;"|"&amp;I1132)</f>
        <v/>
      </c>
    </row>
    <row r="1133">
      <c r="A1133" s="13" t="n"/>
      <c r="B1133" s="5" t="n"/>
      <c r="C1133" s="15" t="n"/>
      <c r="D1133" s="14" t="n"/>
      <c r="E1133" s="5" t="n"/>
      <c r="F1133" s="5" t="n"/>
      <c r="G1133" s="6">
        <f>IF(B1133&amp;""="","",IFERROR(INDEX('الوحدات'!$C$6:$C$305,MATCH(B1133&amp;"",'الوحدات'!$A$6:$A$305,0))&amp;"","كود غير موجود"))</f>
        <v/>
      </c>
      <c r="H1133" s="22">
        <f>IF(OR(B1133&amp;""="",NOT(ISNUMBER(A1133))),"",IF(COUNTIFS($B$6:$B$2005,B1133&amp;"",$A$6:$A$2005,"&gt;"&amp;A1133)=0,1,0))</f>
        <v/>
      </c>
      <c r="I1133" s="22">
        <f>IF(B1133&amp;""="","",COUNTIFS($B$6:B1133,B1133&amp;""))</f>
        <v/>
      </c>
      <c r="J1133" s="6">
        <f>IF(B1133&amp;""="","",B1133&amp;"|"&amp;I1133)</f>
        <v/>
      </c>
    </row>
    <row r="1134">
      <c r="A1134" s="13" t="n"/>
      <c r="B1134" s="5" t="n"/>
      <c r="C1134" s="15" t="n"/>
      <c r="D1134" s="14" t="n"/>
      <c r="E1134" s="5" t="n"/>
      <c r="F1134" s="5" t="n"/>
      <c r="G1134" s="6">
        <f>IF(B1134&amp;""="","",IFERROR(INDEX('الوحدات'!$C$6:$C$305,MATCH(B1134&amp;"",'الوحدات'!$A$6:$A$305,0))&amp;"","كود غير موجود"))</f>
        <v/>
      </c>
      <c r="H1134" s="22">
        <f>IF(OR(B1134&amp;""="",NOT(ISNUMBER(A1134))),"",IF(COUNTIFS($B$6:$B$2005,B1134&amp;"",$A$6:$A$2005,"&gt;"&amp;A1134)=0,1,0))</f>
        <v/>
      </c>
      <c r="I1134" s="22">
        <f>IF(B1134&amp;""="","",COUNTIFS($B$6:B1134,B1134&amp;""))</f>
        <v/>
      </c>
      <c r="J1134" s="6">
        <f>IF(B1134&amp;""="","",B1134&amp;"|"&amp;I1134)</f>
        <v/>
      </c>
    </row>
    <row r="1135">
      <c r="A1135" s="13" t="n"/>
      <c r="B1135" s="5" t="n"/>
      <c r="C1135" s="15" t="n"/>
      <c r="D1135" s="14" t="n"/>
      <c r="E1135" s="5" t="n"/>
      <c r="F1135" s="5" t="n"/>
      <c r="G1135" s="6">
        <f>IF(B1135&amp;""="","",IFERROR(INDEX('الوحدات'!$C$6:$C$305,MATCH(B1135&amp;"",'الوحدات'!$A$6:$A$305,0))&amp;"","كود غير موجود"))</f>
        <v/>
      </c>
      <c r="H1135" s="22">
        <f>IF(OR(B1135&amp;""="",NOT(ISNUMBER(A1135))),"",IF(COUNTIFS($B$6:$B$2005,B1135&amp;"",$A$6:$A$2005,"&gt;"&amp;A1135)=0,1,0))</f>
        <v/>
      </c>
      <c r="I1135" s="22">
        <f>IF(B1135&amp;""="","",COUNTIFS($B$6:B1135,B1135&amp;""))</f>
        <v/>
      </c>
      <c r="J1135" s="6">
        <f>IF(B1135&amp;""="","",B1135&amp;"|"&amp;I1135)</f>
        <v/>
      </c>
    </row>
    <row r="1136">
      <c r="A1136" s="13" t="n"/>
      <c r="B1136" s="5" t="n"/>
      <c r="C1136" s="15" t="n"/>
      <c r="D1136" s="14" t="n"/>
      <c r="E1136" s="5" t="n"/>
      <c r="F1136" s="5" t="n"/>
      <c r="G1136" s="6">
        <f>IF(B1136&amp;""="","",IFERROR(INDEX('الوحدات'!$C$6:$C$305,MATCH(B1136&amp;"",'الوحدات'!$A$6:$A$305,0))&amp;"","كود غير موجود"))</f>
        <v/>
      </c>
      <c r="H1136" s="22">
        <f>IF(OR(B1136&amp;""="",NOT(ISNUMBER(A1136))),"",IF(COUNTIFS($B$6:$B$2005,B1136&amp;"",$A$6:$A$2005,"&gt;"&amp;A1136)=0,1,0))</f>
        <v/>
      </c>
      <c r="I1136" s="22">
        <f>IF(B1136&amp;""="","",COUNTIFS($B$6:B1136,B1136&amp;""))</f>
        <v/>
      </c>
      <c r="J1136" s="6">
        <f>IF(B1136&amp;""="","",B1136&amp;"|"&amp;I1136)</f>
        <v/>
      </c>
    </row>
    <row r="1137">
      <c r="A1137" s="13" t="n"/>
      <c r="B1137" s="5" t="n"/>
      <c r="C1137" s="15" t="n"/>
      <c r="D1137" s="14" t="n"/>
      <c r="E1137" s="5" t="n"/>
      <c r="F1137" s="5" t="n"/>
      <c r="G1137" s="6">
        <f>IF(B1137&amp;""="","",IFERROR(INDEX('الوحدات'!$C$6:$C$305,MATCH(B1137&amp;"",'الوحدات'!$A$6:$A$305,0))&amp;"","كود غير موجود"))</f>
        <v/>
      </c>
      <c r="H1137" s="22">
        <f>IF(OR(B1137&amp;""="",NOT(ISNUMBER(A1137))),"",IF(COUNTIFS($B$6:$B$2005,B1137&amp;"",$A$6:$A$2005,"&gt;"&amp;A1137)=0,1,0))</f>
        <v/>
      </c>
      <c r="I1137" s="22">
        <f>IF(B1137&amp;""="","",COUNTIFS($B$6:B1137,B1137&amp;""))</f>
        <v/>
      </c>
      <c r="J1137" s="6">
        <f>IF(B1137&amp;""="","",B1137&amp;"|"&amp;I1137)</f>
        <v/>
      </c>
    </row>
    <row r="1138">
      <c r="A1138" s="13" t="n"/>
      <c r="B1138" s="5" t="n"/>
      <c r="C1138" s="15" t="n"/>
      <c r="D1138" s="14" t="n"/>
      <c r="E1138" s="5" t="n"/>
      <c r="F1138" s="5" t="n"/>
      <c r="G1138" s="6">
        <f>IF(B1138&amp;""="","",IFERROR(INDEX('الوحدات'!$C$6:$C$305,MATCH(B1138&amp;"",'الوحدات'!$A$6:$A$305,0))&amp;"","كود غير موجود"))</f>
        <v/>
      </c>
      <c r="H1138" s="22">
        <f>IF(OR(B1138&amp;""="",NOT(ISNUMBER(A1138))),"",IF(COUNTIFS($B$6:$B$2005,B1138&amp;"",$A$6:$A$2005,"&gt;"&amp;A1138)=0,1,0))</f>
        <v/>
      </c>
      <c r="I1138" s="22">
        <f>IF(B1138&amp;""="","",COUNTIFS($B$6:B1138,B1138&amp;""))</f>
        <v/>
      </c>
      <c r="J1138" s="6">
        <f>IF(B1138&amp;""="","",B1138&amp;"|"&amp;I1138)</f>
        <v/>
      </c>
    </row>
    <row r="1139">
      <c r="A1139" s="13" t="n"/>
      <c r="B1139" s="5" t="n"/>
      <c r="C1139" s="15" t="n"/>
      <c r="D1139" s="14" t="n"/>
      <c r="E1139" s="5" t="n"/>
      <c r="F1139" s="5" t="n"/>
      <c r="G1139" s="6">
        <f>IF(B1139&amp;""="","",IFERROR(INDEX('الوحدات'!$C$6:$C$305,MATCH(B1139&amp;"",'الوحدات'!$A$6:$A$305,0))&amp;"","كود غير موجود"))</f>
        <v/>
      </c>
      <c r="H1139" s="22">
        <f>IF(OR(B1139&amp;""="",NOT(ISNUMBER(A1139))),"",IF(COUNTIFS($B$6:$B$2005,B1139&amp;"",$A$6:$A$2005,"&gt;"&amp;A1139)=0,1,0))</f>
        <v/>
      </c>
      <c r="I1139" s="22">
        <f>IF(B1139&amp;""="","",COUNTIFS($B$6:B1139,B1139&amp;""))</f>
        <v/>
      </c>
      <c r="J1139" s="6">
        <f>IF(B1139&amp;""="","",B1139&amp;"|"&amp;I1139)</f>
        <v/>
      </c>
    </row>
    <row r="1140">
      <c r="A1140" s="13" t="n"/>
      <c r="B1140" s="5" t="n"/>
      <c r="C1140" s="15" t="n"/>
      <c r="D1140" s="14" t="n"/>
      <c r="E1140" s="5" t="n"/>
      <c r="F1140" s="5" t="n"/>
      <c r="G1140" s="6">
        <f>IF(B1140&amp;""="","",IFERROR(INDEX('الوحدات'!$C$6:$C$305,MATCH(B1140&amp;"",'الوحدات'!$A$6:$A$305,0))&amp;"","كود غير موجود"))</f>
        <v/>
      </c>
      <c r="H1140" s="22">
        <f>IF(OR(B1140&amp;""="",NOT(ISNUMBER(A1140))),"",IF(COUNTIFS($B$6:$B$2005,B1140&amp;"",$A$6:$A$2005,"&gt;"&amp;A1140)=0,1,0))</f>
        <v/>
      </c>
      <c r="I1140" s="22">
        <f>IF(B1140&amp;""="","",COUNTIFS($B$6:B1140,B1140&amp;""))</f>
        <v/>
      </c>
      <c r="J1140" s="6">
        <f>IF(B1140&amp;""="","",B1140&amp;"|"&amp;I1140)</f>
        <v/>
      </c>
    </row>
    <row r="1141">
      <c r="A1141" s="13" t="n"/>
      <c r="B1141" s="5" t="n"/>
      <c r="C1141" s="15" t="n"/>
      <c r="D1141" s="14" t="n"/>
      <c r="E1141" s="5" t="n"/>
      <c r="F1141" s="5" t="n"/>
      <c r="G1141" s="6">
        <f>IF(B1141&amp;""="","",IFERROR(INDEX('الوحدات'!$C$6:$C$305,MATCH(B1141&amp;"",'الوحدات'!$A$6:$A$305,0))&amp;"","كود غير موجود"))</f>
        <v/>
      </c>
      <c r="H1141" s="22">
        <f>IF(OR(B1141&amp;""="",NOT(ISNUMBER(A1141))),"",IF(COUNTIFS($B$6:$B$2005,B1141&amp;"",$A$6:$A$2005,"&gt;"&amp;A1141)=0,1,0))</f>
        <v/>
      </c>
      <c r="I1141" s="22">
        <f>IF(B1141&amp;""="","",COUNTIFS($B$6:B1141,B1141&amp;""))</f>
        <v/>
      </c>
      <c r="J1141" s="6">
        <f>IF(B1141&amp;""="","",B1141&amp;"|"&amp;I1141)</f>
        <v/>
      </c>
    </row>
    <row r="1142">
      <c r="A1142" s="13" t="n"/>
      <c r="B1142" s="5" t="n"/>
      <c r="C1142" s="15" t="n"/>
      <c r="D1142" s="14" t="n"/>
      <c r="E1142" s="5" t="n"/>
      <c r="F1142" s="5" t="n"/>
      <c r="G1142" s="6">
        <f>IF(B1142&amp;""="","",IFERROR(INDEX('الوحدات'!$C$6:$C$305,MATCH(B1142&amp;"",'الوحدات'!$A$6:$A$305,0))&amp;"","كود غير موجود"))</f>
        <v/>
      </c>
      <c r="H1142" s="22">
        <f>IF(OR(B1142&amp;""="",NOT(ISNUMBER(A1142))),"",IF(COUNTIFS($B$6:$B$2005,B1142&amp;"",$A$6:$A$2005,"&gt;"&amp;A1142)=0,1,0))</f>
        <v/>
      </c>
      <c r="I1142" s="22">
        <f>IF(B1142&amp;""="","",COUNTIFS($B$6:B1142,B1142&amp;""))</f>
        <v/>
      </c>
      <c r="J1142" s="6">
        <f>IF(B1142&amp;""="","",B1142&amp;"|"&amp;I1142)</f>
        <v/>
      </c>
    </row>
    <row r="1143">
      <c r="A1143" s="13" t="n"/>
      <c r="B1143" s="5" t="n"/>
      <c r="C1143" s="15" t="n"/>
      <c r="D1143" s="14" t="n"/>
      <c r="E1143" s="5" t="n"/>
      <c r="F1143" s="5" t="n"/>
      <c r="G1143" s="6">
        <f>IF(B1143&amp;""="","",IFERROR(INDEX('الوحدات'!$C$6:$C$305,MATCH(B1143&amp;"",'الوحدات'!$A$6:$A$305,0))&amp;"","كود غير موجود"))</f>
        <v/>
      </c>
      <c r="H1143" s="22">
        <f>IF(OR(B1143&amp;""="",NOT(ISNUMBER(A1143))),"",IF(COUNTIFS($B$6:$B$2005,B1143&amp;"",$A$6:$A$2005,"&gt;"&amp;A1143)=0,1,0))</f>
        <v/>
      </c>
      <c r="I1143" s="22">
        <f>IF(B1143&amp;""="","",COUNTIFS($B$6:B1143,B1143&amp;""))</f>
        <v/>
      </c>
      <c r="J1143" s="6">
        <f>IF(B1143&amp;""="","",B1143&amp;"|"&amp;I1143)</f>
        <v/>
      </c>
    </row>
    <row r="1144">
      <c r="A1144" s="13" t="n"/>
      <c r="B1144" s="5" t="n"/>
      <c r="C1144" s="15" t="n"/>
      <c r="D1144" s="14" t="n"/>
      <c r="E1144" s="5" t="n"/>
      <c r="F1144" s="5" t="n"/>
      <c r="G1144" s="6">
        <f>IF(B1144&amp;""="","",IFERROR(INDEX('الوحدات'!$C$6:$C$305,MATCH(B1144&amp;"",'الوحدات'!$A$6:$A$305,0))&amp;"","كود غير موجود"))</f>
        <v/>
      </c>
      <c r="H1144" s="22">
        <f>IF(OR(B1144&amp;""="",NOT(ISNUMBER(A1144))),"",IF(COUNTIFS($B$6:$B$2005,B1144&amp;"",$A$6:$A$2005,"&gt;"&amp;A1144)=0,1,0))</f>
        <v/>
      </c>
      <c r="I1144" s="22">
        <f>IF(B1144&amp;""="","",COUNTIFS($B$6:B1144,B1144&amp;""))</f>
        <v/>
      </c>
      <c r="J1144" s="6">
        <f>IF(B1144&amp;""="","",B1144&amp;"|"&amp;I1144)</f>
        <v/>
      </c>
    </row>
    <row r="1145">
      <c r="A1145" s="13" t="n"/>
      <c r="B1145" s="5" t="n"/>
      <c r="C1145" s="15" t="n"/>
      <c r="D1145" s="14" t="n"/>
      <c r="E1145" s="5" t="n"/>
      <c r="F1145" s="5" t="n"/>
      <c r="G1145" s="6">
        <f>IF(B1145&amp;""="","",IFERROR(INDEX('الوحدات'!$C$6:$C$305,MATCH(B1145&amp;"",'الوحدات'!$A$6:$A$305,0))&amp;"","كود غير موجود"))</f>
        <v/>
      </c>
      <c r="H1145" s="22">
        <f>IF(OR(B1145&amp;""="",NOT(ISNUMBER(A1145))),"",IF(COUNTIFS($B$6:$B$2005,B1145&amp;"",$A$6:$A$2005,"&gt;"&amp;A1145)=0,1,0))</f>
        <v/>
      </c>
      <c r="I1145" s="22">
        <f>IF(B1145&amp;""="","",COUNTIFS($B$6:B1145,B1145&amp;""))</f>
        <v/>
      </c>
      <c r="J1145" s="6">
        <f>IF(B1145&amp;""="","",B1145&amp;"|"&amp;I1145)</f>
        <v/>
      </c>
    </row>
    <row r="1146">
      <c r="A1146" s="13" t="n"/>
      <c r="B1146" s="5" t="n"/>
      <c r="C1146" s="15" t="n"/>
      <c r="D1146" s="14" t="n"/>
      <c r="E1146" s="5" t="n"/>
      <c r="F1146" s="5" t="n"/>
      <c r="G1146" s="6">
        <f>IF(B1146&amp;""="","",IFERROR(INDEX('الوحدات'!$C$6:$C$305,MATCH(B1146&amp;"",'الوحدات'!$A$6:$A$305,0))&amp;"","كود غير موجود"))</f>
        <v/>
      </c>
      <c r="H1146" s="22">
        <f>IF(OR(B1146&amp;""="",NOT(ISNUMBER(A1146))),"",IF(COUNTIFS($B$6:$B$2005,B1146&amp;"",$A$6:$A$2005,"&gt;"&amp;A1146)=0,1,0))</f>
        <v/>
      </c>
      <c r="I1146" s="22">
        <f>IF(B1146&amp;""="","",COUNTIFS($B$6:B1146,B1146&amp;""))</f>
        <v/>
      </c>
      <c r="J1146" s="6">
        <f>IF(B1146&amp;""="","",B1146&amp;"|"&amp;I1146)</f>
        <v/>
      </c>
    </row>
    <row r="1147">
      <c r="A1147" s="13" t="n"/>
      <c r="B1147" s="5" t="n"/>
      <c r="C1147" s="15" t="n"/>
      <c r="D1147" s="14" t="n"/>
      <c r="E1147" s="5" t="n"/>
      <c r="F1147" s="5" t="n"/>
      <c r="G1147" s="6">
        <f>IF(B1147&amp;""="","",IFERROR(INDEX('الوحدات'!$C$6:$C$305,MATCH(B1147&amp;"",'الوحدات'!$A$6:$A$305,0))&amp;"","كود غير موجود"))</f>
        <v/>
      </c>
      <c r="H1147" s="22">
        <f>IF(OR(B1147&amp;""="",NOT(ISNUMBER(A1147))),"",IF(COUNTIFS($B$6:$B$2005,B1147&amp;"",$A$6:$A$2005,"&gt;"&amp;A1147)=0,1,0))</f>
        <v/>
      </c>
      <c r="I1147" s="22">
        <f>IF(B1147&amp;""="","",COUNTIFS($B$6:B1147,B1147&amp;""))</f>
        <v/>
      </c>
      <c r="J1147" s="6">
        <f>IF(B1147&amp;""="","",B1147&amp;"|"&amp;I1147)</f>
        <v/>
      </c>
    </row>
    <row r="1148">
      <c r="A1148" s="13" t="n"/>
      <c r="B1148" s="5" t="n"/>
      <c r="C1148" s="15" t="n"/>
      <c r="D1148" s="14" t="n"/>
      <c r="E1148" s="5" t="n"/>
      <c r="F1148" s="5" t="n"/>
      <c r="G1148" s="6">
        <f>IF(B1148&amp;""="","",IFERROR(INDEX('الوحدات'!$C$6:$C$305,MATCH(B1148&amp;"",'الوحدات'!$A$6:$A$305,0))&amp;"","كود غير موجود"))</f>
        <v/>
      </c>
      <c r="H1148" s="22">
        <f>IF(OR(B1148&amp;""="",NOT(ISNUMBER(A1148))),"",IF(COUNTIFS($B$6:$B$2005,B1148&amp;"",$A$6:$A$2005,"&gt;"&amp;A1148)=0,1,0))</f>
        <v/>
      </c>
      <c r="I1148" s="22">
        <f>IF(B1148&amp;""="","",COUNTIFS($B$6:B1148,B1148&amp;""))</f>
        <v/>
      </c>
      <c r="J1148" s="6">
        <f>IF(B1148&amp;""="","",B1148&amp;"|"&amp;I1148)</f>
        <v/>
      </c>
    </row>
    <row r="1149">
      <c r="A1149" s="13" t="n"/>
      <c r="B1149" s="5" t="n"/>
      <c r="C1149" s="15" t="n"/>
      <c r="D1149" s="14" t="n"/>
      <c r="E1149" s="5" t="n"/>
      <c r="F1149" s="5" t="n"/>
      <c r="G1149" s="6">
        <f>IF(B1149&amp;""="","",IFERROR(INDEX('الوحدات'!$C$6:$C$305,MATCH(B1149&amp;"",'الوحدات'!$A$6:$A$305,0))&amp;"","كود غير موجود"))</f>
        <v/>
      </c>
      <c r="H1149" s="22">
        <f>IF(OR(B1149&amp;""="",NOT(ISNUMBER(A1149))),"",IF(COUNTIFS($B$6:$B$2005,B1149&amp;"",$A$6:$A$2005,"&gt;"&amp;A1149)=0,1,0))</f>
        <v/>
      </c>
      <c r="I1149" s="22">
        <f>IF(B1149&amp;""="","",COUNTIFS($B$6:B1149,B1149&amp;""))</f>
        <v/>
      </c>
      <c r="J1149" s="6">
        <f>IF(B1149&amp;""="","",B1149&amp;"|"&amp;I1149)</f>
        <v/>
      </c>
    </row>
    <row r="1150">
      <c r="A1150" s="13" t="n"/>
      <c r="B1150" s="5" t="n"/>
      <c r="C1150" s="15" t="n"/>
      <c r="D1150" s="14" t="n"/>
      <c r="E1150" s="5" t="n"/>
      <c r="F1150" s="5" t="n"/>
      <c r="G1150" s="6">
        <f>IF(B1150&amp;""="","",IFERROR(INDEX('الوحدات'!$C$6:$C$305,MATCH(B1150&amp;"",'الوحدات'!$A$6:$A$305,0))&amp;"","كود غير موجود"))</f>
        <v/>
      </c>
      <c r="H1150" s="22">
        <f>IF(OR(B1150&amp;""="",NOT(ISNUMBER(A1150))),"",IF(COUNTIFS($B$6:$B$2005,B1150&amp;"",$A$6:$A$2005,"&gt;"&amp;A1150)=0,1,0))</f>
        <v/>
      </c>
      <c r="I1150" s="22">
        <f>IF(B1150&amp;""="","",COUNTIFS($B$6:B1150,B1150&amp;""))</f>
        <v/>
      </c>
      <c r="J1150" s="6">
        <f>IF(B1150&amp;""="","",B1150&amp;"|"&amp;I1150)</f>
        <v/>
      </c>
    </row>
    <row r="1151">
      <c r="A1151" s="13" t="n"/>
      <c r="B1151" s="5" t="n"/>
      <c r="C1151" s="15" t="n"/>
      <c r="D1151" s="14" t="n"/>
      <c r="E1151" s="5" t="n"/>
      <c r="F1151" s="5" t="n"/>
      <c r="G1151" s="6">
        <f>IF(B1151&amp;""="","",IFERROR(INDEX('الوحدات'!$C$6:$C$305,MATCH(B1151&amp;"",'الوحدات'!$A$6:$A$305,0))&amp;"","كود غير موجود"))</f>
        <v/>
      </c>
      <c r="H1151" s="22">
        <f>IF(OR(B1151&amp;""="",NOT(ISNUMBER(A1151))),"",IF(COUNTIFS($B$6:$B$2005,B1151&amp;"",$A$6:$A$2005,"&gt;"&amp;A1151)=0,1,0))</f>
        <v/>
      </c>
      <c r="I1151" s="22">
        <f>IF(B1151&amp;""="","",COUNTIFS($B$6:B1151,B1151&amp;""))</f>
        <v/>
      </c>
      <c r="J1151" s="6">
        <f>IF(B1151&amp;""="","",B1151&amp;"|"&amp;I1151)</f>
        <v/>
      </c>
    </row>
    <row r="1152">
      <c r="A1152" s="13" t="n"/>
      <c r="B1152" s="5" t="n"/>
      <c r="C1152" s="15" t="n"/>
      <c r="D1152" s="14" t="n"/>
      <c r="E1152" s="5" t="n"/>
      <c r="F1152" s="5" t="n"/>
      <c r="G1152" s="6">
        <f>IF(B1152&amp;""="","",IFERROR(INDEX('الوحدات'!$C$6:$C$305,MATCH(B1152&amp;"",'الوحدات'!$A$6:$A$305,0))&amp;"","كود غير موجود"))</f>
        <v/>
      </c>
      <c r="H1152" s="22">
        <f>IF(OR(B1152&amp;""="",NOT(ISNUMBER(A1152))),"",IF(COUNTIFS($B$6:$B$2005,B1152&amp;"",$A$6:$A$2005,"&gt;"&amp;A1152)=0,1,0))</f>
        <v/>
      </c>
      <c r="I1152" s="22">
        <f>IF(B1152&amp;""="","",COUNTIFS($B$6:B1152,B1152&amp;""))</f>
        <v/>
      </c>
      <c r="J1152" s="6">
        <f>IF(B1152&amp;""="","",B1152&amp;"|"&amp;I1152)</f>
        <v/>
      </c>
    </row>
    <row r="1153">
      <c r="A1153" s="13" t="n"/>
      <c r="B1153" s="5" t="n"/>
      <c r="C1153" s="15" t="n"/>
      <c r="D1153" s="14" t="n"/>
      <c r="E1153" s="5" t="n"/>
      <c r="F1153" s="5" t="n"/>
      <c r="G1153" s="6">
        <f>IF(B1153&amp;""="","",IFERROR(INDEX('الوحدات'!$C$6:$C$305,MATCH(B1153&amp;"",'الوحدات'!$A$6:$A$305,0))&amp;"","كود غير موجود"))</f>
        <v/>
      </c>
      <c r="H1153" s="22">
        <f>IF(OR(B1153&amp;""="",NOT(ISNUMBER(A1153))),"",IF(COUNTIFS($B$6:$B$2005,B1153&amp;"",$A$6:$A$2005,"&gt;"&amp;A1153)=0,1,0))</f>
        <v/>
      </c>
      <c r="I1153" s="22">
        <f>IF(B1153&amp;""="","",COUNTIFS($B$6:B1153,B1153&amp;""))</f>
        <v/>
      </c>
      <c r="J1153" s="6">
        <f>IF(B1153&amp;""="","",B1153&amp;"|"&amp;I1153)</f>
        <v/>
      </c>
    </row>
    <row r="1154">
      <c r="A1154" s="13" t="n"/>
      <c r="B1154" s="5" t="n"/>
      <c r="C1154" s="15" t="n"/>
      <c r="D1154" s="14" t="n"/>
      <c r="E1154" s="5" t="n"/>
      <c r="F1154" s="5" t="n"/>
      <c r="G1154" s="6">
        <f>IF(B1154&amp;""="","",IFERROR(INDEX('الوحدات'!$C$6:$C$305,MATCH(B1154&amp;"",'الوحدات'!$A$6:$A$305,0))&amp;"","كود غير موجود"))</f>
        <v/>
      </c>
      <c r="H1154" s="22">
        <f>IF(OR(B1154&amp;""="",NOT(ISNUMBER(A1154))),"",IF(COUNTIFS($B$6:$B$2005,B1154&amp;"",$A$6:$A$2005,"&gt;"&amp;A1154)=0,1,0))</f>
        <v/>
      </c>
      <c r="I1154" s="22">
        <f>IF(B1154&amp;""="","",COUNTIFS($B$6:B1154,B1154&amp;""))</f>
        <v/>
      </c>
      <c r="J1154" s="6">
        <f>IF(B1154&amp;""="","",B1154&amp;"|"&amp;I1154)</f>
        <v/>
      </c>
    </row>
    <row r="1155">
      <c r="A1155" s="13" t="n"/>
      <c r="B1155" s="5" t="n"/>
      <c r="C1155" s="15" t="n"/>
      <c r="D1155" s="14" t="n"/>
      <c r="E1155" s="5" t="n"/>
      <c r="F1155" s="5" t="n"/>
      <c r="G1155" s="6">
        <f>IF(B1155&amp;""="","",IFERROR(INDEX('الوحدات'!$C$6:$C$305,MATCH(B1155&amp;"",'الوحدات'!$A$6:$A$305,0))&amp;"","كود غير موجود"))</f>
        <v/>
      </c>
      <c r="H1155" s="22">
        <f>IF(OR(B1155&amp;""="",NOT(ISNUMBER(A1155))),"",IF(COUNTIFS($B$6:$B$2005,B1155&amp;"",$A$6:$A$2005,"&gt;"&amp;A1155)=0,1,0))</f>
        <v/>
      </c>
      <c r="I1155" s="22">
        <f>IF(B1155&amp;""="","",COUNTIFS($B$6:B1155,B1155&amp;""))</f>
        <v/>
      </c>
      <c r="J1155" s="6">
        <f>IF(B1155&amp;""="","",B1155&amp;"|"&amp;I1155)</f>
        <v/>
      </c>
    </row>
    <row r="1156">
      <c r="A1156" s="13" t="n"/>
      <c r="B1156" s="5" t="n"/>
      <c r="C1156" s="15" t="n"/>
      <c r="D1156" s="14" t="n"/>
      <c r="E1156" s="5" t="n"/>
      <c r="F1156" s="5" t="n"/>
      <c r="G1156" s="6">
        <f>IF(B1156&amp;""="","",IFERROR(INDEX('الوحدات'!$C$6:$C$305,MATCH(B1156&amp;"",'الوحدات'!$A$6:$A$305,0))&amp;"","كود غير موجود"))</f>
        <v/>
      </c>
      <c r="H1156" s="22">
        <f>IF(OR(B1156&amp;""="",NOT(ISNUMBER(A1156))),"",IF(COUNTIFS($B$6:$B$2005,B1156&amp;"",$A$6:$A$2005,"&gt;"&amp;A1156)=0,1,0))</f>
        <v/>
      </c>
      <c r="I1156" s="22">
        <f>IF(B1156&amp;""="","",COUNTIFS($B$6:B1156,B1156&amp;""))</f>
        <v/>
      </c>
      <c r="J1156" s="6">
        <f>IF(B1156&amp;""="","",B1156&amp;"|"&amp;I1156)</f>
        <v/>
      </c>
    </row>
    <row r="1157">
      <c r="A1157" s="13" t="n"/>
      <c r="B1157" s="5" t="n"/>
      <c r="C1157" s="15" t="n"/>
      <c r="D1157" s="14" t="n"/>
      <c r="E1157" s="5" t="n"/>
      <c r="F1157" s="5" t="n"/>
      <c r="G1157" s="6">
        <f>IF(B1157&amp;""="","",IFERROR(INDEX('الوحدات'!$C$6:$C$305,MATCH(B1157&amp;"",'الوحدات'!$A$6:$A$305,0))&amp;"","كود غير موجود"))</f>
        <v/>
      </c>
      <c r="H1157" s="22">
        <f>IF(OR(B1157&amp;""="",NOT(ISNUMBER(A1157))),"",IF(COUNTIFS($B$6:$B$2005,B1157&amp;"",$A$6:$A$2005,"&gt;"&amp;A1157)=0,1,0))</f>
        <v/>
      </c>
      <c r="I1157" s="22">
        <f>IF(B1157&amp;""="","",COUNTIFS($B$6:B1157,B1157&amp;""))</f>
        <v/>
      </c>
      <c r="J1157" s="6">
        <f>IF(B1157&amp;""="","",B1157&amp;"|"&amp;I1157)</f>
        <v/>
      </c>
    </row>
    <row r="1158">
      <c r="A1158" s="13" t="n"/>
      <c r="B1158" s="5" t="n"/>
      <c r="C1158" s="15" t="n"/>
      <c r="D1158" s="14" t="n"/>
      <c r="E1158" s="5" t="n"/>
      <c r="F1158" s="5" t="n"/>
      <c r="G1158" s="6">
        <f>IF(B1158&amp;""="","",IFERROR(INDEX('الوحدات'!$C$6:$C$305,MATCH(B1158&amp;"",'الوحدات'!$A$6:$A$305,0))&amp;"","كود غير موجود"))</f>
        <v/>
      </c>
      <c r="H1158" s="22">
        <f>IF(OR(B1158&amp;""="",NOT(ISNUMBER(A1158))),"",IF(COUNTIFS($B$6:$B$2005,B1158&amp;"",$A$6:$A$2005,"&gt;"&amp;A1158)=0,1,0))</f>
        <v/>
      </c>
      <c r="I1158" s="22">
        <f>IF(B1158&amp;""="","",COUNTIFS($B$6:B1158,B1158&amp;""))</f>
        <v/>
      </c>
      <c r="J1158" s="6">
        <f>IF(B1158&amp;""="","",B1158&amp;"|"&amp;I1158)</f>
        <v/>
      </c>
    </row>
    <row r="1159">
      <c r="A1159" s="13" t="n"/>
      <c r="B1159" s="5" t="n"/>
      <c r="C1159" s="15" t="n"/>
      <c r="D1159" s="14" t="n"/>
      <c r="E1159" s="5" t="n"/>
      <c r="F1159" s="5" t="n"/>
      <c r="G1159" s="6">
        <f>IF(B1159&amp;""="","",IFERROR(INDEX('الوحدات'!$C$6:$C$305,MATCH(B1159&amp;"",'الوحدات'!$A$6:$A$305,0))&amp;"","كود غير موجود"))</f>
        <v/>
      </c>
      <c r="H1159" s="22">
        <f>IF(OR(B1159&amp;""="",NOT(ISNUMBER(A1159))),"",IF(COUNTIFS($B$6:$B$2005,B1159&amp;"",$A$6:$A$2005,"&gt;"&amp;A1159)=0,1,0))</f>
        <v/>
      </c>
      <c r="I1159" s="22">
        <f>IF(B1159&amp;""="","",COUNTIFS($B$6:B1159,B1159&amp;""))</f>
        <v/>
      </c>
      <c r="J1159" s="6">
        <f>IF(B1159&amp;""="","",B1159&amp;"|"&amp;I1159)</f>
        <v/>
      </c>
    </row>
    <row r="1160">
      <c r="A1160" s="13" t="n"/>
      <c r="B1160" s="5" t="n"/>
      <c r="C1160" s="15" t="n"/>
      <c r="D1160" s="14" t="n"/>
      <c r="E1160" s="5" t="n"/>
      <c r="F1160" s="5" t="n"/>
      <c r="G1160" s="6">
        <f>IF(B1160&amp;""="","",IFERROR(INDEX('الوحدات'!$C$6:$C$305,MATCH(B1160&amp;"",'الوحدات'!$A$6:$A$305,0))&amp;"","كود غير موجود"))</f>
        <v/>
      </c>
      <c r="H1160" s="22">
        <f>IF(OR(B1160&amp;""="",NOT(ISNUMBER(A1160))),"",IF(COUNTIFS($B$6:$B$2005,B1160&amp;"",$A$6:$A$2005,"&gt;"&amp;A1160)=0,1,0))</f>
        <v/>
      </c>
      <c r="I1160" s="22">
        <f>IF(B1160&amp;""="","",COUNTIFS($B$6:B1160,B1160&amp;""))</f>
        <v/>
      </c>
      <c r="J1160" s="6">
        <f>IF(B1160&amp;""="","",B1160&amp;"|"&amp;I1160)</f>
        <v/>
      </c>
    </row>
    <row r="1161">
      <c r="A1161" s="13" t="n"/>
      <c r="B1161" s="5" t="n"/>
      <c r="C1161" s="15" t="n"/>
      <c r="D1161" s="14" t="n"/>
      <c r="E1161" s="5" t="n"/>
      <c r="F1161" s="5" t="n"/>
      <c r="G1161" s="6">
        <f>IF(B1161&amp;""="","",IFERROR(INDEX('الوحدات'!$C$6:$C$305,MATCH(B1161&amp;"",'الوحدات'!$A$6:$A$305,0))&amp;"","كود غير موجود"))</f>
        <v/>
      </c>
      <c r="H1161" s="22">
        <f>IF(OR(B1161&amp;""="",NOT(ISNUMBER(A1161))),"",IF(COUNTIFS($B$6:$B$2005,B1161&amp;"",$A$6:$A$2005,"&gt;"&amp;A1161)=0,1,0))</f>
        <v/>
      </c>
      <c r="I1161" s="22">
        <f>IF(B1161&amp;""="","",COUNTIFS($B$6:B1161,B1161&amp;""))</f>
        <v/>
      </c>
      <c r="J1161" s="6">
        <f>IF(B1161&amp;""="","",B1161&amp;"|"&amp;I1161)</f>
        <v/>
      </c>
    </row>
    <row r="1162">
      <c r="A1162" s="13" t="n"/>
      <c r="B1162" s="5" t="n"/>
      <c r="C1162" s="15" t="n"/>
      <c r="D1162" s="14" t="n"/>
      <c r="E1162" s="5" t="n"/>
      <c r="F1162" s="5" t="n"/>
      <c r="G1162" s="6">
        <f>IF(B1162&amp;""="","",IFERROR(INDEX('الوحدات'!$C$6:$C$305,MATCH(B1162&amp;"",'الوحدات'!$A$6:$A$305,0))&amp;"","كود غير موجود"))</f>
        <v/>
      </c>
      <c r="H1162" s="22">
        <f>IF(OR(B1162&amp;""="",NOT(ISNUMBER(A1162))),"",IF(COUNTIFS($B$6:$B$2005,B1162&amp;"",$A$6:$A$2005,"&gt;"&amp;A1162)=0,1,0))</f>
        <v/>
      </c>
      <c r="I1162" s="22">
        <f>IF(B1162&amp;""="","",COUNTIFS($B$6:B1162,B1162&amp;""))</f>
        <v/>
      </c>
      <c r="J1162" s="6">
        <f>IF(B1162&amp;""="","",B1162&amp;"|"&amp;I1162)</f>
        <v/>
      </c>
    </row>
    <row r="1163">
      <c r="A1163" s="13" t="n"/>
      <c r="B1163" s="5" t="n"/>
      <c r="C1163" s="15" t="n"/>
      <c r="D1163" s="14" t="n"/>
      <c r="E1163" s="5" t="n"/>
      <c r="F1163" s="5" t="n"/>
      <c r="G1163" s="6">
        <f>IF(B1163&amp;""="","",IFERROR(INDEX('الوحدات'!$C$6:$C$305,MATCH(B1163&amp;"",'الوحدات'!$A$6:$A$305,0))&amp;"","كود غير موجود"))</f>
        <v/>
      </c>
      <c r="H1163" s="22">
        <f>IF(OR(B1163&amp;""="",NOT(ISNUMBER(A1163))),"",IF(COUNTIFS($B$6:$B$2005,B1163&amp;"",$A$6:$A$2005,"&gt;"&amp;A1163)=0,1,0))</f>
        <v/>
      </c>
      <c r="I1163" s="22">
        <f>IF(B1163&amp;""="","",COUNTIFS($B$6:B1163,B1163&amp;""))</f>
        <v/>
      </c>
      <c r="J1163" s="6">
        <f>IF(B1163&amp;""="","",B1163&amp;"|"&amp;I1163)</f>
        <v/>
      </c>
    </row>
    <row r="1164">
      <c r="A1164" s="13" t="n"/>
      <c r="B1164" s="5" t="n"/>
      <c r="C1164" s="15" t="n"/>
      <c r="D1164" s="14" t="n"/>
      <c r="E1164" s="5" t="n"/>
      <c r="F1164" s="5" t="n"/>
      <c r="G1164" s="6">
        <f>IF(B1164&amp;""="","",IFERROR(INDEX('الوحدات'!$C$6:$C$305,MATCH(B1164&amp;"",'الوحدات'!$A$6:$A$305,0))&amp;"","كود غير موجود"))</f>
        <v/>
      </c>
      <c r="H1164" s="22">
        <f>IF(OR(B1164&amp;""="",NOT(ISNUMBER(A1164))),"",IF(COUNTIFS($B$6:$B$2005,B1164&amp;"",$A$6:$A$2005,"&gt;"&amp;A1164)=0,1,0))</f>
        <v/>
      </c>
      <c r="I1164" s="22">
        <f>IF(B1164&amp;""="","",COUNTIFS($B$6:B1164,B1164&amp;""))</f>
        <v/>
      </c>
      <c r="J1164" s="6">
        <f>IF(B1164&amp;""="","",B1164&amp;"|"&amp;I1164)</f>
        <v/>
      </c>
    </row>
    <row r="1165">
      <c r="A1165" s="13" t="n"/>
      <c r="B1165" s="5" t="n"/>
      <c r="C1165" s="15" t="n"/>
      <c r="D1165" s="14" t="n"/>
      <c r="E1165" s="5" t="n"/>
      <c r="F1165" s="5" t="n"/>
      <c r="G1165" s="6">
        <f>IF(B1165&amp;""="","",IFERROR(INDEX('الوحدات'!$C$6:$C$305,MATCH(B1165&amp;"",'الوحدات'!$A$6:$A$305,0))&amp;"","كود غير موجود"))</f>
        <v/>
      </c>
      <c r="H1165" s="22">
        <f>IF(OR(B1165&amp;""="",NOT(ISNUMBER(A1165))),"",IF(COUNTIFS($B$6:$B$2005,B1165&amp;"",$A$6:$A$2005,"&gt;"&amp;A1165)=0,1,0))</f>
        <v/>
      </c>
      <c r="I1165" s="22">
        <f>IF(B1165&amp;""="","",COUNTIFS($B$6:B1165,B1165&amp;""))</f>
        <v/>
      </c>
      <c r="J1165" s="6">
        <f>IF(B1165&amp;""="","",B1165&amp;"|"&amp;I1165)</f>
        <v/>
      </c>
    </row>
    <row r="1166">
      <c r="A1166" s="13" t="n"/>
      <c r="B1166" s="5" t="n"/>
      <c r="C1166" s="15" t="n"/>
      <c r="D1166" s="14" t="n"/>
      <c r="E1166" s="5" t="n"/>
      <c r="F1166" s="5" t="n"/>
      <c r="G1166" s="6">
        <f>IF(B1166&amp;""="","",IFERROR(INDEX('الوحدات'!$C$6:$C$305,MATCH(B1166&amp;"",'الوحدات'!$A$6:$A$305,0))&amp;"","كود غير موجود"))</f>
        <v/>
      </c>
      <c r="H1166" s="22">
        <f>IF(OR(B1166&amp;""="",NOT(ISNUMBER(A1166))),"",IF(COUNTIFS($B$6:$B$2005,B1166&amp;"",$A$6:$A$2005,"&gt;"&amp;A1166)=0,1,0))</f>
        <v/>
      </c>
      <c r="I1166" s="22">
        <f>IF(B1166&amp;""="","",COUNTIFS($B$6:B1166,B1166&amp;""))</f>
        <v/>
      </c>
      <c r="J1166" s="6">
        <f>IF(B1166&amp;""="","",B1166&amp;"|"&amp;I1166)</f>
        <v/>
      </c>
    </row>
    <row r="1167">
      <c r="A1167" s="13" t="n"/>
      <c r="B1167" s="5" t="n"/>
      <c r="C1167" s="15" t="n"/>
      <c r="D1167" s="14" t="n"/>
      <c r="E1167" s="5" t="n"/>
      <c r="F1167" s="5" t="n"/>
      <c r="G1167" s="6">
        <f>IF(B1167&amp;""="","",IFERROR(INDEX('الوحدات'!$C$6:$C$305,MATCH(B1167&amp;"",'الوحدات'!$A$6:$A$305,0))&amp;"","كود غير موجود"))</f>
        <v/>
      </c>
      <c r="H1167" s="22">
        <f>IF(OR(B1167&amp;""="",NOT(ISNUMBER(A1167))),"",IF(COUNTIFS($B$6:$B$2005,B1167&amp;"",$A$6:$A$2005,"&gt;"&amp;A1167)=0,1,0))</f>
        <v/>
      </c>
      <c r="I1167" s="22">
        <f>IF(B1167&amp;""="","",COUNTIFS($B$6:B1167,B1167&amp;""))</f>
        <v/>
      </c>
      <c r="J1167" s="6">
        <f>IF(B1167&amp;""="","",B1167&amp;"|"&amp;I1167)</f>
        <v/>
      </c>
    </row>
    <row r="1168">
      <c r="A1168" s="13" t="n"/>
      <c r="B1168" s="5" t="n"/>
      <c r="C1168" s="15" t="n"/>
      <c r="D1168" s="14" t="n"/>
      <c r="E1168" s="5" t="n"/>
      <c r="F1168" s="5" t="n"/>
      <c r="G1168" s="6">
        <f>IF(B1168&amp;""="","",IFERROR(INDEX('الوحدات'!$C$6:$C$305,MATCH(B1168&amp;"",'الوحدات'!$A$6:$A$305,0))&amp;"","كود غير موجود"))</f>
        <v/>
      </c>
      <c r="H1168" s="22">
        <f>IF(OR(B1168&amp;""="",NOT(ISNUMBER(A1168))),"",IF(COUNTIFS($B$6:$B$2005,B1168&amp;"",$A$6:$A$2005,"&gt;"&amp;A1168)=0,1,0))</f>
        <v/>
      </c>
      <c r="I1168" s="22">
        <f>IF(B1168&amp;""="","",COUNTIFS($B$6:B1168,B1168&amp;""))</f>
        <v/>
      </c>
      <c r="J1168" s="6">
        <f>IF(B1168&amp;""="","",B1168&amp;"|"&amp;I1168)</f>
        <v/>
      </c>
    </row>
    <row r="1169">
      <c r="A1169" s="13" t="n"/>
      <c r="B1169" s="5" t="n"/>
      <c r="C1169" s="15" t="n"/>
      <c r="D1169" s="14" t="n"/>
      <c r="E1169" s="5" t="n"/>
      <c r="F1169" s="5" t="n"/>
      <c r="G1169" s="6">
        <f>IF(B1169&amp;""="","",IFERROR(INDEX('الوحدات'!$C$6:$C$305,MATCH(B1169&amp;"",'الوحدات'!$A$6:$A$305,0))&amp;"","كود غير موجود"))</f>
        <v/>
      </c>
      <c r="H1169" s="22">
        <f>IF(OR(B1169&amp;""="",NOT(ISNUMBER(A1169))),"",IF(COUNTIFS($B$6:$B$2005,B1169&amp;"",$A$6:$A$2005,"&gt;"&amp;A1169)=0,1,0))</f>
        <v/>
      </c>
      <c r="I1169" s="22">
        <f>IF(B1169&amp;""="","",COUNTIFS($B$6:B1169,B1169&amp;""))</f>
        <v/>
      </c>
      <c r="J1169" s="6">
        <f>IF(B1169&amp;""="","",B1169&amp;"|"&amp;I1169)</f>
        <v/>
      </c>
    </row>
    <row r="1170">
      <c r="A1170" s="13" t="n"/>
      <c r="B1170" s="5" t="n"/>
      <c r="C1170" s="15" t="n"/>
      <c r="D1170" s="14" t="n"/>
      <c r="E1170" s="5" t="n"/>
      <c r="F1170" s="5" t="n"/>
      <c r="G1170" s="6">
        <f>IF(B1170&amp;""="","",IFERROR(INDEX('الوحدات'!$C$6:$C$305,MATCH(B1170&amp;"",'الوحدات'!$A$6:$A$305,0))&amp;"","كود غير موجود"))</f>
        <v/>
      </c>
      <c r="H1170" s="22">
        <f>IF(OR(B1170&amp;""="",NOT(ISNUMBER(A1170))),"",IF(COUNTIFS($B$6:$B$2005,B1170&amp;"",$A$6:$A$2005,"&gt;"&amp;A1170)=0,1,0))</f>
        <v/>
      </c>
      <c r="I1170" s="22">
        <f>IF(B1170&amp;""="","",COUNTIFS($B$6:B1170,B1170&amp;""))</f>
        <v/>
      </c>
      <c r="J1170" s="6">
        <f>IF(B1170&amp;""="","",B1170&amp;"|"&amp;I1170)</f>
        <v/>
      </c>
    </row>
    <row r="1171">
      <c r="A1171" s="13" t="n"/>
      <c r="B1171" s="5" t="n"/>
      <c r="C1171" s="15" t="n"/>
      <c r="D1171" s="14" t="n"/>
      <c r="E1171" s="5" t="n"/>
      <c r="F1171" s="5" t="n"/>
      <c r="G1171" s="6">
        <f>IF(B1171&amp;""="","",IFERROR(INDEX('الوحدات'!$C$6:$C$305,MATCH(B1171&amp;"",'الوحدات'!$A$6:$A$305,0))&amp;"","كود غير موجود"))</f>
        <v/>
      </c>
      <c r="H1171" s="22">
        <f>IF(OR(B1171&amp;""="",NOT(ISNUMBER(A1171))),"",IF(COUNTIFS($B$6:$B$2005,B1171&amp;"",$A$6:$A$2005,"&gt;"&amp;A1171)=0,1,0))</f>
        <v/>
      </c>
      <c r="I1171" s="22">
        <f>IF(B1171&amp;""="","",COUNTIFS($B$6:B1171,B1171&amp;""))</f>
        <v/>
      </c>
      <c r="J1171" s="6">
        <f>IF(B1171&amp;""="","",B1171&amp;"|"&amp;I1171)</f>
        <v/>
      </c>
    </row>
    <row r="1172">
      <c r="A1172" s="13" t="n"/>
      <c r="B1172" s="5" t="n"/>
      <c r="C1172" s="15" t="n"/>
      <c r="D1172" s="14" t="n"/>
      <c r="E1172" s="5" t="n"/>
      <c r="F1172" s="5" t="n"/>
      <c r="G1172" s="6">
        <f>IF(B1172&amp;""="","",IFERROR(INDEX('الوحدات'!$C$6:$C$305,MATCH(B1172&amp;"",'الوحدات'!$A$6:$A$305,0))&amp;"","كود غير موجود"))</f>
        <v/>
      </c>
      <c r="H1172" s="22">
        <f>IF(OR(B1172&amp;""="",NOT(ISNUMBER(A1172))),"",IF(COUNTIFS($B$6:$B$2005,B1172&amp;"",$A$6:$A$2005,"&gt;"&amp;A1172)=0,1,0))</f>
        <v/>
      </c>
      <c r="I1172" s="22">
        <f>IF(B1172&amp;""="","",COUNTIFS($B$6:B1172,B1172&amp;""))</f>
        <v/>
      </c>
      <c r="J1172" s="6">
        <f>IF(B1172&amp;""="","",B1172&amp;"|"&amp;I1172)</f>
        <v/>
      </c>
    </row>
    <row r="1173">
      <c r="A1173" s="13" t="n"/>
      <c r="B1173" s="5" t="n"/>
      <c r="C1173" s="15" t="n"/>
      <c r="D1173" s="14" t="n"/>
      <c r="E1173" s="5" t="n"/>
      <c r="F1173" s="5" t="n"/>
      <c r="G1173" s="6">
        <f>IF(B1173&amp;""="","",IFERROR(INDEX('الوحدات'!$C$6:$C$305,MATCH(B1173&amp;"",'الوحدات'!$A$6:$A$305,0))&amp;"","كود غير موجود"))</f>
        <v/>
      </c>
      <c r="H1173" s="22">
        <f>IF(OR(B1173&amp;""="",NOT(ISNUMBER(A1173))),"",IF(COUNTIFS($B$6:$B$2005,B1173&amp;"",$A$6:$A$2005,"&gt;"&amp;A1173)=0,1,0))</f>
        <v/>
      </c>
      <c r="I1173" s="22">
        <f>IF(B1173&amp;""="","",COUNTIFS($B$6:B1173,B1173&amp;""))</f>
        <v/>
      </c>
      <c r="J1173" s="6">
        <f>IF(B1173&amp;""="","",B1173&amp;"|"&amp;I1173)</f>
        <v/>
      </c>
    </row>
    <row r="1174">
      <c r="A1174" s="13" t="n"/>
      <c r="B1174" s="5" t="n"/>
      <c r="C1174" s="15" t="n"/>
      <c r="D1174" s="14" t="n"/>
      <c r="E1174" s="5" t="n"/>
      <c r="F1174" s="5" t="n"/>
      <c r="G1174" s="6">
        <f>IF(B1174&amp;""="","",IFERROR(INDEX('الوحدات'!$C$6:$C$305,MATCH(B1174&amp;"",'الوحدات'!$A$6:$A$305,0))&amp;"","كود غير موجود"))</f>
        <v/>
      </c>
      <c r="H1174" s="22">
        <f>IF(OR(B1174&amp;""="",NOT(ISNUMBER(A1174))),"",IF(COUNTIFS($B$6:$B$2005,B1174&amp;"",$A$6:$A$2005,"&gt;"&amp;A1174)=0,1,0))</f>
        <v/>
      </c>
      <c r="I1174" s="22">
        <f>IF(B1174&amp;""="","",COUNTIFS($B$6:B1174,B1174&amp;""))</f>
        <v/>
      </c>
      <c r="J1174" s="6">
        <f>IF(B1174&amp;""="","",B1174&amp;"|"&amp;I1174)</f>
        <v/>
      </c>
    </row>
    <row r="1175">
      <c r="A1175" s="13" t="n"/>
      <c r="B1175" s="5" t="n"/>
      <c r="C1175" s="15" t="n"/>
      <c r="D1175" s="14" t="n"/>
      <c r="E1175" s="5" t="n"/>
      <c r="F1175" s="5" t="n"/>
      <c r="G1175" s="6">
        <f>IF(B1175&amp;""="","",IFERROR(INDEX('الوحدات'!$C$6:$C$305,MATCH(B1175&amp;"",'الوحدات'!$A$6:$A$305,0))&amp;"","كود غير موجود"))</f>
        <v/>
      </c>
      <c r="H1175" s="22">
        <f>IF(OR(B1175&amp;""="",NOT(ISNUMBER(A1175))),"",IF(COUNTIFS($B$6:$B$2005,B1175&amp;"",$A$6:$A$2005,"&gt;"&amp;A1175)=0,1,0))</f>
        <v/>
      </c>
      <c r="I1175" s="22">
        <f>IF(B1175&amp;""="","",COUNTIFS($B$6:B1175,B1175&amp;""))</f>
        <v/>
      </c>
      <c r="J1175" s="6">
        <f>IF(B1175&amp;""="","",B1175&amp;"|"&amp;I1175)</f>
        <v/>
      </c>
    </row>
    <row r="1176">
      <c r="A1176" s="13" t="n"/>
      <c r="B1176" s="5" t="n"/>
      <c r="C1176" s="15" t="n"/>
      <c r="D1176" s="14" t="n"/>
      <c r="E1176" s="5" t="n"/>
      <c r="F1176" s="5" t="n"/>
      <c r="G1176" s="6">
        <f>IF(B1176&amp;""="","",IFERROR(INDEX('الوحدات'!$C$6:$C$305,MATCH(B1176&amp;"",'الوحدات'!$A$6:$A$305,0))&amp;"","كود غير موجود"))</f>
        <v/>
      </c>
      <c r="H1176" s="22">
        <f>IF(OR(B1176&amp;""="",NOT(ISNUMBER(A1176))),"",IF(COUNTIFS($B$6:$B$2005,B1176&amp;"",$A$6:$A$2005,"&gt;"&amp;A1176)=0,1,0))</f>
        <v/>
      </c>
      <c r="I1176" s="22">
        <f>IF(B1176&amp;""="","",COUNTIFS($B$6:B1176,B1176&amp;""))</f>
        <v/>
      </c>
      <c r="J1176" s="6">
        <f>IF(B1176&amp;""="","",B1176&amp;"|"&amp;I1176)</f>
        <v/>
      </c>
    </row>
    <row r="1177">
      <c r="A1177" s="13" t="n"/>
      <c r="B1177" s="5" t="n"/>
      <c r="C1177" s="15" t="n"/>
      <c r="D1177" s="14" t="n"/>
      <c r="E1177" s="5" t="n"/>
      <c r="F1177" s="5" t="n"/>
      <c r="G1177" s="6">
        <f>IF(B1177&amp;""="","",IFERROR(INDEX('الوحدات'!$C$6:$C$305,MATCH(B1177&amp;"",'الوحدات'!$A$6:$A$305,0))&amp;"","كود غير موجود"))</f>
        <v/>
      </c>
      <c r="H1177" s="22">
        <f>IF(OR(B1177&amp;""="",NOT(ISNUMBER(A1177))),"",IF(COUNTIFS($B$6:$B$2005,B1177&amp;"",$A$6:$A$2005,"&gt;"&amp;A1177)=0,1,0))</f>
        <v/>
      </c>
      <c r="I1177" s="22">
        <f>IF(B1177&amp;""="","",COUNTIFS($B$6:B1177,B1177&amp;""))</f>
        <v/>
      </c>
      <c r="J1177" s="6">
        <f>IF(B1177&amp;""="","",B1177&amp;"|"&amp;I1177)</f>
        <v/>
      </c>
    </row>
    <row r="1178">
      <c r="A1178" s="13" t="n"/>
      <c r="B1178" s="5" t="n"/>
      <c r="C1178" s="15" t="n"/>
      <c r="D1178" s="14" t="n"/>
      <c r="E1178" s="5" t="n"/>
      <c r="F1178" s="5" t="n"/>
      <c r="G1178" s="6">
        <f>IF(B1178&amp;""="","",IFERROR(INDEX('الوحدات'!$C$6:$C$305,MATCH(B1178&amp;"",'الوحدات'!$A$6:$A$305,0))&amp;"","كود غير موجود"))</f>
        <v/>
      </c>
      <c r="H1178" s="22">
        <f>IF(OR(B1178&amp;""="",NOT(ISNUMBER(A1178))),"",IF(COUNTIFS($B$6:$B$2005,B1178&amp;"",$A$6:$A$2005,"&gt;"&amp;A1178)=0,1,0))</f>
        <v/>
      </c>
      <c r="I1178" s="22">
        <f>IF(B1178&amp;""="","",COUNTIFS($B$6:B1178,B1178&amp;""))</f>
        <v/>
      </c>
      <c r="J1178" s="6">
        <f>IF(B1178&amp;""="","",B1178&amp;"|"&amp;I1178)</f>
        <v/>
      </c>
    </row>
    <row r="1179">
      <c r="A1179" s="13" t="n"/>
      <c r="B1179" s="5" t="n"/>
      <c r="C1179" s="15" t="n"/>
      <c r="D1179" s="14" t="n"/>
      <c r="E1179" s="5" t="n"/>
      <c r="F1179" s="5" t="n"/>
      <c r="G1179" s="6">
        <f>IF(B1179&amp;""="","",IFERROR(INDEX('الوحدات'!$C$6:$C$305,MATCH(B1179&amp;"",'الوحدات'!$A$6:$A$305,0))&amp;"","كود غير موجود"))</f>
        <v/>
      </c>
      <c r="H1179" s="22">
        <f>IF(OR(B1179&amp;""="",NOT(ISNUMBER(A1179))),"",IF(COUNTIFS($B$6:$B$2005,B1179&amp;"",$A$6:$A$2005,"&gt;"&amp;A1179)=0,1,0))</f>
        <v/>
      </c>
      <c r="I1179" s="22">
        <f>IF(B1179&amp;""="","",COUNTIFS($B$6:B1179,B1179&amp;""))</f>
        <v/>
      </c>
      <c r="J1179" s="6">
        <f>IF(B1179&amp;""="","",B1179&amp;"|"&amp;I1179)</f>
        <v/>
      </c>
    </row>
    <row r="1180">
      <c r="A1180" s="13" t="n"/>
      <c r="B1180" s="5" t="n"/>
      <c r="C1180" s="15" t="n"/>
      <c r="D1180" s="14" t="n"/>
      <c r="E1180" s="5" t="n"/>
      <c r="F1180" s="5" t="n"/>
      <c r="G1180" s="6">
        <f>IF(B1180&amp;""="","",IFERROR(INDEX('الوحدات'!$C$6:$C$305,MATCH(B1180&amp;"",'الوحدات'!$A$6:$A$305,0))&amp;"","كود غير موجود"))</f>
        <v/>
      </c>
      <c r="H1180" s="22">
        <f>IF(OR(B1180&amp;""="",NOT(ISNUMBER(A1180))),"",IF(COUNTIFS($B$6:$B$2005,B1180&amp;"",$A$6:$A$2005,"&gt;"&amp;A1180)=0,1,0))</f>
        <v/>
      </c>
      <c r="I1180" s="22">
        <f>IF(B1180&amp;""="","",COUNTIFS($B$6:B1180,B1180&amp;""))</f>
        <v/>
      </c>
      <c r="J1180" s="6">
        <f>IF(B1180&amp;""="","",B1180&amp;"|"&amp;I1180)</f>
        <v/>
      </c>
    </row>
    <row r="1181">
      <c r="A1181" s="13" t="n"/>
      <c r="B1181" s="5" t="n"/>
      <c r="C1181" s="15" t="n"/>
      <c r="D1181" s="14" t="n"/>
      <c r="E1181" s="5" t="n"/>
      <c r="F1181" s="5" t="n"/>
      <c r="G1181" s="6">
        <f>IF(B1181&amp;""="","",IFERROR(INDEX('الوحدات'!$C$6:$C$305,MATCH(B1181&amp;"",'الوحدات'!$A$6:$A$305,0))&amp;"","كود غير موجود"))</f>
        <v/>
      </c>
      <c r="H1181" s="22">
        <f>IF(OR(B1181&amp;""="",NOT(ISNUMBER(A1181))),"",IF(COUNTIFS($B$6:$B$2005,B1181&amp;"",$A$6:$A$2005,"&gt;"&amp;A1181)=0,1,0))</f>
        <v/>
      </c>
      <c r="I1181" s="22">
        <f>IF(B1181&amp;""="","",COUNTIFS($B$6:B1181,B1181&amp;""))</f>
        <v/>
      </c>
      <c r="J1181" s="6">
        <f>IF(B1181&amp;""="","",B1181&amp;"|"&amp;I1181)</f>
        <v/>
      </c>
    </row>
    <row r="1182">
      <c r="A1182" s="13" t="n"/>
      <c r="B1182" s="5" t="n"/>
      <c r="C1182" s="15" t="n"/>
      <c r="D1182" s="14" t="n"/>
      <c r="E1182" s="5" t="n"/>
      <c r="F1182" s="5" t="n"/>
      <c r="G1182" s="6">
        <f>IF(B1182&amp;""="","",IFERROR(INDEX('الوحدات'!$C$6:$C$305,MATCH(B1182&amp;"",'الوحدات'!$A$6:$A$305,0))&amp;"","كود غير موجود"))</f>
        <v/>
      </c>
      <c r="H1182" s="22">
        <f>IF(OR(B1182&amp;""="",NOT(ISNUMBER(A1182))),"",IF(COUNTIFS($B$6:$B$2005,B1182&amp;"",$A$6:$A$2005,"&gt;"&amp;A1182)=0,1,0))</f>
        <v/>
      </c>
      <c r="I1182" s="22">
        <f>IF(B1182&amp;""="","",COUNTIFS($B$6:B1182,B1182&amp;""))</f>
        <v/>
      </c>
      <c r="J1182" s="6">
        <f>IF(B1182&amp;""="","",B1182&amp;"|"&amp;I1182)</f>
        <v/>
      </c>
    </row>
    <row r="1183">
      <c r="A1183" s="13" t="n"/>
      <c r="B1183" s="5" t="n"/>
      <c r="C1183" s="15" t="n"/>
      <c r="D1183" s="14" t="n"/>
      <c r="E1183" s="5" t="n"/>
      <c r="F1183" s="5" t="n"/>
      <c r="G1183" s="6">
        <f>IF(B1183&amp;""="","",IFERROR(INDEX('الوحدات'!$C$6:$C$305,MATCH(B1183&amp;"",'الوحدات'!$A$6:$A$305,0))&amp;"","كود غير موجود"))</f>
        <v/>
      </c>
      <c r="H1183" s="22">
        <f>IF(OR(B1183&amp;""="",NOT(ISNUMBER(A1183))),"",IF(COUNTIFS($B$6:$B$2005,B1183&amp;"",$A$6:$A$2005,"&gt;"&amp;A1183)=0,1,0))</f>
        <v/>
      </c>
      <c r="I1183" s="22">
        <f>IF(B1183&amp;""="","",COUNTIFS($B$6:B1183,B1183&amp;""))</f>
        <v/>
      </c>
      <c r="J1183" s="6">
        <f>IF(B1183&amp;""="","",B1183&amp;"|"&amp;I1183)</f>
        <v/>
      </c>
    </row>
    <row r="1184">
      <c r="A1184" s="13" t="n"/>
      <c r="B1184" s="5" t="n"/>
      <c r="C1184" s="15" t="n"/>
      <c r="D1184" s="14" t="n"/>
      <c r="E1184" s="5" t="n"/>
      <c r="F1184" s="5" t="n"/>
      <c r="G1184" s="6">
        <f>IF(B1184&amp;""="","",IFERROR(INDEX('الوحدات'!$C$6:$C$305,MATCH(B1184&amp;"",'الوحدات'!$A$6:$A$305,0))&amp;"","كود غير موجود"))</f>
        <v/>
      </c>
      <c r="H1184" s="22">
        <f>IF(OR(B1184&amp;""="",NOT(ISNUMBER(A1184))),"",IF(COUNTIFS($B$6:$B$2005,B1184&amp;"",$A$6:$A$2005,"&gt;"&amp;A1184)=0,1,0))</f>
        <v/>
      </c>
      <c r="I1184" s="22">
        <f>IF(B1184&amp;""="","",COUNTIFS($B$6:B1184,B1184&amp;""))</f>
        <v/>
      </c>
      <c r="J1184" s="6">
        <f>IF(B1184&amp;""="","",B1184&amp;"|"&amp;I1184)</f>
        <v/>
      </c>
    </row>
    <row r="1185">
      <c r="A1185" s="13" t="n"/>
      <c r="B1185" s="5" t="n"/>
      <c r="C1185" s="15" t="n"/>
      <c r="D1185" s="14" t="n"/>
      <c r="E1185" s="5" t="n"/>
      <c r="F1185" s="5" t="n"/>
      <c r="G1185" s="6">
        <f>IF(B1185&amp;""="","",IFERROR(INDEX('الوحدات'!$C$6:$C$305,MATCH(B1185&amp;"",'الوحدات'!$A$6:$A$305,0))&amp;"","كود غير موجود"))</f>
        <v/>
      </c>
      <c r="H1185" s="22">
        <f>IF(OR(B1185&amp;""="",NOT(ISNUMBER(A1185))),"",IF(COUNTIFS($B$6:$B$2005,B1185&amp;"",$A$6:$A$2005,"&gt;"&amp;A1185)=0,1,0))</f>
        <v/>
      </c>
      <c r="I1185" s="22">
        <f>IF(B1185&amp;""="","",COUNTIFS($B$6:B1185,B1185&amp;""))</f>
        <v/>
      </c>
      <c r="J1185" s="6">
        <f>IF(B1185&amp;""="","",B1185&amp;"|"&amp;I1185)</f>
        <v/>
      </c>
    </row>
    <row r="1186">
      <c r="A1186" s="13" t="n"/>
      <c r="B1186" s="5" t="n"/>
      <c r="C1186" s="15" t="n"/>
      <c r="D1186" s="14" t="n"/>
      <c r="E1186" s="5" t="n"/>
      <c r="F1186" s="5" t="n"/>
      <c r="G1186" s="6">
        <f>IF(B1186&amp;""="","",IFERROR(INDEX('الوحدات'!$C$6:$C$305,MATCH(B1186&amp;"",'الوحدات'!$A$6:$A$305,0))&amp;"","كود غير موجود"))</f>
        <v/>
      </c>
      <c r="H1186" s="22">
        <f>IF(OR(B1186&amp;""="",NOT(ISNUMBER(A1186))),"",IF(COUNTIFS($B$6:$B$2005,B1186&amp;"",$A$6:$A$2005,"&gt;"&amp;A1186)=0,1,0))</f>
        <v/>
      </c>
      <c r="I1186" s="22">
        <f>IF(B1186&amp;""="","",COUNTIFS($B$6:B1186,B1186&amp;""))</f>
        <v/>
      </c>
      <c r="J1186" s="6">
        <f>IF(B1186&amp;""="","",B1186&amp;"|"&amp;I1186)</f>
        <v/>
      </c>
    </row>
    <row r="1187">
      <c r="A1187" s="13" t="n"/>
      <c r="B1187" s="5" t="n"/>
      <c r="C1187" s="15" t="n"/>
      <c r="D1187" s="14" t="n"/>
      <c r="E1187" s="5" t="n"/>
      <c r="F1187" s="5" t="n"/>
      <c r="G1187" s="6">
        <f>IF(B1187&amp;""="","",IFERROR(INDEX('الوحدات'!$C$6:$C$305,MATCH(B1187&amp;"",'الوحدات'!$A$6:$A$305,0))&amp;"","كود غير موجود"))</f>
        <v/>
      </c>
      <c r="H1187" s="22">
        <f>IF(OR(B1187&amp;""="",NOT(ISNUMBER(A1187))),"",IF(COUNTIFS($B$6:$B$2005,B1187&amp;"",$A$6:$A$2005,"&gt;"&amp;A1187)=0,1,0))</f>
        <v/>
      </c>
      <c r="I1187" s="22">
        <f>IF(B1187&amp;""="","",COUNTIFS($B$6:B1187,B1187&amp;""))</f>
        <v/>
      </c>
      <c r="J1187" s="6">
        <f>IF(B1187&amp;""="","",B1187&amp;"|"&amp;I1187)</f>
        <v/>
      </c>
    </row>
    <row r="1188">
      <c r="A1188" s="13" t="n"/>
      <c r="B1188" s="5" t="n"/>
      <c r="C1188" s="15" t="n"/>
      <c r="D1188" s="14" t="n"/>
      <c r="E1188" s="5" t="n"/>
      <c r="F1188" s="5" t="n"/>
      <c r="G1188" s="6">
        <f>IF(B1188&amp;""="","",IFERROR(INDEX('الوحدات'!$C$6:$C$305,MATCH(B1188&amp;"",'الوحدات'!$A$6:$A$305,0))&amp;"","كود غير موجود"))</f>
        <v/>
      </c>
      <c r="H1188" s="22">
        <f>IF(OR(B1188&amp;""="",NOT(ISNUMBER(A1188))),"",IF(COUNTIFS($B$6:$B$2005,B1188&amp;"",$A$6:$A$2005,"&gt;"&amp;A1188)=0,1,0))</f>
        <v/>
      </c>
      <c r="I1188" s="22">
        <f>IF(B1188&amp;""="","",COUNTIFS($B$6:B1188,B1188&amp;""))</f>
        <v/>
      </c>
      <c r="J1188" s="6">
        <f>IF(B1188&amp;""="","",B1188&amp;"|"&amp;I1188)</f>
        <v/>
      </c>
    </row>
    <row r="1189">
      <c r="A1189" s="13" t="n"/>
      <c r="B1189" s="5" t="n"/>
      <c r="C1189" s="15" t="n"/>
      <c r="D1189" s="14" t="n"/>
      <c r="E1189" s="5" t="n"/>
      <c r="F1189" s="5" t="n"/>
      <c r="G1189" s="6">
        <f>IF(B1189&amp;""="","",IFERROR(INDEX('الوحدات'!$C$6:$C$305,MATCH(B1189&amp;"",'الوحدات'!$A$6:$A$305,0))&amp;"","كود غير موجود"))</f>
        <v/>
      </c>
      <c r="H1189" s="22">
        <f>IF(OR(B1189&amp;""="",NOT(ISNUMBER(A1189))),"",IF(COUNTIFS($B$6:$B$2005,B1189&amp;"",$A$6:$A$2005,"&gt;"&amp;A1189)=0,1,0))</f>
        <v/>
      </c>
      <c r="I1189" s="22">
        <f>IF(B1189&amp;""="","",COUNTIFS($B$6:B1189,B1189&amp;""))</f>
        <v/>
      </c>
      <c r="J1189" s="6">
        <f>IF(B1189&amp;""="","",B1189&amp;"|"&amp;I1189)</f>
        <v/>
      </c>
    </row>
    <row r="1190">
      <c r="A1190" s="13" t="n"/>
      <c r="B1190" s="5" t="n"/>
      <c r="C1190" s="15" t="n"/>
      <c r="D1190" s="14" t="n"/>
      <c r="E1190" s="5" t="n"/>
      <c r="F1190" s="5" t="n"/>
      <c r="G1190" s="6">
        <f>IF(B1190&amp;""="","",IFERROR(INDEX('الوحدات'!$C$6:$C$305,MATCH(B1190&amp;"",'الوحدات'!$A$6:$A$305,0))&amp;"","كود غير موجود"))</f>
        <v/>
      </c>
      <c r="H1190" s="22">
        <f>IF(OR(B1190&amp;""="",NOT(ISNUMBER(A1190))),"",IF(COUNTIFS($B$6:$B$2005,B1190&amp;"",$A$6:$A$2005,"&gt;"&amp;A1190)=0,1,0))</f>
        <v/>
      </c>
      <c r="I1190" s="22">
        <f>IF(B1190&amp;""="","",COUNTIFS($B$6:B1190,B1190&amp;""))</f>
        <v/>
      </c>
      <c r="J1190" s="6">
        <f>IF(B1190&amp;""="","",B1190&amp;"|"&amp;I1190)</f>
        <v/>
      </c>
    </row>
    <row r="1191">
      <c r="A1191" s="13" t="n"/>
      <c r="B1191" s="5" t="n"/>
      <c r="C1191" s="15" t="n"/>
      <c r="D1191" s="14" t="n"/>
      <c r="E1191" s="5" t="n"/>
      <c r="F1191" s="5" t="n"/>
      <c r="G1191" s="6">
        <f>IF(B1191&amp;""="","",IFERROR(INDEX('الوحدات'!$C$6:$C$305,MATCH(B1191&amp;"",'الوحدات'!$A$6:$A$305,0))&amp;"","كود غير موجود"))</f>
        <v/>
      </c>
      <c r="H1191" s="22">
        <f>IF(OR(B1191&amp;""="",NOT(ISNUMBER(A1191))),"",IF(COUNTIFS($B$6:$B$2005,B1191&amp;"",$A$6:$A$2005,"&gt;"&amp;A1191)=0,1,0))</f>
        <v/>
      </c>
      <c r="I1191" s="22">
        <f>IF(B1191&amp;""="","",COUNTIFS($B$6:B1191,B1191&amp;""))</f>
        <v/>
      </c>
      <c r="J1191" s="6">
        <f>IF(B1191&amp;""="","",B1191&amp;"|"&amp;I1191)</f>
        <v/>
      </c>
    </row>
    <row r="1192">
      <c r="A1192" s="13" t="n"/>
      <c r="B1192" s="5" t="n"/>
      <c r="C1192" s="15" t="n"/>
      <c r="D1192" s="14" t="n"/>
      <c r="E1192" s="5" t="n"/>
      <c r="F1192" s="5" t="n"/>
      <c r="G1192" s="6">
        <f>IF(B1192&amp;""="","",IFERROR(INDEX('الوحدات'!$C$6:$C$305,MATCH(B1192&amp;"",'الوحدات'!$A$6:$A$305,0))&amp;"","كود غير موجود"))</f>
        <v/>
      </c>
      <c r="H1192" s="22">
        <f>IF(OR(B1192&amp;""="",NOT(ISNUMBER(A1192))),"",IF(COUNTIFS($B$6:$B$2005,B1192&amp;"",$A$6:$A$2005,"&gt;"&amp;A1192)=0,1,0))</f>
        <v/>
      </c>
      <c r="I1192" s="22">
        <f>IF(B1192&amp;""="","",COUNTIFS($B$6:B1192,B1192&amp;""))</f>
        <v/>
      </c>
      <c r="J1192" s="6">
        <f>IF(B1192&amp;""="","",B1192&amp;"|"&amp;I1192)</f>
        <v/>
      </c>
    </row>
    <row r="1193">
      <c r="A1193" s="13" t="n"/>
      <c r="B1193" s="5" t="n"/>
      <c r="C1193" s="15" t="n"/>
      <c r="D1193" s="14" t="n"/>
      <c r="E1193" s="5" t="n"/>
      <c r="F1193" s="5" t="n"/>
      <c r="G1193" s="6">
        <f>IF(B1193&amp;""="","",IFERROR(INDEX('الوحدات'!$C$6:$C$305,MATCH(B1193&amp;"",'الوحدات'!$A$6:$A$305,0))&amp;"","كود غير موجود"))</f>
        <v/>
      </c>
      <c r="H1193" s="22">
        <f>IF(OR(B1193&amp;""="",NOT(ISNUMBER(A1193))),"",IF(COUNTIFS($B$6:$B$2005,B1193&amp;"",$A$6:$A$2005,"&gt;"&amp;A1193)=0,1,0))</f>
        <v/>
      </c>
      <c r="I1193" s="22">
        <f>IF(B1193&amp;""="","",COUNTIFS($B$6:B1193,B1193&amp;""))</f>
        <v/>
      </c>
      <c r="J1193" s="6">
        <f>IF(B1193&amp;""="","",B1193&amp;"|"&amp;I1193)</f>
        <v/>
      </c>
    </row>
    <row r="1194">
      <c r="A1194" s="13" t="n"/>
      <c r="B1194" s="5" t="n"/>
      <c r="C1194" s="15" t="n"/>
      <c r="D1194" s="14" t="n"/>
      <c r="E1194" s="5" t="n"/>
      <c r="F1194" s="5" t="n"/>
      <c r="G1194" s="6">
        <f>IF(B1194&amp;""="","",IFERROR(INDEX('الوحدات'!$C$6:$C$305,MATCH(B1194&amp;"",'الوحدات'!$A$6:$A$305,0))&amp;"","كود غير موجود"))</f>
        <v/>
      </c>
      <c r="H1194" s="22">
        <f>IF(OR(B1194&amp;""="",NOT(ISNUMBER(A1194))),"",IF(COUNTIFS($B$6:$B$2005,B1194&amp;"",$A$6:$A$2005,"&gt;"&amp;A1194)=0,1,0))</f>
        <v/>
      </c>
      <c r="I1194" s="22">
        <f>IF(B1194&amp;""="","",COUNTIFS($B$6:B1194,B1194&amp;""))</f>
        <v/>
      </c>
      <c r="J1194" s="6">
        <f>IF(B1194&amp;""="","",B1194&amp;"|"&amp;I1194)</f>
        <v/>
      </c>
    </row>
    <row r="1195">
      <c r="A1195" s="13" t="n"/>
      <c r="B1195" s="5" t="n"/>
      <c r="C1195" s="15" t="n"/>
      <c r="D1195" s="14" t="n"/>
      <c r="E1195" s="5" t="n"/>
      <c r="F1195" s="5" t="n"/>
      <c r="G1195" s="6">
        <f>IF(B1195&amp;""="","",IFERROR(INDEX('الوحدات'!$C$6:$C$305,MATCH(B1195&amp;"",'الوحدات'!$A$6:$A$305,0))&amp;"","كود غير موجود"))</f>
        <v/>
      </c>
      <c r="H1195" s="22">
        <f>IF(OR(B1195&amp;""="",NOT(ISNUMBER(A1195))),"",IF(COUNTIFS($B$6:$B$2005,B1195&amp;"",$A$6:$A$2005,"&gt;"&amp;A1195)=0,1,0))</f>
        <v/>
      </c>
      <c r="I1195" s="22">
        <f>IF(B1195&amp;""="","",COUNTIFS($B$6:B1195,B1195&amp;""))</f>
        <v/>
      </c>
      <c r="J1195" s="6">
        <f>IF(B1195&amp;""="","",B1195&amp;"|"&amp;I1195)</f>
        <v/>
      </c>
    </row>
    <row r="1196">
      <c r="A1196" s="13" t="n"/>
      <c r="B1196" s="5" t="n"/>
      <c r="C1196" s="15" t="n"/>
      <c r="D1196" s="14" t="n"/>
      <c r="E1196" s="5" t="n"/>
      <c r="F1196" s="5" t="n"/>
      <c r="G1196" s="6">
        <f>IF(B1196&amp;""="","",IFERROR(INDEX('الوحدات'!$C$6:$C$305,MATCH(B1196&amp;"",'الوحدات'!$A$6:$A$305,0))&amp;"","كود غير موجود"))</f>
        <v/>
      </c>
      <c r="H1196" s="22">
        <f>IF(OR(B1196&amp;""="",NOT(ISNUMBER(A1196))),"",IF(COUNTIFS($B$6:$B$2005,B1196&amp;"",$A$6:$A$2005,"&gt;"&amp;A1196)=0,1,0))</f>
        <v/>
      </c>
      <c r="I1196" s="22">
        <f>IF(B1196&amp;""="","",COUNTIFS($B$6:B1196,B1196&amp;""))</f>
        <v/>
      </c>
      <c r="J1196" s="6">
        <f>IF(B1196&amp;""="","",B1196&amp;"|"&amp;I1196)</f>
        <v/>
      </c>
    </row>
    <row r="1197">
      <c r="A1197" s="13" t="n"/>
      <c r="B1197" s="5" t="n"/>
      <c r="C1197" s="15" t="n"/>
      <c r="D1197" s="14" t="n"/>
      <c r="E1197" s="5" t="n"/>
      <c r="F1197" s="5" t="n"/>
      <c r="G1197" s="6">
        <f>IF(B1197&amp;""="","",IFERROR(INDEX('الوحدات'!$C$6:$C$305,MATCH(B1197&amp;"",'الوحدات'!$A$6:$A$305,0))&amp;"","كود غير موجود"))</f>
        <v/>
      </c>
      <c r="H1197" s="22">
        <f>IF(OR(B1197&amp;""="",NOT(ISNUMBER(A1197))),"",IF(COUNTIFS($B$6:$B$2005,B1197&amp;"",$A$6:$A$2005,"&gt;"&amp;A1197)=0,1,0))</f>
        <v/>
      </c>
      <c r="I1197" s="22">
        <f>IF(B1197&amp;""="","",COUNTIFS($B$6:B1197,B1197&amp;""))</f>
        <v/>
      </c>
      <c r="J1197" s="6">
        <f>IF(B1197&amp;""="","",B1197&amp;"|"&amp;I1197)</f>
        <v/>
      </c>
    </row>
    <row r="1198">
      <c r="A1198" s="13" t="n"/>
      <c r="B1198" s="5" t="n"/>
      <c r="C1198" s="15" t="n"/>
      <c r="D1198" s="14" t="n"/>
      <c r="E1198" s="5" t="n"/>
      <c r="F1198" s="5" t="n"/>
      <c r="G1198" s="6">
        <f>IF(B1198&amp;""="","",IFERROR(INDEX('الوحدات'!$C$6:$C$305,MATCH(B1198&amp;"",'الوحدات'!$A$6:$A$305,0))&amp;"","كود غير موجود"))</f>
        <v/>
      </c>
      <c r="H1198" s="22">
        <f>IF(OR(B1198&amp;""="",NOT(ISNUMBER(A1198))),"",IF(COUNTIFS($B$6:$B$2005,B1198&amp;"",$A$6:$A$2005,"&gt;"&amp;A1198)=0,1,0))</f>
        <v/>
      </c>
      <c r="I1198" s="22">
        <f>IF(B1198&amp;""="","",COUNTIFS($B$6:B1198,B1198&amp;""))</f>
        <v/>
      </c>
      <c r="J1198" s="6">
        <f>IF(B1198&amp;""="","",B1198&amp;"|"&amp;I1198)</f>
        <v/>
      </c>
    </row>
    <row r="1199">
      <c r="A1199" s="13" t="n"/>
      <c r="B1199" s="5" t="n"/>
      <c r="C1199" s="15" t="n"/>
      <c r="D1199" s="14" t="n"/>
      <c r="E1199" s="5" t="n"/>
      <c r="F1199" s="5" t="n"/>
      <c r="G1199" s="6">
        <f>IF(B1199&amp;""="","",IFERROR(INDEX('الوحدات'!$C$6:$C$305,MATCH(B1199&amp;"",'الوحدات'!$A$6:$A$305,0))&amp;"","كود غير موجود"))</f>
        <v/>
      </c>
      <c r="H1199" s="22">
        <f>IF(OR(B1199&amp;""="",NOT(ISNUMBER(A1199))),"",IF(COUNTIFS($B$6:$B$2005,B1199&amp;"",$A$6:$A$2005,"&gt;"&amp;A1199)=0,1,0))</f>
        <v/>
      </c>
      <c r="I1199" s="22">
        <f>IF(B1199&amp;""="","",COUNTIFS($B$6:B1199,B1199&amp;""))</f>
        <v/>
      </c>
      <c r="J1199" s="6">
        <f>IF(B1199&amp;""="","",B1199&amp;"|"&amp;I1199)</f>
        <v/>
      </c>
    </row>
    <row r="1200">
      <c r="A1200" s="13" t="n"/>
      <c r="B1200" s="5" t="n"/>
      <c r="C1200" s="15" t="n"/>
      <c r="D1200" s="14" t="n"/>
      <c r="E1200" s="5" t="n"/>
      <c r="F1200" s="5" t="n"/>
      <c r="G1200" s="6">
        <f>IF(B1200&amp;""="","",IFERROR(INDEX('الوحدات'!$C$6:$C$305,MATCH(B1200&amp;"",'الوحدات'!$A$6:$A$305,0))&amp;"","كود غير موجود"))</f>
        <v/>
      </c>
      <c r="H1200" s="22">
        <f>IF(OR(B1200&amp;""="",NOT(ISNUMBER(A1200))),"",IF(COUNTIFS($B$6:$B$2005,B1200&amp;"",$A$6:$A$2005,"&gt;"&amp;A1200)=0,1,0))</f>
        <v/>
      </c>
      <c r="I1200" s="22">
        <f>IF(B1200&amp;""="","",COUNTIFS($B$6:B1200,B1200&amp;""))</f>
        <v/>
      </c>
      <c r="J1200" s="6">
        <f>IF(B1200&amp;""="","",B1200&amp;"|"&amp;I1200)</f>
        <v/>
      </c>
    </row>
    <row r="1201">
      <c r="A1201" s="13" t="n"/>
      <c r="B1201" s="5" t="n"/>
      <c r="C1201" s="15" t="n"/>
      <c r="D1201" s="14" t="n"/>
      <c r="E1201" s="5" t="n"/>
      <c r="F1201" s="5" t="n"/>
      <c r="G1201" s="6">
        <f>IF(B1201&amp;""="","",IFERROR(INDEX('الوحدات'!$C$6:$C$305,MATCH(B1201&amp;"",'الوحدات'!$A$6:$A$305,0))&amp;"","كود غير موجود"))</f>
        <v/>
      </c>
      <c r="H1201" s="22">
        <f>IF(OR(B1201&amp;""="",NOT(ISNUMBER(A1201))),"",IF(COUNTIFS($B$6:$B$2005,B1201&amp;"",$A$6:$A$2005,"&gt;"&amp;A1201)=0,1,0))</f>
        <v/>
      </c>
      <c r="I1201" s="22">
        <f>IF(B1201&amp;""="","",COUNTIFS($B$6:B1201,B1201&amp;""))</f>
        <v/>
      </c>
      <c r="J1201" s="6">
        <f>IF(B1201&amp;""="","",B1201&amp;"|"&amp;I1201)</f>
        <v/>
      </c>
    </row>
    <row r="1202">
      <c r="A1202" s="13" t="n"/>
      <c r="B1202" s="5" t="n"/>
      <c r="C1202" s="15" t="n"/>
      <c r="D1202" s="14" t="n"/>
      <c r="E1202" s="5" t="n"/>
      <c r="F1202" s="5" t="n"/>
      <c r="G1202" s="6">
        <f>IF(B1202&amp;""="","",IFERROR(INDEX('الوحدات'!$C$6:$C$305,MATCH(B1202&amp;"",'الوحدات'!$A$6:$A$305,0))&amp;"","كود غير موجود"))</f>
        <v/>
      </c>
      <c r="H1202" s="22">
        <f>IF(OR(B1202&amp;""="",NOT(ISNUMBER(A1202))),"",IF(COUNTIFS($B$6:$B$2005,B1202&amp;"",$A$6:$A$2005,"&gt;"&amp;A1202)=0,1,0))</f>
        <v/>
      </c>
      <c r="I1202" s="22">
        <f>IF(B1202&amp;""="","",COUNTIFS($B$6:B1202,B1202&amp;""))</f>
        <v/>
      </c>
      <c r="J1202" s="6">
        <f>IF(B1202&amp;""="","",B1202&amp;"|"&amp;I1202)</f>
        <v/>
      </c>
    </row>
    <row r="1203">
      <c r="A1203" s="13" t="n"/>
      <c r="B1203" s="5" t="n"/>
      <c r="C1203" s="15" t="n"/>
      <c r="D1203" s="14" t="n"/>
      <c r="E1203" s="5" t="n"/>
      <c r="F1203" s="5" t="n"/>
      <c r="G1203" s="6">
        <f>IF(B1203&amp;""="","",IFERROR(INDEX('الوحدات'!$C$6:$C$305,MATCH(B1203&amp;"",'الوحدات'!$A$6:$A$305,0))&amp;"","كود غير موجود"))</f>
        <v/>
      </c>
      <c r="H1203" s="22">
        <f>IF(OR(B1203&amp;""="",NOT(ISNUMBER(A1203))),"",IF(COUNTIFS($B$6:$B$2005,B1203&amp;"",$A$6:$A$2005,"&gt;"&amp;A1203)=0,1,0))</f>
        <v/>
      </c>
      <c r="I1203" s="22">
        <f>IF(B1203&amp;""="","",COUNTIFS($B$6:B1203,B1203&amp;""))</f>
        <v/>
      </c>
      <c r="J1203" s="6">
        <f>IF(B1203&amp;""="","",B1203&amp;"|"&amp;I1203)</f>
        <v/>
      </c>
    </row>
    <row r="1204">
      <c r="A1204" s="13" t="n"/>
      <c r="B1204" s="5" t="n"/>
      <c r="C1204" s="15" t="n"/>
      <c r="D1204" s="14" t="n"/>
      <c r="E1204" s="5" t="n"/>
      <c r="F1204" s="5" t="n"/>
      <c r="G1204" s="6">
        <f>IF(B1204&amp;""="","",IFERROR(INDEX('الوحدات'!$C$6:$C$305,MATCH(B1204&amp;"",'الوحدات'!$A$6:$A$305,0))&amp;"","كود غير موجود"))</f>
        <v/>
      </c>
      <c r="H1204" s="22">
        <f>IF(OR(B1204&amp;""="",NOT(ISNUMBER(A1204))),"",IF(COUNTIFS($B$6:$B$2005,B1204&amp;"",$A$6:$A$2005,"&gt;"&amp;A1204)=0,1,0))</f>
        <v/>
      </c>
      <c r="I1204" s="22">
        <f>IF(B1204&amp;""="","",COUNTIFS($B$6:B1204,B1204&amp;""))</f>
        <v/>
      </c>
      <c r="J1204" s="6">
        <f>IF(B1204&amp;""="","",B1204&amp;"|"&amp;I1204)</f>
        <v/>
      </c>
    </row>
    <row r="1205">
      <c r="A1205" s="13" t="n"/>
      <c r="B1205" s="5" t="n"/>
      <c r="C1205" s="15" t="n"/>
      <c r="D1205" s="14" t="n"/>
      <c r="E1205" s="5" t="n"/>
      <c r="F1205" s="5" t="n"/>
      <c r="G1205" s="6">
        <f>IF(B1205&amp;""="","",IFERROR(INDEX('الوحدات'!$C$6:$C$305,MATCH(B1205&amp;"",'الوحدات'!$A$6:$A$305,0))&amp;"","كود غير موجود"))</f>
        <v/>
      </c>
      <c r="H1205" s="22">
        <f>IF(OR(B1205&amp;""="",NOT(ISNUMBER(A1205))),"",IF(COUNTIFS($B$6:$B$2005,B1205&amp;"",$A$6:$A$2005,"&gt;"&amp;A1205)=0,1,0))</f>
        <v/>
      </c>
      <c r="I1205" s="22">
        <f>IF(B1205&amp;""="","",COUNTIFS($B$6:B1205,B1205&amp;""))</f>
        <v/>
      </c>
      <c r="J1205" s="6">
        <f>IF(B1205&amp;""="","",B1205&amp;"|"&amp;I1205)</f>
        <v/>
      </c>
    </row>
    <row r="1206">
      <c r="A1206" s="13" t="n"/>
      <c r="B1206" s="5" t="n"/>
      <c r="C1206" s="15" t="n"/>
      <c r="D1206" s="14" t="n"/>
      <c r="E1206" s="5" t="n"/>
      <c r="F1206" s="5" t="n"/>
      <c r="G1206" s="6">
        <f>IF(B1206&amp;""="","",IFERROR(INDEX('الوحدات'!$C$6:$C$305,MATCH(B1206&amp;"",'الوحدات'!$A$6:$A$305,0))&amp;"","كود غير موجود"))</f>
        <v/>
      </c>
      <c r="H1206" s="22">
        <f>IF(OR(B1206&amp;""="",NOT(ISNUMBER(A1206))),"",IF(COUNTIFS($B$6:$B$2005,B1206&amp;"",$A$6:$A$2005,"&gt;"&amp;A1206)=0,1,0))</f>
        <v/>
      </c>
      <c r="I1206" s="22">
        <f>IF(B1206&amp;""="","",COUNTIFS($B$6:B1206,B1206&amp;""))</f>
        <v/>
      </c>
      <c r="J1206" s="6">
        <f>IF(B1206&amp;""="","",B1206&amp;"|"&amp;I1206)</f>
        <v/>
      </c>
    </row>
    <row r="1207">
      <c r="A1207" s="13" t="n"/>
      <c r="B1207" s="5" t="n"/>
      <c r="C1207" s="15" t="n"/>
      <c r="D1207" s="14" t="n"/>
      <c r="E1207" s="5" t="n"/>
      <c r="F1207" s="5" t="n"/>
      <c r="G1207" s="6">
        <f>IF(B1207&amp;""="","",IFERROR(INDEX('الوحدات'!$C$6:$C$305,MATCH(B1207&amp;"",'الوحدات'!$A$6:$A$305,0))&amp;"","كود غير موجود"))</f>
        <v/>
      </c>
      <c r="H1207" s="22">
        <f>IF(OR(B1207&amp;""="",NOT(ISNUMBER(A1207))),"",IF(COUNTIFS($B$6:$B$2005,B1207&amp;"",$A$6:$A$2005,"&gt;"&amp;A1207)=0,1,0))</f>
        <v/>
      </c>
      <c r="I1207" s="22">
        <f>IF(B1207&amp;""="","",COUNTIFS($B$6:B1207,B1207&amp;""))</f>
        <v/>
      </c>
      <c r="J1207" s="6">
        <f>IF(B1207&amp;""="","",B1207&amp;"|"&amp;I1207)</f>
        <v/>
      </c>
    </row>
    <row r="1208">
      <c r="A1208" s="13" t="n"/>
      <c r="B1208" s="5" t="n"/>
      <c r="C1208" s="15" t="n"/>
      <c r="D1208" s="14" t="n"/>
      <c r="E1208" s="5" t="n"/>
      <c r="F1208" s="5" t="n"/>
      <c r="G1208" s="6">
        <f>IF(B1208&amp;""="","",IFERROR(INDEX('الوحدات'!$C$6:$C$305,MATCH(B1208&amp;"",'الوحدات'!$A$6:$A$305,0))&amp;"","كود غير موجود"))</f>
        <v/>
      </c>
      <c r="H1208" s="22">
        <f>IF(OR(B1208&amp;""="",NOT(ISNUMBER(A1208))),"",IF(COUNTIFS($B$6:$B$2005,B1208&amp;"",$A$6:$A$2005,"&gt;"&amp;A1208)=0,1,0))</f>
        <v/>
      </c>
      <c r="I1208" s="22">
        <f>IF(B1208&amp;""="","",COUNTIFS($B$6:B1208,B1208&amp;""))</f>
        <v/>
      </c>
      <c r="J1208" s="6">
        <f>IF(B1208&amp;""="","",B1208&amp;"|"&amp;I1208)</f>
        <v/>
      </c>
    </row>
    <row r="1209">
      <c r="A1209" s="13" t="n"/>
      <c r="B1209" s="5" t="n"/>
      <c r="C1209" s="15" t="n"/>
      <c r="D1209" s="14" t="n"/>
      <c r="E1209" s="5" t="n"/>
      <c r="F1209" s="5" t="n"/>
      <c r="G1209" s="6">
        <f>IF(B1209&amp;""="","",IFERROR(INDEX('الوحدات'!$C$6:$C$305,MATCH(B1209&amp;"",'الوحدات'!$A$6:$A$305,0))&amp;"","كود غير موجود"))</f>
        <v/>
      </c>
      <c r="H1209" s="22">
        <f>IF(OR(B1209&amp;""="",NOT(ISNUMBER(A1209))),"",IF(COUNTIFS($B$6:$B$2005,B1209&amp;"",$A$6:$A$2005,"&gt;"&amp;A1209)=0,1,0))</f>
        <v/>
      </c>
      <c r="I1209" s="22">
        <f>IF(B1209&amp;""="","",COUNTIFS($B$6:B1209,B1209&amp;""))</f>
        <v/>
      </c>
      <c r="J1209" s="6">
        <f>IF(B1209&amp;""="","",B1209&amp;"|"&amp;I1209)</f>
        <v/>
      </c>
    </row>
    <row r="1210">
      <c r="A1210" s="13" t="n"/>
      <c r="B1210" s="5" t="n"/>
      <c r="C1210" s="15" t="n"/>
      <c r="D1210" s="14" t="n"/>
      <c r="E1210" s="5" t="n"/>
      <c r="F1210" s="5" t="n"/>
      <c r="G1210" s="6">
        <f>IF(B1210&amp;""="","",IFERROR(INDEX('الوحدات'!$C$6:$C$305,MATCH(B1210&amp;"",'الوحدات'!$A$6:$A$305,0))&amp;"","كود غير موجود"))</f>
        <v/>
      </c>
      <c r="H1210" s="22">
        <f>IF(OR(B1210&amp;""="",NOT(ISNUMBER(A1210))),"",IF(COUNTIFS($B$6:$B$2005,B1210&amp;"",$A$6:$A$2005,"&gt;"&amp;A1210)=0,1,0))</f>
        <v/>
      </c>
      <c r="I1210" s="22">
        <f>IF(B1210&amp;""="","",COUNTIFS($B$6:B1210,B1210&amp;""))</f>
        <v/>
      </c>
      <c r="J1210" s="6">
        <f>IF(B1210&amp;""="","",B1210&amp;"|"&amp;I1210)</f>
        <v/>
      </c>
    </row>
    <row r="1211">
      <c r="A1211" s="13" t="n"/>
      <c r="B1211" s="5" t="n"/>
      <c r="C1211" s="15" t="n"/>
      <c r="D1211" s="14" t="n"/>
      <c r="E1211" s="5" t="n"/>
      <c r="F1211" s="5" t="n"/>
      <c r="G1211" s="6">
        <f>IF(B1211&amp;""="","",IFERROR(INDEX('الوحدات'!$C$6:$C$305,MATCH(B1211&amp;"",'الوحدات'!$A$6:$A$305,0))&amp;"","كود غير موجود"))</f>
        <v/>
      </c>
      <c r="H1211" s="22">
        <f>IF(OR(B1211&amp;""="",NOT(ISNUMBER(A1211))),"",IF(COUNTIFS($B$6:$B$2005,B1211&amp;"",$A$6:$A$2005,"&gt;"&amp;A1211)=0,1,0))</f>
        <v/>
      </c>
      <c r="I1211" s="22">
        <f>IF(B1211&amp;""="","",COUNTIFS($B$6:B1211,B1211&amp;""))</f>
        <v/>
      </c>
      <c r="J1211" s="6">
        <f>IF(B1211&amp;""="","",B1211&amp;"|"&amp;I1211)</f>
        <v/>
      </c>
    </row>
    <row r="1212">
      <c r="A1212" s="13" t="n"/>
      <c r="B1212" s="5" t="n"/>
      <c r="C1212" s="15" t="n"/>
      <c r="D1212" s="14" t="n"/>
      <c r="E1212" s="5" t="n"/>
      <c r="F1212" s="5" t="n"/>
      <c r="G1212" s="6">
        <f>IF(B1212&amp;""="","",IFERROR(INDEX('الوحدات'!$C$6:$C$305,MATCH(B1212&amp;"",'الوحدات'!$A$6:$A$305,0))&amp;"","كود غير موجود"))</f>
        <v/>
      </c>
      <c r="H1212" s="22">
        <f>IF(OR(B1212&amp;""="",NOT(ISNUMBER(A1212))),"",IF(COUNTIFS($B$6:$B$2005,B1212&amp;"",$A$6:$A$2005,"&gt;"&amp;A1212)=0,1,0))</f>
        <v/>
      </c>
      <c r="I1212" s="22">
        <f>IF(B1212&amp;""="","",COUNTIFS($B$6:B1212,B1212&amp;""))</f>
        <v/>
      </c>
      <c r="J1212" s="6">
        <f>IF(B1212&amp;""="","",B1212&amp;"|"&amp;I1212)</f>
        <v/>
      </c>
    </row>
    <row r="1213">
      <c r="A1213" s="13" t="n"/>
      <c r="B1213" s="5" t="n"/>
      <c r="C1213" s="15" t="n"/>
      <c r="D1213" s="14" t="n"/>
      <c r="E1213" s="5" t="n"/>
      <c r="F1213" s="5" t="n"/>
      <c r="G1213" s="6">
        <f>IF(B1213&amp;""="","",IFERROR(INDEX('الوحدات'!$C$6:$C$305,MATCH(B1213&amp;"",'الوحدات'!$A$6:$A$305,0))&amp;"","كود غير موجود"))</f>
        <v/>
      </c>
      <c r="H1213" s="22">
        <f>IF(OR(B1213&amp;""="",NOT(ISNUMBER(A1213))),"",IF(COUNTIFS($B$6:$B$2005,B1213&amp;"",$A$6:$A$2005,"&gt;"&amp;A1213)=0,1,0))</f>
        <v/>
      </c>
      <c r="I1213" s="22">
        <f>IF(B1213&amp;""="","",COUNTIFS($B$6:B1213,B1213&amp;""))</f>
        <v/>
      </c>
      <c r="J1213" s="6">
        <f>IF(B1213&amp;""="","",B1213&amp;"|"&amp;I1213)</f>
        <v/>
      </c>
    </row>
    <row r="1214">
      <c r="A1214" s="13" t="n"/>
      <c r="B1214" s="5" t="n"/>
      <c r="C1214" s="15" t="n"/>
      <c r="D1214" s="14" t="n"/>
      <c r="E1214" s="5" t="n"/>
      <c r="F1214" s="5" t="n"/>
      <c r="G1214" s="6">
        <f>IF(B1214&amp;""="","",IFERROR(INDEX('الوحدات'!$C$6:$C$305,MATCH(B1214&amp;"",'الوحدات'!$A$6:$A$305,0))&amp;"","كود غير موجود"))</f>
        <v/>
      </c>
      <c r="H1214" s="22">
        <f>IF(OR(B1214&amp;""="",NOT(ISNUMBER(A1214))),"",IF(COUNTIFS($B$6:$B$2005,B1214&amp;"",$A$6:$A$2005,"&gt;"&amp;A1214)=0,1,0))</f>
        <v/>
      </c>
      <c r="I1214" s="22">
        <f>IF(B1214&amp;""="","",COUNTIFS($B$6:B1214,B1214&amp;""))</f>
        <v/>
      </c>
      <c r="J1214" s="6">
        <f>IF(B1214&amp;""="","",B1214&amp;"|"&amp;I1214)</f>
        <v/>
      </c>
    </row>
    <row r="1215">
      <c r="A1215" s="13" t="n"/>
      <c r="B1215" s="5" t="n"/>
      <c r="C1215" s="15" t="n"/>
      <c r="D1215" s="14" t="n"/>
      <c r="E1215" s="5" t="n"/>
      <c r="F1215" s="5" t="n"/>
      <c r="G1215" s="6">
        <f>IF(B1215&amp;""="","",IFERROR(INDEX('الوحدات'!$C$6:$C$305,MATCH(B1215&amp;"",'الوحدات'!$A$6:$A$305,0))&amp;"","كود غير موجود"))</f>
        <v/>
      </c>
      <c r="H1215" s="22">
        <f>IF(OR(B1215&amp;""="",NOT(ISNUMBER(A1215))),"",IF(COUNTIFS($B$6:$B$2005,B1215&amp;"",$A$6:$A$2005,"&gt;"&amp;A1215)=0,1,0))</f>
        <v/>
      </c>
      <c r="I1215" s="22">
        <f>IF(B1215&amp;""="","",COUNTIFS($B$6:B1215,B1215&amp;""))</f>
        <v/>
      </c>
      <c r="J1215" s="6">
        <f>IF(B1215&amp;""="","",B1215&amp;"|"&amp;I1215)</f>
        <v/>
      </c>
    </row>
    <row r="1216">
      <c r="A1216" s="13" t="n"/>
      <c r="B1216" s="5" t="n"/>
      <c r="C1216" s="15" t="n"/>
      <c r="D1216" s="14" t="n"/>
      <c r="E1216" s="5" t="n"/>
      <c r="F1216" s="5" t="n"/>
      <c r="G1216" s="6">
        <f>IF(B1216&amp;""="","",IFERROR(INDEX('الوحدات'!$C$6:$C$305,MATCH(B1216&amp;"",'الوحدات'!$A$6:$A$305,0))&amp;"","كود غير موجود"))</f>
        <v/>
      </c>
      <c r="H1216" s="22">
        <f>IF(OR(B1216&amp;""="",NOT(ISNUMBER(A1216))),"",IF(COUNTIFS($B$6:$B$2005,B1216&amp;"",$A$6:$A$2005,"&gt;"&amp;A1216)=0,1,0))</f>
        <v/>
      </c>
      <c r="I1216" s="22">
        <f>IF(B1216&amp;""="","",COUNTIFS($B$6:B1216,B1216&amp;""))</f>
        <v/>
      </c>
      <c r="J1216" s="6">
        <f>IF(B1216&amp;""="","",B1216&amp;"|"&amp;I1216)</f>
        <v/>
      </c>
    </row>
    <row r="1217">
      <c r="A1217" s="13" t="n"/>
      <c r="B1217" s="5" t="n"/>
      <c r="C1217" s="15" t="n"/>
      <c r="D1217" s="14" t="n"/>
      <c r="E1217" s="5" t="n"/>
      <c r="F1217" s="5" t="n"/>
      <c r="G1217" s="6">
        <f>IF(B1217&amp;""="","",IFERROR(INDEX('الوحدات'!$C$6:$C$305,MATCH(B1217&amp;"",'الوحدات'!$A$6:$A$305,0))&amp;"","كود غير موجود"))</f>
        <v/>
      </c>
      <c r="H1217" s="22">
        <f>IF(OR(B1217&amp;""="",NOT(ISNUMBER(A1217))),"",IF(COUNTIFS($B$6:$B$2005,B1217&amp;"",$A$6:$A$2005,"&gt;"&amp;A1217)=0,1,0))</f>
        <v/>
      </c>
      <c r="I1217" s="22">
        <f>IF(B1217&amp;""="","",COUNTIFS($B$6:B1217,B1217&amp;""))</f>
        <v/>
      </c>
      <c r="J1217" s="6">
        <f>IF(B1217&amp;""="","",B1217&amp;"|"&amp;I1217)</f>
        <v/>
      </c>
    </row>
    <row r="1218">
      <c r="A1218" s="13" t="n"/>
      <c r="B1218" s="5" t="n"/>
      <c r="C1218" s="15" t="n"/>
      <c r="D1218" s="14" t="n"/>
      <c r="E1218" s="5" t="n"/>
      <c r="F1218" s="5" t="n"/>
      <c r="G1218" s="6">
        <f>IF(B1218&amp;""="","",IFERROR(INDEX('الوحدات'!$C$6:$C$305,MATCH(B1218&amp;"",'الوحدات'!$A$6:$A$305,0))&amp;"","كود غير موجود"))</f>
        <v/>
      </c>
      <c r="H1218" s="22">
        <f>IF(OR(B1218&amp;""="",NOT(ISNUMBER(A1218))),"",IF(COUNTIFS($B$6:$B$2005,B1218&amp;"",$A$6:$A$2005,"&gt;"&amp;A1218)=0,1,0))</f>
        <v/>
      </c>
      <c r="I1218" s="22">
        <f>IF(B1218&amp;""="","",COUNTIFS($B$6:B1218,B1218&amp;""))</f>
        <v/>
      </c>
      <c r="J1218" s="6">
        <f>IF(B1218&amp;""="","",B1218&amp;"|"&amp;I1218)</f>
        <v/>
      </c>
    </row>
    <row r="1219">
      <c r="A1219" s="13" t="n"/>
      <c r="B1219" s="5" t="n"/>
      <c r="C1219" s="15" t="n"/>
      <c r="D1219" s="14" t="n"/>
      <c r="E1219" s="5" t="n"/>
      <c r="F1219" s="5" t="n"/>
      <c r="G1219" s="6">
        <f>IF(B1219&amp;""="","",IFERROR(INDEX('الوحدات'!$C$6:$C$305,MATCH(B1219&amp;"",'الوحدات'!$A$6:$A$305,0))&amp;"","كود غير موجود"))</f>
        <v/>
      </c>
      <c r="H1219" s="22">
        <f>IF(OR(B1219&amp;""="",NOT(ISNUMBER(A1219))),"",IF(COUNTIFS($B$6:$B$2005,B1219&amp;"",$A$6:$A$2005,"&gt;"&amp;A1219)=0,1,0))</f>
        <v/>
      </c>
      <c r="I1219" s="22">
        <f>IF(B1219&amp;""="","",COUNTIFS($B$6:B1219,B1219&amp;""))</f>
        <v/>
      </c>
      <c r="J1219" s="6">
        <f>IF(B1219&amp;""="","",B1219&amp;"|"&amp;I1219)</f>
        <v/>
      </c>
    </row>
    <row r="1220">
      <c r="A1220" s="13" t="n"/>
      <c r="B1220" s="5" t="n"/>
      <c r="C1220" s="15" t="n"/>
      <c r="D1220" s="14" t="n"/>
      <c r="E1220" s="5" t="n"/>
      <c r="F1220" s="5" t="n"/>
      <c r="G1220" s="6">
        <f>IF(B1220&amp;""="","",IFERROR(INDEX('الوحدات'!$C$6:$C$305,MATCH(B1220&amp;"",'الوحدات'!$A$6:$A$305,0))&amp;"","كود غير موجود"))</f>
        <v/>
      </c>
      <c r="H1220" s="22">
        <f>IF(OR(B1220&amp;""="",NOT(ISNUMBER(A1220))),"",IF(COUNTIFS($B$6:$B$2005,B1220&amp;"",$A$6:$A$2005,"&gt;"&amp;A1220)=0,1,0))</f>
        <v/>
      </c>
      <c r="I1220" s="22">
        <f>IF(B1220&amp;""="","",COUNTIFS($B$6:B1220,B1220&amp;""))</f>
        <v/>
      </c>
      <c r="J1220" s="6">
        <f>IF(B1220&amp;""="","",B1220&amp;"|"&amp;I1220)</f>
        <v/>
      </c>
    </row>
    <row r="1221">
      <c r="A1221" s="13" t="n"/>
      <c r="B1221" s="5" t="n"/>
      <c r="C1221" s="15" t="n"/>
      <c r="D1221" s="14" t="n"/>
      <c r="E1221" s="5" t="n"/>
      <c r="F1221" s="5" t="n"/>
      <c r="G1221" s="6">
        <f>IF(B1221&amp;""="","",IFERROR(INDEX('الوحدات'!$C$6:$C$305,MATCH(B1221&amp;"",'الوحدات'!$A$6:$A$305,0))&amp;"","كود غير موجود"))</f>
        <v/>
      </c>
      <c r="H1221" s="22">
        <f>IF(OR(B1221&amp;""="",NOT(ISNUMBER(A1221))),"",IF(COUNTIFS($B$6:$B$2005,B1221&amp;"",$A$6:$A$2005,"&gt;"&amp;A1221)=0,1,0))</f>
        <v/>
      </c>
      <c r="I1221" s="22">
        <f>IF(B1221&amp;""="","",COUNTIFS($B$6:B1221,B1221&amp;""))</f>
        <v/>
      </c>
      <c r="J1221" s="6">
        <f>IF(B1221&amp;""="","",B1221&amp;"|"&amp;I1221)</f>
        <v/>
      </c>
    </row>
    <row r="1222">
      <c r="A1222" s="13" t="n"/>
      <c r="B1222" s="5" t="n"/>
      <c r="C1222" s="15" t="n"/>
      <c r="D1222" s="14" t="n"/>
      <c r="E1222" s="5" t="n"/>
      <c r="F1222" s="5" t="n"/>
      <c r="G1222" s="6">
        <f>IF(B1222&amp;""="","",IFERROR(INDEX('الوحدات'!$C$6:$C$305,MATCH(B1222&amp;"",'الوحدات'!$A$6:$A$305,0))&amp;"","كود غير موجود"))</f>
        <v/>
      </c>
      <c r="H1222" s="22">
        <f>IF(OR(B1222&amp;""="",NOT(ISNUMBER(A1222))),"",IF(COUNTIFS($B$6:$B$2005,B1222&amp;"",$A$6:$A$2005,"&gt;"&amp;A1222)=0,1,0))</f>
        <v/>
      </c>
      <c r="I1222" s="22">
        <f>IF(B1222&amp;""="","",COUNTIFS($B$6:B1222,B1222&amp;""))</f>
        <v/>
      </c>
      <c r="J1222" s="6">
        <f>IF(B1222&amp;""="","",B1222&amp;"|"&amp;I1222)</f>
        <v/>
      </c>
    </row>
    <row r="1223">
      <c r="A1223" s="13" t="n"/>
      <c r="B1223" s="5" t="n"/>
      <c r="C1223" s="15" t="n"/>
      <c r="D1223" s="14" t="n"/>
      <c r="E1223" s="5" t="n"/>
      <c r="F1223" s="5" t="n"/>
      <c r="G1223" s="6">
        <f>IF(B1223&amp;""="","",IFERROR(INDEX('الوحدات'!$C$6:$C$305,MATCH(B1223&amp;"",'الوحدات'!$A$6:$A$305,0))&amp;"","كود غير موجود"))</f>
        <v/>
      </c>
      <c r="H1223" s="22">
        <f>IF(OR(B1223&amp;""="",NOT(ISNUMBER(A1223))),"",IF(COUNTIFS($B$6:$B$2005,B1223&amp;"",$A$6:$A$2005,"&gt;"&amp;A1223)=0,1,0))</f>
        <v/>
      </c>
      <c r="I1223" s="22">
        <f>IF(B1223&amp;""="","",COUNTIFS($B$6:B1223,B1223&amp;""))</f>
        <v/>
      </c>
      <c r="J1223" s="6">
        <f>IF(B1223&amp;""="","",B1223&amp;"|"&amp;I1223)</f>
        <v/>
      </c>
    </row>
    <row r="1224">
      <c r="A1224" s="13" t="n"/>
      <c r="B1224" s="5" t="n"/>
      <c r="C1224" s="15" t="n"/>
      <c r="D1224" s="14" t="n"/>
      <c r="E1224" s="5" t="n"/>
      <c r="F1224" s="5" t="n"/>
      <c r="G1224" s="6">
        <f>IF(B1224&amp;""="","",IFERROR(INDEX('الوحدات'!$C$6:$C$305,MATCH(B1224&amp;"",'الوحدات'!$A$6:$A$305,0))&amp;"","كود غير موجود"))</f>
        <v/>
      </c>
      <c r="H1224" s="22">
        <f>IF(OR(B1224&amp;""="",NOT(ISNUMBER(A1224))),"",IF(COUNTIFS($B$6:$B$2005,B1224&amp;"",$A$6:$A$2005,"&gt;"&amp;A1224)=0,1,0))</f>
        <v/>
      </c>
      <c r="I1224" s="22">
        <f>IF(B1224&amp;""="","",COUNTIFS($B$6:B1224,B1224&amp;""))</f>
        <v/>
      </c>
      <c r="J1224" s="6">
        <f>IF(B1224&amp;""="","",B1224&amp;"|"&amp;I1224)</f>
        <v/>
      </c>
    </row>
    <row r="1225">
      <c r="A1225" s="13" t="n"/>
      <c r="B1225" s="5" t="n"/>
      <c r="C1225" s="15" t="n"/>
      <c r="D1225" s="14" t="n"/>
      <c r="E1225" s="5" t="n"/>
      <c r="F1225" s="5" t="n"/>
      <c r="G1225" s="6">
        <f>IF(B1225&amp;""="","",IFERROR(INDEX('الوحدات'!$C$6:$C$305,MATCH(B1225&amp;"",'الوحدات'!$A$6:$A$305,0))&amp;"","كود غير موجود"))</f>
        <v/>
      </c>
      <c r="H1225" s="22">
        <f>IF(OR(B1225&amp;""="",NOT(ISNUMBER(A1225))),"",IF(COUNTIFS($B$6:$B$2005,B1225&amp;"",$A$6:$A$2005,"&gt;"&amp;A1225)=0,1,0))</f>
        <v/>
      </c>
      <c r="I1225" s="22">
        <f>IF(B1225&amp;""="","",COUNTIFS($B$6:B1225,B1225&amp;""))</f>
        <v/>
      </c>
      <c r="J1225" s="6">
        <f>IF(B1225&amp;""="","",B1225&amp;"|"&amp;I1225)</f>
        <v/>
      </c>
    </row>
    <row r="1226">
      <c r="A1226" s="13" t="n"/>
      <c r="B1226" s="5" t="n"/>
      <c r="C1226" s="15" t="n"/>
      <c r="D1226" s="14" t="n"/>
      <c r="E1226" s="5" t="n"/>
      <c r="F1226" s="5" t="n"/>
      <c r="G1226" s="6">
        <f>IF(B1226&amp;""="","",IFERROR(INDEX('الوحدات'!$C$6:$C$305,MATCH(B1226&amp;"",'الوحدات'!$A$6:$A$305,0))&amp;"","كود غير موجود"))</f>
        <v/>
      </c>
      <c r="H1226" s="22">
        <f>IF(OR(B1226&amp;""="",NOT(ISNUMBER(A1226))),"",IF(COUNTIFS($B$6:$B$2005,B1226&amp;"",$A$6:$A$2005,"&gt;"&amp;A1226)=0,1,0))</f>
        <v/>
      </c>
      <c r="I1226" s="22">
        <f>IF(B1226&amp;""="","",COUNTIFS($B$6:B1226,B1226&amp;""))</f>
        <v/>
      </c>
      <c r="J1226" s="6">
        <f>IF(B1226&amp;""="","",B1226&amp;"|"&amp;I1226)</f>
        <v/>
      </c>
    </row>
    <row r="1227">
      <c r="A1227" s="13" t="n"/>
      <c r="B1227" s="5" t="n"/>
      <c r="C1227" s="15" t="n"/>
      <c r="D1227" s="14" t="n"/>
      <c r="E1227" s="5" t="n"/>
      <c r="F1227" s="5" t="n"/>
      <c r="G1227" s="6">
        <f>IF(B1227&amp;""="","",IFERROR(INDEX('الوحدات'!$C$6:$C$305,MATCH(B1227&amp;"",'الوحدات'!$A$6:$A$305,0))&amp;"","كود غير موجود"))</f>
        <v/>
      </c>
      <c r="H1227" s="22">
        <f>IF(OR(B1227&amp;""="",NOT(ISNUMBER(A1227))),"",IF(COUNTIFS($B$6:$B$2005,B1227&amp;"",$A$6:$A$2005,"&gt;"&amp;A1227)=0,1,0))</f>
        <v/>
      </c>
      <c r="I1227" s="22">
        <f>IF(B1227&amp;""="","",COUNTIFS($B$6:B1227,B1227&amp;""))</f>
        <v/>
      </c>
      <c r="J1227" s="6">
        <f>IF(B1227&amp;""="","",B1227&amp;"|"&amp;I1227)</f>
        <v/>
      </c>
    </row>
    <row r="1228">
      <c r="A1228" s="13" t="n"/>
      <c r="B1228" s="5" t="n"/>
      <c r="C1228" s="15" t="n"/>
      <c r="D1228" s="14" t="n"/>
      <c r="E1228" s="5" t="n"/>
      <c r="F1228" s="5" t="n"/>
      <c r="G1228" s="6">
        <f>IF(B1228&amp;""="","",IFERROR(INDEX('الوحدات'!$C$6:$C$305,MATCH(B1228&amp;"",'الوحدات'!$A$6:$A$305,0))&amp;"","كود غير موجود"))</f>
        <v/>
      </c>
      <c r="H1228" s="22">
        <f>IF(OR(B1228&amp;""="",NOT(ISNUMBER(A1228))),"",IF(COUNTIFS($B$6:$B$2005,B1228&amp;"",$A$6:$A$2005,"&gt;"&amp;A1228)=0,1,0))</f>
        <v/>
      </c>
      <c r="I1228" s="22">
        <f>IF(B1228&amp;""="","",COUNTIFS($B$6:B1228,B1228&amp;""))</f>
        <v/>
      </c>
      <c r="J1228" s="6">
        <f>IF(B1228&amp;""="","",B1228&amp;"|"&amp;I1228)</f>
        <v/>
      </c>
    </row>
    <row r="1229">
      <c r="A1229" s="13" t="n"/>
      <c r="B1229" s="5" t="n"/>
      <c r="C1229" s="15" t="n"/>
      <c r="D1229" s="14" t="n"/>
      <c r="E1229" s="5" t="n"/>
      <c r="F1229" s="5" t="n"/>
      <c r="G1229" s="6">
        <f>IF(B1229&amp;""="","",IFERROR(INDEX('الوحدات'!$C$6:$C$305,MATCH(B1229&amp;"",'الوحدات'!$A$6:$A$305,0))&amp;"","كود غير موجود"))</f>
        <v/>
      </c>
      <c r="H1229" s="22">
        <f>IF(OR(B1229&amp;""="",NOT(ISNUMBER(A1229))),"",IF(COUNTIFS($B$6:$B$2005,B1229&amp;"",$A$6:$A$2005,"&gt;"&amp;A1229)=0,1,0))</f>
        <v/>
      </c>
      <c r="I1229" s="22">
        <f>IF(B1229&amp;""="","",COUNTIFS($B$6:B1229,B1229&amp;""))</f>
        <v/>
      </c>
      <c r="J1229" s="6">
        <f>IF(B1229&amp;""="","",B1229&amp;"|"&amp;I1229)</f>
        <v/>
      </c>
    </row>
    <row r="1230">
      <c r="A1230" s="13" t="n"/>
      <c r="B1230" s="5" t="n"/>
      <c r="C1230" s="15" t="n"/>
      <c r="D1230" s="14" t="n"/>
      <c r="E1230" s="5" t="n"/>
      <c r="F1230" s="5" t="n"/>
      <c r="G1230" s="6">
        <f>IF(B1230&amp;""="","",IFERROR(INDEX('الوحدات'!$C$6:$C$305,MATCH(B1230&amp;"",'الوحدات'!$A$6:$A$305,0))&amp;"","كود غير موجود"))</f>
        <v/>
      </c>
      <c r="H1230" s="22">
        <f>IF(OR(B1230&amp;""="",NOT(ISNUMBER(A1230))),"",IF(COUNTIFS($B$6:$B$2005,B1230&amp;"",$A$6:$A$2005,"&gt;"&amp;A1230)=0,1,0))</f>
        <v/>
      </c>
      <c r="I1230" s="22">
        <f>IF(B1230&amp;""="","",COUNTIFS($B$6:B1230,B1230&amp;""))</f>
        <v/>
      </c>
      <c r="J1230" s="6">
        <f>IF(B1230&amp;""="","",B1230&amp;"|"&amp;I1230)</f>
        <v/>
      </c>
    </row>
    <row r="1231">
      <c r="A1231" s="13" t="n"/>
      <c r="B1231" s="5" t="n"/>
      <c r="C1231" s="15" t="n"/>
      <c r="D1231" s="14" t="n"/>
      <c r="E1231" s="5" t="n"/>
      <c r="F1231" s="5" t="n"/>
      <c r="G1231" s="6">
        <f>IF(B1231&amp;""="","",IFERROR(INDEX('الوحدات'!$C$6:$C$305,MATCH(B1231&amp;"",'الوحدات'!$A$6:$A$305,0))&amp;"","كود غير موجود"))</f>
        <v/>
      </c>
      <c r="H1231" s="22">
        <f>IF(OR(B1231&amp;""="",NOT(ISNUMBER(A1231))),"",IF(COUNTIFS($B$6:$B$2005,B1231&amp;"",$A$6:$A$2005,"&gt;"&amp;A1231)=0,1,0))</f>
        <v/>
      </c>
      <c r="I1231" s="22">
        <f>IF(B1231&amp;""="","",COUNTIFS($B$6:B1231,B1231&amp;""))</f>
        <v/>
      </c>
      <c r="J1231" s="6">
        <f>IF(B1231&amp;""="","",B1231&amp;"|"&amp;I1231)</f>
        <v/>
      </c>
    </row>
    <row r="1232">
      <c r="A1232" s="13" t="n"/>
      <c r="B1232" s="5" t="n"/>
      <c r="C1232" s="15" t="n"/>
      <c r="D1232" s="14" t="n"/>
      <c r="E1232" s="5" t="n"/>
      <c r="F1232" s="5" t="n"/>
      <c r="G1232" s="6">
        <f>IF(B1232&amp;""="","",IFERROR(INDEX('الوحدات'!$C$6:$C$305,MATCH(B1232&amp;"",'الوحدات'!$A$6:$A$305,0))&amp;"","كود غير موجود"))</f>
        <v/>
      </c>
      <c r="H1232" s="22">
        <f>IF(OR(B1232&amp;""="",NOT(ISNUMBER(A1232))),"",IF(COUNTIFS($B$6:$B$2005,B1232&amp;"",$A$6:$A$2005,"&gt;"&amp;A1232)=0,1,0))</f>
        <v/>
      </c>
      <c r="I1232" s="22">
        <f>IF(B1232&amp;""="","",COUNTIFS($B$6:B1232,B1232&amp;""))</f>
        <v/>
      </c>
      <c r="J1232" s="6">
        <f>IF(B1232&amp;""="","",B1232&amp;"|"&amp;I1232)</f>
        <v/>
      </c>
    </row>
    <row r="1233">
      <c r="A1233" s="13" t="n"/>
      <c r="B1233" s="5" t="n"/>
      <c r="C1233" s="15" t="n"/>
      <c r="D1233" s="14" t="n"/>
      <c r="E1233" s="5" t="n"/>
      <c r="F1233" s="5" t="n"/>
      <c r="G1233" s="6">
        <f>IF(B1233&amp;""="","",IFERROR(INDEX('الوحدات'!$C$6:$C$305,MATCH(B1233&amp;"",'الوحدات'!$A$6:$A$305,0))&amp;"","كود غير موجود"))</f>
        <v/>
      </c>
      <c r="H1233" s="22">
        <f>IF(OR(B1233&amp;""="",NOT(ISNUMBER(A1233))),"",IF(COUNTIFS($B$6:$B$2005,B1233&amp;"",$A$6:$A$2005,"&gt;"&amp;A1233)=0,1,0))</f>
        <v/>
      </c>
      <c r="I1233" s="22">
        <f>IF(B1233&amp;""="","",COUNTIFS($B$6:B1233,B1233&amp;""))</f>
        <v/>
      </c>
      <c r="J1233" s="6">
        <f>IF(B1233&amp;""="","",B1233&amp;"|"&amp;I1233)</f>
        <v/>
      </c>
    </row>
    <row r="1234">
      <c r="A1234" s="13" t="n"/>
      <c r="B1234" s="5" t="n"/>
      <c r="C1234" s="15" t="n"/>
      <c r="D1234" s="14" t="n"/>
      <c r="E1234" s="5" t="n"/>
      <c r="F1234" s="5" t="n"/>
      <c r="G1234" s="6">
        <f>IF(B1234&amp;""="","",IFERROR(INDEX('الوحدات'!$C$6:$C$305,MATCH(B1234&amp;"",'الوحدات'!$A$6:$A$305,0))&amp;"","كود غير موجود"))</f>
        <v/>
      </c>
      <c r="H1234" s="22">
        <f>IF(OR(B1234&amp;""="",NOT(ISNUMBER(A1234))),"",IF(COUNTIFS($B$6:$B$2005,B1234&amp;"",$A$6:$A$2005,"&gt;"&amp;A1234)=0,1,0))</f>
        <v/>
      </c>
      <c r="I1234" s="22">
        <f>IF(B1234&amp;""="","",COUNTIFS($B$6:B1234,B1234&amp;""))</f>
        <v/>
      </c>
      <c r="J1234" s="6">
        <f>IF(B1234&amp;""="","",B1234&amp;"|"&amp;I1234)</f>
        <v/>
      </c>
    </row>
    <row r="1235">
      <c r="A1235" s="13" t="n"/>
      <c r="B1235" s="5" t="n"/>
      <c r="C1235" s="15" t="n"/>
      <c r="D1235" s="14" t="n"/>
      <c r="E1235" s="5" t="n"/>
      <c r="F1235" s="5" t="n"/>
      <c r="G1235" s="6">
        <f>IF(B1235&amp;""="","",IFERROR(INDEX('الوحدات'!$C$6:$C$305,MATCH(B1235&amp;"",'الوحدات'!$A$6:$A$305,0))&amp;"","كود غير موجود"))</f>
        <v/>
      </c>
      <c r="H1235" s="22">
        <f>IF(OR(B1235&amp;""="",NOT(ISNUMBER(A1235))),"",IF(COUNTIFS($B$6:$B$2005,B1235&amp;"",$A$6:$A$2005,"&gt;"&amp;A1235)=0,1,0))</f>
        <v/>
      </c>
      <c r="I1235" s="22">
        <f>IF(B1235&amp;""="","",COUNTIFS($B$6:B1235,B1235&amp;""))</f>
        <v/>
      </c>
      <c r="J1235" s="6">
        <f>IF(B1235&amp;""="","",B1235&amp;"|"&amp;I1235)</f>
        <v/>
      </c>
    </row>
    <row r="1236">
      <c r="A1236" s="13" t="n"/>
      <c r="B1236" s="5" t="n"/>
      <c r="C1236" s="15" t="n"/>
      <c r="D1236" s="14" t="n"/>
      <c r="E1236" s="5" t="n"/>
      <c r="F1236" s="5" t="n"/>
      <c r="G1236" s="6">
        <f>IF(B1236&amp;""="","",IFERROR(INDEX('الوحدات'!$C$6:$C$305,MATCH(B1236&amp;"",'الوحدات'!$A$6:$A$305,0))&amp;"","كود غير موجود"))</f>
        <v/>
      </c>
      <c r="H1236" s="22">
        <f>IF(OR(B1236&amp;""="",NOT(ISNUMBER(A1236))),"",IF(COUNTIFS($B$6:$B$2005,B1236&amp;"",$A$6:$A$2005,"&gt;"&amp;A1236)=0,1,0))</f>
        <v/>
      </c>
      <c r="I1236" s="22">
        <f>IF(B1236&amp;""="","",COUNTIFS($B$6:B1236,B1236&amp;""))</f>
        <v/>
      </c>
      <c r="J1236" s="6">
        <f>IF(B1236&amp;""="","",B1236&amp;"|"&amp;I1236)</f>
        <v/>
      </c>
    </row>
    <row r="1237">
      <c r="A1237" s="13" t="n"/>
      <c r="B1237" s="5" t="n"/>
      <c r="C1237" s="15" t="n"/>
      <c r="D1237" s="14" t="n"/>
      <c r="E1237" s="5" t="n"/>
      <c r="F1237" s="5" t="n"/>
      <c r="G1237" s="6">
        <f>IF(B1237&amp;""="","",IFERROR(INDEX('الوحدات'!$C$6:$C$305,MATCH(B1237&amp;"",'الوحدات'!$A$6:$A$305,0))&amp;"","كود غير موجود"))</f>
        <v/>
      </c>
      <c r="H1237" s="22">
        <f>IF(OR(B1237&amp;""="",NOT(ISNUMBER(A1237))),"",IF(COUNTIFS($B$6:$B$2005,B1237&amp;"",$A$6:$A$2005,"&gt;"&amp;A1237)=0,1,0))</f>
        <v/>
      </c>
      <c r="I1237" s="22">
        <f>IF(B1237&amp;""="","",COUNTIFS($B$6:B1237,B1237&amp;""))</f>
        <v/>
      </c>
      <c r="J1237" s="6">
        <f>IF(B1237&amp;""="","",B1237&amp;"|"&amp;I1237)</f>
        <v/>
      </c>
    </row>
    <row r="1238">
      <c r="A1238" s="13" t="n"/>
      <c r="B1238" s="5" t="n"/>
      <c r="C1238" s="15" t="n"/>
      <c r="D1238" s="14" t="n"/>
      <c r="E1238" s="5" t="n"/>
      <c r="F1238" s="5" t="n"/>
      <c r="G1238" s="6">
        <f>IF(B1238&amp;""="","",IFERROR(INDEX('الوحدات'!$C$6:$C$305,MATCH(B1238&amp;"",'الوحدات'!$A$6:$A$305,0))&amp;"","كود غير موجود"))</f>
        <v/>
      </c>
      <c r="H1238" s="22">
        <f>IF(OR(B1238&amp;""="",NOT(ISNUMBER(A1238))),"",IF(COUNTIFS($B$6:$B$2005,B1238&amp;"",$A$6:$A$2005,"&gt;"&amp;A1238)=0,1,0))</f>
        <v/>
      </c>
      <c r="I1238" s="22">
        <f>IF(B1238&amp;""="","",COUNTIFS($B$6:B1238,B1238&amp;""))</f>
        <v/>
      </c>
      <c r="J1238" s="6">
        <f>IF(B1238&amp;""="","",B1238&amp;"|"&amp;I1238)</f>
        <v/>
      </c>
    </row>
    <row r="1239">
      <c r="A1239" s="13" t="n"/>
      <c r="B1239" s="5" t="n"/>
      <c r="C1239" s="15" t="n"/>
      <c r="D1239" s="14" t="n"/>
      <c r="E1239" s="5" t="n"/>
      <c r="F1239" s="5" t="n"/>
      <c r="G1239" s="6">
        <f>IF(B1239&amp;""="","",IFERROR(INDEX('الوحدات'!$C$6:$C$305,MATCH(B1239&amp;"",'الوحدات'!$A$6:$A$305,0))&amp;"","كود غير موجود"))</f>
        <v/>
      </c>
      <c r="H1239" s="22">
        <f>IF(OR(B1239&amp;""="",NOT(ISNUMBER(A1239))),"",IF(COUNTIFS($B$6:$B$2005,B1239&amp;"",$A$6:$A$2005,"&gt;"&amp;A1239)=0,1,0))</f>
        <v/>
      </c>
      <c r="I1239" s="22">
        <f>IF(B1239&amp;""="","",COUNTIFS($B$6:B1239,B1239&amp;""))</f>
        <v/>
      </c>
      <c r="J1239" s="6">
        <f>IF(B1239&amp;""="","",B1239&amp;"|"&amp;I1239)</f>
        <v/>
      </c>
    </row>
    <row r="1240">
      <c r="A1240" s="13" t="n"/>
      <c r="B1240" s="5" t="n"/>
      <c r="C1240" s="15" t="n"/>
      <c r="D1240" s="14" t="n"/>
      <c r="E1240" s="5" t="n"/>
      <c r="F1240" s="5" t="n"/>
      <c r="G1240" s="6">
        <f>IF(B1240&amp;""="","",IFERROR(INDEX('الوحدات'!$C$6:$C$305,MATCH(B1240&amp;"",'الوحدات'!$A$6:$A$305,0))&amp;"","كود غير موجود"))</f>
        <v/>
      </c>
      <c r="H1240" s="22">
        <f>IF(OR(B1240&amp;""="",NOT(ISNUMBER(A1240))),"",IF(COUNTIFS($B$6:$B$2005,B1240&amp;"",$A$6:$A$2005,"&gt;"&amp;A1240)=0,1,0))</f>
        <v/>
      </c>
      <c r="I1240" s="22">
        <f>IF(B1240&amp;""="","",COUNTIFS($B$6:B1240,B1240&amp;""))</f>
        <v/>
      </c>
      <c r="J1240" s="6">
        <f>IF(B1240&amp;""="","",B1240&amp;"|"&amp;I1240)</f>
        <v/>
      </c>
    </row>
    <row r="1241">
      <c r="A1241" s="13" t="n"/>
      <c r="B1241" s="5" t="n"/>
      <c r="C1241" s="15" t="n"/>
      <c r="D1241" s="14" t="n"/>
      <c r="E1241" s="5" t="n"/>
      <c r="F1241" s="5" t="n"/>
      <c r="G1241" s="6">
        <f>IF(B1241&amp;""="","",IFERROR(INDEX('الوحدات'!$C$6:$C$305,MATCH(B1241&amp;"",'الوحدات'!$A$6:$A$305,0))&amp;"","كود غير موجود"))</f>
        <v/>
      </c>
      <c r="H1241" s="22">
        <f>IF(OR(B1241&amp;""="",NOT(ISNUMBER(A1241))),"",IF(COUNTIFS($B$6:$B$2005,B1241&amp;"",$A$6:$A$2005,"&gt;"&amp;A1241)=0,1,0))</f>
        <v/>
      </c>
      <c r="I1241" s="22">
        <f>IF(B1241&amp;""="","",COUNTIFS($B$6:B1241,B1241&amp;""))</f>
        <v/>
      </c>
      <c r="J1241" s="6">
        <f>IF(B1241&amp;""="","",B1241&amp;"|"&amp;I1241)</f>
        <v/>
      </c>
    </row>
    <row r="1242">
      <c r="A1242" s="13" t="n"/>
      <c r="B1242" s="5" t="n"/>
      <c r="C1242" s="15" t="n"/>
      <c r="D1242" s="14" t="n"/>
      <c r="E1242" s="5" t="n"/>
      <c r="F1242" s="5" t="n"/>
      <c r="G1242" s="6">
        <f>IF(B1242&amp;""="","",IFERROR(INDEX('الوحدات'!$C$6:$C$305,MATCH(B1242&amp;"",'الوحدات'!$A$6:$A$305,0))&amp;"","كود غير موجود"))</f>
        <v/>
      </c>
      <c r="H1242" s="22">
        <f>IF(OR(B1242&amp;""="",NOT(ISNUMBER(A1242))),"",IF(COUNTIFS($B$6:$B$2005,B1242&amp;"",$A$6:$A$2005,"&gt;"&amp;A1242)=0,1,0))</f>
        <v/>
      </c>
      <c r="I1242" s="22">
        <f>IF(B1242&amp;""="","",COUNTIFS($B$6:B1242,B1242&amp;""))</f>
        <v/>
      </c>
      <c r="J1242" s="6">
        <f>IF(B1242&amp;""="","",B1242&amp;"|"&amp;I1242)</f>
        <v/>
      </c>
    </row>
    <row r="1243">
      <c r="A1243" s="13" t="n"/>
      <c r="B1243" s="5" t="n"/>
      <c r="C1243" s="15" t="n"/>
      <c r="D1243" s="14" t="n"/>
      <c r="E1243" s="5" t="n"/>
      <c r="F1243" s="5" t="n"/>
      <c r="G1243" s="6">
        <f>IF(B1243&amp;""="","",IFERROR(INDEX('الوحدات'!$C$6:$C$305,MATCH(B1243&amp;"",'الوحدات'!$A$6:$A$305,0))&amp;"","كود غير موجود"))</f>
        <v/>
      </c>
      <c r="H1243" s="22">
        <f>IF(OR(B1243&amp;""="",NOT(ISNUMBER(A1243))),"",IF(COUNTIFS($B$6:$B$2005,B1243&amp;"",$A$6:$A$2005,"&gt;"&amp;A1243)=0,1,0))</f>
        <v/>
      </c>
      <c r="I1243" s="22">
        <f>IF(B1243&amp;""="","",COUNTIFS($B$6:B1243,B1243&amp;""))</f>
        <v/>
      </c>
      <c r="J1243" s="6">
        <f>IF(B1243&amp;""="","",B1243&amp;"|"&amp;I1243)</f>
        <v/>
      </c>
    </row>
    <row r="1244">
      <c r="A1244" s="13" t="n"/>
      <c r="B1244" s="5" t="n"/>
      <c r="C1244" s="15" t="n"/>
      <c r="D1244" s="14" t="n"/>
      <c r="E1244" s="5" t="n"/>
      <c r="F1244" s="5" t="n"/>
      <c r="G1244" s="6">
        <f>IF(B1244&amp;""="","",IFERROR(INDEX('الوحدات'!$C$6:$C$305,MATCH(B1244&amp;"",'الوحدات'!$A$6:$A$305,0))&amp;"","كود غير موجود"))</f>
        <v/>
      </c>
      <c r="H1244" s="22">
        <f>IF(OR(B1244&amp;""="",NOT(ISNUMBER(A1244))),"",IF(COUNTIFS($B$6:$B$2005,B1244&amp;"",$A$6:$A$2005,"&gt;"&amp;A1244)=0,1,0))</f>
        <v/>
      </c>
      <c r="I1244" s="22">
        <f>IF(B1244&amp;""="","",COUNTIFS($B$6:B1244,B1244&amp;""))</f>
        <v/>
      </c>
      <c r="J1244" s="6">
        <f>IF(B1244&amp;""="","",B1244&amp;"|"&amp;I1244)</f>
        <v/>
      </c>
    </row>
    <row r="1245">
      <c r="A1245" s="13" t="n"/>
      <c r="B1245" s="5" t="n"/>
      <c r="C1245" s="15" t="n"/>
      <c r="D1245" s="14" t="n"/>
      <c r="E1245" s="5" t="n"/>
      <c r="F1245" s="5" t="n"/>
      <c r="G1245" s="6">
        <f>IF(B1245&amp;""="","",IFERROR(INDEX('الوحدات'!$C$6:$C$305,MATCH(B1245&amp;"",'الوحدات'!$A$6:$A$305,0))&amp;"","كود غير موجود"))</f>
        <v/>
      </c>
      <c r="H1245" s="22">
        <f>IF(OR(B1245&amp;""="",NOT(ISNUMBER(A1245))),"",IF(COUNTIFS($B$6:$B$2005,B1245&amp;"",$A$6:$A$2005,"&gt;"&amp;A1245)=0,1,0))</f>
        <v/>
      </c>
      <c r="I1245" s="22">
        <f>IF(B1245&amp;""="","",COUNTIFS($B$6:B1245,B1245&amp;""))</f>
        <v/>
      </c>
      <c r="J1245" s="6">
        <f>IF(B1245&amp;""="","",B1245&amp;"|"&amp;I1245)</f>
        <v/>
      </c>
    </row>
    <row r="1246">
      <c r="A1246" s="13" t="n"/>
      <c r="B1246" s="5" t="n"/>
      <c r="C1246" s="15" t="n"/>
      <c r="D1246" s="14" t="n"/>
      <c r="E1246" s="5" t="n"/>
      <c r="F1246" s="5" t="n"/>
      <c r="G1246" s="6">
        <f>IF(B1246&amp;""="","",IFERROR(INDEX('الوحدات'!$C$6:$C$305,MATCH(B1246&amp;"",'الوحدات'!$A$6:$A$305,0))&amp;"","كود غير موجود"))</f>
        <v/>
      </c>
      <c r="H1246" s="22">
        <f>IF(OR(B1246&amp;""="",NOT(ISNUMBER(A1246))),"",IF(COUNTIFS($B$6:$B$2005,B1246&amp;"",$A$6:$A$2005,"&gt;"&amp;A1246)=0,1,0))</f>
        <v/>
      </c>
      <c r="I1246" s="22">
        <f>IF(B1246&amp;""="","",COUNTIFS($B$6:B1246,B1246&amp;""))</f>
        <v/>
      </c>
      <c r="J1246" s="6">
        <f>IF(B1246&amp;""="","",B1246&amp;"|"&amp;I1246)</f>
        <v/>
      </c>
    </row>
    <row r="1247">
      <c r="A1247" s="13" t="n"/>
      <c r="B1247" s="5" t="n"/>
      <c r="C1247" s="15" t="n"/>
      <c r="D1247" s="14" t="n"/>
      <c r="E1247" s="5" t="n"/>
      <c r="F1247" s="5" t="n"/>
      <c r="G1247" s="6">
        <f>IF(B1247&amp;""="","",IFERROR(INDEX('الوحدات'!$C$6:$C$305,MATCH(B1247&amp;"",'الوحدات'!$A$6:$A$305,0))&amp;"","كود غير موجود"))</f>
        <v/>
      </c>
      <c r="H1247" s="22">
        <f>IF(OR(B1247&amp;""="",NOT(ISNUMBER(A1247))),"",IF(COUNTIFS($B$6:$B$2005,B1247&amp;"",$A$6:$A$2005,"&gt;"&amp;A1247)=0,1,0))</f>
        <v/>
      </c>
      <c r="I1247" s="22">
        <f>IF(B1247&amp;""="","",COUNTIFS($B$6:B1247,B1247&amp;""))</f>
        <v/>
      </c>
      <c r="J1247" s="6">
        <f>IF(B1247&amp;""="","",B1247&amp;"|"&amp;I1247)</f>
        <v/>
      </c>
    </row>
    <row r="1248">
      <c r="A1248" s="13" t="n"/>
      <c r="B1248" s="5" t="n"/>
      <c r="C1248" s="15" t="n"/>
      <c r="D1248" s="14" t="n"/>
      <c r="E1248" s="5" t="n"/>
      <c r="F1248" s="5" t="n"/>
      <c r="G1248" s="6">
        <f>IF(B1248&amp;""="","",IFERROR(INDEX('الوحدات'!$C$6:$C$305,MATCH(B1248&amp;"",'الوحدات'!$A$6:$A$305,0))&amp;"","كود غير موجود"))</f>
        <v/>
      </c>
      <c r="H1248" s="22">
        <f>IF(OR(B1248&amp;""="",NOT(ISNUMBER(A1248))),"",IF(COUNTIFS($B$6:$B$2005,B1248&amp;"",$A$6:$A$2005,"&gt;"&amp;A1248)=0,1,0))</f>
        <v/>
      </c>
      <c r="I1248" s="22">
        <f>IF(B1248&amp;""="","",COUNTIFS($B$6:B1248,B1248&amp;""))</f>
        <v/>
      </c>
      <c r="J1248" s="6">
        <f>IF(B1248&amp;""="","",B1248&amp;"|"&amp;I1248)</f>
        <v/>
      </c>
    </row>
    <row r="1249">
      <c r="A1249" s="13" t="n"/>
      <c r="B1249" s="5" t="n"/>
      <c r="C1249" s="15" t="n"/>
      <c r="D1249" s="14" t="n"/>
      <c r="E1249" s="5" t="n"/>
      <c r="F1249" s="5" t="n"/>
      <c r="G1249" s="6">
        <f>IF(B1249&amp;""="","",IFERROR(INDEX('الوحدات'!$C$6:$C$305,MATCH(B1249&amp;"",'الوحدات'!$A$6:$A$305,0))&amp;"","كود غير موجود"))</f>
        <v/>
      </c>
      <c r="H1249" s="22">
        <f>IF(OR(B1249&amp;""="",NOT(ISNUMBER(A1249))),"",IF(COUNTIFS($B$6:$B$2005,B1249&amp;"",$A$6:$A$2005,"&gt;"&amp;A1249)=0,1,0))</f>
        <v/>
      </c>
      <c r="I1249" s="22">
        <f>IF(B1249&amp;""="","",COUNTIFS($B$6:B1249,B1249&amp;""))</f>
        <v/>
      </c>
      <c r="J1249" s="6">
        <f>IF(B1249&amp;""="","",B1249&amp;"|"&amp;I1249)</f>
        <v/>
      </c>
    </row>
    <row r="1250">
      <c r="A1250" s="13" t="n"/>
      <c r="B1250" s="5" t="n"/>
      <c r="C1250" s="15" t="n"/>
      <c r="D1250" s="14" t="n"/>
      <c r="E1250" s="5" t="n"/>
      <c r="F1250" s="5" t="n"/>
      <c r="G1250" s="6">
        <f>IF(B1250&amp;""="","",IFERROR(INDEX('الوحدات'!$C$6:$C$305,MATCH(B1250&amp;"",'الوحدات'!$A$6:$A$305,0))&amp;"","كود غير موجود"))</f>
        <v/>
      </c>
      <c r="H1250" s="22">
        <f>IF(OR(B1250&amp;""="",NOT(ISNUMBER(A1250))),"",IF(COUNTIFS($B$6:$B$2005,B1250&amp;"",$A$6:$A$2005,"&gt;"&amp;A1250)=0,1,0))</f>
        <v/>
      </c>
      <c r="I1250" s="22">
        <f>IF(B1250&amp;""="","",COUNTIFS($B$6:B1250,B1250&amp;""))</f>
        <v/>
      </c>
      <c r="J1250" s="6">
        <f>IF(B1250&amp;""="","",B1250&amp;"|"&amp;I1250)</f>
        <v/>
      </c>
    </row>
    <row r="1251">
      <c r="A1251" s="13" t="n"/>
      <c r="B1251" s="5" t="n"/>
      <c r="C1251" s="15" t="n"/>
      <c r="D1251" s="14" t="n"/>
      <c r="E1251" s="5" t="n"/>
      <c r="F1251" s="5" t="n"/>
      <c r="G1251" s="6">
        <f>IF(B1251&amp;""="","",IFERROR(INDEX('الوحدات'!$C$6:$C$305,MATCH(B1251&amp;"",'الوحدات'!$A$6:$A$305,0))&amp;"","كود غير موجود"))</f>
        <v/>
      </c>
      <c r="H1251" s="22">
        <f>IF(OR(B1251&amp;""="",NOT(ISNUMBER(A1251))),"",IF(COUNTIFS($B$6:$B$2005,B1251&amp;"",$A$6:$A$2005,"&gt;"&amp;A1251)=0,1,0))</f>
        <v/>
      </c>
      <c r="I1251" s="22">
        <f>IF(B1251&amp;""="","",COUNTIFS($B$6:B1251,B1251&amp;""))</f>
        <v/>
      </c>
      <c r="J1251" s="6">
        <f>IF(B1251&amp;""="","",B1251&amp;"|"&amp;I1251)</f>
        <v/>
      </c>
    </row>
    <row r="1252">
      <c r="A1252" s="13" t="n"/>
      <c r="B1252" s="5" t="n"/>
      <c r="C1252" s="15" t="n"/>
      <c r="D1252" s="14" t="n"/>
      <c r="E1252" s="5" t="n"/>
      <c r="F1252" s="5" t="n"/>
      <c r="G1252" s="6">
        <f>IF(B1252&amp;""="","",IFERROR(INDEX('الوحدات'!$C$6:$C$305,MATCH(B1252&amp;"",'الوحدات'!$A$6:$A$305,0))&amp;"","كود غير موجود"))</f>
        <v/>
      </c>
      <c r="H1252" s="22">
        <f>IF(OR(B1252&amp;""="",NOT(ISNUMBER(A1252))),"",IF(COUNTIFS($B$6:$B$2005,B1252&amp;"",$A$6:$A$2005,"&gt;"&amp;A1252)=0,1,0))</f>
        <v/>
      </c>
      <c r="I1252" s="22">
        <f>IF(B1252&amp;""="","",COUNTIFS($B$6:B1252,B1252&amp;""))</f>
        <v/>
      </c>
      <c r="J1252" s="6">
        <f>IF(B1252&amp;""="","",B1252&amp;"|"&amp;I1252)</f>
        <v/>
      </c>
    </row>
    <row r="1253">
      <c r="A1253" s="13" t="n"/>
      <c r="B1253" s="5" t="n"/>
      <c r="C1253" s="15" t="n"/>
      <c r="D1253" s="14" t="n"/>
      <c r="E1253" s="5" t="n"/>
      <c r="F1253" s="5" t="n"/>
      <c r="G1253" s="6">
        <f>IF(B1253&amp;""="","",IFERROR(INDEX('الوحدات'!$C$6:$C$305,MATCH(B1253&amp;"",'الوحدات'!$A$6:$A$305,0))&amp;"","كود غير موجود"))</f>
        <v/>
      </c>
      <c r="H1253" s="22">
        <f>IF(OR(B1253&amp;""="",NOT(ISNUMBER(A1253))),"",IF(COUNTIFS($B$6:$B$2005,B1253&amp;"",$A$6:$A$2005,"&gt;"&amp;A1253)=0,1,0))</f>
        <v/>
      </c>
      <c r="I1253" s="22">
        <f>IF(B1253&amp;""="","",COUNTIFS($B$6:B1253,B1253&amp;""))</f>
        <v/>
      </c>
      <c r="J1253" s="6">
        <f>IF(B1253&amp;""="","",B1253&amp;"|"&amp;I1253)</f>
        <v/>
      </c>
    </row>
    <row r="1254">
      <c r="A1254" s="13" t="n"/>
      <c r="B1254" s="5" t="n"/>
      <c r="C1254" s="15" t="n"/>
      <c r="D1254" s="14" t="n"/>
      <c r="E1254" s="5" t="n"/>
      <c r="F1254" s="5" t="n"/>
      <c r="G1254" s="6">
        <f>IF(B1254&amp;""="","",IFERROR(INDEX('الوحدات'!$C$6:$C$305,MATCH(B1254&amp;"",'الوحدات'!$A$6:$A$305,0))&amp;"","كود غير موجود"))</f>
        <v/>
      </c>
      <c r="H1254" s="22">
        <f>IF(OR(B1254&amp;""="",NOT(ISNUMBER(A1254))),"",IF(COUNTIFS($B$6:$B$2005,B1254&amp;"",$A$6:$A$2005,"&gt;"&amp;A1254)=0,1,0))</f>
        <v/>
      </c>
      <c r="I1254" s="22">
        <f>IF(B1254&amp;""="","",COUNTIFS($B$6:B1254,B1254&amp;""))</f>
        <v/>
      </c>
      <c r="J1254" s="6">
        <f>IF(B1254&amp;""="","",B1254&amp;"|"&amp;I1254)</f>
        <v/>
      </c>
    </row>
    <row r="1255">
      <c r="A1255" s="13" t="n"/>
      <c r="B1255" s="5" t="n"/>
      <c r="C1255" s="15" t="n"/>
      <c r="D1255" s="14" t="n"/>
      <c r="E1255" s="5" t="n"/>
      <c r="F1255" s="5" t="n"/>
      <c r="G1255" s="6">
        <f>IF(B1255&amp;""="","",IFERROR(INDEX('الوحدات'!$C$6:$C$305,MATCH(B1255&amp;"",'الوحدات'!$A$6:$A$305,0))&amp;"","كود غير موجود"))</f>
        <v/>
      </c>
      <c r="H1255" s="22">
        <f>IF(OR(B1255&amp;""="",NOT(ISNUMBER(A1255))),"",IF(COUNTIFS($B$6:$B$2005,B1255&amp;"",$A$6:$A$2005,"&gt;"&amp;A1255)=0,1,0))</f>
        <v/>
      </c>
      <c r="I1255" s="22">
        <f>IF(B1255&amp;""="","",COUNTIFS($B$6:B1255,B1255&amp;""))</f>
        <v/>
      </c>
      <c r="J1255" s="6">
        <f>IF(B1255&amp;""="","",B1255&amp;"|"&amp;I1255)</f>
        <v/>
      </c>
    </row>
    <row r="1256">
      <c r="A1256" s="13" t="n"/>
      <c r="B1256" s="5" t="n"/>
      <c r="C1256" s="15" t="n"/>
      <c r="D1256" s="14" t="n"/>
      <c r="E1256" s="5" t="n"/>
      <c r="F1256" s="5" t="n"/>
      <c r="G1256" s="6">
        <f>IF(B1256&amp;""="","",IFERROR(INDEX('الوحدات'!$C$6:$C$305,MATCH(B1256&amp;"",'الوحدات'!$A$6:$A$305,0))&amp;"","كود غير موجود"))</f>
        <v/>
      </c>
      <c r="H1256" s="22">
        <f>IF(OR(B1256&amp;""="",NOT(ISNUMBER(A1256))),"",IF(COUNTIFS($B$6:$B$2005,B1256&amp;"",$A$6:$A$2005,"&gt;"&amp;A1256)=0,1,0))</f>
        <v/>
      </c>
      <c r="I1256" s="22">
        <f>IF(B1256&amp;""="","",COUNTIFS($B$6:B1256,B1256&amp;""))</f>
        <v/>
      </c>
      <c r="J1256" s="6">
        <f>IF(B1256&amp;""="","",B1256&amp;"|"&amp;I1256)</f>
        <v/>
      </c>
    </row>
    <row r="1257">
      <c r="A1257" s="13" t="n"/>
      <c r="B1257" s="5" t="n"/>
      <c r="C1257" s="15" t="n"/>
      <c r="D1257" s="14" t="n"/>
      <c r="E1257" s="5" t="n"/>
      <c r="F1257" s="5" t="n"/>
      <c r="G1257" s="6">
        <f>IF(B1257&amp;""="","",IFERROR(INDEX('الوحدات'!$C$6:$C$305,MATCH(B1257&amp;"",'الوحدات'!$A$6:$A$305,0))&amp;"","كود غير موجود"))</f>
        <v/>
      </c>
      <c r="H1257" s="22">
        <f>IF(OR(B1257&amp;""="",NOT(ISNUMBER(A1257))),"",IF(COUNTIFS($B$6:$B$2005,B1257&amp;"",$A$6:$A$2005,"&gt;"&amp;A1257)=0,1,0))</f>
        <v/>
      </c>
      <c r="I1257" s="22">
        <f>IF(B1257&amp;""="","",COUNTIFS($B$6:B1257,B1257&amp;""))</f>
        <v/>
      </c>
      <c r="J1257" s="6">
        <f>IF(B1257&amp;""="","",B1257&amp;"|"&amp;I1257)</f>
        <v/>
      </c>
    </row>
    <row r="1258">
      <c r="A1258" s="13" t="n"/>
      <c r="B1258" s="5" t="n"/>
      <c r="C1258" s="15" t="n"/>
      <c r="D1258" s="14" t="n"/>
      <c r="E1258" s="5" t="n"/>
      <c r="F1258" s="5" t="n"/>
      <c r="G1258" s="6">
        <f>IF(B1258&amp;""="","",IFERROR(INDEX('الوحدات'!$C$6:$C$305,MATCH(B1258&amp;"",'الوحدات'!$A$6:$A$305,0))&amp;"","كود غير موجود"))</f>
        <v/>
      </c>
      <c r="H1258" s="22">
        <f>IF(OR(B1258&amp;""="",NOT(ISNUMBER(A1258))),"",IF(COUNTIFS($B$6:$B$2005,B1258&amp;"",$A$6:$A$2005,"&gt;"&amp;A1258)=0,1,0))</f>
        <v/>
      </c>
      <c r="I1258" s="22">
        <f>IF(B1258&amp;""="","",COUNTIFS($B$6:B1258,B1258&amp;""))</f>
        <v/>
      </c>
      <c r="J1258" s="6">
        <f>IF(B1258&amp;""="","",B1258&amp;"|"&amp;I1258)</f>
        <v/>
      </c>
    </row>
    <row r="1259">
      <c r="A1259" s="13" t="n"/>
      <c r="B1259" s="5" t="n"/>
      <c r="C1259" s="15" t="n"/>
      <c r="D1259" s="14" t="n"/>
      <c r="E1259" s="5" t="n"/>
      <c r="F1259" s="5" t="n"/>
      <c r="G1259" s="6">
        <f>IF(B1259&amp;""="","",IFERROR(INDEX('الوحدات'!$C$6:$C$305,MATCH(B1259&amp;"",'الوحدات'!$A$6:$A$305,0))&amp;"","كود غير موجود"))</f>
        <v/>
      </c>
      <c r="H1259" s="22">
        <f>IF(OR(B1259&amp;""="",NOT(ISNUMBER(A1259))),"",IF(COUNTIFS($B$6:$B$2005,B1259&amp;"",$A$6:$A$2005,"&gt;"&amp;A1259)=0,1,0))</f>
        <v/>
      </c>
      <c r="I1259" s="22">
        <f>IF(B1259&amp;""="","",COUNTIFS($B$6:B1259,B1259&amp;""))</f>
        <v/>
      </c>
      <c r="J1259" s="6">
        <f>IF(B1259&amp;""="","",B1259&amp;"|"&amp;I1259)</f>
        <v/>
      </c>
    </row>
    <row r="1260">
      <c r="A1260" s="13" t="n"/>
      <c r="B1260" s="5" t="n"/>
      <c r="C1260" s="15" t="n"/>
      <c r="D1260" s="14" t="n"/>
      <c r="E1260" s="5" t="n"/>
      <c r="F1260" s="5" t="n"/>
      <c r="G1260" s="6">
        <f>IF(B1260&amp;""="","",IFERROR(INDEX('الوحدات'!$C$6:$C$305,MATCH(B1260&amp;"",'الوحدات'!$A$6:$A$305,0))&amp;"","كود غير موجود"))</f>
        <v/>
      </c>
      <c r="H1260" s="22">
        <f>IF(OR(B1260&amp;""="",NOT(ISNUMBER(A1260))),"",IF(COUNTIFS($B$6:$B$2005,B1260&amp;"",$A$6:$A$2005,"&gt;"&amp;A1260)=0,1,0))</f>
        <v/>
      </c>
      <c r="I1260" s="22">
        <f>IF(B1260&amp;""="","",COUNTIFS($B$6:B1260,B1260&amp;""))</f>
        <v/>
      </c>
      <c r="J1260" s="6">
        <f>IF(B1260&amp;""="","",B1260&amp;"|"&amp;I1260)</f>
        <v/>
      </c>
    </row>
    <row r="1261">
      <c r="A1261" s="13" t="n"/>
      <c r="B1261" s="5" t="n"/>
      <c r="C1261" s="15" t="n"/>
      <c r="D1261" s="14" t="n"/>
      <c r="E1261" s="5" t="n"/>
      <c r="F1261" s="5" t="n"/>
      <c r="G1261" s="6">
        <f>IF(B1261&amp;""="","",IFERROR(INDEX('الوحدات'!$C$6:$C$305,MATCH(B1261&amp;"",'الوحدات'!$A$6:$A$305,0))&amp;"","كود غير موجود"))</f>
        <v/>
      </c>
      <c r="H1261" s="22">
        <f>IF(OR(B1261&amp;""="",NOT(ISNUMBER(A1261))),"",IF(COUNTIFS($B$6:$B$2005,B1261&amp;"",$A$6:$A$2005,"&gt;"&amp;A1261)=0,1,0))</f>
        <v/>
      </c>
      <c r="I1261" s="22">
        <f>IF(B1261&amp;""="","",COUNTIFS($B$6:B1261,B1261&amp;""))</f>
        <v/>
      </c>
      <c r="J1261" s="6">
        <f>IF(B1261&amp;""="","",B1261&amp;"|"&amp;I1261)</f>
        <v/>
      </c>
    </row>
    <row r="1262">
      <c r="A1262" s="13" t="n"/>
      <c r="B1262" s="5" t="n"/>
      <c r="C1262" s="15" t="n"/>
      <c r="D1262" s="14" t="n"/>
      <c r="E1262" s="5" t="n"/>
      <c r="F1262" s="5" t="n"/>
      <c r="G1262" s="6">
        <f>IF(B1262&amp;""="","",IFERROR(INDEX('الوحدات'!$C$6:$C$305,MATCH(B1262&amp;"",'الوحدات'!$A$6:$A$305,0))&amp;"","كود غير موجود"))</f>
        <v/>
      </c>
      <c r="H1262" s="22">
        <f>IF(OR(B1262&amp;""="",NOT(ISNUMBER(A1262))),"",IF(COUNTIFS($B$6:$B$2005,B1262&amp;"",$A$6:$A$2005,"&gt;"&amp;A1262)=0,1,0))</f>
        <v/>
      </c>
      <c r="I1262" s="22">
        <f>IF(B1262&amp;""="","",COUNTIFS($B$6:B1262,B1262&amp;""))</f>
        <v/>
      </c>
      <c r="J1262" s="6">
        <f>IF(B1262&amp;""="","",B1262&amp;"|"&amp;I1262)</f>
        <v/>
      </c>
    </row>
    <row r="1263">
      <c r="A1263" s="13" t="n"/>
      <c r="B1263" s="5" t="n"/>
      <c r="C1263" s="15" t="n"/>
      <c r="D1263" s="14" t="n"/>
      <c r="E1263" s="5" t="n"/>
      <c r="F1263" s="5" t="n"/>
      <c r="G1263" s="6">
        <f>IF(B1263&amp;""="","",IFERROR(INDEX('الوحدات'!$C$6:$C$305,MATCH(B1263&amp;"",'الوحدات'!$A$6:$A$305,0))&amp;"","كود غير موجود"))</f>
        <v/>
      </c>
      <c r="H1263" s="22">
        <f>IF(OR(B1263&amp;""="",NOT(ISNUMBER(A1263))),"",IF(COUNTIFS($B$6:$B$2005,B1263&amp;"",$A$6:$A$2005,"&gt;"&amp;A1263)=0,1,0))</f>
        <v/>
      </c>
      <c r="I1263" s="22">
        <f>IF(B1263&amp;""="","",COUNTIFS($B$6:B1263,B1263&amp;""))</f>
        <v/>
      </c>
      <c r="J1263" s="6">
        <f>IF(B1263&amp;""="","",B1263&amp;"|"&amp;I1263)</f>
        <v/>
      </c>
    </row>
    <row r="1264">
      <c r="A1264" s="13" t="n"/>
      <c r="B1264" s="5" t="n"/>
      <c r="C1264" s="15" t="n"/>
      <c r="D1264" s="14" t="n"/>
      <c r="E1264" s="5" t="n"/>
      <c r="F1264" s="5" t="n"/>
      <c r="G1264" s="6">
        <f>IF(B1264&amp;""="","",IFERROR(INDEX('الوحدات'!$C$6:$C$305,MATCH(B1264&amp;"",'الوحدات'!$A$6:$A$305,0))&amp;"","كود غير موجود"))</f>
        <v/>
      </c>
      <c r="H1264" s="22">
        <f>IF(OR(B1264&amp;""="",NOT(ISNUMBER(A1264))),"",IF(COUNTIFS($B$6:$B$2005,B1264&amp;"",$A$6:$A$2005,"&gt;"&amp;A1264)=0,1,0))</f>
        <v/>
      </c>
      <c r="I1264" s="22">
        <f>IF(B1264&amp;""="","",COUNTIFS($B$6:B1264,B1264&amp;""))</f>
        <v/>
      </c>
      <c r="J1264" s="6">
        <f>IF(B1264&amp;""="","",B1264&amp;"|"&amp;I1264)</f>
        <v/>
      </c>
    </row>
    <row r="1265">
      <c r="A1265" s="13" t="n"/>
      <c r="B1265" s="5" t="n"/>
      <c r="C1265" s="15" t="n"/>
      <c r="D1265" s="14" t="n"/>
      <c r="E1265" s="5" t="n"/>
      <c r="F1265" s="5" t="n"/>
      <c r="G1265" s="6">
        <f>IF(B1265&amp;""="","",IFERROR(INDEX('الوحدات'!$C$6:$C$305,MATCH(B1265&amp;"",'الوحدات'!$A$6:$A$305,0))&amp;"","كود غير موجود"))</f>
        <v/>
      </c>
      <c r="H1265" s="22">
        <f>IF(OR(B1265&amp;""="",NOT(ISNUMBER(A1265))),"",IF(COUNTIFS($B$6:$B$2005,B1265&amp;"",$A$6:$A$2005,"&gt;"&amp;A1265)=0,1,0))</f>
        <v/>
      </c>
      <c r="I1265" s="22">
        <f>IF(B1265&amp;""="","",COUNTIFS($B$6:B1265,B1265&amp;""))</f>
        <v/>
      </c>
      <c r="J1265" s="6">
        <f>IF(B1265&amp;""="","",B1265&amp;"|"&amp;I1265)</f>
        <v/>
      </c>
    </row>
    <row r="1266">
      <c r="A1266" s="13" t="n"/>
      <c r="B1266" s="5" t="n"/>
      <c r="C1266" s="15" t="n"/>
      <c r="D1266" s="14" t="n"/>
      <c r="E1266" s="5" t="n"/>
      <c r="F1266" s="5" t="n"/>
      <c r="G1266" s="6">
        <f>IF(B1266&amp;""="","",IFERROR(INDEX('الوحدات'!$C$6:$C$305,MATCH(B1266&amp;"",'الوحدات'!$A$6:$A$305,0))&amp;"","كود غير موجود"))</f>
        <v/>
      </c>
      <c r="H1266" s="22">
        <f>IF(OR(B1266&amp;""="",NOT(ISNUMBER(A1266))),"",IF(COUNTIFS($B$6:$B$2005,B1266&amp;"",$A$6:$A$2005,"&gt;"&amp;A1266)=0,1,0))</f>
        <v/>
      </c>
      <c r="I1266" s="22">
        <f>IF(B1266&amp;""="","",COUNTIFS($B$6:B1266,B1266&amp;""))</f>
        <v/>
      </c>
      <c r="J1266" s="6">
        <f>IF(B1266&amp;""="","",B1266&amp;"|"&amp;I1266)</f>
        <v/>
      </c>
    </row>
    <row r="1267">
      <c r="A1267" s="13" t="n"/>
      <c r="B1267" s="5" t="n"/>
      <c r="C1267" s="15" t="n"/>
      <c r="D1267" s="14" t="n"/>
      <c r="E1267" s="5" t="n"/>
      <c r="F1267" s="5" t="n"/>
      <c r="G1267" s="6">
        <f>IF(B1267&amp;""="","",IFERROR(INDEX('الوحدات'!$C$6:$C$305,MATCH(B1267&amp;"",'الوحدات'!$A$6:$A$305,0))&amp;"","كود غير موجود"))</f>
        <v/>
      </c>
      <c r="H1267" s="22">
        <f>IF(OR(B1267&amp;""="",NOT(ISNUMBER(A1267))),"",IF(COUNTIFS($B$6:$B$2005,B1267&amp;"",$A$6:$A$2005,"&gt;"&amp;A1267)=0,1,0))</f>
        <v/>
      </c>
      <c r="I1267" s="22">
        <f>IF(B1267&amp;""="","",COUNTIFS($B$6:B1267,B1267&amp;""))</f>
        <v/>
      </c>
      <c r="J1267" s="6">
        <f>IF(B1267&amp;""="","",B1267&amp;"|"&amp;I1267)</f>
        <v/>
      </c>
    </row>
    <row r="1268">
      <c r="A1268" s="13" t="n"/>
      <c r="B1268" s="5" t="n"/>
      <c r="C1268" s="15" t="n"/>
      <c r="D1268" s="14" t="n"/>
      <c r="E1268" s="5" t="n"/>
      <c r="F1268" s="5" t="n"/>
      <c r="G1268" s="6">
        <f>IF(B1268&amp;""="","",IFERROR(INDEX('الوحدات'!$C$6:$C$305,MATCH(B1268&amp;"",'الوحدات'!$A$6:$A$305,0))&amp;"","كود غير موجود"))</f>
        <v/>
      </c>
      <c r="H1268" s="22">
        <f>IF(OR(B1268&amp;""="",NOT(ISNUMBER(A1268))),"",IF(COUNTIFS($B$6:$B$2005,B1268&amp;"",$A$6:$A$2005,"&gt;"&amp;A1268)=0,1,0))</f>
        <v/>
      </c>
      <c r="I1268" s="22">
        <f>IF(B1268&amp;""="","",COUNTIFS($B$6:B1268,B1268&amp;""))</f>
        <v/>
      </c>
      <c r="J1268" s="6">
        <f>IF(B1268&amp;""="","",B1268&amp;"|"&amp;I1268)</f>
        <v/>
      </c>
    </row>
    <row r="1269">
      <c r="A1269" s="13" t="n"/>
      <c r="B1269" s="5" t="n"/>
      <c r="C1269" s="15" t="n"/>
      <c r="D1269" s="14" t="n"/>
      <c r="E1269" s="5" t="n"/>
      <c r="F1269" s="5" t="n"/>
      <c r="G1269" s="6">
        <f>IF(B1269&amp;""="","",IFERROR(INDEX('الوحدات'!$C$6:$C$305,MATCH(B1269&amp;"",'الوحدات'!$A$6:$A$305,0))&amp;"","كود غير موجود"))</f>
        <v/>
      </c>
      <c r="H1269" s="22">
        <f>IF(OR(B1269&amp;""="",NOT(ISNUMBER(A1269))),"",IF(COUNTIFS($B$6:$B$2005,B1269&amp;"",$A$6:$A$2005,"&gt;"&amp;A1269)=0,1,0))</f>
        <v/>
      </c>
      <c r="I1269" s="22">
        <f>IF(B1269&amp;""="","",COUNTIFS($B$6:B1269,B1269&amp;""))</f>
        <v/>
      </c>
      <c r="J1269" s="6">
        <f>IF(B1269&amp;""="","",B1269&amp;"|"&amp;I1269)</f>
        <v/>
      </c>
    </row>
    <row r="1270">
      <c r="A1270" s="13" t="n"/>
      <c r="B1270" s="5" t="n"/>
      <c r="C1270" s="15" t="n"/>
      <c r="D1270" s="14" t="n"/>
      <c r="E1270" s="5" t="n"/>
      <c r="F1270" s="5" t="n"/>
      <c r="G1270" s="6">
        <f>IF(B1270&amp;""="","",IFERROR(INDEX('الوحدات'!$C$6:$C$305,MATCH(B1270&amp;"",'الوحدات'!$A$6:$A$305,0))&amp;"","كود غير موجود"))</f>
        <v/>
      </c>
      <c r="H1270" s="22">
        <f>IF(OR(B1270&amp;""="",NOT(ISNUMBER(A1270))),"",IF(COUNTIFS($B$6:$B$2005,B1270&amp;"",$A$6:$A$2005,"&gt;"&amp;A1270)=0,1,0))</f>
        <v/>
      </c>
      <c r="I1270" s="22">
        <f>IF(B1270&amp;""="","",COUNTIFS($B$6:B1270,B1270&amp;""))</f>
        <v/>
      </c>
      <c r="J1270" s="6">
        <f>IF(B1270&amp;""="","",B1270&amp;"|"&amp;I1270)</f>
        <v/>
      </c>
    </row>
    <row r="1271">
      <c r="A1271" s="13" t="n"/>
      <c r="B1271" s="5" t="n"/>
      <c r="C1271" s="15" t="n"/>
      <c r="D1271" s="14" t="n"/>
      <c r="E1271" s="5" t="n"/>
      <c r="F1271" s="5" t="n"/>
      <c r="G1271" s="6">
        <f>IF(B1271&amp;""="","",IFERROR(INDEX('الوحدات'!$C$6:$C$305,MATCH(B1271&amp;"",'الوحدات'!$A$6:$A$305,0))&amp;"","كود غير موجود"))</f>
        <v/>
      </c>
      <c r="H1271" s="22">
        <f>IF(OR(B1271&amp;""="",NOT(ISNUMBER(A1271))),"",IF(COUNTIFS($B$6:$B$2005,B1271&amp;"",$A$6:$A$2005,"&gt;"&amp;A1271)=0,1,0))</f>
        <v/>
      </c>
      <c r="I1271" s="22">
        <f>IF(B1271&amp;""="","",COUNTIFS($B$6:B1271,B1271&amp;""))</f>
        <v/>
      </c>
      <c r="J1271" s="6">
        <f>IF(B1271&amp;""="","",B1271&amp;"|"&amp;I1271)</f>
        <v/>
      </c>
    </row>
    <row r="1272">
      <c r="A1272" s="13" t="n"/>
      <c r="B1272" s="5" t="n"/>
      <c r="C1272" s="15" t="n"/>
      <c r="D1272" s="14" t="n"/>
      <c r="E1272" s="5" t="n"/>
      <c r="F1272" s="5" t="n"/>
      <c r="G1272" s="6">
        <f>IF(B1272&amp;""="","",IFERROR(INDEX('الوحدات'!$C$6:$C$305,MATCH(B1272&amp;"",'الوحدات'!$A$6:$A$305,0))&amp;"","كود غير موجود"))</f>
        <v/>
      </c>
      <c r="H1272" s="22">
        <f>IF(OR(B1272&amp;""="",NOT(ISNUMBER(A1272))),"",IF(COUNTIFS($B$6:$B$2005,B1272&amp;"",$A$6:$A$2005,"&gt;"&amp;A1272)=0,1,0))</f>
        <v/>
      </c>
      <c r="I1272" s="22">
        <f>IF(B1272&amp;""="","",COUNTIFS($B$6:B1272,B1272&amp;""))</f>
        <v/>
      </c>
      <c r="J1272" s="6">
        <f>IF(B1272&amp;""="","",B1272&amp;"|"&amp;I1272)</f>
        <v/>
      </c>
    </row>
    <row r="1273">
      <c r="A1273" s="13" t="n"/>
      <c r="B1273" s="5" t="n"/>
      <c r="C1273" s="15" t="n"/>
      <c r="D1273" s="14" t="n"/>
      <c r="E1273" s="5" t="n"/>
      <c r="F1273" s="5" t="n"/>
      <c r="G1273" s="6">
        <f>IF(B1273&amp;""="","",IFERROR(INDEX('الوحدات'!$C$6:$C$305,MATCH(B1273&amp;"",'الوحدات'!$A$6:$A$305,0))&amp;"","كود غير موجود"))</f>
        <v/>
      </c>
      <c r="H1273" s="22">
        <f>IF(OR(B1273&amp;""="",NOT(ISNUMBER(A1273))),"",IF(COUNTIFS($B$6:$B$2005,B1273&amp;"",$A$6:$A$2005,"&gt;"&amp;A1273)=0,1,0))</f>
        <v/>
      </c>
      <c r="I1273" s="22">
        <f>IF(B1273&amp;""="","",COUNTIFS($B$6:B1273,B1273&amp;""))</f>
        <v/>
      </c>
      <c r="J1273" s="6">
        <f>IF(B1273&amp;""="","",B1273&amp;"|"&amp;I1273)</f>
        <v/>
      </c>
    </row>
    <row r="1274">
      <c r="A1274" s="13" t="n"/>
      <c r="B1274" s="5" t="n"/>
      <c r="C1274" s="15" t="n"/>
      <c r="D1274" s="14" t="n"/>
      <c r="E1274" s="5" t="n"/>
      <c r="F1274" s="5" t="n"/>
      <c r="G1274" s="6">
        <f>IF(B1274&amp;""="","",IFERROR(INDEX('الوحدات'!$C$6:$C$305,MATCH(B1274&amp;"",'الوحدات'!$A$6:$A$305,0))&amp;"","كود غير موجود"))</f>
        <v/>
      </c>
      <c r="H1274" s="22">
        <f>IF(OR(B1274&amp;""="",NOT(ISNUMBER(A1274))),"",IF(COUNTIFS($B$6:$B$2005,B1274&amp;"",$A$6:$A$2005,"&gt;"&amp;A1274)=0,1,0))</f>
        <v/>
      </c>
      <c r="I1274" s="22">
        <f>IF(B1274&amp;""="","",COUNTIFS($B$6:B1274,B1274&amp;""))</f>
        <v/>
      </c>
      <c r="J1274" s="6">
        <f>IF(B1274&amp;""="","",B1274&amp;"|"&amp;I1274)</f>
        <v/>
      </c>
    </row>
    <row r="1275">
      <c r="A1275" s="13" t="n"/>
      <c r="B1275" s="5" t="n"/>
      <c r="C1275" s="15" t="n"/>
      <c r="D1275" s="14" t="n"/>
      <c r="E1275" s="5" t="n"/>
      <c r="F1275" s="5" t="n"/>
      <c r="G1275" s="6">
        <f>IF(B1275&amp;""="","",IFERROR(INDEX('الوحدات'!$C$6:$C$305,MATCH(B1275&amp;"",'الوحدات'!$A$6:$A$305,0))&amp;"","كود غير موجود"))</f>
        <v/>
      </c>
      <c r="H1275" s="22">
        <f>IF(OR(B1275&amp;""="",NOT(ISNUMBER(A1275))),"",IF(COUNTIFS($B$6:$B$2005,B1275&amp;"",$A$6:$A$2005,"&gt;"&amp;A1275)=0,1,0))</f>
        <v/>
      </c>
      <c r="I1275" s="22">
        <f>IF(B1275&amp;""="","",COUNTIFS($B$6:B1275,B1275&amp;""))</f>
        <v/>
      </c>
      <c r="J1275" s="6">
        <f>IF(B1275&amp;""="","",B1275&amp;"|"&amp;I1275)</f>
        <v/>
      </c>
    </row>
    <row r="1276">
      <c r="A1276" s="13" t="n"/>
      <c r="B1276" s="5" t="n"/>
      <c r="C1276" s="15" t="n"/>
      <c r="D1276" s="14" t="n"/>
      <c r="E1276" s="5" t="n"/>
      <c r="F1276" s="5" t="n"/>
      <c r="G1276" s="6">
        <f>IF(B1276&amp;""="","",IFERROR(INDEX('الوحدات'!$C$6:$C$305,MATCH(B1276&amp;"",'الوحدات'!$A$6:$A$305,0))&amp;"","كود غير موجود"))</f>
        <v/>
      </c>
      <c r="H1276" s="22">
        <f>IF(OR(B1276&amp;""="",NOT(ISNUMBER(A1276))),"",IF(COUNTIFS($B$6:$B$2005,B1276&amp;"",$A$6:$A$2005,"&gt;"&amp;A1276)=0,1,0))</f>
        <v/>
      </c>
      <c r="I1276" s="22">
        <f>IF(B1276&amp;""="","",COUNTIFS($B$6:B1276,B1276&amp;""))</f>
        <v/>
      </c>
      <c r="J1276" s="6">
        <f>IF(B1276&amp;""="","",B1276&amp;"|"&amp;I1276)</f>
        <v/>
      </c>
    </row>
    <row r="1277">
      <c r="A1277" s="13" t="n"/>
      <c r="B1277" s="5" t="n"/>
      <c r="C1277" s="15" t="n"/>
      <c r="D1277" s="14" t="n"/>
      <c r="E1277" s="5" t="n"/>
      <c r="F1277" s="5" t="n"/>
      <c r="G1277" s="6">
        <f>IF(B1277&amp;""="","",IFERROR(INDEX('الوحدات'!$C$6:$C$305,MATCH(B1277&amp;"",'الوحدات'!$A$6:$A$305,0))&amp;"","كود غير موجود"))</f>
        <v/>
      </c>
      <c r="H1277" s="22">
        <f>IF(OR(B1277&amp;""="",NOT(ISNUMBER(A1277))),"",IF(COUNTIFS($B$6:$B$2005,B1277&amp;"",$A$6:$A$2005,"&gt;"&amp;A1277)=0,1,0))</f>
        <v/>
      </c>
      <c r="I1277" s="22">
        <f>IF(B1277&amp;""="","",COUNTIFS($B$6:B1277,B1277&amp;""))</f>
        <v/>
      </c>
      <c r="J1277" s="6">
        <f>IF(B1277&amp;""="","",B1277&amp;"|"&amp;I1277)</f>
        <v/>
      </c>
    </row>
    <row r="1278">
      <c r="A1278" s="13" t="n"/>
      <c r="B1278" s="5" t="n"/>
      <c r="C1278" s="15" t="n"/>
      <c r="D1278" s="14" t="n"/>
      <c r="E1278" s="5" t="n"/>
      <c r="F1278" s="5" t="n"/>
      <c r="G1278" s="6">
        <f>IF(B1278&amp;""="","",IFERROR(INDEX('الوحدات'!$C$6:$C$305,MATCH(B1278&amp;"",'الوحدات'!$A$6:$A$305,0))&amp;"","كود غير موجود"))</f>
        <v/>
      </c>
      <c r="H1278" s="22">
        <f>IF(OR(B1278&amp;""="",NOT(ISNUMBER(A1278))),"",IF(COUNTIFS($B$6:$B$2005,B1278&amp;"",$A$6:$A$2005,"&gt;"&amp;A1278)=0,1,0))</f>
        <v/>
      </c>
      <c r="I1278" s="22">
        <f>IF(B1278&amp;""="","",COUNTIFS($B$6:B1278,B1278&amp;""))</f>
        <v/>
      </c>
      <c r="J1278" s="6">
        <f>IF(B1278&amp;""="","",B1278&amp;"|"&amp;I1278)</f>
        <v/>
      </c>
    </row>
    <row r="1279">
      <c r="A1279" s="13" t="n"/>
      <c r="B1279" s="5" t="n"/>
      <c r="C1279" s="15" t="n"/>
      <c r="D1279" s="14" t="n"/>
      <c r="E1279" s="5" t="n"/>
      <c r="F1279" s="5" t="n"/>
      <c r="G1279" s="6">
        <f>IF(B1279&amp;""="","",IFERROR(INDEX('الوحدات'!$C$6:$C$305,MATCH(B1279&amp;"",'الوحدات'!$A$6:$A$305,0))&amp;"","كود غير موجود"))</f>
        <v/>
      </c>
      <c r="H1279" s="22">
        <f>IF(OR(B1279&amp;""="",NOT(ISNUMBER(A1279))),"",IF(COUNTIFS($B$6:$B$2005,B1279&amp;"",$A$6:$A$2005,"&gt;"&amp;A1279)=0,1,0))</f>
        <v/>
      </c>
      <c r="I1279" s="22">
        <f>IF(B1279&amp;""="","",COUNTIFS($B$6:B1279,B1279&amp;""))</f>
        <v/>
      </c>
      <c r="J1279" s="6">
        <f>IF(B1279&amp;""="","",B1279&amp;"|"&amp;I1279)</f>
        <v/>
      </c>
    </row>
    <row r="1280">
      <c r="A1280" s="13" t="n"/>
      <c r="B1280" s="5" t="n"/>
      <c r="C1280" s="15" t="n"/>
      <c r="D1280" s="14" t="n"/>
      <c r="E1280" s="5" t="n"/>
      <c r="F1280" s="5" t="n"/>
      <c r="G1280" s="6">
        <f>IF(B1280&amp;""="","",IFERROR(INDEX('الوحدات'!$C$6:$C$305,MATCH(B1280&amp;"",'الوحدات'!$A$6:$A$305,0))&amp;"","كود غير موجود"))</f>
        <v/>
      </c>
      <c r="H1280" s="22">
        <f>IF(OR(B1280&amp;""="",NOT(ISNUMBER(A1280))),"",IF(COUNTIFS($B$6:$B$2005,B1280&amp;"",$A$6:$A$2005,"&gt;"&amp;A1280)=0,1,0))</f>
        <v/>
      </c>
      <c r="I1280" s="22">
        <f>IF(B1280&amp;""="","",COUNTIFS($B$6:B1280,B1280&amp;""))</f>
        <v/>
      </c>
      <c r="J1280" s="6">
        <f>IF(B1280&amp;""="","",B1280&amp;"|"&amp;I1280)</f>
        <v/>
      </c>
    </row>
    <row r="1281">
      <c r="A1281" s="13" t="n"/>
      <c r="B1281" s="5" t="n"/>
      <c r="C1281" s="15" t="n"/>
      <c r="D1281" s="14" t="n"/>
      <c r="E1281" s="5" t="n"/>
      <c r="F1281" s="5" t="n"/>
      <c r="G1281" s="6">
        <f>IF(B1281&amp;""="","",IFERROR(INDEX('الوحدات'!$C$6:$C$305,MATCH(B1281&amp;"",'الوحدات'!$A$6:$A$305,0))&amp;"","كود غير موجود"))</f>
        <v/>
      </c>
      <c r="H1281" s="22">
        <f>IF(OR(B1281&amp;""="",NOT(ISNUMBER(A1281))),"",IF(COUNTIFS($B$6:$B$2005,B1281&amp;"",$A$6:$A$2005,"&gt;"&amp;A1281)=0,1,0))</f>
        <v/>
      </c>
      <c r="I1281" s="22">
        <f>IF(B1281&amp;""="","",COUNTIFS($B$6:B1281,B1281&amp;""))</f>
        <v/>
      </c>
      <c r="J1281" s="6">
        <f>IF(B1281&amp;""="","",B1281&amp;"|"&amp;I1281)</f>
        <v/>
      </c>
    </row>
    <row r="1282">
      <c r="A1282" s="13" t="n"/>
      <c r="B1282" s="5" t="n"/>
      <c r="C1282" s="15" t="n"/>
      <c r="D1282" s="14" t="n"/>
      <c r="E1282" s="5" t="n"/>
      <c r="F1282" s="5" t="n"/>
      <c r="G1282" s="6">
        <f>IF(B1282&amp;""="","",IFERROR(INDEX('الوحدات'!$C$6:$C$305,MATCH(B1282&amp;"",'الوحدات'!$A$6:$A$305,0))&amp;"","كود غير موجود"))</f>
        <v/>
      </c>
      <c r="H1282" s="22">
        <f>IF(OR(B1282&amp;""="",NOT(ISNUMBER(A1282))),"",IF(COUNTIFS($B$6:$B$2005,B1282&amp;"",$A$6:$A$2005,"&gt;"&amp;A1282)=0,1,0))</f>
        <v/>
      </c>
      <c r="I1282" s="22">
        <f>IF(B1282&amp;""="","",COUNTIFS($B$6:B1282,B1282&amp;""))</f>
        <v/>
      </c>
      <c r="J1282" s="6">
        <f>IF(B1282&amp;""="","",B1282&amp;"|"&amp;I1282)</f>
        <v/>
      </c>
    </row>
    <row r="1283">
      <c r="A1283" s="13" t="n"/>
      <c r="B1283" s="5" t="n"/>
      <c r="C1283" s="15" t="n"/>
      <c r="D1283" s="14" t="n"/>
      <c r="E1283" s="5" t="n"/>
      <c r="F1283" s="5" t="n"/>
      <c r="G1283" s="6">
        <f>IF(B1283&amp;""="","",IFERROR(INDEX('الوحدات'!$C$6:$C$305,MATCH(B1283&amp;"",'الوحدات'!$A$6:$A$305,0))&amp;"","كود غير موجود"))</f>
        <v/>
      </c>
      <c r="H1283" s="22">
        <f>IF(OR(B1283&amp;""="",NOT(ISNUMBER(A1283))),"",IF(COUNTIFS($B$6:$B$2005,B1283&amp;"",$A$6:$A$2005,"&gt;"&amp;A1283)=0,1,0))</f>
        <v/>
      </c>
      <c r="I1283" s="22">
        <f>IF(B1283&amp;""="","",COUNTIFS($B$6:B1283,B1283&amp;""))</f>
        <v/>
      </c>
      <c r="J1283" s="6">
        <f>IF(B1283&amp;""="","",B1283&amp;"|"&amp;I1283)</f>
        <v/>
      </c>
    </row>
    <row r="1284">
      <c r="A1284" s="13" t="n"/>
      <c r="B1284" s="5" t="n"/>
      <c r="C1284" s="15" t="n"/>
      <c r="D1284" s="14" t="n"/>
      <c r="E1284" s="5" t="n"/>
      <c r="F1284" s="5" t="n"/>
      <c r="G1284" s="6">
        <f>IF(B1284&amp;""="","",IFERROR(INDEX('الوحدات'!$C$6:$C$305,MATCH(B1284&amp;"",'الوحدات'!$A$6:$A$305,0))&amp;"","كود غير موجود"))</f>
        <v/>
      </c>
      <c r="H1284" s="22">
        <f>IF(OR(B1284&amp;""="",NOT(ISNUMBER(A1284))),"",IF(COUNTIFS($B$6:$B$2005,B1284&amp;"",$A$6:$A$2005,"&gt;"&amp;A1284)=0,1,0))</f>
        <v/>
      </c>
      <c r="I1284" s="22">
        <f>IF(B1284&amp;""="","",COUNTIFS($B$6:B1284,B1284&amp;""))</f>
        <v/>
      </c>
      <c r="J1284" s="6">
        <f>IF(B1284&amp;""="","",B1284&amp;"|"&amp;I1284)</f>
        <v/>
      </c>
    </row>
    <row r="1285">
      <c r="A1285" s="13" t="n"/>
      <c r="B1285" s="5" t="n"/>
      <c r="C1285" s="15" t="n"/>
      <c r="D1285" s="14" t="n"/>
      <c r="E1285" s="5" t="n"/>
      <c r="F1285" s="5" t="n"/>
      <c r="G1285" s="6">
        <f>IF(B1285&amp;""="","",IFERROR(INDEX('الوحدات'!$C$6:$C$305,MATCH(B1285&amp;"",'الوحدات'!$A$6:$A$305,0))&amp;"","كود غير موجود"))</f>
        <v/>
      </c>
      <c r="H1285" s="22">
        <f>IF(OR(B1285&amp;""="",NOT(ISNUMBER(A1285))),"",IF(COUNTIFS($B$6:$B$2005,B1285&amp;"",$A$6:$A$2005,"&gt;"&amp;A1285)=0,1,0))</f>
        <v/>
      </c>
      <c r="I1285" s="22">
        <f>IF(B1285&amp;""="","",COUNTIFS($B$6:B1285,B1285&amp;""))</f>
        <v/>
      </c>
      <c r="J1285" s="6">
        <f>IF(B1285&amp;""="","",B1285&amp;"|"&amp;I1285)</f>
        <v/>
      </c>
    </row>
    <row r="1286">
      <c r="A1286" s="13" t="n"/>
      <c r="B1286" s="5" t="n"/>
      <c r="C1286" s="15" t="n"/>
      <c r="D1286" s="14" t="n"/>
      <c r="E1286" s="5" t="n"/>
      <c r="F1286" s="5" t="n"/>
      <c r="G1286" s="6">
        <f>IF(B1286&amp;""="","",IFERROR(INDEX('الوحدات'!$C$6:$C$305,MATCH(B1286&amp;"",'الوحدات'!$A$6:$A$305,0))&amp;"","كود غير موجود"))</f>
        <v/>
      </c>
      <c r="H1286" s="22">
        <f>IF(OR(B1286&amp;""="",NOT(ISNUMBER(A1286))),"",IF(COUNTIFS($B$6:$B$2005,B1286&amp;"",$A$6:$A$2005,"&gt;"&amp;A1286)=0,1,0))</f>
        <v/>
      </c>
      <c r="I1286" s="22">
        <f>IF(B1286&amp;""="","",COUNTIFS($B$6:B1286,B1286&amp;""))</f>
        <v/>
      </c>
      <c r="J1286" s="6">
        <f>IF(B1286&amp;""="","",B1286&amp;"|"&amp;I1286)</f>
        <v/>
      </c>
    </row>
    <row r="1287">
      <c r="A1287" s="13" t="n"/>
      <c r="B1287" s="5" t="n"/>
      <c r="C1287" s="15" t="n"/>
      <c r="D1287" s="14" t="n"/>
      <c r="E1287" s="5" t="n"/>
      <c r="F1287" s="5" t="n"/>
      <c r="G1287" s="6">
        <f>IF(B1287&amp;""="","",IFERROR(INDEX('الوحدات'!$C$6:$C$305,MATCH(B1287&amp;"",'الوحدات'!$A$6:$A$305,0))&amp;"","كود غير موجود"))</f>
        <v/>
      </c>
      <c r="H1287" s="22">
        <f>IF(OR(B1287&amp;""="",NOT(ISNUMBER(A1287))),"",IF(COUNTIFS($B$6:$B$2005,B1287&amp;"",$A$6:$A$2005,"&gt;"&amp;A1287)=0,1,0))</f>
        <v/>
      </c>
      <c r="I1287" s="22">
        <f>IF(B1287&amp;""="","",COUNTIFS($B$6:B1287,B1287&amp;""))</f>
        <v/>
      </c>
      <c r="J1287" s="6">
        <f>IF(B1287&amp;""="","",B1287&amp;"|"&amp;I1287)</f>
        <v/>
      </c>
    </row>
    <row r="1288">
      <c r="A1288" s="13" t="n"/>
      <c r="B1288" s="5" t="n"/>
      <c r="C1288" s="15" t="n"/>
      <c r="D1288" s="14" t="n"/>
      <c r="E1288" s="5" t="n"/>
      <c r="F1288" s="5" t="n"/>
      <c r="G1288" s="6">
        <f>IF(B1288&amp;""="","",IFERROR(INDEX('الوحدات'!$C$6:$C$305,MATCH(B1288&amp;"",'الوحدات'!$A$6:$A$305,0))&amp;"","كود غير موجود"))</f>
        <v/>
      </c>
      <c r="H1288" s="22">
        <f>IF(OR(B1288&amp;""="",NOT(ISNUMBER(A1288))),"",IF(COUNTIFS($B$6:$B$2005,B1288&amp;"",$A$6:$A$2005,"&gt;"&amp;A1288)=0,1,0))</f>
        <v/>
      </c>
      <c r="I1288" s="22">
        <f>IF(B1288&amp;""="","",COUNTIFS($B$6:B1288,B1288&amp;""))</f>
        <v/>
      </c>
      <c r="J1288" s="6">
        <f>IF(B1288&amp;""="","",B1288&amp;"|"&amp;I1288)</f>
        <v/>
      </c>
    </row>
    <row r="1289">
      <c r="A1289" s="13" t="n"/>
      <c r="B1289" s="5" t="n"/>
      <c r="C1289" s="15" t="n"/>
      <c r="D1289" s="14" t="n"/>
      <c r="E1289" s="5" t="n"/>
      <c r="F1289" s="5" t="n"/>
      <c r="G1289" s="6">
        <f>IF(B1289&amp;""="","",IFERROR(INDEX('الوحدات'!$C$6:$C$305,MATCH(B1289&amp;"",'الوحدات'!$A$6:$A$305,0))&amp;"","كود غير موجود"))</f>
        <v/>
      </c>
      <c r="H1289" s="22">
        <f>IF(OR(B1289&amp;""="",NOT(ISNUMBER(A1289))),"",IF(COUNTIFS($B$6:$B$2005,B1289&amp;"",$A$6:$A$2005,"&gt;"&amp;A1289)=0,1,0))</f>
        <v/>
      </c>
      <c r="I1289" s="22">
        <f>IF(B1289&amp;""="","",COUNTIFS($B$6:B1289,B1289&amp;""))</f>
        <v/>
      </c>
      <c r="J1289" s="6">
        <f>IF(B1289&amp;""="","",B1289&amp;"|"&amp;I1289)</f>
        <v/>
      </c>
    </row>
    <row r="1290">
      <c r="A1290" s="13" t="n"/>
      <c r="B1290" s="5" t="n"/>
      <c r="C1290" s="15" t="n"/>
      <c r="D1290" s="14" t="n"/>
      <c r="E1290" s="5" t="n"/>
      <c r="F1290" s="5" t="n"/>
      <c r="G1290" s="6">
        <f>IF(B1290&amp;""="","",IFERROR(INDEX('الوحدات'!$C$6:$C$305,MATCH(B1290&amp;"",'الوحدات'!$A$6:$A$305,0))&amp;"","كود غير موجود"))</f>
        <v/>
      </c>
      <c r="H1290" s="22">
        <f>IF(OR(B1290&amp;""="",NOT(ISNUMBER(A1290))),"",IF(COUNTIFS($B$6:$B$2005,B1290&amp;"",$A$6:$A$2005,"&gt;"&amp;A1290)=0,1,0))</f>
        <v/>
      </c>
      <c r="I1290" s="22">
        <f>IF(B1290&amp;""="","",COUNTIFS($B$6:B1290,B1290&amp;""))</f>
        <v/>
      </c>
      <c r="J1290" s="6">
        <f>IF(B1290&amp;""="","",B1290&amp;"|"&amp;I1290)</f>
        <v/>
      </c>
    </row>
    <row r="1291">
      <c r="A1291" s="13" t="n"/>
      <c r="B1291" s="5" t="n"/>
      <c r="C1291" s="15" t="n"/>
      <c r="D1291" s="14" t="n"/>
      <c r="E1291" s="5" t="n"/>
      <c r="F1291" s="5" t="n"/>
      <c r="G1291" s="6">
        <f>IF(B1291&amp;""="","",IFERROR(INDEX('الوحدات'!$C$6:$C$305,MATCH(B1291&amp;"",'الوحدات'!$A$6:$A$305,0))&amp;"","كود غير موجود"))</f>
        <v/>
      </c>
      <c r="H1291" s="22">
        <f>IF(OR(B1291&amp;""="",NOT(ISNUMBER(A1291))),"",IF(COUNTIFS($B$6:$B$2005,B1291&amp;"",$A$6:$A$2005,"&gt;"&amp;A1291)=0,1,0))</f>
        <v/>
      </c>
      <c r="I1291" s="22">
        <f>IF(B1291&amp;""="","",COUNTIFS($B$6:B1291,B1291&amp;""))</f>
        <v/>
      </c>
      <c r="J1291" s="6">
        <f>IF(B1291&amp;""="","",B1291&amp;"|"&amp;I1291)</f>
        <v/>
      </c>
    </row>
    <row r="1292">
      <c r="A1292" s="13" t="n"/>
      <c r="B1292" s="5" t="n"/>
      <c r="C1292" s="15" t="n"/>
      <c r="D1292" s="14" t="n"/>
      <c r="E1292" s="5" t="n"/>
      <c r="F1292" s="5" t="n"/>
      <c r="G1292" s="6">
        <f>IF(B1292&amp;""="","",IFERROR(INDEX('الوحدات'!$C$6:$C$305,MATCH(B1292&amp;"",'الوحدات'!$A$6:$A$305,0))&amp;"","كود غير موجود"))</f>
        <v/>
      </c>
      <c r="H1292" s="22">
        <f>IF(OR(B1292&amp;""="",NOT(ISNUMBER(A1292))),"",IF(COUNTIFS($B$6:$B$2005,B1292&amp;"",$A$6:$A$2005,"&gt;"&amp;A1292)=0,1,0))</f>
        <v/>
      </c>
      <c r="I1292" s="22">
        <f>IF(B1292&amp;""="","",COUNTIFS($B$6:B1292,B1292&amp;""))</f>
        <v/>
      </c>
      <c r="J1292" s="6">
        <f>IF(B1292&amp;""="","",B1292&amp;"|"&amp;I1292)</f>
        <v/>
      </c>
    </row>
    <row r="1293">
      <c r="A1293" s="13" t="n"/>
      <c r="B1293" s="5" t="n"/>
      <c r="C1293" s="15" t="n"/>
      <c r="D1293" s="14" t="n"/>
      <c r="E1293" s="5" t="n"/>
      <c r="F1293" s="5" t="n"/>
      <c r="G1293" s="6">
        <f>IF(B1293&amp;""="","",IFERROR(INDEX('الوحدات'!$C$6:$C$305,MATCH(B1293&amp;"",'الوحدات'!$A$6:$A$305,0))&amp;"","كود غير موجود"))</f>
        <v/>
      </c>
      <c r="H1293" s="22">
        <f>IF(OR(B1293&amp;""="",NOT(ISNUMBER(A1293))),"",IF(COUNTIFS($B$6:$B$2005,B1293&amp;"",$A$6:$A$2005,"&gt;"&amp;A1293)=0,1,0))</f>
        <v/>
      </c>
      <c r="I1293" s="22">
        <f>IF(B1293&amp;""="","",COUNTIFS($B$6:B1293,B1293&amp;""))</f>
        <v/>
      </c>
      <c r="J1293" s="6">
        <f>IF(B1293&amp;""="","",B1293&amp;"|"&amp;I1293)</f>
        <v/>
      </c>
    </row>
    <row r="1294">
      <c r="A1294" s="13" t="n"/>
      <c r="B1294" s="5" t="n"/>
      <c r="C1294" s="15" t="n"/>
      <c r="D1294" s="14" t="n"/>
      <c r="E1294" s="5" t="n"/>
      <c r="F1294" s="5" t="n"/>
      <c r="G1294" s="6">
        <f>IF(B1294&amp;""="","",IFERROR(INDEX('الوحدات'!$C$6:$C$305,MATCH(B1294&amp;"",'الوحدات'!$A$6:$A$305,0))&amp;"","كود غير موجود"))</f>
        <v/>
      </c>
      <c r="H1294" s="22">
        <f>IF(OR(B1294&amp;""="",NOT(ISNUMBER(A1294))),"",IF(COUNTIFS($B$6:$B$2005,B1294&amp;"",$A$6:$A$2005,"&gt;"&amp;A1294)=0,1,0))</f>
        <v/>
      </c>
      <c r="I1294" s="22">
        <f>IF(B1294&amp;""="","",COUNTIFS($B$6:B1294,B1294&amp;""))</f>
        <v/>
      </c>
      <c r="J1294" s="6">
        <f>IF(B1294&amp;""="","",B1294&amp;"|"&amp;I1294)</f>
        <v/>
      </c>
    </row>
    <row r="1295">
      <c r="A1295" s="13" t="n"/>
      <c r="B1295" s="5" t="n"/>
      <c r="C1295" s="15" t="n"/>
      <c r="D1295" s="14" t="n"/>
      <c r="E1295" s="5" t="n"/>
      <c r="F1295" s="5" t="n"/>
      <c r="G1295" s="6">
        <f>IF(B1295&amp;""="","",IFERROR(INDEX('الوحدات'!$C$6:$C$305,MATCH(B1295&amp;"",'الوحدات'!$A$6:$A$305,0))&amp;"","كود غير موجود"))</f>
        <v/>
      </c>
      <c r="H1295" s="22">
        <f>IF(OR(B1295&amp;""="",NOT(ISNUMBER(A1295))),"",IF(COUNTIFS($B$6:$B$2005,B1295&amp;"",$A$6:$A$2005,"&gt;"&amp;A1295)=0,1,0))</f>
        <v/>
      </c>
      <c r="I1295" s="22">
        <f>IF(B1295&amp;""="","",COUNTIFS($B$6:B1295,B1295&amp;""))</f>
        <v/>
      </c>
      <c r="J1295" s="6">
        <f>IF(B1295&amp;""="","",B1295&amp;"|"&amp;I1295)</f>
        <v/>
      </c>
    </row>
    <row r="1296">
      <c r="A1296" s="13" t="n"/>
      <c r="B1296" s="5" t="n"/>
      <c r="C1296" s="15" t="n"/>
      <c r="D1296" s="14" t="n"/>
      <c r="E1296" s="5" t="n"/>
      <c r="F1296" s="5" t="n"/>
      <c r="G1296" s="6">
        <f>IF(B1296&amp;""="","",IFERROR(INDEX('الوحدات'!$C$6:$C$305,MATCH(B1296&amp;"",'الوحدات'!$A$6:$A$305,0))&amp;"","كود غير موجود"))</f>
        <v/>
      </c>
      <c r="H1296" s="22">
        <f>IF(OR(B1296&amp;""="",NOT(ISNUMBER(A1296))),"",IF(COUNTIFS($B$6:$B$2005,B1296&amp;"",$A$6:$A$2005,"&gt;"&amp;A1296)=0,1,0))</f>
        <v/>
      </c>
      <c r="I1296" s="22">
        <f>IF(B1296&amp;""="","",COUNTIFS($B$6:B1296,B1296&amp;""))</f>
        <v/>
      </c>
      <c r="J1296" s="6">
        <f>IF(B1296&amp;""="","",B1296&amp;"|"&amp;I1296)</f>
        <v/>
      </c>
    </row>
    <row r="1297">
      <c r="A1297" s="13" t="n"/>
      <c r="B1297" s="5" t="n"/>
      <c r="C1297" s="15" t="n"/>
      <c r="D1297" s="14" t="n"/>
      <c r="E1297" s="5" t="n"/>
      <c r="F1297" s="5" t="n"/>
      <c r="G1297" s="6">
        <f>IF(B1297&amp;""="","",IFERROR(INDEX('الوحدات'!$C$6:$C$305,MATCH(B1297&amp;"",'الوحدات'!$A$6:$A$305,0))&amp;"","كود غير موجود"))</f>
        <v/>
      </c>
      <c r="H1297" s="22">
        <f>IF(OR(B1297&amp;""="",NOT(ISNUMBER(A1297))),"",IF(COUNTIFS($B$6:$B$2005,B1297&amp;"",$A$6:$A$2005,"&gt;"&amp;A1297)=0,1,0))</f>
        <v/>
      </c>
      <c r="I1297" s="22">
        <f>IF(B1297&amp;""="","",COUNTIFS($B$6:B1297,B1297&amp;""))</f>
        <v/>
      </c>
      <c r="J1297" s="6">
        <f>IF(B1297&amp;""="","",B1297&amp;"|"&amp;I1297)</f>
        <v/>
      </c>
    </row>
    <row r="1298">
      <c r="A1298" s="13" t="n"/>
      <c r="B1298" s="5" t="n"/>
      <c r="C1298" s="15" t="n"/>
      <c r="D1298" s="14" t="n"/>
      <c r="E1298" s="5" t="n"/>
      <c r="F1298" s="5" t="n"/>
      <c r="G1298" s="6">
        <f>IF(B1298&amp;""="","",IFERROR(INDEX('الوحدات'!$C$6:$C$305,MATCH(B1298&amp;"",'الوحدات'!$A$6:$A$305,0))&amp;"","كود غير موجود"))</f>
        <v/>
      </c>
      <c r="H1298" s="22">
        <f>IF(OR(B1298&amp;""="",NOT(ISNUMBER(A1298))),"",IF(COUNTIFS($B$6:$B$2005,B1298&amp;"",$A$6:$A$2005,"&gt;"&amp;A1298)=0,1,0))</f>
        <v/>
      </c>
      <c r="I1298" s="22">
        <f>IF(B1298&amp;""="","",COUNTIFS($B$6:B1298,B1298&amp;""))</f>
        <v/>
      </c>
      <c r="J1298" s="6">
        <f>IF(B1298&amp;""="","",B1298&amp;"|"&amp;I1298)</f>
        <v/>
      </c>
    </row>
    <row r="1299">
      <c r="A1299" s="13" t="n"/>
      <c r="B1299" s="5" t="n"/>
      <c r="C1299" s="15" t="n"/>
      <c r="D1299" s="14" t="n"/>
      <c r="E1299" s="5" t="n"/>
      <c r="F1299" s="5" t="n"/>
      <c r="G1299" s="6">
        <f>IF(B1299&amp;""="","",IFERROR(INDEX('الوحدات'!$C$6:$C$305,MATCH(B1299&amp;"",'الوحدات'!$A$6:$A$305,0))&amp;"","كود غير موجود"))</f>
        <v/>
      </c>
      <c r="H1299" s="22">
        <f>IF(OR(B1299&amp;""="",NOT(ISNUMBER(A1299))),"",IF(COUNTIFS($B$6:$B$2005,B1299&amp;"",$A$6:$A$2005,"&gt;"&amp;A1299)=0,1,0))</f>
        <v/>
      </c>
      <c r="I1299" s="22">
        <f>IF(B1299&amp;""="","",COUNTIFS($B$6:B1299,B1299&amp;""))</f>
        <v/>
      </c>
      <c r="J1299" s="6">
        <f>IF(B1299&amp;""="","",B1299&amp;"|"&amp;I1299)</f>
        <v/>
      </c>
    </row>
    <row r="1300">
      <c r="A1300" s="13" t="n"/>
      <c r="B1300" s="5" t="n"/>
      <c r="C1300" s="15" t="n"/>
      <c r="D1300" s="14" t="n"/>
      <c r="E1300" s="5" t="n"/>
      <c r="F1300" s="5" t="n"/>
      <c r="G1300" s="6">
        <f>IF(B1300&amp;""="","",IFERROR(INDEX('الوحدات'!$C$6:$C$305,MATCH(B1300&amp;"",'الوحدات'!$A$6:$A$305,0))&amp;"","كود غير موجود"))</f>
        <v/>
      </c>
      <c r="H1300" s="22">
        <f>IF(OR(B1300&amp;""="",NOT(ISNUMBER(A1300))),"",IF(COUNTIFS($B$6:$B$2005,B1300&amp;"",$A$6:$A$2005,"&gt;"&amp;A1300)=0,1,0))</f>
        <v/>
      </c>
      <c r="I1300" s="22">
        <f>IF(B1300&amp;""="","",COUNTIFS($B$6:B1300,B1300&amp;""))</f>
        <v/>
      </c>
      <c r="J1300" s="6">
        <f>IF(B1300&amp;""="","",B1300&amp;"|"&amp;I1300)</f>
        <v/>
      </c>
    </row>
    <row r="1301">
      <c r="A1301" s="13" t="n"/>
      <c r="B1301" s="5" t="n"/>
      <c r="C1301" s="15" t="n"/>
      <c r="D1301" s="14" t="n"/>
      <c r="E1301" s="5" t="n"/>
      <c r="F1301" s="5" t="n"/>
      <c r="G1301" s="6">
        <f>IF(B1301&amp;""="","",IFERROR(INDEX('الوحدات'!$C$6:$C$305,MATCH(B1301&amp;"",'الوحدات'!$A$6:$A$305,0))&amp;"","كود غير موجود"))</f>
        <v/>
      </c>
      <c r="H1301" s="22">
        <f>IF(OR(B1301&amp;""="",NOT(ISNUMBER(A1301))),"",IF(COUNTIFS($B$6:$B$2005,B1301&amp;"",$A$6:$A$2005,"&gt;"&amp;A1301)=0,1,0))</f>
        <v/>
      </c>
      <c r="I1301" s="22">
        <f>IF(B1301&amp;""="","",COUNTIFS($B$6:B1301,B1301&amp;""))</f>
        <v/>
      </c>
      <c r="J1301" s="6">
        <f>IF(B1301&amp;""="","",B1301&amp;"|"&amp;I1301)</f>
        <v/>
      </c>
    </row>
    <row r="1302">
      <c r="A1302" s="13" t="n"/>
      <c r="B1302" s="5" t="n"/>
      <c r="C1302" s="15" t="n"/>
      <c r="D1302" s="14" t="n"/>
      <c r="E1302" s="5" t="n"/>
      <c r="F1302" s="5" t="n"/>
      <c r="G1302" s="6">
        <f>IF(B1302&amp;""="","",IFERROR(INDEX('الوحدات'!$C$6:$C$305,MATCH(B1302&amp;"",'الوحدات'!$A$6:$A$305,0))&amp;"","كود غير موجود"))</f>
        <v/>
      </c>
      <c r="H1302" s="22">
        <f>IF(OR(B1302&amp;""="",NOT(ISNUMBER(A1302))),"",IF(COUNTIFS($B$6:$B$2005,B1302&amp;"",$A$6:$A$2005,"&gt;"&amp;A1302)=0,1,0))</f>
        <v/>
      </c>
      <c r="I1302" s="22">
        <f>IF(B1302&amp;""="","",COUNTIFS($B$6:B1302,B1302&amp;""))</f>
        <v/>
      </c>
      <c r="J1302" s="6">
        <f>IF(B1302&amp;""="","",B1302&amp;"|"&amp;I1302)</f>
        <v/>
      </c>
    </row>
    <row r="1303">
      <c r="A1303" s="13" t="n"/>
      <c r="B1303" s="5" t="n"/>
      <c r="C1303" s="15" t="n"/>
      <c r="D1303" s="14" t="n"/>
      <c r="E1303" s="5" t="n"/>
      <c r="F1303" s="5" t="n"/>
      <c r="G1303" s="6">
        <f>IF(B1303&amp;""="","",IFERROR(INDEX('الوحدات'!$C$6:$C$305,MATCH(B1303&amp;"",'الوحدات'!$A$6:$A$305,0))&amp;"","كود غير موجود"))</f>
        <v/>
      </c>
      <c r="H1303" s="22">
        <f>IF(OR(B1303&amp;""="",NOT(ISNUMBER(A1303))),"",IF(COUNTIFS($B$6:$B$2005,B1303&amp;"",$A$6:$A$2005,"&gt;"&amp;A1303)=0,1,0))</f>
        <v/>
      </c>
      <c r="I1303" s="22">
        <f>IF(B1303&amp;""="","",COUNTIFS($B$6:B1303,B1303&amp;""))</f>
        <v/>
      </c>
      <c r="J1303" s="6">
        <f>IF(B1303&amp;""="","",B1303&amp;"|"&amp;I1303)</f>
        <v/>
      </c>
    </row>
    <row r="1304">
      <c r="A1304" s="13" t="n"/>
      <c r="B1304" s="5" t="n"/>
      <c r="C1304" s="15" t="n"/>
      <c r="D1304" s="14" t="n"/>
      <c r="E1304" s="5" t="n"/>
      <c r="F1304" s="5" t="n"/>
      <c r="G1304" s="6">
        <f>IF(B1304&amp;""="","",IFERROR(INDEX('الوحدات'!$C$6:$C$305,MATCH(B1304&amp;"",'الوحدات'!$A$6:$A$305,0))&amp;"","كود غير موجود"))</f>
        <v/>
      </c>
      <c r="H1304" s="22">
        <f>IF(OR(B1304&amp;""="",NOT(ISNUMBER(A1304))),"",IF(COUNTIFS($B$6:$B$2005,B1304&amp;"",$A$6:$A$2005,"&gt;"&amp;A1304)=0,1,0))</f>
        <v/>
      </c>
      <c r="I1304" s="22">
        <f>IF(B1304&amp;""="","",COUNTIFS($B$6:B1304,B1304&amp;""))</f>
        <v/>
      </c>
      <c r="J1304" s="6">
        <f>IF(B1304&amp;""="","",B1304&amp;"|"&amp;I1304)</f>
        <v/>
      </c>
    </row>
    <row r="1305">
      <c r="A1305" s="13" t="n"/>
      <c r="B1305" s="5" t="n"/>
      <c r="C1305" s="15" t="n"/>
      <c r="D1305" s="14" t="n"/>
      <c r="E1305" s="5" t="n"/>
      <c r="F1305" s="5" t="n"/>
      <c r="G1305" s="6">
        <f>IF(B1305&amp;""="","",IFERROR(INDEX('الوحدات'!$C$6:$C$305,MATCH(B1305&amp;"",'الوحدات'!$A$6:$A$305,0))&amp;"","كود غير موجود"))</f>
        <v/>
      </c>
      <c r="H1305" s="22">
        <f>IF(OR(B1305&amp;""="",NOT(ISNUMBER(A1305))),"",IF(COUNTIFS($B$6:$B$2005,B1305&amp;"",$A$6:$A$2005,"&gt;"&amp;A1305)=0,1,0))</f>
        <v/>
      </c>
      <c r="I1305" s="22">
        <f>IF(B1305&amp;""="","",COUNTIFS($B$6:B1305,B1305&amp;""))</f>
        <v/>
      </c>
      <c r="J1305" s="6">
        <f>IF(B1305&amp;""="","",B1305&amp;"|"&amp;I1305)</f>
        <v/>
      </c>
    </row>
    <row r="1306">
      <c r="A1306" s="13" t="n"/>
      <c r="B1306" s="5" t="n"/>
      <c r="C1306" s="15" t="n"/>
      <c r="D1306" s="14" t="n"/>
      <c r="E1306" s="5" t="n"/>
      <c r="F1306" s="5" t="n"/>
      <c r="G1306" s="6">
        <f>IF(B1306&amp;""="","",IFERROR(INDEX('الوحدات'!$C$6:$C$305,MATCH(B1306&amp;"",'الوحدات'!$A$6:$A$305,0))&amp;"","كود غير موجود"))</f>
        <v/>
      </c>
      <c r="H1306" s="22">
        <f>IF(OR(B1306&amp;""="",NOT(ISNUMBER(A1306))),"",IF(COUNTIFS($B$6:$B$2005,B1306&amp;"",$A$6:$A$2005,"&gt;"&amp;A1306)=0,1,0))</f>
        <v/>
      </c>
      <c r="I1306" s="22">
        <f>IF(B1306&amp;""="","",COUNTIFS($B$6:B1306,B1306&amp;""))</f>
        <v/>
      </c>
      <c r="J1306" s="6">
        <f>IF(B1306&amp;""="","",B1306&amp;"|"&amp;I1306)</f>
        <v/>
      </c>
    </row>
    <row r="1307">
      <c r="A1307" s="13" t="n"/>
      <c r="B1307" s="5" t="n"/>
      <c r="C1307" s="15" t="n"/>
      <c r="D1307" s="14" t="n"/>
      <c r="E1307" s="5" t="n"/>
      <c r="F1307" s="5" t="n"/>
      <c r="G1307" s="6">
        <f>IF(B1307&amp;""="","",IFERROR(INDEX('الوحدات'!$C$6:$C$305,MATCH(B1307&amp;"",'الوحدات'!$A$6:$A$305,0))&amp;"","كود غير موجود"))</f>
        <v/>
      </c>
      <c r="H1307" s="22">
        <f>IF(OR(B1307&amp;""="",NOT(ISNUMBER(A1307))),"",IF(COUNTIFS($B$6:$B$2005,B1307&amp;"",$A$6:$A$2005,"&gt;"&amp;A1307)=0,1,0))</f>
        <v/>
      </c>
      <c r="I1307" s="22">
        <f>IF(B1307&amp;""="","",COUNTIFS($B$6:B1307,B1307&amp;""))</f>
        <v/>
      </c>
      <c r="J1307" s="6">
        <f>IF(B1307&amp;""="","",B1307&amp;"|"&amp;I1307)</f>
        <v/>
      </c>
    </row>
    <row r="1308">
      <c r="A1308" s="13" t="n"/>
      <c r="B1308" s="5" t="n"/>
      <c r="C1308" s="15" t="n"/>
      <c r="D1308" s="14" t="n"/>
      <c r="E1308" s="5" t="n"/>
      <c r="F1308" s="5" t="n"/>
      <c r="G1308" s="6">
        <f>IF(B1308&amp;""="","",IFERROR(INDEX('الوحدات'!$C$6:$C$305,MATCH(B1308&amp;"",'الوحدات'!$A$6:$A$305,0))&amp;"","كود غير موجود"))</f>
        <v/>
      </c>
      <c r="H1308" s="22">
        <f>IF(OR(B1308&amp;""="",NOT(ISNUMBER(A1308))),"",IF(COUNTIFS($B$6:$B$2005,B1308&amp;"",$A$6:$A$2005,"&gt;"&amp;A1308)=0,1,0))</f>
        <v/>
      </c>
      <c r="I1308" s="22">
        <f>IF(B1308&amp;""="","",COUNTIFS($B$6:B1308,B1308&amp;""))</f>
        <v/>
      </c>
      <c r="J1308" s="6">
        <f>IF(B1308&amp;""="","",B1308&amp;"|"&amp;I1308)</f>
        <v/>
      </c>
    </row>
    <row r="1309">
      <c r="A1309" s="13" t="n"/>
      <c r="B1309" s="5" t="n"/>
      <c r="C1309" s="15" t="n"/>
      <c r="D1309" s="14" t="n"/>
      <c r="E1309" s="5" t="n"/>
      <c r="F1309" s="5" t="n"/>
      <c r="G1309" s="6">
        <f>IF(B1309&amp;""="","",IFERROR(INDEX('الوحدات'!$C$6:$C$305,MATCH(B1309&amp;"",'الوحدات'!$A$6:$A$305,0))&amp;"","كود غير موجود"))</f>
        <v/>
      </c>
      <c r="H1309" s="22">
        <f>IF(OR(B1309&amp;""="",NOT(ISNUMBER(A1309))),"",IF(COUNTIFS($B$6:$B$2005,B1309&amp;"",$A$6:$A$2005,"&gt;"&amp;A1309)=0,1,0))</f>
        <v/>
      </c>
      <c r="I1309" s="22">
        <f>IF(B1309&amp;""="","",COUNTIFS($B$6:B1309,B1309&amp;""))</f>
        <v/>
      </c>
      <c r="J1309" s="6">
        <f>IF(B1309&amp;""="","",B1309&amp;"|"&amp;I1309)</f>
        <v/>
      </c>
    </row>
    <row r="1310">
      <c r="A1310" s="13" t="n"/>
      <c r="B1310" s="5" t="n"/>
      <c r="C1310" s="15" t="n"/>
      <c r="D1310" s="14" t="n"/>
      <c r="E1310" s="5" t="n"/>
      <c r="F1310" s="5" t="n"/>
      <c r="G1310" s="6">
        <f>IF(B1310&amp;""="","",IFERROR(INDEX('الوحدات'!$C$6:$C$305,MATCH(B1310&amp;"",'الوحدات'!$A$6:$A$305,0))&amp;"","كود غير موجود"))</f>
        <v/>
      </c>
      <c r="H1310" s="22">
        <f>IF(OR(B1310&amp;""="",NOT(ISNUMBER(A1310))),"",IF(COUNTIFS($B$6:$B$2005,B1310&amp;"",$A$6:$A$2005,"&gt;"&amp;A1310)=0,1,0))</f>
        <v/>
      </c>
      <c r="I1310" s="22">
        <f>IF(B1310&amp;""="","",COUNTIFS($B$6:B1310,B1310&amp;""))</f>
        <v/>
      </c>
      <c r="J1310" s="6">
        <f>IF(B1310&amp;""="","",B1310&amp;"|"&amp;I1310)</f>
        <v/>
      </c>
    </row>
    <row r="1311">
      <c r="A1311" s="13" t="n"/>
      <c r="B1311" s="5" t="n"/>
      <c r="C1311" s="15" t="n"/>
      <c r="D1311" s="14" t="n"/>
      <c r="E1311" s="5" t="n"/>
      <c r="F1311" s="5" t="n"/>
      <c r="G1311" s="6">
        <f>IF(B1311&amp;""="","",IFERROR(INDEX('الوحدات'!$C$6:$C$305,MATCH(B1311&amp;"",'الوحدات'!$A$6:$A$305,0))&amp;"","كود غير موجود"))</f>
        <v/>
      </c>
      <c r="H1311" s="22">
        <f>IF(OR(B1311&amp;""="",NOT(ISNUMBER(A1311))),"",IF(COUNTIFS($B$6:$B$2005,B1311&amp;"",$A$6:$A$2005,"&gt;"&amp;A1311)=0,1,0))</f>
        <v/>
      </c>
      <c r="I1311" s="22">
        <f>IF(B1311&amp;""="","",COUNTIFS($B$6:B1311,B1311&amp;""))</f>
        <v/>
      </c>
      <c r="J1311" s="6">
        <f>IF(B1311&amp;""="","",B1311&amp;"|"&amp;I1311)</f>
        <v/>
      </c>
    </row>
    <row r="1312">
      <c r="A1312" s="13" t="n"/>
      <c r="B1312" s="5" t="n"/>
      <c r="C1312" s="15" t="n"/>
      <c r="D1312" s="14" t="n"/>
      <c r="E1312" s="5" t="n"/>
      <c r="F1312" s="5" t="n"/>
      <c r="G1312" s="6">
        <f>IF(B1312&amp;""="","",IFERROR(INDEX('الوحدات'!$C$6:$C$305,MATCH(B1312&amp;"",'الوحدات'!$A$6:$A$305,0))&amp;"","كود غير موجود"))</f>
        <v/>
      </c>
      <c r="H1312" s="22">
        <f>IF(OR(B1312&amp;""="",NOT(ISNUMBER(A1312))),"",IF(COUNTIFS($B$6:$B$2005,B1312&amp;"",$A$6:$A$2005,"&gt;"&amp;A1312)=0,1,0))</f>
        <v/>
      </c>
      <c r="I1312" s="22">
        <f>IF(B1312&amp;""="","",COUNTIFS($B$6:B1312,B1312&amp;""))</f>
        <v/>
      </c>
      <c r="J1312" s="6">
        <f>IF(B1312&amp;""="","",B1312&amp;"|"&amp;I1312)</f>
        <v/>
      </c>
    </row>
    <row r="1313">
      <c r="A1313" s="13" t="n"/>
      <c r="B1313" s="5" t="n"/>
      <c r="C1313" s="15" t="n"/>
      <c r="D1313" s="14" t="n"/>
      <c r="E1313" s="5" t="n"/>
      <c r="F1313" s="5" t="n"/>
      <c r="G1313" s="6">
        <f>IF(B1313&amp;""="","",IFERROR(INDEX('الوحدات'!$C$6:$C$305,MATCH(B1313&amp;"",'الوحدات'!$A$6:$A$305,0))&amp;"","كود غير موجود"))</f>
        <v/>
      </c>
      <c r="H1313" s="22">
        <f>IF(OR(B1313&amp;""="",NOT(ISNUMBER(A1313))),"",IF(COUNTIFS($B$6:$B$2005,B1313&amp;"",$A$6:$A$2005,"&gt;"&amp;A1313)=0,1,0))</f>
        <v/>
      </c>
      <c r="I1313" s="22">
        <f>IF(B1313&amp;""="","",COUNTIFS($B$6:B1313,B1313&amp;""))</f>
        <v/>
      </c>
      <c r="J1313" s="6">
        <f>IF(B1313&amp;""="","",B1313&amp;"|"&amp;I1313)</f>
        <v/>
      </c>
    </row>
    <row r="1314">
      <c r="A1314" s="13" t="n"/>
      <c r="B1314" s="5" t="n"/>
      <c r="C1314" s="15" t="n"/>
      <c r="D1314" s="14" t="n"/>
      <c r="E1314" s="5" t="n"/>
      <c r="F1314" s="5" t="n"/>
      <c r="G1314" s="6">
        <f>IF(B1314&amp;""="","",IFERROR(INDEX('الوحدات'!$C$6:$C$305,MATCH(B1314&amp;"",'الوحدات'!$A$6:$A$305,0))&amp;"","كود غير موجود"))</f>
        <v/>
      </c>
      <c r="H1314" s="22">
        <f>IF(OR(B1314&amp;""="",NOT(ISNUMBER(A1314))),"",IF(COUNTIFS($B$6:$B$2005,B1314&amp;"",$A$6:$A$2005,"&gt;"&amp;A1314)=0,1,0))</f>
        <v/>
      </c>
      <c r="I1314" s="22">
        <f>IF(B1314&amp;""="","",COUNTIFS($B$6:B1314,B1314&amp;""))</f>
        <v/>
      </c>
      <c r="J1314" s="6">
        <f>IF(B1314&amp;""="","",B1314&amp;"|"&amp;I1314)</f>
        <v/>
      </c>
    </row>
    <row r="1315">
      <c r="A1315" s="13" t="n"/>
      <c r="B1315" s="5" t="n"/>
      <c r="C1315" s="15" t="n"/>
      <c r="D1315" s="14" t="n"/>
      <c r="E1315" s="5" t="n"/>
      <c r="F1315" s="5" t="n"/>
      <c r="G1315" s="6">
        <f>IF(B1315&amp;""="","",IFERROR(INDEX('الوحدات'!$C$6:$C$305,MATCH(B1315&amp;"",'الوحدات'!$A$6:$A$305,0))&amp;"","كود غير موجود"))</f>
        <v/>
      </c>
      <c r="H1315" s="22">
        <f>IF(OR(B1315&amp;""="",NOT(ISNUMBER(A1315))),"",IF(COUNTIFS($B$6:$B$2005,B1315&amp;"",$A$6:$A$2005,"&gt;"&amp;A1315)=0,1,0))</f>
        <v/>
      </c>
      <c r="I1315" s="22">
        <f>IF(B1315&amp;""="","",COUNTIFS($B$6:B1315,B1315&amp;""))</f>
        <v/>
      </c>
      <c r="J1315" s="6">
        <f>IF(B1315&amp;""="","",B1315&amp;"|"&amp;I1315)</f>
        <v/>
      </c>
    </row>
    <row r="1316">
      <c r="A1316" s="13" t="n"/>
      <c r="B1316" s="5" t="n"/>
      <c r="C1316" s="15" t="n"/>
      <c r="D1316" s="14" t="n"/>
      <c r="E1316" s="5" t="n"/>
      <c r="F1316" s="5" t="n"/>
      <c r="G1316" s="6">
        <f>IF(B1316&amp;""="","",IFERROR(INDEX('الوحدات'!$C$6:$C$305,MATCH(B1316&amp;"",'الوحدات'!$A$6:$A$305,0))&amp;"","كود غير موجود"))</f>
        <v/>
      </c>
      <c r="H1316" s="22">
        <f>IF(OR(B1316&amp;""="",NOT(ISNUMBER(A1316))),"",IF(COUNTIFS($B$6:$B$2005,B1316&amp;"",$A$6:$A$2005,"&gt;"&amp;A1316)=0,1,0))</f>
        <v/>
      </c>
      <c r="I1316" s="22">
        <f>IF(B1316&amp;""="","",COUNTIFS($B$6:B1316,B1316&amp;""))</f>
        <v/>
      </c>
      <c r="J1316" s="6">
        <f>IF(B1316&amp;""="","",B1316&amp;"|"&amp;I1316)</f>
        <v/>
      </c>
    </row>
    <row r="1317">
      <c r="A1317" s="13" t="n"/>
      <c r="B1317" s="5" t="n"/>
      <c r="C1317" s="15" t="n"/>
      <c r="D1317" s="14" t="n"/>
      <c r="E1317" s="5" t="n"/>
      <c r="F1317" s="5" t="n"/>
      <c r="G1317" s="6">
        <f>IF(B1317&amp;""="","",IFERROR(INDEX('الوحدات'!$C$6:$C$305,MATCH(B1317&amp;"",'الوحدات'!$A$6:$A$305,0))&amp;"","كود غير موجود"))</f>
        <v/>
      </c>
      <c r="H1317" s="22">
        <f>IF(OR(B1317&amp;""="",NOT(ISNUMBER(A1317))),"",IF(COUNTIFS($B$6:$B$2005,B1317&amp;"",$A$6:$A$2005,"&gt;"&amp;A1317)=0,1,0))</f>
        <v/>
      </c>
      <c r="I1317" s="22">
        <f>IF(B1317&amp;""="","",COUNTIFS($B$6:B1317,B1317&amp;""))</f>
        <v/>
      </c>
      <c r="J1317" s="6">
        <f>IF(B1317&amp;""="","",B1317&amp;"|"&amp;I1317)</f>
        <v/>
      </c>
    </row>
    <row r="1318">
      <c r="A1318" s="13" t="n"/>
      <c r="B1318" s="5" t="n"/>
      <c r="C1318" s="15" t="n"/>
      <c r="D1318" s="14" t="n"/>
      <c r="E1318" s="5" t="n"/>
      <c r="F1318" s="5" t="n"/>
      <c r="G1318" s="6">
        <f>IF(B1318&amp;""="","",IFERROR(INDEX('الوحدات'!$C$6:$C$305,MATCH(B1318&amp;"",'الوحدات'!$A$6:$A$305,0))&amp;"","كود غير موجود"))</f>
        <v/>
      </c>
      <c r="H1318" s="22">
        <f>IF(OR(B1318&amp;""="",NOT(ISNUMBER(A1318))),"",IF(COUNTIFS($B$6:$B$2005,B1318&amp;"",$A$6:$A$2005,"&gt;"&amp;A1318)=0,1,0))</f>
        <v/>
      </c>
      <c r="I1318" s="22">
        <f>IF(B1318&amp;""="","",COUNTIFS($B$6:B1318,B1318&amp;""))</f>
        <v/>
      </c>
      <c r="J1318" s="6">
        <f>IF(B1318&amp;""="","",B1318&amp;"|"&amp;I1318)</f>
        <v/>
      </c>
    </row>
    <row r="1319">
      <c r="A1319" s="13" t="n"/>
      <c r="B1319" s="5" t="n"/>
      <c r="C1319" s="15" t="n"/>
      <c r="D1319" s="14" t="n"/>
      <c r="E1319" s="5" t="n"/>
      <c r="F1319" s="5" t="n"/>
      <c r="G1319" s="6">
        <f>IF(B1319&amp;""="","",IFERROR(INDEX('الوحدات'!$C$6:$C$305,MATCH(B1319&amp;"",'الوحدات'!$A$6:$A$305,0))&amp;"","كود غير موجود"))</f>
        <v/>
      </c>
      <c r="H1319" s="22">
        <f>IF(OR(B1319&amp;""="",NOT(ISNUMBER(A1319))),"",IF(COUNTIFS($B$6:$B$2005,B1319&amp;"",$A$6:$A$2005,"&gt;"&amp;A1319)=0,1,0))</f>
        <v/>
      </c>
      <c r="I1319" s="22">
        <f>IF(B1319&amp;""="","",COUNTIFS($B$6:B1319,B1319&amp;""))</f>
        <v/>
      </c>
      <c r="J1319" s="6">
        <f>IF(B1319&amp;""="","",B1319&amp;"|"&amp;I1319)</f>
        <v/>
      </c>
    </row>
    <row r="1320">
      <c r="A1320" s="13" t="n"/>
      <c r="B1320" s="5" t="n"/>
      <c r="C1320" s="15" t="n"/>
      <c r="D1320" s="14" t="n"/>
      <c r="E1320" s="5" t="n"/>
      <c r="F1320" s="5" t="n"/>
      <c r="G1320" s="6">
        <f>IF(B1320&amp;""="","",IFERROR(INDEX('الوحدات'!$C$6:$C$305,MATCH(B1320&amp;"",'الوحدات'!$A$6:$A$305,0))&amp;"","كود غير موجود"))</f>
        <v/>
      </c>
      <c r="H1320" s="22">
        <f>IF(OR(B1320&amp;""="",NOT(ISNUMBER(A1320))),"",IF(COUNTIFS($B$6:$B$2005,B1320&amp;"",$A$6:$A$2005,"&gt;"&amp;A1320)=0,1,0))</f>
        <v/>
      </c>
      <c r="I1320" s="22">
        <f>IF(B1320&amp;""="","",COUNTIFS($B$6:B1320,B1320&amp;""))</f>
        <v/>
      </c>
      <c r="J1320" s="6">
        <f>IF(B1320&amp;""="","",B1320&amp;"|"&amp;I1320)</f>
        <v/>
      </c>
    </row>
    <row r="1321">
      <c r="A1321" s="13" t="n"/>
      <c r="B1321" s="5" t="n"/>
      <c r="C1321" s="15" t="n"/>
      <c r="D1321" s="14" t="n"/>
      <c r="E1321" s="5" t="n"/>
      <c r="F1321" s="5" t="n"/>
      <c r="G1321" s="6">
        <f>IF(B1321&amp;""="","",IFERROR(INDEX('الوحدات'!$C$6:$C$305,MATCH(B1321&amp;"",'الوحدات'!$A$6:$A$305,0))&amp;"","كود غير موجود"))</f>
        <v/>
      </c>
      <c r="H1321" s="22">
        <f>IF(OR(B1321&amp;""="",NOT(ISNUMBER(A1321))),"",IF(COUNTIFS($B$6:$B$2005,B1321&amp;"",$A$6:$A$2005,"&gt;"&amp;A1321)=0,1,0))</f>
        <v/>
      </c>
      <c r="I1321" s="22">
        <f>IF(B1321&amp;""="","",COUNTIFS($B$6:B1321,B1321&amp;""))</f>
        <v/>
      </c>
      <c r="J1321" s="6">
        <f>IF(B1321&amp;""="","",B1321&amp;"|"&amp;I1321)</f>
        <v/>
      </c>
    </row>
    <row r="1322">
      <c r="A1322" s="13" t="n"/>
      <c r="B1322" s="5" t="n"/>
      <c r="C1322" s="15" t="n"/>
      <c r="D1322" s="14" t="n"/>
      <c r="E1322" s="5" t="n"/>
      <c r="F1322" s="5" t="n"/>
      <c r="G1322" s="6">
        <f>IF(B1322&amp;""="","",IFERROR(INDEX('الوحدات'!$C$6:$C$305,MATCH(B1322&amp;"",'الوحدات'!$A$6:$A$305,0))&amp;"","كود غير موجود"))</f>
        <v/>
      </c>
      <c r="H1322" s="22">
        <f>IF(OR(B1322&amp;""="",NOT(ISNUMBER(A1322))),"",IF(COUNTIFS($B$6:$B$2005,B1322&amp;"",$A$6:$A$2005,"&gt;"&amp;A1322)=0,1,0))</f>
        <v/>
      </c>
      <c r="I1322" s="22">
        <f>IF(B1322&amp;""="","",COUNTIFS($B$6:B1322,B1322&amp;""))</f>
        <v/>
      </c>
      <c r="J1322" s="6">
        <f>IF(B1322&amp;""="","",B1322&amp;"|"&amp;I1322)</f>
        <v/>
      </c>
    </row>
    <row r="1323">
      <c r="A1323" s="13" t="n"/>
      <c r="B1323" s="5" t="n"/>
      <c r="C1323" s="15" t="n"/>
      <c r="D1323" s="14" t="n"/>
      <c r="E1323" s="5" t="n"/>
      <c r="F1323" s="5" t="n"/>
      <c r="G1323" s="6">
        <f>IF(B1323&amp;""="","",IFERROR(INDEX('الوحدات'!$C$6:$C$305,MATCH(B1323&amp;"",'الوحدات'!$A$6:$A$305,0))&amp;"","كود غير موجود"))</f>
        <v/>
      </c>
      <c r="H1323" s="22">
        <f>IF(OR(B1323&amp;""="",NOT(ISNUMBER(A1323))),"",IF(COUNTIFS($B$6:$B$2005,B1323&amp;"",$A$6:$A$2005,"&gt;"&amp;A1323)=0,1,0))</f>
        <v/>
      </c>
      <c r="I1323" s="22">
        <f>IF(B1323&amp;""="","",COUNTIFS($B$6:B1323,B1323&amp;""))</f>
        <v/>
      </c>
      <c r="J1323" s="6">
        <f>IF(B1323&amp;""="","",B1323&amp;"|"&amp;I1323)</f>
        <v/>
      </c>
    </row>
    <row r="1324">
      <c r="A1324" s="13" t="n"/>
      <c r="B1324" s="5" t="n"/>
      <c r="C1324" s="15" t="n"/>
      <c r="D1324" s="14" t="n"/>
      <c r="E1324" s="5" t="n"/>
      <c r="F1324" s="5" t="n"/>
      <c r="G1324" s="6">
        <f>IF(B1324&amp;""="","",IFERROR(INDEX('الوحدات'!$C$6:$C$305,MATCH(B1324&amp;"",'الوحدات'!$A$6:$A$305,0))&amp;"","كود غير موجود"))</f>
        <v/>
      </c>
      <c r="H1324" s="22">
        <f>IF(OR(B1324&amp;""="",NOT(ISNUMBER(A1324))),"",IF(COUNTIFS($B$6:$B$2005,B1324&amp;"",$A$6:$A$2005,"&gt;"&amp;A1324)=0,1,0))</f>
        <v/>
      </c>
      <c r="I1324" s="22">
        <f>IF(B1324&amp;""="","",COUNTIFS($B$6:B1324,B1324&amp;""))</f>
        <v/>
      </c>
      <c r="J1324" s="6">
        <f>IF(B1324&amp;""="","",B1324&amp;"|"&amp;I1324)</f>
        <v/>
      </c>
    </row>
    <row r="1325">
      <c r="A1325" s="13" t="n"/>
      <c r="B1325" s="5" t="n"/>
      <c r="C1325" s="15" t="n"/>
      <c r="D1325" s="14" t="n"/>
      <c r="E1325" s="5" t="n"/>
      <c r="F1325" s="5" t="n"/>
      <c r="G1325" s="6">
        <f>IF(B1325&amp;""="","",IFERROR(INDEX('الوحدات'!$C$6:$C$305,MATCH(B1325&amp;"",'الوحدات'!$A$6:$A$305,0))&amp;"","كود غير موجود"))</f>
        <v/>
      </c>
      <c r="H1325" s="22">
        <f>IF(OR(B1325&amp;""="",NOT(ISNUMBER(A1325))),"",IF(COUNTIFS($B$6:$B$2005,B1325&amp;"",$A$6:$A$2005,"&gt;"&amp;A1325)=0,1,0))</f>
        <v/>
      </c>
      <c r="I1325" s="22">
        <f>IF(B1325&amp;""="","",COUNTIFS($B$6:B1325,B1325&amp;""))</f>
        <v/>
      </c>
      <c r="J1325" s="6">
        <f>IF(B1325&amp;""="","",B1325&amp;"|"&amp;I1325)</f>
        <v/>
      </c>
    </row>
    <row r="1326">
      <c r="A1326" s="13" t="n"/>
      <c r="B1326" s="5" t="n"/>
      <c r="C1326" s="15" t="n"/>
      <c r="D1326" s="14" t="n"/>
      <c r="E1326" s="5" t="n"/>
      <c r="F1326" s="5" t="n"/>
      <c r="G1326" s="6">
        <f>IF(B1326&amp;""="","",IFERROR(INDEX('الوحدات'!$C$6:$C$305,MATCH(B1326&amp;"",'الوحدات'!$A$6:$A$305,0))&amp;"","كود غير موجود"))</f>
        <v/>
      </c>
      <c r="H1326" s="22">
        <f>IF(OR(B1326&amp;""="",NOT(ISNUMBER(A1326))),"",IF(COUNTIFS($B$6:$B$2005,B1326&amp;"",$A$6:$A$2005,"&gt;"&amp;A1326)=0,1,0))</f>
        <v/>
      </c>
      <c r="I1326" s="22">
        <f>IF(B1326&amp;""="","",COUNTIFS($B$6:B1326,B1326&amp;""))</f>
        <v/>
      </c>
      <c r="J1326" s="6">
        <f>IF(B1326&amp;""="","",B1326&amp;"|"&amp;I1326)</f>
        <v/>
      </c>
    </row>
    <row r="1327">
      <c r="A1327" s="13" t="n"/>
      <c r="B1327" s="5" t="n"/>
      <c r="C1327" s="15" t="n"/>
      <c r="D1327" s="14" t="n"/>
      <c r="E1327" s="5" t="n"/>
      <c r="F1327" s="5" t="n"/>
      <c r="G1327" s="6">
        <f>IF(B1327&amp;""="","",IFERROR(INDEX('الوحدات'!$C$6:$C$305,MATCH(B1327&amp;"",'الوحدات'!$A$6:$A$305,0))&amp;"","كود غير موجود"))</f>
        <v/>
      </c>
      <c r="H1327" s="22">
        <f>IF(OR(B1327&amp;""="",NOT(ISNUMBER(A1327))),"",IF(COUNTIFS($B$6:$B$2005,B1327&amp;"",$A$6:$A$2005,"&gt;"&amp;A1327)=0,1,0))</f>
        <v/>
      </c>
      <c r="I1327" s="22">
        <f>IF(B1327&amp;""="","",COUNTIFS($B$6:B1327,B1327&amp;""))</f>
        <v/>
      </c>
      <c r="J1327" s="6">
        <f>IF(B1327&amp;""="","",B1327&amp;"|"&amp;I1327)</f>
        <v/>
      </c>
    </row>
    <row r="1328">
      <c r="A1328" s="13" t="n"/>
      <c r="B1328" s="5" t="n"/>
      <c r="C1328" s="15" t="n"/>
      <c r="D1328" s="14" t="n"/>
      <c r="E1328" s="5" t="n"/>
      <c r="F1328" s="5" t="n"/>
      <c r="G1328" s="6">
        <f>IF(B1328&amp;""="","",IFERROR(INDEX('الوحدات'!$C$6:$C$305,MATCH(B1328&amp;"",'الوحدات'!$A$6:$A$305,0))&amp;"","كود غير موجود"))</f>
        <v/>
      </c>
      <c r="H1328" s="22">
        <f>IF(OR(B1328&amp;""="",NOT(ISNUMBER(A1328))),"",IF(COUNTIFS($B$6:$B$2005,B1328&amp;"",$A$6:$A$2005,"&gt;"&amp;A1328)=0,1,0))</f>
        <v/>
      </c>
      <c r="I1328" s="22">
        <f>IF(B1328&amp;""="","",COUNTIFS($B$6:B1328,B1328&amp;""))</f>
        <v/>
      </c>
      <c r="J1328" s="6">
        <f>IF(B1328&amp;""="","",B1328&amp;"|"&amp;I1328)</f>
        <v/>
      </c>
    </row>
    <row r="1329">
      <c r="A1329" s="13" t="n"/>
      <c r="B1329" s="5" t="n"/>
      <c r="C1329" s="15" t="n"/>
      <c r="D1329" s="14" t="n"/>
      <c r="E1329" s="5" t="n"/>
      <c r="F1329" s="5" t="n"/>
      <c r="G1329" s="6">
        <f>IF(B1329&amp;""="","",IFERROR(INDEX('الوحدات'!$C$6:$C$305,MATCH(B1329&amp;"",'الوحدات'!$A$6:$A$305,0))&amp;"","كود غير موجود"))</f>
        <v/>
      </c>
      <c r="H1329" s="22">
        <f>IF(OR(B1329&amp;""="",NOT(ISNUMBER(A1329))),"",IF(COUNTIFS($B$6:$B$2005,B1329&amp;"",$A$6:$A$2005,"&gt;"&amp;A1329)=0,1,0))</f>
        <v/>
      </c>
      <c r="I1329" s="22">
        <f>IF(B1329&amp;""="","",COUNTIFS($B$6:B1329,B1329&amp;""))</f>
        <v/>
      </c>
      <c r="J1329" s="6">
        <f>IF(B1329&amp;""="","",B1329&amp;"|"&amp;I1329)</f>
        <v/>
      </c>
    </row>
    <row r="1330">
      <c r="A1330" s="13" t="n"/>
      <c r="B1330" s="5" t="n"/>
      <c r="C1330" s="15" t="n"/>
      <c r="D1330" s="14" t="n"/>
      <c r="E1330" s="5" t="n"/>
      <c r="F1330" s="5" t="n"/>
      <c r="G1330" s="6">
        <f>IF(B1330&amp;""="","",IFERROR(INDEX('الوحدات'!$C$6:$C$305,MATCH(B1330&amp;"",'الوحدات'!$A$6:$A$305,0))&amp;"","كود غير موجود"))</f>
        <v/>
      </c>
      <c r="H1330" s="22">
        <f>IF(OR(B1330&amp;""="",NOT(ISNUMBER(A1330))),"",IF(COUNTIFS($B$6:$B$2005,B1330&amp;"",$A$6:$A$2005,"&gt;"&amp;A1330)=0,1,0))</f>
        <v/>
      </c>
      <c r="I1330" s="22">
        <f>IF(B1330&amp;""="","",COUNTIFS($B$6:B1330,B1330&amp;""))</f>
        <v/>
      </c>
      <c r="J1330" s="6">
        <f>IF(B1330&amp;""="","",B1330&amp;"|"&amp;I1330)</f>
        <v/>
      </c>
    </row>
    <row r="1331">
      <c r="A1331" s="13" t="n"/>
      <c r="B1331" s="5" t="n"/>
      <c r="C1331" s="15" t="n"/>
      <c r="D1331" s="14" t="n"/>
      <c r="E1331" s="5" t="n"/>
      <c r="F1331" s="5" t="n"/>
      <c r="G1331" s="6">
        <f>IF(B1331&amp;""="","",IFERROR(INDEX('الوحدات'!$C$6:$C$305,MATCH(B1331&amp;"",'الوحدات'!$A$6:$A$305,0))&amp;"","كود غير موجود"))</f>
        <v/>
      </c>
      <c r="H1331" s="22">
        <f>IF(OR(B1331&amp;""="",NOT(ISNUMBER(A1331))),"",IF(COUNTIFS($B$6:$B$2005,B1331&amp;"",$A$6:$A$2005,"&gt;"&amp;A1331)=0,1,0))</f>
        <v/>
      </c>
      <c r="I1331" s="22">
        <f>IF(B1331&amp;""="","",COUNTIFS($B$6:B1331,B1331&amp;""))</f>
        <v/>
      </c>
      <c r="J1331" s="6">
        <f>IF(B1331&amp;""="","",B1331&amp;"|"&amp;I1331)</f>
        <v/>
      </c>
    </row>
    <row r="1332">
      <c r="A1332" s="13" t="n"/>
      <c r="B1332" s="5" t="n"/>
      <c r="C1332" s="15" t="n"/>
      <c r="D1332" s="14" t="n"/>
      <c r="E1332" s="5" t="n"/>
      <c r="F1332" s="5" t="n"/>
      <c r="G1332" s="6">
        <f>IF(B1332&amp;""="","",IFERROR(INDEX('الوحدات'!$C$6:$C$305,MATCH(B1332&amp;"",'الوحدات'!$A$6:$A$305,0))&amp;"","كود غير موجود"))</f>
        <v/>
      </c>
      <c r="H1332" s="22">
        <f>IF(OR(B1332&amp;""="",NOT(ISNUMBER(A1332))),"",IF(COUNTIFS($B$6:$B$2005,B1332&amp;"",$A$6:$A$2005,"&gt;"&amp;A1332)=0,1,0))</f>
        <v/>
      </c>
      <c r="I1332" s="22">
        <f>IF(B1332&amp;""="","",COUNTIFS($B$6:B1332,B1332&amp;""))</f>
        <v/>
      </c>
      <c r="J1332" s="6">
        <f>IF(B1332&amp;""="","",B1332&amp;"|"&amp;I1332)</f>
        <v/>
      </c>
    </row>
    <row r="1333">
      <c r="A1333" s="13" t="n"/>
      <c r="B1333" s="5" t="n"/>
      <c r="C1333" s="15" t="n"/>
      <c r="D1333" s="14" t="n"/>
      <c r="E1333" s="5" t="n"/>
      <c r="F1333" s="5" t="n"/>
      <c r="G1333" s="6">
        <f>IF(B1333&amp;""="","",IFERROR(INDEX('الوحدات'!$C$6:$C$305,MATCH(B1333&amp;"",'الوحدات'!$A$6:$A$305,0))&amp;"","كود غير موجود"))</f>
        <v/>
      </c>
      <c r="H1333" s="22">
        <f>IF(OR(B1333&amp;""="",NOT(ISNUMBER(A1333))),"",IF(COUNTIFS($B$6:$B$2005,B1333&amp;"",$A$6:$A$2005,"&gt;"&amp;A1333)=0,1,0))</f>
        <v/>
      </c>
      <c r="I1333" s="22">
        <f>IF(B1333&amp;""="","",COUNTIFS($B$6:B1333,B1333&amp;""))</f>
        <v/>
      </c>
      <c r="J1333" s="6">
        <f>IF(B1333&amp;""="","",B1333&amp;"|"&amp;I1333)</f>
        <v/>
      </c>
    </row>
    <row r="1334">
      <c r="A1334" s="13" t="n"/>
      <c r="B1334" s="5" t="n"/>
      <c r="C1334" s="15" t="n"/>
      <c r="D1334" s="14" t="n"/>
      <c r="E1334" s="5" t="n"/>
      <c r="F1334" s="5" t="n"/>
      <c r="G1334" s="6">
        <f>IF(B1334&amp;""="","",IFERROR(INDEX('الوحدات'!$C$6:$C$305,MATCH(B1334&amp;"",'الوحدات'!$A$6:$A$305,0))&amp;"","كود غير موجود"))</f>
        <v/>
      </c>
      <c r="H1334" s="22">
        <f>IF(OR(B1334&amp;""="",NOT(ISNUMBER(A1334))),"",IF(COUNTIFS($B$6:$B$2005,B1334&amp;"",$A$6:$A$2005,"&gt;"&amp;A1334)=0,1,0))</f>
        <v/>
      </c>
      <c r="I1334" s="22">
        <f>IF(B1334&amp;""="","",COUNTIFS($B$6:B1334,B1334&amp;""))</f>
        <v/>
      </c>
      <c r="J1334" s="6">
        <f>IF(B1334&amp;""="","",B1334&amp;"|"&amp;I1334)</f>
        <v/>
      </c>
    </row>
    <row r="1335">
      <c r="A1335" s="13" t="n"/>
      <c r="B1335" s="5" t="n"/>
      <c r="C1335" s="15" t="n"/>
      <c r="D1335" s="14" t="n"/>
      <c r="E1335" s="5" t="n"/>
      <c r="F1335" s="5" t="n"/>
      <c r="G1335" s="6">
        <f>IF(B1335&amp;""="","",IFERROR(INDEX('الوحدات'!$C$6:$C$305,MATCH(B1335&amp;"",'الوحدات'!$A$6:$A$305,0))&amp;"","كود غير موجود"))</f>
        <v/>
      </c>
      <c r="H1335" s="22">
        <f>IF(OR(B1335&amp;""="",NOT(ISNUMBER(A1335))),"",IF(COUNTIFS($B$6:$B$2005,B1335&amp;"",$A$6:$A$2005,"&gt;"&amp;A1335)=0,1,0))</f>
        <v/>
      </c>
      <c r="I1335" s="22">
        <f>IF(B1335&amp;""="","",COUNTIFS($B$6:B1335,B1335&amp;""))</f>
        <v/>
      </c>
      <c r="J1335" s="6">
        <f>IF(B1335&amp;""="","",B1335&amp;"|"&amp;I1335)</f>
        <v/>
      </c>
    </row>
    <row r="1336">
      <c r="A1336" s="13" t="n"/>
      <c r="B1336" s="5" t="n"/>
      <c r="C1336" s="15" t="n"/>
      <c r="D1336" s="14" t="n"/>
      <c r="E1336" s="5" t="n"/>
      <c r="F1336" s="5" t="n"/>
      <c r="G1336" s="6">
        <f>IF(B1336&amp;""="","",IFERROR(INDEX('الوحدات'!$C$6:$C$305,MATCH(B1336&amp;"",'الوحدات'!$A$6:$A$305,0))&amp;"","كود غير موجود"))</f>
        <v/>
      </c>
      <c r="H1336" s="22">
        <f>IF(OR(B1336&amp;""="",NOT(ISNUMBER(A1336))),"",IF(COUNTIFS($B$6:$B$2005,B1336&amp;"",$A$6:$A$2005,"&gt;"&amp;A1336)=0,1,0))</f>
        <v/>
      </c>
      <c r="I1336" s="22">
        <f>IF(B1336&amp;""="","",COUNTIFS($B$6:B1336,B1336&amp;""))</f>
        <v/>
      </c>
      <c r="J1336" s="6">
        <f>IF(B1336&amp;""="","",B1336&amp;"|"&amp;I1336)</f>
        <v/>
      </c>
    </row>
    <row r="1337">
      <c r="A1337" s="13" t="n"/>
      <c r="B1337" s="5" t="n"/>
      <c r="C1337" s="15" t="n"/>
      <c r="D1337" s="14" t="n"/>
      <c r="E1337" s="5" t="n"/>
      <c r="F1337" s="5" t="n"/>
      <c r="G1337" s="6">
        <f>IF(B1337&amp;""="","",IFERROR(INDEX('الوحدات'!$C$6:$C$305,MATCH(B1337&amp;"",'الوحدات'!$A$6:$A$305,0))&amp;"","كود غير موجود"))</f>
        <v/>
      </c>
      <c r="H1337" s="22">
        <f>IF(OR(B1337&amp;""="",NOT(ISNUMBER(A1337))),"",IF(COUNTIFS($B$6:$B$2005,B1337&amp;"",$A$6:$A$2005,"&gt;"&amp;A1337)=0,1,0))</f>
        <v/>
      </c>
      <c r="I1337" s="22">
        <f>IF(B1337&amp;""="","",COUNTIFS($B$6:B1337,B1337&amp;""))</f>
        <v/>
      </c>
      <c r="J1337" s="6">
        <f>IF(B1337&amp;""="","",B1337&amp;"|"&amp;I1337)</f>
        <v/>
      </c>
    </row>
    <row r="1338">
      <c r="A1338" s="13" t="n"/>
      <c r="B1338" s="5" t="n"/>
      <c r="C1338" s="15" t="n"/>
      <c r="D1338" s="14" t="n"/>
      <c r="E1338" s="5" t="n"/>
      <c r="F1338" s="5" t="n"/>
      <c r="G1338" s="6">
        <f>IF(B1338&amp;""="","",IFERROR(INDEX('الوحدات'!$C$6:$C$305,MATCH(B1338&amp;"",'الوحدات'!$A$6:$A$305,0))&amp;"","كود غير موجود"))</f>
        <v/>
      </c>
      <c r="H1338" s="22">
        <f>IF(OR(B1338&amp;""="",NOT(ISNUMBER(A1338))),"",IF(COUNTIFS($B$6:$B$2005,B1338&amp;"",$A$6:$A$2005,"&gt;"&amp;A1338)=0,1,0))</f>
        <v/>
      </c>
      <c r="I1338" s="22">
        <f>IF(B1338&amp;""="","",COUNTIFS($B$6:B1338,B1338&amp;""))</f>
        <v/>
      </c>
      <c r="J1338" s="6">
        <f>IF(B1338&amp;""="","",B1338&amp;"|"&amp;I1338)</f>
        <v/>
      </c>
    </row>
    <row r="1339">
      <c r="A1339" s="13" t="n"/>
      <c r="B1339" s="5" t="n"/>
      <c r="C1339" s="15" t="n"/>
      <c r="D1339" s="14" t="n"/>
      <c r="E1339" s="5" t="n"/>
      <c r="F1339" s="5" t="n"/>
      <c r="G1339" s="6">
        <f>IF(B1339&amp;""="","",IFERROR(INDEX('الوحدات'!$C$6:$C$305,MATCH(B1339&amp;"",'الوحدات'!$A$6:$A$305,0))&amp;"","كود غير موجود"))</f>
        <v/>
      </c>
      <c r="H1339" s="22">
        <f>IF(OR(B1339&amp;""="",NOT(ISNUMBER(A1339))),"",IF(COUNTIFS($B$6:$B$2005,B1339&amp;"",$A$6:$A$2005,"&gt;"&amp;A1339)=0,1,0))</f>
        <v/>
      </c>
      <c r="I1339" s="22">
        <f>IF(B1339&amp;""="","",COUNTIFS($B$6:B1339,B1339&amp;""))</f>
        <v/>
      </c>
      <c r="J1339" s="6">
        <f>IF(B1339&amp;""="","",B1339&amp;"|"&amp;I1339)</f>
        <v/>
      </c>
    </row>
    <row r="1340">
      <c r="A1340" s="13" t="n"/>
      <c r="B1340" s="5" t="n"/>
      <c r="C1340" s="15" t="n"/>
      <c r="D1340" s="14" t="n"/>
      <c r="E1340" s="5" t="n"/>
      <c r="F1340" s="5" t="n"/>
      <c r="G1340" s="6">
        <f>IF(B1340&amp;""="","",IFERROR(INDEX('الوحدات'!$C$6:$C$305,MATCH(B1340&amp;"",'الوحدات'!$A$6:$A$305,0))&amp;"","كود غير موجود"))</f>
        <v/>
      </c>
      <c r="H1340" s="22">
        <f>IF(OR(B1340&amp;""="",NOT(ISNUMBER(A1340))),"",IF(COUNTIFS($B$6:$B$2005,B1340&amp;"",$A$6:$A$2005,"&gt;"&amp;A1340)=0,1,0))</f>
        <v/>
      </c>
      <c r="I1340" s="22">
        <f>IF(B1340&amp;""="","",COUNTIFS($B$6:B1340,B1340&amp;""))</f>
        <v/>
      </c>
      <c r="J1340" s="6">
        <f>IF(B1340&amp;""="","",B1340&amp;"|"&amp;I1340)</f>
        <v/>
      </c>
    </row>
    <row r="1341">
      <c r="A1341" s="13" t="n"/>
      <c r="B1341" s="5" t="n"/>
      <c r="C1341" s="15" t="n"/>
      <c r="D1341" s="14" t="n"/>
      <c r="E1341" s="5" t="n"/>
      <c r="F1341" s="5" t="n"/>
      <c r="G1341" s="6">
        <f>IF(B1341&amp;""="","",IFERROR(INDEX('الوحدات'!$C$6:$C$305,MATCH(B1341&amp;"",'الوحدات'!$A$6:$A$305,0))&amp;"","كود غير موجود"))</f>
        <v/>
      </c>
      <c r="H1341" s="22">
        <f>IF(OR(B1341&amp;""="",NOT(ISNUMBER(A1341))),"",IF(COUNTIFS($B$6:$B$2005,B1341&amp;"",$A$6:$A$2005,"&gt;"&amp;A1341)=0,1,0))</f>
        <v/>
      </c>
      <c r="I1341" s="22">
        <f>IF(B1341&amp;""="","",COUNTIFS($B$6:B1341,B1341&amp;""))</f>
        <v/>
      </c>
      <c r="J1341" s="6">
        <f>IF(B1341&amp;""="","",B1341&amp;"|"&amp;I1341)</f>
        <v/>
      </c>
    </row>
    <row r="1342">
      <c r="A1342" s="13" t="n"/>
      <c r="B1342" s="5" t="n"/>
      <c r="C1342" s="15" t="n"/>
      <c r="D1342" s="14" t="n"/>
      <c r="E1342" s="5" t="n"/>
      <c r="F1342" s="5" t="n"/>
      <c r="G1342" s="6">
        <f>IF(B1342&amp;""="","",IFERROR(INDEX('الوحدات'!$C$6:$C$305,MATCH(B1342&amp;"",'الوحدات'!$A$6:$A$305,0))&amp;"","كود غير موجود"))</f>
        <v/>
      </c>
      <c r="H1342" s="22">
        <f>IF(OR(B1342&amp;""="",NOT(ISNUMBER(A1342))),"",IF(COUNTIFS($B$6:$B$2005,B1342&amp;"",$A$6:$A$2005,"&gt;"&amp;A1342)=0,1,0))</f>
        <v/>
      </c>
      <c r="I1342" s="22">
        <f>IF(B1342&amp;""="","",COUNTIFS($B$6:B1342,B1342&amp;""))</f>
        <v/>
      </c>
      <c r="J1342" s="6">
        <f>IF(B1342&amp;""="","",B1342&amp;"|"&amp;I1342)</f>
        <v/>
      </c>
    </row>
    <row r="1343">
      <c r="A1343" s="13" t="n"/>
      <c r="B1343" s="5" t="n"/>
      <c r="C1343" s="15" t="n"/>
      <c r="D1343" s="14" t="n"/>
      <c r="E1343" s="5" t="n"/>
      <c r="F1343" s="5" t="n"/>
      <c r="G1343" s="6">
        <f>IF(B1343&amp;""="","",IFERROR(INDEX('الوحدات'!$C$6:$C$305,MATCH(B1343&amp;"",'الوحدات'!$A$6:$A$305,0))&amp;"","كود غير موجود"))</f>
        <v/>
      </c>
      <c r="H1343" s="22">
        <f>IF(OR(B1343&amp;""="",NOT(ISNUMBER(A1343))),"",IF(COUNTIFS($B$6:$B$2005,B1343&amp;"",$A$6:$A$2005,"&gt;"&amp;A1343)=0,1,0))</f>
        <v/>
      </c>
      <c r="I1343" s="22">
        <f>IF(B1343&amp;""="","",COUNTIFS($B$6:B1343,B1343&amp;""))</f>
        <v/>
      </c>
      <c r="J1343" s="6">
        <f>IF(B1343&amp;""="","",B1343&amp;"|"&amp;I1343)</f>
        <v/>
      </c>
    </row>
    <row r="1344">
      <c r="A1344" s="13" t="n"/>
      <c r="B1344" s="5" t="n"/>
      <c r="C1344" s="15" t="n"/>
      <c r="D1344" s="14" t="n"/>
      <c r="E1344" s="5" t="n"/>
      <c r="F1344" s="5" t="n"/>
      <c r="G1344" s="6">
        <f>IF(B1344&amp;""="","",IFERROR(INDEX('الوحدات'!$C$6:$C$305,MATCH(B1344&amp;"",'الوحدات'!$A$6:$A$305,0))&amp;"","كود غير موجود"))</f>
        <v/>
      </c>
      <c r="H1344" s="22">
        <f>IF(OR(B1344&amp;""="",NOT(ISNUMBER(A1344))),"",IF(COUNTIFS($B$6:$B$2005,B1344&amp;"",$A$6:$A$2005,"&gt;"&amp;A1344)=0,1,0))</f>
        <v/>
      </c>
      <c r="I1344" s="22">
        <f>IF(B1344&amp;""="","",COUNTIFS($B$6:B1344,B1344&amp;""))</f>
        <v/>
      </c>
      <c r="J1344" s="6">
        <f>IF(B1344&amp;""="","",B1344&amp;"|"&amp;I1344)</f>
        <v/>
      </c>
    </row>
    <row r="1345">
      <c r="A1345" s="13" t="n"/>
      <c r="B1345" s="5" t="n"/>
      <c r="C1345" s="15" t="n"/>
      <c r="D1345" s="14" t="n"/>
      <c r="E1345" s="5" t="n"/>
      <c r="F1345" s="5" t="n"/>
      <c r="G1345" s="6">
        <f>IF(B1345&amp;""="","",IFERROR(INDEX('الوحدات'!$C$6:$C$305,MATCH(B1345&amp;"",'الوحدات'!$A$6:$A$305,0))&amp;"","كود غير موجود"))</f>
        <v/>
      </c>
      <c r="H1345" s="22">
        <f>IF(OR(B1345&amp;""="",NOT(ISNUMBER(A1345))),"",IF(COUNTIFS($B$6:$B$2005,B1345&amp;"",$A$6:$A$2005,"&gt;"&amp;A1345)=0,1,0))</f>
        <v/>
      </c>
      <c r="I1345" s="22">
        <f>IF(B1345&amp;""="","",COUNTIFS($B$6:B1345,B1345&amp;""))</f>
        <v/>
      </c>
      <c r="J1345" s="6">
        <f>IF(B1345&amp;""="","",B1345&amp;"|"&amp;I1345)</f>
        <v/>
      </c>
    </row>
    <row r="1346">
      <c r="A1346" s="13" t="n"/>
      <c r="B1346" s="5" t="n"/>
      <c r="C1346" s="15" t="n"/>
      <c r="D1346" s="14" t="n"/>
      <c r="E1346" s="5" t="n"/>
      <c r="F1346" s="5" t="n"/>
      <c r="G1346" s="6">
        <f>IF(B1346&amp;""="","",IFERROR(INDEX('الوحدات'!$C$6:$C$305,MATCH(B1346&amp;"",'الوحدات'!$A$6:$A$305,0))&amp;"","كود غير موجود"))</f>
        <v/>
      </c>
      <c r="H1346" s="22">
        <f>IF(OR(B1346&amp;""="",NOT(ISNUMBER(A1346))),"",IF(COUNTIFS($B$6:$B$2005,B1346&amp;"",$A$6:$A$2005,"&gt;"&amp;A1346)=0,1,0))</f>
        <v/>
      </c>
      <c r="I1346" s="22">
        <f>IF(B1346&amp;""="","",COUNTIFS($B$6:B1346,B1346&amp;""))</f>
        <v/>
      </c>
      <c r="J1346" s="6">
        <f>IF(B1346&amp;""="","",B1346&amp;"|"&amp;I1346)</f>
        <v/>
      </c>
    </row>
    <row r="1347">
      <c r="A1347" s="13" t="n"/>
      <c r="B1347" s="5" t="n"/>
      <c r="C1347" s="15" t="n"/>
      <c r="D1347" s="14" t="n"/>
      <c r="E1347" s="5" t="n"/>
      <c r="F1347" s="5" t="n"/>
      <c r="G1347" s="6">
        <f>IF(B1347&amp;""="","",IFERROR(INDEX('الوحدات'!$C$6:$C$305,MATCH(B1347&amp;"",'الوحدات'!$A$6:$A$305,0))&amp;"","كود غير موجود"))</f>
        <v/>
      </c>
      <c r="H1347" s="22">
        <f>IF(OR(B1347&amp;""="",NOT(ISNUMBER(A1347))),"",IF(COUNTIFS($B$6:$B$2005,B1347&amp;"",$A$6:$A$2005,"&gt;"&amp;A1347)=0,1,0))</f>
        <v/>
      </c>
      <c r="I1347" s="22">
        <f>IF(B1347&amp;""="","",COUNTIFS($B$6:B1347,B1347&amp;""))</f>
        <v/>
      </c>
      <c r="J1347" s="6">
        <f>IF(B1347&amp;""="","",B1347&amp;"|"&amp;I1347)</f>
        <v/>
      </c>
    </row>
    <row r="1348">
      <c r="A1348" s="13" t="n"/>
      <c r="B1348" s="5" t="n"/>
      <c r="C1348" s="15" t="n"/>
      <c r="D1348" s="14" t="n"/>
      <c r="E1348" s="5" t="n"/>
      <c r="F1348" s="5" t="n"/>
      <c r="G1348" s="6">
        <f>IF(B1348&amp;""="","",IFERROR(INDEX('الوحدات'!$C$6:$C$305,MATCH(B1348&amp;"",'الوحدات'!$A$6:$A$305,0))&amp;"","كود غير موجود"))</f>
        <v/>
      </c>
      <c r="H1348" s="22">
        <f>IF(OR(B1348&amp;""="",NOT(ISNUMBER(A1348))),"",IF(COUNTIFS($B$6:$B$2005,B1348&amp;"",$A$6:$A$2005,"&gt;"&amp;A1348)=0,1,0))</f>
        <v/>
      </c>
      <c r="I1348" s="22">
        <f>IF(B1348&amp;""="","",COUNTIFS($B$6:B1348,B1348&amp;""))</f>
        <v/>
      </c>
      <c r="J1348" s="6">
        <f>IF(B1348&amp;""="","",B1348&amp;"|"&amp;I1348)</f>
        <v/>
      </c>
    </row>
    <row r="1349">
      <c r="A1349" s="13" t="n"/>
      <c r="B1349" s="5" t="n"/>
      <c r="C1349" s="15" t="n"/>
      <c r="D1349" s="14" t="n"/>
      <c r="E1349" s="5" t="n"/>
      <c r="F1349" s="5" t="n"/>
      <c r="G1349" s="6">
        <f>IF(B1349&amp;""="","",IFERROR(INDEX('الوحدات'!$C$6:$C$305,MATCH(B1349&amp;"",'الوحدات'!$A$6:$A$305,0))&amp;"","كود غير موجود"))</f>
        <v/>
      </c>
      <c r="H1349" s="22">
        <f>IF(OR(B1349&amp;""="",NOT(ISNUMBER(A1349))),"",IF(COUNTIFS($B$6:$B$2005,B1349&amp;"",$A$6:$A$2005,"&gt;"&amp;A1349)=0,1,0))</f>
        <v/>
      </c>
      <c r="I1349" s="22">
        <f>IF(B1349&amp;""="","",COUNTIFS($B$6:B1349,B1349&amp;""))</f>
        <v/>
      </c>
      <c r="J1349" s="6">
        <f>IF(B1349&amp;""="","",B1349&amp;"|"&amp;I1349)</f>
        <v/>
      </c>
    </row>
    <row r="1350">
      <c r="A1350" s="13" t="n"/>
      <c r="B1350" s="5" t="n"/>
      <c r="C1350" s="15" t="n"/>
      <c r="D1350" s="14" t="n"/>
      <c r="E1350" s="5" t="n"/>
      <c r="F1350" s="5" t="n"/>
      <c r="G1350" s="6">
        <f>IF(B1350&amp;""="","",IFERROR(INDEX('الوحدات'!$C$6:$C$305,MATCH(B1350&amp;"",'الوحدات'!$A$6:$A$305,0))&amp;"","كود غير موجود"))</f>
        <v/>
      </c>
      <c r="H1350" s="22">
        <f>IF(OR(B1350&amp;""="",NOT(ISNUMBER(A1350))),"",IF(COUNTIFS($B$6:$B$2005,B1350&amp;"",$A$6:$A$2005,"&gt;"&amp;A1350)=0,1,0))</f>
        <v/>
      </c>
      <c r="I1350" s="22">
        <f>IF(B1350&amp;""="","",COUNTIFS($B$6:B1350,B1350&amp;""))</f>
        <v/>
      </c>
      <c r="J1350" s="6">
        <f>IF(B1350&amp;""="","",B1350&amp;"|"&amp;I1350)</f>
        <v/>
      </c>
    </row>
    <row r="1351">
      <c r="A1351" s="13" t="n"/>
      <c r="B1351" s="5" t="n"/>
      <c r="C1351" s="15" t="n"/>
      <c r="D1351" s="14" t="n"/>
      <c r="E1351" s="5" t="n"/>
      <c r="F1351" s="5" t="n"/>
      <c r="G1351" s="6">
        <f>IF(B1351&amp;""="","",IFERROR(INDEX('الوحدات'!$C$6:$C$305,MATCH(B1351&amp;"",'الوحدات'!$A$6:$A$305,0))&amp;"","كود غير موجود"))</f>
        <v/>
      </c>
      <c r="H1351" s="22">
        <f>IF(OR(B1351&amp;""="",NOT(ISNUMBER(A1351))),"",IF(COUNTIFS($B$6:$B$2005,B1351&amp;"",$A$6:$A$2005,"&gt;"&amp;A1351)=0,1,0))</f>
        <v/>
      </c>
      <c r="I1351" s="22">
        <f>IF(B1351&amp;""="","",COUNTIFS($B$6:B1351,B1351&amp;""))</f>
        <v/>
      </c>
      <c r="J1351" s="6">
        <f>IF(B1351&amp;""="","",B1351&amp;"|"&amp;I1351)</f>
        <v/>
      </c>
    </row>
    <row r="1352">
      <c r="A1352" s="13" t="n"/>
      <c r="B1352" s="5" t="n"/>
      <c r="C1352" s="15" t="n"/>
      <c r="D1352" s="14" t="n"/>
      <c r="E1352" s="5" t="n"/>
      <c r="F1352" s="5" t="n"/>
      <c r="G1352" s="6">
        <f>IF(B1352&amp;""="","",IFERROR(INDEX('الوحدات'!$C$6:$C$305,MATCH(B1352&amp;"",'الوحدات'!$A$6:$A$305,0))&amp;"","كود غير موجود"))</f>
        <v/>
      </c>
      <c r="H1352" s="22">
        <f>IF(OR(B1352&amp;""="",NOT(ISNUMBER(A1352))),"",IF(COUNTIFS($B$6:$B$2005,B1352&amp;"",$A$6:$A$2005,"&gt;"&amp;A1352)=0,1,0))</f>
        <v/>
      </c>
      <c r="I1352" s="22">
        <f>IF(B1352&amp;""="","",COUNTIFS($B$6:B1352,B1352&amp;""))</f>
        <v/>
      </c>
      <c r="J1352" s="6">
        <f>IF(B1352&amp;""="","",B1352&amp;"|"&amp;I1352)</f>
        <v/>
      </c>
    </row>
    <row r="1353">
      <c r="A1353" s="13" t="n"/>
      <c r="B1353" s="5" t="n"/>
      <c r="C1353" s="15" t="n"/>
      <c r="D1353" s="14" t="n"/>
      <c r="E1353" s="5" t="n"/>
      <c r="F1353" s="5" t="n"/>
      <c r="G1353" s="6">
        <f>IF(B1353&amp;""="","",IFERROR(INDEX('الوحدات'!$C$6:$C$305,MATCH(B1353&amp;"",'الوحدات'!$A$6:$A$305,0))&amp;"","كود غير موجود"))</f>
        <v/>
      </c>
      <c r="H1353" s="22">
        <f>IF(OR(B1353&amp;""="",NOT(ISNUMBER(A1353))),"",IF(COUNTIFS($B$6:$B$2005,B1353&amp;"",$A$6:$A$2005,"&gt;"&amp;A1353)=0,1,0))</f>
        <v/>
      </c>
      <c r="I1353" s="22">
        <f>IF(B1353&amp;""="","",COUNTIFS($B$6:B1353,B1353&amp;""))</f>
        <v/>
      </c>
      <c r="J1353" s="6">
        <f>IF(B1353&amp;""="","",B1353&amp;"|"&amp;I1353)</f>
        <v/>
      </c>
    </row>
    <row r="1354">
      <c r="A1354" s="13" t="n"/>
      <c r="B1354" s="5" t="n"/>
      <c r="C1354" s="15" t="n"/>
      <c r="D1354" s="14" t="n"/>
      <c r="E1354" s="5" t="n"/>
      <c r="F1354" s="5" t="n"/>
      <c r="G1354" s="6">
        <f>IF(B1354&amp;""="","",IFERROR(INDEX('الوحدات'!$C$6:$C$305,MATCH(B1354&amp;"",'الوحدات'!$A$6:$A$305,0))&amp;"","كود غير موجود"))</f>
        <v/>
      </c>
      <c r="H1354" s="22">
        <f>IF(OR(B1354&amp;""="",NOT(ISNUMBER(A1354))),"",IF(COUNTIFS($B$6:$B$2005,B1354&amp;"",$A$6:$A$2005,"&gt;"&amp;A1354)=0,1,0))</f>
        <v/>
      </c>
      <c r="I1354" s="22">
        <f>IF(B1354&amp;""="","",COUNTIFS($B$6:B1354,B1354&amp;""))</f>
        <v/>
      </c>
      <c r="J1354" s="6">
        <f>IF(B1354&amp;""="","",B1354&amp;"|"&amp;I1354)</f>
        <v/>
      </c>
    </row>
    <row r="1355">
      <c r="A1355" s="13" t="n"/>
      <c r="B1355" s="5" t="n"/>
      <c r="C1355" s="15" t="n"/>
      <c r="D1355" s="14" t="n"/>
      <c r="E1355" s="5" t="n"/>
      <c r="F1355" s="5" t="n"/>
      <c r="G1355" s="6">
        <f>IF(B1355&amp;""="","",IFERROR(INDEX('الوحدات'!$C$6:$C$305,MATCH(B1355&amp;"",'الوحدات'!$A$6:$A$305,0))&amp;"","كود غير موجود"))</f>
        <v/>
      </c>
      <c r="H1355" s="22">
        <f>IF(OR(B1355&amp;""="",NOT(ISNUMBER(A1355))),"",IF(COUNTIFS($B$6:$B$2005,B1355&amp;"",$A$6:$A$2005,"&gt;"&amp;A1355)=0,1,0))</f>
        <v/>
      </c>
      <c r="I1355" s="22">
        <f>IF(B1355&amp;""="","",COUNTIFS($B$6:B1355,B1355&amp;""))</f>
        <v/>
      </c>
      <c r="J1355" s="6">
        <f>IF(B1355&amp;""="","",B1355&amp;"|"&amp;I1355)</f>
        <v/>
      </c>
    </row>
    <row r="1356">
      <c r="A1356" s="13" t="n"/>
      <c r="B1356" s="5" t="n"/>
      <c r="C1356" s="15" t="n"/>
      <c r="D1356" s="14" t="n"/>
      <c r="E1356" s="5" t="n"/>
      <c r="F1356" s="5" t="n"/>
      <c r="G1356" s="6">
        <f>IF(B1356&amp;""="","",IFERROR(INDEX('الوحدات'!$C$6:$C$305,MATCH(B1356&amp;"",'الوحدات'!$A$6:$A$305,0))&amp;"","كود غير موجود"))</f>
        <v/>
      </c>
      <c r="H1356" s="22">
        <f>IF(OR(B1356&amp;""="",NOT(ISNUMBER(A1356))),"",IF(COUNTIFS($B$6:$B$2005,B1356&amp;"",$A$6:$A$2005,"&gt;"&amp;A1356)=0,1,0))</f>
        <v/>
      </c>
      <c r="I1356" s="22">
        <f>IF(B1356&amp;""="","",COUNTIFS($B$6:B1356,B1356&amp;""))</f>
        <v/>
      </c>
      <c r="J1356" s="6">
        <f>IF(B1356&amp;""="","",B1356&amp;"|"&amp;I1356)</f>
        <v/>
      </c>
    </row>
    <row r="1357">
      <c r="A1357" s="13" t="n"/>
      <c r="B1357" s="5" t="n"/>
      <c r="C1357" s="15" t="n"/>
      <c r="D1357" s="14" t="n"/>
      <c r="E1357" s="5" t="n"/>
      <c r="F1357" s="5" t="n"/>
      <c r="G1357" s="6">
        <f>IF(B1357&amp;""="","",IFERROR(INDEX('الوحدات'!$C$6:$C$305,MATCH(B1357&amp;"",'الوحدات'!$A$6:$A$305,0))&amp;"","كود غير موجود"))</f>
        <v/>
      </c>
      <c r="H1357" s="22">
        <f>IF(OR(B1357&amp;""="",NOT(ISNUMBER(A1357))),"",IF(COUNTIFS($B$6:$B$2005,B1357&amp;"",$A$6:$A$2005,"&gt;"&amp;A1357)=0,1,0))</f>
        <v/>
      </c>
      <c r="I1357" s="22">
        <f>IF(B1357&amp;""="","",COUNTIFS($B$6:B1357,B1357&amp;""))</f>
        <v/>
      </c>
      <c r="J1357" s="6">
        <f>IF(B1357&amp;""="","",B1357&amp;"|"&amp;I1357)</f>
        <v/>
      </c>
    </row>
    <row r="1358">
      <c r="A1358" s="13" t="n"/>
      <c r="B1358" s="5" t="n"/>
      <c r="C1358" s="15" t="n"/>
      <c r="D1358" s="14" t="n"/>
      <c r="E1358" s="5" t="n"/>
      <c r="F1358" s="5" t="n"/>
      <c r="G1358" s="6">
        <f>IF(B1358&amp;""="","",IFERROR(INDEX('الوحدات'!$C$6:$C$305,MATCH(B1358&amp;"",'الوحدات'!$A$6:$A$305,0))&amp;"","كود غير موجود"))</f>
        <v/>
      </c>
      <c r="H1358" s="22">
        <f>IF(OR(B1358&amp;""="",NOT(ISNUMBER(A1358))),"",IF(COUNTIFS($B$6:$B$2005,B1358&amp;"",$A$6:$A$2005,"&gt;"&amp;A1358)=0,1,0))</f>
        <v/>
      </c>
      <c r="I1358" s="22">
        <f>IF(B1358&amp;""="","",COUNTIFS($B$6:B1358,B1358&amp;""))</f>
        <v/>
      </c>
      <c r="J1358" s="6">
        <f>IF(B1358&amp;""="","",B1358&amp;"|"&amp;I1358)</f>
        <v/>
      </c>
    </row>
    <row r="1359">
      <c r="A1359" s="13" t="n"/>
      <c r="B1359" s="5" t="n"/>
      <c r="C1359" s="15" t="n"/>
      <c r="D1359" s="14" t="n"/>
      <c r="E1359" s="5" t="n"/>
      <c r="F1359" s="5" t="n"/>
      <c r="G1359" s="6">
        <f>IF(B1359&amp;""="","",IFERROR(INDEX('الوحدات'!$C$6:$C$305,MATCH(B1359&amp;"",'الوحدات'!$A$6:$A$305,0))&amp;"","كود غير موجود"))</f>
        <v/>
      </c>
      <c r="H1359" s="22">
        <f>IF(OR(B1359&amp;""="",NOT(ISNUMBER(A1359))),"",IF(COUNTIFS($B$6:$B$2005,B1359&amp;"",$A$6:$A$2005,"&gt;"&amp;A1359)=0,1,0))</f>
        <v/>
      </c>
      <c r="I1359" s="22">
        <f>IF(B1359&amp;""="","",COUNTIFS($B$6:B1359,B1359&amp;""))</f>
        <v/>
      </c>
      <c r="J1359" s="6">
        <f>IF(B1359&amp;""="","",B1359&amp;"|"&amp;I1359)</f>
        <v/>
      </c>
    </row>
    <row r="1360">
      <c r="A1360" s="13" t="n"/>
      <c r="B1360" s="5" t="n"/>
      <c r="C1360" s="15" t="n"/>
      <c r="D1360" s="14" t="n"/>
      <c r="E1360" s="5" t="n"/>
      <c r="F1360" s="5" t="n"/>
      <c r="G1360" s="6">
        <f>IF(B1360&amp;""="","",IFERROR(INDEX('الوحدات'!$C$6:$C$305,MATCH(B1360&amp;"",'الوحدات'!$A$6:$A$305,0))&amp;"","كود غير موجود"))</f>
        <v/>
      </c>
      <c r="H1360" s="22">
        <f>IF(OR(B1360&amp;""="",NOT(ISNUMBER(A1360))),"",IF(COUNTIFS($B$6:$B$2005,B1360&amp;"",$A$6:$A$2005,"&gt;"&amp;A1360)=0,1,0))</f>
        <v/>
      </c>
      <c r="I1360" s="22">
        <f>IF(B1360&amp;""="","",COUNTIFS($B$6:B1360,B1360&amp;""))</f>
        <v/>
      </c>
      <c r="J1360" s="6">
        <f>IF(B1360&amp;""="","",B1360&amp;"|"&amp;I1360)</f>
        <v/>
      </c>
    </row>
    <row r="1361">
      <c r="A1361" s="13" t="n"/>
      <c r="B1361" s="5" t="n"/>
      <c r="C1361" s="15" t="n"/>
      <c r="D1361" s="14" t="n"/>
      <c r="E1361" s="5" t="n"/>
      <c r="F1361" s="5" t="n"/>
      <c r="G1361" s="6">
        <f>IF(B1361&amp;""="","",IFERROR(INDEX('الوحدات'!$C$6:$C$305,MATCH(B1361&amp;"",'الوحدات'!$A$6:$A$305,0))&amp;"","كود غير موجود"))</f>
        <v/>
      </c>
      <c r="H1361" s="22">
        <f>IF(OR(B1361&amp;""="",NOT(ISNUMBER(A1361))),"",IF(COUNTIFS($B$6:$B$2005,B1361&amp;"",$A$6:$A$2005,"&gt;"&amp;A1361)=0,1,0))</f>
        <v/>
      </c>
      <c r="I1361" s="22">
        <f>IF(B1361&amp;""="","",COUNTIFS($B$6:B1361,B1361&amp;""))</f>
        <v/>
      </c>
      <c r="J1361" s="6">
        <f>IF(B1361&amp;""="","",B1361&amp;"|"&amp;I1361)</f>
        <v/>
      </c>
    </row>
    <row r="1362">
      <c r="A1362" s="13" t="n"/>
      <c r="B1362" s="5" t="n"/>
      <c r="C1362" s="15" t="n"/>
      <c r="D1362" s="14" t="n"/>
      <c r="E1362" s="5" t="n"/>
      <c r="F1362" s="5" t="n"/>
      <c r="G1362" s="6">
        <f>IF(B1362&amp;""="","",IFERROR(INDEX('الوحدات'!$C$6:$C$305,MATCH(B1362&amp;"",'الوحدات'!$A$6:$A$305,0))&amp;"","كود غير موجود"))</f>
        <v/>
      </c>
      <c r="H1362" s="22">
        <f>IF(OR(B1362&amp;""="",NOT(ISNUMBER(A1362))),"",IF(COUNTIFS($B$6:$B$2005,B1362&amp;"",$A$6:$A$2005,"&gt;"&amp;A1362)=0,1,0))</f>
        <v/>
      </c>
      <c r="I1362" s="22">
        <f>IF(B1362&amp;""="","",COUNTIFS($B$6:B1362,B1362&amp;""))</f>
        <v/>
      </c>
      <c r="J1362" s="6">
        <f>IF(B1362&amp;""="","",B1362&amp;"|"&amp;I1362)</f>
        <v/>
      </c>
    </row>
    <row r="1363">
      <c r="A1363" s="13" t="n"/>
      <c r="B1363" s="5" t="n"/>
      <c r="C1363" s="15" t="n"/>
      <c r="D1363" s="14" t="n"/>
      <c r="E1363" s="5" t="n"/>
      <c r="F1363" s="5" t="n"/>
      <c r="G1363" s="6">
        <f>IF(B1363&amp;""="","",IFERROR(INDEX('الوحدات'!$C$6:$C$305,MATCH(B1363&amp;"",'الوحدات'!$A$6:$A$305,0))&amp;"","كود غير موجود"))</f>
        <v/>
      </c>
      <c r="H1363" s="22">
        <f>IF(OR(B1363&amp;""="",NOT(ISNUMBER(A1363))),"",IF(COUNTIFS($B$6:$B$2005,B1363&amp;"",$A$6:$A$2005,"&gt;"&amp;A1363)=0,1,0))</f>
        <v/>
      </c>
      <c r="I1363" s="22">
        <f>IF(B1363&amp;""="","",COUNTIFS($B$6:B1363,B1363&amp;""))</f>
        <v/>
      </c>
      <c r="J1363" s="6">
        <f>IF(B1363&amp;""="","",B1363&amp;"|"&amp;I1363)</f>
        <v/>
      </c>
    </row>
    <row r="1364">
      <c r="A1364" s="13" t="n"/>
      <c r="B1364" s="5" t="n"/>
      <c r="C1364" s="15" t="n"/>
      <c r="D1364" s="14" t="n"/>
      <c r="E1364" s="5" t="n"/>
      <c r="F1364" s="5" t="n"/>
      <c r="G1364" s="6">
        <f>IF(B1364&amp;""="","",IFERROR(INDEX('الوحدات'!$C$6:$C$305,MATCH(B1364&amp;"",'الوحدات'!$A$6:$A$305,0))&amp;"","كود غير موجود"))</f>
        <v/>
      </c>
      <c r="H1364" s="22">
        <f>IF(OR(B1364&amp;""="",NOT(ISNUMBER(A1364))),"",IF(COUNTIFS($B$6:$B$2005,B1364&amp;"",$A$6:$A$2005,"&gt;"&amp;A1364)=0,1,0))</f>
        <v/>
      </c>
      <c r="I1364" s="22">
        <f>IF(B1364&amp;""="","",COUNTIFS($B$6:B1364,B1364&amp;""))</f>
        <v/>
      </c>
      <c r="J1364" s="6">
        <f>IF(B1364&amp;""="","",B1364&amp;"|"&amp;I1364)</f>
        <v/>
      </c>
    </row>
    <row r="1365">
      <c r="A1365" s="13" t="n"/>
      <c r="B1365" s="5" t="n"/>
      <c r="C1365" s="15" t="n"/>
      <c r="D1365" s="14" t="n"/>
      <c r="E1365" s="5" t="n"/>
      <c r="F1365" s="5" t="n"/>
      <c r="G1365" s="6">
        <f>IF(B1365&amp;""="","",IFERROR(INDEX('الوحدات'!$C$6:$C$305,MATCH(B1365&amp;"",'الوحدات'!$A$6:$A$305,0))&amp;"","كود غير موجود"))</f>
        <v/>
      </c>
      <c r="H1365" s="22">
        <f>IF(OR(B1365&amp;""="",NOT(ISNUMBER(A1365))),"",IF(COUNTIFS($B$6:$B$2005,B1365&amp;"",$A$6:$A$2005,"&gt;"&amp;A1365)=0,1,0))</f>
        <v/>
      </c>
      <c r="I1365" s="22">
        <f>IF(B1365&amp;""="","",COUNTIFS($B$6:B1365,B1365&amp;""))</f>
        <v/>
      </c>
      <c r="J1365" s="6">
        <f>IF(B1365&amp;""="","",B1365&amp;"|"&amp;I1365)</f>
        <v/>
      </c>
    </row>
    <row r="1366">
      <c r="A1366" s="13" t="n"/>
      <c r="B1366" s="5" t="n"/>
      <c r="C1366" s="15" t="n"/>
      <c r="D1366" s="14" t="n"/>
      <c r="E1366" s="5" t="n"/>
      <c r="F1366" s="5" t="n"/>
      <c r="G1366" s="6">
        <f>IF(B1366&amp;""="","",IFERROR(INDEX('الوحدات'!$C$6:$C$305,MATCH(B1366&amp;"",'الوحدات'!$A$6:$A$305,0))&amp;"","كود غير موجود"))</f>
        <v/>
      </c>
      <c r="H1366" s="22">
        <f>IF(OR(B1366&amp;""="",NOT(ISNUMBER(A1366))),"",IF(COUNTIFS($B$6:$B$2005,B1366&amp;"",$A$6:$A$2005,"&gt;"&amp;A1366)=0,1,0))</f>
        <v/>
      </c>
      <c r="I1366" s="22">
        <f>IF(B1366&amp;""="","",COUNTIFS($B$6:B1366,B1366&amp;""))</f>
        <v/>
      </c>
      <c r="J1366" s="6">
        <f>IF(B1366&amp;""="","",B1366&amp;"|"&amp;I1366)</f>
        <v/>
      </c>
    </row>
    <row r="1367">
      <c r="A1367" s="13" t="n"/>
      <c r="B1367" s="5" t="n"/>
      <c r="C1367" s="15" t="n"/>
      <c r="D1367" s="14" t="n"/>
      <c r="E1367" s="5" t="n"/>
      <c r="F1367" s="5" t="n"/>
      <c r="G1367" s="6">
        <f>IF(B1367&amp;""="","",IFERROR(INDEX('الوحدات'!$C$6:$C$305,MATCH(B1367&amp;"",'الوحدات'!$A$6:$A$305,0))&amp;"","كود غير موجود"))</f>
        <v/>
      </c>
      <c r="H1367" s="22">
        <f>IF(OR(B1367&amp;""="",NOT(ISNUMBER(A1367))),"",IF(COUNTIFS($B$6:$B$2005,B1367&amp;"",$A$6:$A$2005,"&gt;"&amp;A1367)=0,1,0))</f>
        <v/>
      </c>
      <c r="I1367" s="22">
        <f>IF(B1367&amp;""="","",COUNTIFS($B$6:B1367,B1367&amp;""))</f>
        <v/>
      </c>
      <c r="J1367" s="6">
        <f>IF(B1367&amp;""="","",B1367&amp;"|"&amp;I1367)</f>
        <v/>
      </c>
    </row>
    <row r="1368">
      <c r="A1368" s="13" t="n"/>
      <c r="B1368" s="5" t="n"/>
      <c r="C1368" s="15" t="n"/>
      <c r="D1368" s="14" t="n"/>
      <c r="E1368" s="5" t="n"/>
      <c r="F1368" s="5" t="n"/>
      <c r="G1368" s="6">
        <f>IF(B1368&amp;""="","",IFERROR(INDEX('الوحدات'!$C$6:$C$305,MATCH(B1368&amp;"",'الوحدات'!$A$6:$A$305,0))&amp;"","كود غير موجود"))</f>
        <v/>
      </c>
      <c r="H1368" s="22">
        <f>IF(OR(B1368&amp;""="",NOT(ISNUMBER(A1368))),"",IF(COUNTIFS($B$6:$B$2005,B1368&amp;"",$A$6:$A$2005,"&gt;"&amp;A1368)=0,1,0))</f>
        <v/>
      </c>
      <c r="I1368" s="22">
        <f>IF(B1368&amp;""="","",COUNTIFS($B$6:B1368,B1368&amp;""))</f>
        <v/>
      </c>
      <c r="J1368" s="6">
        <f>IF(B1368&amp;""="","",B1368&amp;"|"&amp;I1368)</f>
        <v/>
      </c>
    </row>
    <row r="1369">
      <c r="A1369" s="13" t="n"/>
      <c r="B1369" s="5" t="n"/>
      <c r="C1369" s="15" t="n"/>
      <c r="D1369" s="14" t="n"/>
      <c r="E1369" s="5" t="n"/>
      <c r="F1369" s="5" t="n"/>
      <c r="G1369" s="6">
        <f>IF(B1369&amp;""="","",IFERROR(INDEX('الوحدات'!$C$6:$C$305,MATCH(B1369&amp;"",'الوحدات'!$A$6:$A$305,0))&amp;"","كود غير موجود"))</f>
        <v/>
      </c>
      <c r="H1369" s="22">
        <f>IF(OR(B1369&amp;""="",NOT(ISNUMBER(A1369))),"",IF(COUNTIFS($B$6:$B$2005,B1369&amp;"",$A$6:$A$2005,"&gt;"&amp;A1369)=0,1,0))</f>
        <v/>
      </c>
      <c r="I1369" s="22">
        <f>IF(B1369&amp;""="","",COUNTIFS($B$6:B1369,B1369&amp;""))</f>
        <v/>
      </c>
      <c r="J1369" s="6">
        <f>IF(B1369&amp;""="","",B1369&amp;"|"&amp;I1369)</f>
        <v/>
      </c>
    </row>
    <row r="1370">
      <c r="A1370" s="13" t="n"/>
      <c r="B1370" s="5" t="n"/>
      <c r="C1370" s="15" t="n"/>
      <c r="D1370" s="14" t="n"/>
      <c r="E1370" s="5" t="n"/>
      <c r="F1370" s="5" t="n"/>
      <c r="G1370" s="6">
        <f>IF(B1370&amp;""="","",IFERROR(INDEX('الوحدات'!$C$6:$C$305,MATCH(B1370&amp;"",'الوحدات'!$A$6:$A$305,0))&amp;"","كود غير موجود"))</f>
        <v/>
      </c>
      <c r="H1370" s="22">
        <f>IF(OR(B1370&amp;""="",NOT(ISNUMBER(A1370))),"",IF(COUNTIFS($B$6:$B$2005,B1370&amp;"",$A$6:$A$2005,"&gt;"&amp;A1370)=0,1,0))</f>
        <v/>
      </c>
      <c r="I1370" s="22">
        <f>IF(B1370&amp;""="","",COUNTIFS($B$6:B1370,B1370&amp;""))</f>
        <v/>
      </c>
      <c r="J1370" s="6">
        <f>IF(B1370&amp;""="","",B1370&amp;"|"&amp;I1370)</f>
        <v/>
      </c>
    </row>
    <row r="1371">
      <c r="A1371" s="13" t="n"/>
      <c r="B1371" s="5" t="n"/>
      <c r="C1371" s="15" t="n"/>
      <c r="D1371" s="14" t="n"/>
      <c r="E1371" s="5" t="n"/>
      <c r="F1371" s="5" t="n"/>
      <c r="G1371" s="6">
        <f>IF(B1371&amp;""="","",IFERROR(INDEX('الوحدات'!$C$6:$C$305,MATCH(B1371&amp;"",'الوحدات'!$A$6:$A$305,0))&amp;"","كود غير موجود"))</f>
        <v/>
      </c>
      <c r="H1371" s="22">
        <f>IF(OR(B1371&amp;""="",NOT(ISNUMBER(A1371))),"",IF(COUNTIFS($B$6:$B$2005,B1371&amp;"",$A$6:$A$2005,"&gt;"&amp;A1371)=0,1,0))</f>
        <v/>
      </c>
      <c r="I1371" s="22">
        <f>IF(B1371&amp;""="","",COUNTIFS($B$6:B1371,B1371&amp;""))</f>
        <v/>
      </c>
      <c r="J1371" s="6">
        <f>IF(B1371&amp;""="","",B1371&amp;"|"&amp;I1371)</f>
        <v/>
      </c>
    </row>
    <row r="1372">
      <c r="A1372" s="13" t="n"/>
      <c r="B1372" s="5" t="n"/>
      <c r="C1372" s="15" t="n"/>
      <c r="D1372" s="14" t="n"/>
      <c r="E1372" s="5" t="n"/>
      <c r="F1372" s="5" t="n"/>
      <c r="G1372" s="6">
        <f>IF(B1372&amp;""="","",IFERROR(INDEX('الوحدات'!$C$6:$C$305,MATCH(B1372&amp;"",'الوحدات'!$A$6:$A$305,0))&amp;"","كود غير موجود"))</f>
        <v/>
      </c>
      <c r="H1372" s="22">
        <f>IF(OR(B1372&amp;""="",NOT(ISNUMBER(A1372))),"",IF(COUNTIFS($B$6:$B$2005,B1372&amp;"",$A$6:$A$2005,"&gt;"&amp;A1372)=0,1,0))</f>
        <v/>
      </c>
      <c r="I1372" s="22">
        <f>IF(B1372&amp;""="","",COUNTIFS($B$6:B1372,B1372&amp;""))</f>
        <v/>
      </c>
      <c r="J1372" s="6">
        <f>IF(B1372&amp;""="","",B1372&amp;"|"&amp;I1372)</f>
        <v/>
      </c>
    </row>
    <row r="1373">
      <c r="A1373" s="13" t="n"/>
      <c r="B1373" s="5" t="n"/>
      <c r="C1373" s="15" t="n"/>
      <c r="D1373" s="14" t="n"/>
      <c r="E1373" s="5" t="n"/>
      <c r="F1373" s="5" t="n"/>
      <c r="G1373" s="6">
        <f>IF(B1373&amp;""="","",IFERROR(INDEX('الوحدات'!$C$6:$C$305,MATCH(B1373&amp;"",'الوحدات'!$A$6:$A$305,0))&amp;"","كود غير موجود"))</f>
        <v/>
      </c>
      <c r="H1373" s="22">
        <f>IF(OR(B1373&amp;""="",NOT(ISNUMBER(A1373))),"",IF(COUNTIFS($B$6:$B$2005,B1373&amp;"",$A$6:$A$2005,"&gt;"&amp;A1373)=0,1,0))</f>
        <v/>
      </c>
      <c r="I1373" s="22">
        <f>IF(B1373&amp;""="","",COUNTIFS($B$6:B1373,B1373&amp;""))</f>
        <v/>
      </c>
      <c r="J1373" s="6">
        <f>IF(B1373&amp;""="","",B1373&amp;"|"&amp;I1373)</f>
        <v/>
      </c>
    </row>
    <row r="1374">
      <c r="A1374" s="13" t="n"/>
      <c r="B1374" s="5" t="n"/>
      <c r="C1374" s="15" t="n"/>
      <c r="D1374" s="14" t="n"/>
      <c r="E1374" s="5" t="n"/>
      <c r="F1374" s="5" t="n"/>
      <c r="G1374" s="6">
        <f>IF(B1374&amp;""="","",IFERROR(INDEX('الوحدات'!$C$6:$C$305,MATCH(B1374&amp;"",'الوحدات'!$A$6:$A$305,0))&amp;"","كود غير موجود"))</f>
        <v/>
      </c>
      <c r="H1374" s="22">
        <f>IF(OR(B1374&amp;""="",NOT(ISNUMBER(A1374))),"",IF(COUNTIFS($B$6:$B$2005,B1374&amp;"",$A$6:$A$2005,"&gt;"&amp;A1374)=0,1,0))</f>
        <v/>
      </c>
      <c r="I1374" s="22">
        <f>IF(B1374&amp;""="","",COUNTIFS($B$6:B1374,B1374&amp;""))</f>
        <v/>
      </c>
      <c r="J1374" s="6">
        <f>IF(B1374&amp;""="","",B1374&amp;"|"&amp;I1374)</f>
        <v/>
      </c>
    </row>
    <row r="1375">
      <c r="A1375" s="13" t="n"/>
      <c r="B1375" s="5" t="n"/>
      <c r="C1375" s="15" t="n"/>
      <c r="D1375" s="14" t="n"/>
      <c r="E1375" s="5" t="n"/>
      <c r="F1375" s="5" t="n"/>
      <c r="G1375" s="6">
        <f>IF(B1375&amp;""="","",IFERROR(INDEX('الوحدات'!$C$6:$C$305,MATCH(B1375&amp;"",'الوحدات'!$A$6:$A$305,0))&amp;"","كود غير موجود"))</f>
        <v/>
      </c>
      <c r="H1375" s="22">
        <f>IF(OR(B1375&amp;""="",NOT(ISNUMBER(A1375))),"",IF(COUNTIFS($B$6:$B$2005,B1375&amp;"",$A$6:$A$2005,"&gt;"&amp;A1375)=0,1,0))</f>
        <v/>
      </c>
      <c r="I1375" s="22">
        <f>IF(B1375&amp;""="","",COUNTIFS($B$6:B1375,B1375&amp;""))</f>
        <v/>
      </c>
      <c r="J1375" s="6">
        <f>IF(B1375&amp;""="","",B1375&amp;"|"&amp;I1375)</f>
        <v/>
      </c>
    </row>
    <row r="1376">
      <c r="A1376" s="13" t="n"/>
      <c r="B1376" s="5" t="n"/>
      <c r="C1376" s="15" t="n"/>
      <c r="D1376" s="14" t="n"/>
      <c r="E1376" s="5" t="n"/>
      <c r="F1376" s="5" t="n"/>
      <c r="G1376" s="6">
        <f>IF(B1376&amp;""="","",IFERROR(INDEX('الوحدات'!$C$6:$C$305,MATCH(B1376&amp;"",'الوحدات'!$A$6:$A$305,0))&amp;"","كود غير موجود"))</f>
        <v/>
      </c>
      <c r="H1376" s="22">
        <f>IF(OR(B1376&amp;""="",NOT(ISNUMBER(A1376))),"",IF(COUNTIFS($B$6:$B$2005,B1376&amp;"",$A$6:$A$2005,"&gt;"&amp;A1376)=0,1,0))</f>
        <v/>
      </c>
      <c r="I1376" s="22">
        <f>IF(B1376&amp;""="","",COUNTIFS($B$6:B1376,B1376&amp;""))</f>
        <v/>
      </c>
      <c r="J1376" s="6">
        <f>IF(B1376&amp;""="","",B1376&amp;"|"&amp;I1376)</f>
        <v/>
      </c>
    </row>
    <row r="1377">
      <c r="A1377" s="13" t="n"/>
      <c r="B1377" s="5" t="n"/>
      <c r="C1377" s="15" t="n"/>
      <c r="D1377" s="14" t="n"/>
      <c r="E1377" s="5" t="n"/>
      <c r="F1377" s="5" t="n"/>
      <c r="G1377" s="6">
        <f>IF(B1377&amp;""="","",IFERROR(INDEX('الوحدات'!$C$6:$C$305,MATCH(B1377&amp;"",'الوحدات'!$A$6:$A$305,0))&amp;"","كود غير موجود"))</f>
        <v/>
      </c>
      <c r="H1377" s="22">
        <f>IF(OR(B1377&amp;""="",NOT(ISNUMBER(A1377))),"",IF(COUNTIFS($B$6:$B$2005,B1377&amp;"",$A$6:$A$2005,"&gt;"&amp;A1377)=0,1,0))</f>
        <v/>
      </c>
      <c r="I1377" s="22">
        <f>IF(B1377&amp;""="","",COUNTIFS($B$6:B1377,B1377&amp;""))</f>
        <v/>
      </c>
      <c r="J1377" s="6">
        <f>IF(B1377&amp;""="","",B1377&amp;"|"&amp;I1377)</f>
        <v/>
      </c>
    </row>
    <row r="1378">
      <c r="A1378" s="13" t="n"/>
      <c r="B1378" s="5" t="n"/>
      <c r="C1378" s="15" t="n"/>
      <c r="D1378" s="14" t="n"/>
      <c r="E1378" s="5" t="n"/>
      <c r="F1378" s="5" t="n"/>
      <c r="G1378" s="6">
        <f>IF(B1378&amp;""="","",IFERROR(INDEX('الوحدات'!$C$6:$C$305,MATCH(B1378&amp;"",'الوحدات'!$A$6:$A$305,0))&amp;"","كود غير موجود"))</f>
        <v/>
      </c>
      <c r="H1378" s="22">
        <f>IF(OR(B1378&amp;""="",NOT(ISNUMBER(A1378))),"",IF(COUNTIFS($B$6:$B$2005,B1378&amp;"",$A$6:$A$2005,"&gt;"&amp;A1378)=0,1,0))</f>
        <v/>
      </c>
      <c r="I1378" s="22">
        <f>IF(B1378&amp;""="","",COUNTIFS($B$6:B1378,B1378&amp;""))</f>
        <v/>
      </c>
      <c r="J1378" s="6">
        <f>IF(B1378&amp;""="","",B1378&amp;"|"&amp;I1378)</f>
        <v/>
      </c>
    </row>
    <row r="1379">
      <c r="A1379" s="13" t="n"/>
      <c r="B1379" s="5" t="n"/>
      <c r="C1379" s="15" t="n"/>
      <c r="D1379" s="14" t="n"/>
      <c r="E1379" s="5" t="n"/>
      <c r="F1379" s="5" t="n"/>
      <c r="G1379" s="6">
        <f>IF(B1379&amp;""="","",IFERROR(INDEX('الوحدات'!$C$6:$C$305,MATCH(B1379&amp;"",'الوحدات'!$A$6:$A$305,0))&amp;"","كود غير موجود"))</f>
        <v/>
      </c>
      <c r="H1379" s="22">
        <f>IF(OR(B1379&amp;""="",NOT(ISNUMBER(A1379))),"",IF(COUNTIFS($B$6:$B$2005,B1379&amp;"",$A$6:$A$2005,"&gt;"&amp;A1379)=0,1,0))</f>
        <v/>
      </c>
      <c r="I1379" s="22">
        <f>IF(B1379&amp;""="","",COUNTIFS($B$6:B1379,B1379&amp;""))</f>
        <v/>
      </c>
      <c r="J1379" s="6">
        <f>IF(B1379&amp;""="","",B1379&amp;"|"&amp;I1379)</f>
        <v/>
      </c>
    </row>
    <row r="1380">
      <c r="A1380" s="13" t="n"/>
      <c r="B1380" s="5" t="n"/>
      <c r="C1380" s="15" t="n"/>
      <c r="D1380" s="14" t="n"/>
      <c r="E1380" s="5" t="n"/>
      <c r="F1380" s="5" t="n"/>
      <c r="G1380" s="6">
        <f>IF(B1380&amp;""="","",IFERROR(INDEX('الوحدات'!$C$6:$C$305,MATCH(B1380&amp;"",'الوحدات'!$A$6:$A$305,0))&amp;"","كود غير موجود"))</f>
        <v/>
      </c>
      <c r="H1380" s="22">
        <f>IF(OR(B1380&amp;""="",NOT(ISNUMBER(A1380))),"",IF(COUNTIFS($B$6:$B$2005,B1380&amp;"",$A$6:$A$2005,"&gt;"&amp;A1380)=0,1,0))</f>
        <v/>
      </c>
      <c r="I1380" s="22">
        <f>IF(B1380&amp;""="","",COUNTIFS($B$6:B1380,B1380&amp;""))</f>
        <v/>
      </c>
      <c r="J1380" s="6">
        <f>IF(B1380&amp;""="","",B1380&amp;"|"&amp;I1380)</f>
        <v/>
      </c>
    </row>
    <row r="1381">
      <c r="A1381" s="13" t="n"/>
      <c r="B1381" s="5" t="n"/>
      <c r="C1381" s="15" t="n"/>
      <c r="D1381" s="14" t="n"/>
      <c r="E1381" s="5" t="n"/>
      <c r="F1381" s="5" t="n"/>
      <c r="G1381" s="6">
        <f>IF(B1381&amp;""="","",IFERROR(INDEX('الوحدات'!$C$6:$C$305,MATCH(B1381&amp;"",'الوحدات'!$A$6:$A$305,0))&amp;"","كود غير موجود"))</f>
        <v/>
      </c>
      <c r="H1381" s="22">
        <f>IF(OR(B1381&amp;""="",NOT(ISNUMBER(A1381))),"",IF(COUNTIFS($B$6:$B$2005,B1381&amp;"",$A$6:$A$2005,"&gt;"&amp;A1381)=0,1,0))</f>
        <v/>
      </c>
      <c r="I1381" s="22">
        <f>IF(B1381&amp;""="","",COUNTIFS($B$6:B1381,B1381&amp;""))</f>
        <v/>
      </c>
      <c r="J1381" s="6">
        <f>IF(B1381&amp;""="","",B1381&amp;"|"&amp;I1381)</f>
        <v/>
      </c>
    </row>
    <row r="1382">
      <c r="A1382" s="13" t="n"/>
      <c r="B1382" s="5" t="n"/>
      <c r="C1382" s="15" t="n"/>
      <c r="D1382" s="14" t="n"/>
      <c r="E1382" s="5" t="n"/>
      <c r="F1382" s="5" t="n"/>
      <c r="G1382" s="6">
        <f>IF(B1382&amp;""="","",IFERROR(INDEX('الوحدات'!$C$6:$C$305,MATCH(B1382&amp;"",'الوحدات'!$A$6:$A$305,0))&amp;"","كود غير موجود"))</f>
        <v/>
      </c>
      <c r="H1382" s="22">
        <f>IF(OR(B1382&amp;""="",NOT(ISNUMBER(A1382))),"",IF(COUNTIFS($B$6:$B$2005,B1382&amp;"",$A$6:$A$2005,"&gt;"&amp;A1382)=0,1,0))</f>
        <v/>
      </c>
      <c r="I1382" s="22">
        <f>IF(B1382&amp;""="","",COUNTIFS($B$6:B1382,B1382&amp;""))</f>
        <v/>
      </c>
      <c r="J1382" s="6">
        <f>IF(B1382&amp;""="","",B1382&amp;"|"&amp;I1382)</f>
        <v/>
      </c>
    </row>
    <row r="1383">
      <c r="A1383" s="13" t="n"/>
      <c r="B1383" s="5" t="n"/>
      <c r="C1383" s="15" t="n"/>
      <c r="D1383" s="14" t="n"/>
      <c r="E1383" s="5" t="n"/>
      <c r="F1383" s="5" t="n"/>
      <c r="G1383" s="6">
        <f>IF(B1383&amp;""="","",IFERROR(INDEX('الوحدات'!$C$6:$C$305,MATCH(B1383&amp;"",'الوحدات'!$A$6:$A$305,0))&amp;"","كود غير موجود"))</f>
        <v/>
      </c>
      <c r="H1383" s="22">
        <f>IF(OR(B1383&amp;""="",NOT(ISNUMBER(A1383))),"",IF(COUNTIFS($B$6:$B$2005,B1383&amp;"",$A$6:$A$2005,"&gt;"&amp;A1383)=0,1,0))</f>
        <v/>
      </c>
      <c r="I1383" s="22">
        <f>IF(B1383&amp;""="","",COUNTIFS($B$6:B1383,B1383&amp;""))</f>
        <v/>
      </c>
      <c r="J1383" s="6">
        <f>IF(B1383&amp;""="","",B1383&amp;"|"&amp;I1383)</f>
        <v/>
      </c>
    </row>
    <row r="1384">
      <c r="A1384" s="13" t="n"/>
      <c r="B1384" s="5" t="n"/>
      <c r="C1384" s="15" t="n"/>
      <c r="D1384" s="14" t="n"/>
      <c r="E1384" s="5" t="n"/>
      <c r="F1384" s="5" t="n"/>
      <c r="G1384" s="6">
        <f>IF(B1384&amp;""="","",IFERROR(INDEX('الوحدات'!$C$6:$C$305,MATCH(B1384&amp;"",'الوحدات'!$A$6:$A$305,0))&amp;"","كود غير موجود"))</f>
        <v/>
      </c>
      <c r="H1384" s="22">
        <f>IF(OR(B1384&amp;""="",NOT(ISNUMBER(A1384))),"",IF(COUNTIFS($B$6:$B$2005,B1384&amp;"",$A$6:$A$2005,"&gt;"&amp;A1384)=0,1,0))</f>
        <v/>
      </c>
      <c r="I1384" s="22">
        <f>IF(B1384&amp;""="","",COUNTIFS($B$6:B1384,B1384&amp;""))</f>
        <v/>
      </c>
      <c r="J1384" s="6">
        <f>IF(B1384&amp;""="","",B1384&amp;"|"&amp;I1384)</f>
        <v/>
      </c>
    </row>
    <row r="1385">
      <c r="A1385" s="13" t="n"/>
      <c r="B1385" s="5" t="n"/>
      <c r="C1385" s="15" t="n"/>
      <c r="D1385" s="14" t="n"/>
      <c r="E1385" s="5" t="n"/>
      <c r="F1385" s="5" t="n"/>
      <c r="G1385" s="6">
        <f>IF(B1385&amp;""="","",IFERROR(INDEX('الوحدات'!$C$6:$C$305,MATCH(B1385&amp;"",'الوحدات'!$A$6:$A$305,0))&amp;"","كود غير موجود"))</f>
        <v/>
      </c>
      <c r="H1385" s="22">
        <f>IF(OR(B1385&amp;""="",NOT(ISNUMBER(A1385))),"",IF(COUNTIFS($B$6:$B$2005,B1385&amp;"",$A$6:$A$2005,"&gt;"&amp;A1385)=0,1,0))</f>
        <v/>
      </c>
      <c r="I1385" s="22">
        <f>IF(B1385&amp;""="","",COUNTIFS($B$6:B1385,B1385&amp;""))</f>
        <v/>
      </c>
      <c r="J1385" s="6">
        <f>IF(B1385&amp;""="","",B1385&amp;"|"&amp;I1385)</f>
        <v/>
      </c>
    </row>
    <row r="1386">
      <c r="A1386" s="13" t="n"/>
      <c r="B1386" s="5" t="n"/>
      <c r="C1386" s="15" t="n"/>
      <c r="D1386" s="14" t="n"/>
      <c r="E1386" s="5" t="n"/>
      <c r="F1386" s="5" t="n"/>
      <c r="G1386" s="6">
        <f>IF(B1386&amp;""="","",IFERROR(INDEX('الوحدات'!$C$6:$C$305,MATCH(B1386&amp;"",'الوحدات'!$A$6:$A$305,0))&amp;"","كود غير موجود"))</f>
        <v/>
      </c>
      <c r="H1386" s="22">
        <f>IF(OR(B1386&amp;""="",NOT(ISNUMBER(A1386))),"",IF(COUNTIFS($B$6:$B$2005,B1386&amp;"",$A$6:$A$2005,"&gt;"&amp;A1386)=0,1,0))</f>
        <v/>
      </c>
      <c r="I1386" s="22">
        <f>IF(B1386&amp;""="","",COUNTIFS($B$6:B1386,B1386&amp;""))</f>
        <v/>
      </c>
      <c r="J1386" s="6">
        <f>IF(B1386&amp;""="","",B1386&amp;"|"&amp;I1386)</f>
        <v/>
      </c>
    </row>
    <row r="1387">
      <c r="A1387" s="13" t="n"/>
      <c r="B1387" s="5" t="n"/>
      <c r="C1387" s="15" t="n"/>
      <c r="D1387" s="14" t="n"/>
      <c r="E1387" s="5" t="n"/>
      <c r="F1387" s="5" t="n"/>
      <c r="G1387" s="6">
        <f>IF(B1387&amp;""="","",IFERROR(INDEX('الوحدات'!$C$6:$C$305,MATCH(B1387&amp;"",'الوحدات'!$A$6:$A$305,0))&amp;"","كود غير موجود"))</f>
        <v/>
      </c>
      <c r="H1387" s="22">
        <f>IF(OR(B1387&amp;""="",NOT(ISNUMBER(A1387))),"",IF(COUNTIFS($B$6:$B$2005,B1387&amp;"",$A$6:$A$2005,"&gt;"&amp;A1387)=0,1,0))</f>
        <v/>
      </c>
      <c r="I1387" s="22">
        <f>IF(B1387&amp;""="","",COUNTIFS($B$6:B1387,B1387&amp;""))</f>
        <v/>
      </c>
      <c r="J1387" s="6">
        <f>IF(B1387&amp;""="","",B1387&amp;"|"&amp;I1387)</f>
        <v/>
      </c>
    </row>
    <row r="1388">
      <c r="A1388" s="13" t="n"/>
      <c r="B1388" s="5" t="n"/>
      <c r="C1388" s="15" t="n"/>
      <c r="D1388" s="14" t="n"/>
      <c r="E1388" s="5" t="n"/>
      <c r="F1388" s="5" t="n"/>
      <c r="G1388" s="6">
        <f>IF(B1388&amp;""="","",IFERROR(INDEX('الوحدات'!$C$6:$C$305,MATCH(B1388&amp;"",'الوحدات'!$A$6:$A$305,0))&amp;"","كود غير موجود"))</f>
        <v/>
      </c>
      <c r="H1388" s="22">
        <f>IF(OR(B1388&amp;""="",NOT(ISNUMBER(A1388))),"",IF(COUNTIFS($B$6:$B$2005,B1388&amp;"",$A$6:$A$2005,"&gt;"&amp;A1388)=0,1,0))</f>
        <v/>
      </c>
      <c r="I1388" s="22">
        <f>IF(B1388&amp;""="","",COUNTIFS($B$6:B1388,B1388&amp;""))</f>
        <v/>
      </c>
      <c r="J1388" s="6">
        <f>IF(B1388&amp;""="","",B1388&amp;"|"&amp;I1388)</f>
        <v/>
      </c>
    </row>
    <row r="1389">
      <c r="A1389" s="13" t="n"/>
      <c r="B1389" s="5" t="n"/>
      <c r="C1389" s="15" t="n"/>
      <c r="D1389" s="14" t="n"/>
      <c r="E1389" s="5" t="n"/>
      <c r="F1389" s="5" t="n"/>
      <c r="G1389" s="6">
        <f>IF(B1389&amp;""="","",IFERROR(INDEX('الوحدات'!$C$6:$C$305,MATCH(B1389&amp;"",'الوحدات'!$A$6:$A$305,0))&amp;"","كود غير موجود"))</f>
        <v/>
      </c>
      <c r="H1389" s="22">
        <f>IF(OR(B1389&amp;""="",NOT(ISNUMBER(A1389))),"",IF(COUNTIFS($B$6:$B$2005,B1389&amp;"",$A$6:$A$2005,"&gt;"&amp;A1389)=0,1,0))</f>
        <v/>
      </c>
      <c r="I1389" s="22">
        <f>IF(B1389&amp;""="","",COUNTIFS($B$6:B1389,B1389&amp;""))</f>
        <v/>
      </c>
      <c r="J1389" s="6">
        <f>IF(B1389&amp;""="","",B1389&amp;"|"&amp;I1389)</f>
        <v/>
      </c>
    </row>
    <row r="1390">
      <c r="A1390" s="13" t="n"/>
      <c r="B1390" s="5" t="n"/>
      <c r="C1390" s="15" t="n"/>
      <c r="D1390" s="14" t="n"/>
      <c r="E1390" s="5" t="n"/>
      <c r="F1390" s="5" t="n"/>
      <c r="G1390" s="6">
        <f>IF(B1390&amp;""="","",IFERROR(INDEX('الوحدات'!$C$6:$C$305,MATCH(B1390&amp;"",'الوحدات'!$A$6:$A$305,0))&amp;"","كود غير موجود"))</f>
        <v/>
      </c>
      <c r="H1390" s="22">
        <f>IF(OR(B1390&amp;""="",NOT(ISNUMBER(A1390))),"",IF(COUNTIFS($B$6:$B$2005,B1390&amp;"",$A$6:$A$2005,"&gt;"&amp;A1390)=0,1,0))</f>
        <v/>
      </c>
      <c r="I1390" s="22">
        <f>IF(B1390&amp;""="","",COUNTIFS($B$6:B1390,B1390&amp;""))</f>
        <v/>
      </c>
      <c r="J1390" s="6">
        <f>IF(B1390&amp;""="","",B1390&amp;"|"&amp;I1390)</f>
        <v/>
      </c>
    </row>
    <row r="1391">
      <c r="A1391" s="13" t="n"/>
      <c r="B1391" s="5" t="n"/>
      <c r="C1391" s="15" t="n"/>
      <c r="D1391" s="14" t="n"/>
      <c r="E1391" s="5" t="n"/>
      <c r="F1391" s="5" t="n"/>
      <c r="G1391" s="6">
        <f>IF(B1391&amp;""="","",IFERROR(INDEX('الوحدات'!$C$6:$C$305,MATCH(B1391&amp;"",'الوحدات'!$A$6:$A$305,0))&amp;"","كود غير موجود"))</f>
        <v/>
      </c>
      <c r="H1391" s="22">
        <f>IF(OR(B1391&amp;""="",NOT(ISNUMBER(A1391))),"",IF(COUNTIFS($B$6:$B$2005,B1391&amp;"",$A$6:$A$2005,"&gt;"&amp;A1391)=0,1,0))</f>
        <v/>
      </c>
      <c r="I1391" s="22">
        <f>IF(B1391&amp;""="","",COUNTIFS($B$6:B1391,B1391&amp;""))</f>
        <v/>
      </c>
      <c r="J1391" s="6">
        <f>IF(B1391&amp;""="","",B1391&amp;"|"&amp;I1391)</f>
        <v/>
      </c>
    </row>
    <row r="1392">
      <c r="A1392" s="13" t="n"/>
      <c r="B1392" s="5" t="n"/>
      <c r="C1392" s="15" t="n"/>
      <c r="D1392" s="14" t="n"/>
      <c r="E1392" s="5" t="n"/>
      <c r="F1392" s="5" t="n"/>
      <c r="G1392" s="6">
        <f>IF(B1392&amp;""="","",IFERROR(INDEX('الوحدات'!$C$6:$C$305,MATCH(B1392&amp;"",'الوحدات'!$A$6:$A$305,0))&amp;"","كود غير موجود"))</f>
        <v/>
      </c>
      <c r="H1392" s="22">
        <f>IF(OR(B1392&amp;""="",NOT(ISNUMBER(A1392))),"",IF(COUNTIFS($B$6:$B$2005,B1392&amp;"",$A$6:$A$2005,"&gt;"&amp;A1392)=0,1,0))</f>
        <v/>
      </c>
      <c r="I1392" s="22">
        <f>IF(B1392&amp;""="","",COUNTIFS($B$6:B1392,B1392&amp;""))</f>
        <v/>
      </c>
      <c r="J1392" s="6">
        <f>IF(B1392&amp;""="","",B1392&amp;"|"&amp;I1392)</f>
        <v/>
      </c>
    </row>
    <row r="1393">
      <c r="A1393" s="13" t="n"/>
      <c r="B1393" s="5" t="n"/>
      <c r="C1393" s="15" t="n"/>
      <c r="D1393" s="14" t="n"/>
      <c r="E1393" s="5" t="n"/>
      <c r="F1393" s="5" t="n"/>
      <c r="G1393" s="6">
        <f>IF(B1393&amp;""="","",IFERROR(INDEX('الوحدات'!$C$6:$C$305,MATCH(B1393&amp;"",'الوحدات'!$A$6:$A$305,0))&amp;"","كود غير موجود"))</f>
        <v/>
      </c>
      <c r="H1393" s="22">
        <f>IF(OR(B1393&amp;""="",NOT(ISNUMBER(A1393))),"",IF(COUNTIFS($B$6:$B$2005,B1393&amp;"",$A$6:$A$2005,"&gt;"&amp;A1393)=0,1,0))</f>
        <v/>
      </c>
      <c r="I1393" s="22">
        <f>IF(B1393&amp;""="","",COUNTIFS($B$6:B1393,B1393&amp;""))</f>
        <v/>
      </c>
      <c r="J1393" s="6">
        <f>IF(B1393&amp;""="","",B1393&amp;"|"&amp;I1393)</f>
        <v/>
      </c>
    </row>
    <row r="1394">
      <c r="A1394" s="13" t="n"/>
      <c r="B1394" s="5" t="n"/>
      <c r="C1394" s="15" t="n"/>
      <c r="D1394" s="14" t="n"/>
      <c r="E1394" s="5" t="n"/>
      <c r="F1394" s="5" t="n"/>
      <c r="G1394" s="6">
        <f>IF(B1394&amp;""="","",IFERROR(INDEX('الوحدات'!$C$6:$C$305,MATCH(B1394&amp;"",'الوحدات'!$A$6:$A$305,0))&amp;"","كود غير موجود"))</f>
        <v/>
      </c>
      <c r="H1394" s="22">
        <f>IF(OR(B1394&amp;""="",NOT(ISNUMBER(A1394))),"",IF(COUNTIFS($B$6:$B$2005,B1394&amp;"",$A$6:$A$2005,"&gt;"&amp;A1394)=0,1,0))</f>
        <v/>
      </c>
      <c r="I1394" s="22">
        <f>IF(B1394&amp;""="","",COUNTIFS($B$6:B1394,B1394&amp;""))</f>
        <v/>
      </c>
      <c r="J1394" s="6">
        <f>IF(B1394&amp;""="","",B1394&amp;"|"&amp;I1394)</f>
        <v/>
      </c>
    </row>
    <row r="1395">
      <c r="A1395" s="13" t="n"/>
      <c r="B1395" s="5" t="n"/>
      <c r="C1395" s="15" t="n"/>
      <c r="D1395" s="14" t="n"/>
      <c r="E1395" s="5" t="n"/>
      <c r="F1395" s="5" t="n"/>
      <c r="G1395" s="6">
        <f>IF(B1395&amp;""="","",IFERROR(INDEX('الوحدات'!$C$6:$C$305,MATCH(B1395&amp;"",'الوحدات'!$A$6:$A$305,0))&amp;"","كود غير موجود"))</f>
        <v/>
      </c>
      <c r="H1395" s="22">
        <f>IF(OR(B1395&amp;""="",NOT(ISNUMBER(A1395))),"",IF(COUNTIFS($B$6:$B$2005,B1395&amp;"",$A$6:$A$2005,"&gt;"&amp;A1395)=0,1,0))</f>
        <v/>
      </c>
      <c r="I1395" s="22">
        <f>IF(B1395&amp;""="","",COUNTIFS($B$6:B1395,B1395&amp;""))</f>
        <v/>
      </c>
      <c r="J1395" s="6">
        <f>IF(B1395&amp;""="","",B1395&amp;"|"&amp;I1395)</f>
        <v/>
      </c>
    </row>
    <row r="1396">
      <c r="A1396" s="13" t="n"/>
      <c r="B1396" s="5" t="n"/>
      <c r="C1396" s="15" t="n"/>
      <c r="D1396" s="14" t="n"/>
      <c r="E1396" s="5" t="n"/>
      <c r="F1396" s="5" t="n"/>
      <c r="G1396" s="6">
        <f>IF(B1396&amp;""="","",IFERROR(INDEX('الوحدات'!$C$6:$C$305,MATCH(B1396&amp;"",'الوحدات'!$A$6:$A$305,0))&amp;"","كود غير موجود"))</f>
        <v/>
      </c>
      <c r="H1396" s="22">
        <f>IF(OR(B1396&amp;""="",NOT(ISNUMBER(A1396))),"",IF(COUNTIFS($B$6:$B$2005,B1396&amp;"",$A$6:$A$2005,"&gt;"&amp;A1396)=0,1,0))</f>
        <v/>
      </c>
      <c r="I1396" s="22">
        <f>IF(B1396&amp;""="","",COUNTIFS($B$6:B1396,B1396&amp;""))</f>
        <v/>
      </c>
      <c r="J1396" s="6">
        <f>IF(B1396&amp;""="","",B1396&amp;"|"&amp;I1396)</f>
        <v/>
      </c>
    </row>
    <row r="1397">
      <c r="A1397" s="13" t="n"/>
      <c r="B1397" s="5" t="n"/>
      <c r="C1397" s="15" t="n"/>
      <c r="D1397" s="14" t="n"/>
      <c r="E1397" s="5" t="n"/>
      <c r="F1397" s="5" t="n"/>
      <c r="G1397" s="6">
        <f>IF(B1397&amp;""="","",IFERROR(INDEX('الوحدات'!$C$6:$C$305,MATCH(B1397&amp;"",'الوحدات'!$A$6:$A$305,0))&amp;"","كود غير موجود"))</f>
        <v/>
      </c>
      <c r="H1397" s="22">
        <f>IF(OR(B1397&amp;""="",NOT(ISNUMBER(A1397))),"",IF(COUNTIFS($B$6:$B$2005,B1397&amp;"",$A$6:$A$2005,"&gt;"&amp;A1397)=0,1,0))</f>
        <v/>
      </c>
      <c r="I1397" s="22">
        <f>IF(B1397&amp;""="","",COUNTIFS($B$6:B1397,B1397&amp;""))</f>
        <v/>
      </c>
      <c r="J1397" s="6">
        <f>IF(B1397&amp;""="","",B1397&amp;"|"&amp;I1397)</f>
        <v/>
      </c>
    </row>
    <row r="1398">
      <c r="A1398" s="13" t="n"/>
      <c r="B1398" s="5" t="n"/>
      <c r="C1398" s="15" t="n"/>
      <c r="D1398" s="14" t="n"/>
      <c r="E1398" s="5" t="n"/>
      <c r="F1398" s="5" t="n"/>
      <c r="G1398" s="6">
        <f>IF(B1398&amp;""="","",IFERROR(INDEX('الوحدات'!$C$6:$C$305,MATCH(B1398&amp;"",'الوحدات'!$A$6:$A$305,0))&amp;"","كود غير موجود"))</f>
        <v/>
      </c>
      <c r="H1398" s="22">
        <f>IF(OR(B1398&amp;""="",NOT(ISNUMBER(A1398))),"",IF(COUNTIFS($B$6:$B$2005,B1398&amp;"",$A$6:$A$2005,"&gt;"&amp;A1398)=0,1,0))</f>
        <v/>
      </c>
      <c r="I1398" s="22">
        <f>IF(B1398&amp;""="","",COUNTIFS($B$6:B1398,B1398&amp;""))</f>
        <v/>
      </c>
      <c r="J1398" s="6">
        <f>IF(B1398&amp;""="","",B1398&amp;"|"&amp;I1398)</f>
        <v/>
      </c>
    </row>
    <row r="1399">
      <c r="A1399" s="13" t="n"/>
      <c r="B1399" s="5" t="n"/>
      <c r="C1399" s="15" t="n"/>
      <c r="D1399" s="14" t="n"/>
      <c r="E1399" s="5" t="n"/>
      <c r="F1399" s="5" t="n"/>
      <c r="G1399" s="6">
        <f>IF(B1399&amp;""="","",IFERROR(INDEX('الوحدات'!$C$6:$C$305,MATCH(B1399&amp;"",'الوحدات'!$A$6:$A$305,0))&amp;"","كود غير موجود"))</f>
        <v/>
      </c>
      <c r="H1399" s="22">
        <f>IF(OR(B1399&amp;""="",NOT(ISNUMBER(A1399))),"",IF(COUNTIFS($B$6:$B$2005,B1399&amp;"",$A$6:$A$2005,"&gt;"&amp;A1399)=0,1,0))</f>
        <v/>
      </c>
      <c r="I1399" s="22">
        <f>IF(B1399&amp;""="","",COUNTIFS($B$6:B1399,B1399&amp;""))</f>
        <v/>
      </c>
      <c r="J1399" s="6">
        <f>IF(B1399&amp;""="","",B1399&amp;"|"&amp;I1399)</f>
        <v/>
      </c>
    </row>
    <row r="1400">
      <c r="A1400" s="13" t="n"/>
      <c r="B1400" s="5" t="n"/>
      <c r="C1400" s="15" t="n"/>
      <c r="D1400" s="14" t="n"/>
      <c r="E1400" s="5" t="n"/>
      <c r="F1400" s="5" t="n"/>
      <c r="G1400" s="6">
        <f>IF(B1400&amp;""="","",IFERROR(INDEX('الوحدات'!$C$6:$C$305,MATCH(B1400&amp;"",'الوحدات'!$A$6:$A$305,0))&amp;"","كود غير موجود"))</f>
        <v/>
      </c>
      <c r="H1400" s="22">
        <f>IF(OR(B1400&amp;""="",NOT(ISNUMBER(A1400))),"",IF(COUNTIFS($B$6:$B$2005,B1400&amp;"",$A$6:$A$2005,"&gt;"&amp;A1400)=0,1,0))</f>
        <v/>
      </c>
      <c r="I1400" s="22">
        <f>IF(B1400&amp;""="","",COUNTIFS($B$6:B1400,B1400&amp;""))</f>
        <v/>
      </c>
      <c r="J1400" s="6">
        <f>IF(B1400&amp;""="","",B1400&amp;"|"&amp;I1400)</f>
        <v/>
      </c>
    </row>
    <row r="1401">
      <c r="A1401" s="13" t="n"/>
      <c r="B1401" s="5" t="n"/>
      <c r="C1401" s="15" t="n"/>
      <c r="D1401" s="14" t="n"/>
      <c r="E1401" s="5" t="n"/>
      <c r="F1401" s="5" t="n"/>
      <c r="G1401" s="6">
        <f>IF(B1401&amp;""="","",IFERROR(INDEX('الوحدات'!$C$6:$C$305,MATCH(B1401&amp;"",'الوحدات'!$A$6:$A$305,0))&amp;"","كود غير موجود"))</f>
        <v/>
      </c>
      <c r="H1401" s="22">
        <f>IF(OR(B1401&amp;""="",NOT(ISNUMBER(A1401))),"",IF(COUNTIFS($B$6:$B$2005,B1401&amp;"",$A$6:$A$2005,"&gt;"&amp;A1401)=0,1,0))</f>
        <v/>
      </c>
      <c r="I1401" s="22">
        <f>IF(B1401&amp;""="","",COUNTIFS($B$6:B1401,B1401&amp;""))</f>
        <v/>
      </c>
      <c r="J1401" s="6">
        <f>IF(B1401&amp;""="","",B1401&amp;"|"&amp;I1401)</f>
        <v/>
      </c>
    </row>
    <row r="1402">
      <c r="A1402" s="13" t="n"/>
      <c r="B1402" s="5" t="n"/>
      <c r="C1402" s="15" t="n"/>
      <c r="D1402" s="14" t="n"/>
      <c r="E1402" s="5" t="n"/>
      <c r="F1402" s="5" t="n"/>
      <c r="G1402" s="6">
        <f>IF(B1402&amp;""="","",IFERROR(INDEX('الوحدات'!$C$6:$C$305,MATCH(B1402&amp;"",'الوحدات'!$A$6:$A$305,0))&amp;"","كود غير موجود"))</f>
        <v/>
      </c>
      <c r="H1402" s="22">
        <f>IF(OR(B1402&amp;""="",NOT(ISNUMBER(A1402))),"",IF(COUNTIFS($B$6:$B$2005,B1402&amp;"",$A$6:$A$2005,"&gt;"&amp;A1402)=0,1,0))</f>
        <v/>
      </c>
      <c r="I1402" s="22">
        <f>IF(B1402&amp;""="","",COUNTIFS($B$6:B1402,B1402&amp;""))</f>
        <v/>
      </c>
      <c r="J1402" s="6">
        <f>IF(B1402&amp;""="","",B1402&amp;"|"&amp;I1402)</f>
        <v/>
      </c>
    </row>
    <row r="1403">
      <c r="A1403" s="13" t="n"/>
      <c r="B1403" s="5" t="n"/>
      <c r="C1403" s="15" t="n"/>
      <c r="D1403" s="14" t="n"/>
      <c r="E1403" s="5" t="n"/>
      <c r="F1403" s="5" t="n"/>
      <c r="G1403" s="6">
        <f>IF(B1403&amp;""="","",IFERROR(INDEX('الوحدات'!$C$6:$C$305,MATCH(B1403&amp;"",'الوحدات'!$A$6:$A$305,0))&amp;"","كود غير موجود"))</f>
        <v/>
      </c>
      <c r="H1403" s="22">
        <f>IF(OR(B1403&amp;""="",NOT(ISNUMBER(A1403))),"",IF(COUNTIFS($B$6:$B$2005,B1403&amp;"",$A$6:$A$2005,"&gt;"&amp;A1403)=0,1,0))</f>
        <v/>
      </c>
      <c r="I1403" s="22">
        <f>IF(B1403&amp;""="","",COUNTIFS($B$6:B1403,B1403&amp;""))</f>
        <v/>
      </c>
      <c r="J1403" s="6">
        <f>IF(B1403&amp;""="","",B1403&amp;"|"&amp;I1403)</f>
        <v/>
      </c>
    </row>
    <row r="1404">
      <c r="A1404" s="13" t="n"/>
      <c r="B1404" s="5" t="n"/>
      <c r="C1404" s="15" t="n"/>
      <c r="D1404" s="14" t="n"/>
      <c r="E1404" s="5" t="n"/>
      <c r="F1404" s="5" t="n"/>
      <c r="G1404" s="6">
        <f>IF(B1404&amp;""="","",IFERROR(INDEX('الوحدات'!$C$6:$C$305,MATCH(B1404&amp;"",'الوحدات'!$A$6:$A$305,0))&amp;"","كود غير موجود"))</f>
        <v/>
      </c>
      <c r="H1404" s="22">
        <f>IF(OR(B1404&amp;""="",NOT(ISNUMBER(A1404))),"",IF(COUNTIFS($B$6:$B$2005,B1404&amp;"",$A$6:$A$2005,"&gt;"&amp;A1404)=0,1,0))</f>
        <v/>
      </c>
      <c r="I1404" s="22">
        <f>IF(B1404&amp;""="","",COUNTIFS($B$6:B1404,B1404&amp;""))</f>
        <v/>
      </c>
      <c r="J1404" s="6">
        <f>IF(B1404&amp;""="","",B1404&amp;"|"&amp;I1404)</f>
        <v/>
      </c>
    </row>
    <row r="1405">
      <c r="A1405" s="13" t="n"/>
      <c r="B1405" s="5" t="n"/>
      <c r="C1405" s="15" t="n"/>
      <c r="D1405" s="14" t="n"/>
      <c r="E1405" s="5" t="n"/>
      <c r="F1405" s="5" t="n"/>
      <c r="G1405" s="6">
        <f>IF(B1405&amp;""="","",IFERROR(INDEX('الوحدات'!$C$6:$C$305,MATCH(B1405&amp;"",'الوحدات'!$A$6:$A$305,0))&amp;"","كود غير موجود"))</f>
        <v/>
      </c>
      <c r="H1405" s="22">
        <f>IF(OR(B1405&amp;""="",NOT(ISNUMBER(A1405))),"",IF(COUNTIFS($B$6:$B$2005,B1405&amp;"",$A$6:$A$2005,"&gt;"&amp;A1405)=0,1,0))</f>
        <v/>
      </c>
      <c r="I1405" s="22">
        <f>IF(B1405&amp;""="","",COUNTIFS($B$6:B1405,B1405&amp;""))</f>
        <v/>
      </c>
      <c r="J1405" s="6">
        <f>IF(B1405&amp;""="","",B1405&amp;"|"&amp;I1405)</f>
        <v/>
      </c>
    </row>
    <row r="1406">
      <c r="A1406" s="13" t="n"/>
      <c r="B1406" s="5" t="n"/>
      <c r="C1406" s="15" t="n"/>
      <c r="D1406" s="14" t="n"/>
      <c r="E1406" s="5" t="n"/>
      <c r="F1406" s="5" t="n"/>
      <c r="G1406" s="6">
        <f>IF(B1406&amp;""="","",IFERROR(INDEX('الوحدات'!$C$6:$C$305,MATCH(B1406&amp;"",'الوحدات'!$A$6:$A$305,0))&amp;"","كود غير موجود"))</f>
        <v/>
      </c>
      <c r="H1406" s="22">
        <f>IF(OR(B1406&amp;""="",NOT(ISNUMBER(A1406))),"",IF(COUNTIFS($B$6:$B$2005,B1406&amp;"",$A$6:$A$2005,"&gt;"&amp;A1406)=0,1,0))</f>
        <v/>
      </c>
      <c r="I1406" s="22">
        <f>IF(B1406&amp;""="","",COUNTIFS($B$6:B1406,B1406&amp;""))</f>
        <v/>
      </c>
      <c r="J1406" s="6">
        <f>IF(B1406&amp;""="","",B1406&amp;"|"&amp;I1406)</f>
        <v/>
      </c>
    </row>
    <row r="1407">
      <c r="A1407" s="13" t="n"/>
      <c r="B1407" s="5" t="n"/>
      <c r="C1407" s="15" t="n"/>
      <c r="D1407" s="14" t="n"/>
      <c r="E1407" s="5" t="n"/>
      <c r="F1407" s="5" t="n"/>
      <c r="G1407" s="6">
        <f>IF(B1407&amp;""="","",IFERROR(INDEX('الوحدات'!$C$6:$C$305,MATCH(B1407&amp;"",'الوحدات'!$A$6:$A$305,0))&amp;"","كود غير موجود"))</f>
        <v/>
      </c>
      <c r="H1407" s="22">
        <f>IF(OR(B1407&amp;""="",NOT(ISNUMBER(A1407))),"",IF(COUNTIFS($B$6:$B$2005,B1407&amp;"",$A$6:$A$2005,"&gt;"&amp;A1407)=0,1,0))</f>
        <v/>
      </c>
      <c r="I1407" s="22">
        <f>IF(B1407&amp;""="","",COUNTIFS($B$6:B1407,B1407&amp;""))</f>
        <v/>
      </c>
      <c r="J1407" s="6">
        <f>IF(B1407&amp;""="","",B1407&amp;"|"&amp;I1407)</f>
        <v/>
      </c>
    </row>
    <row r="1408">
      <c r="A1408" s="13" t="n"/>
      <c r="B1408" s="5" t="n"/>
      <c r="C1408" s="15" t="n"/>
      <c r="D1408" s="14" t="n"/>
      <c r="E1408" s="5" t="n"/>
      <c r="F1408" s="5" t="n"/>
      <c r="G1408" s="6">
        <f>IF(B1408&amp;""="","",IFERROR(INDEX('الوحدات'!$C$6:$C$305,MATCH(B1408&amp;"",'الوحدات'!$A$6:$A$305,0))&amp;"","كود غير موجود"))</f>
        <v/>
      </c>
      <c r="H1408" s="22">
        <f>IF(OR(B1408&amp;""="",NOT(ISNUMBER(A1408))),"",IF(COUNTIFS($B$6:$B$2005,B1408&amp;"",$A$6:$A$2005,"&gt;"&amp;A1408)=0,1,0))</f>
        <v/>
      </c>
      <c r="I1408" s="22">
        <f>IF(B1408&amp;""="","",COUNTIFS($B$6:B1408,B1408&amp;""))</f>
        <v/>
      </c>
      <c r="J1408" s="6">
        <f>IF(B1408&amp;""="","",B1408&amp;"|"&amp;I1408)</f>
        <v/>
      </c>
    </row>
    <row r="1409">
      <c r="A1409" s="13" t="n"/>
      <c r="B1409" s="5" t="n"/>
      <c r="C1409" s="15" t="n"/>
      <c r="D1409" s="14" t="n"/>
      <c r="E1409" s="5" t="n"/>
      <c r="F1409" s="5" t="n"/>
      <c r="G1409" s="6">
        <f>IF(B1409&amp;""="","",IFERROR(INDEX('الوحدات'!$C$6:$C$305,MATCH(B1409&amp;"",'الوحدات'!$A$6:$A$305,0))&amp;"","كود غير موجود"))</f>
        <v/>
      </c>
      <c r="H1409" s="22">
        <f>IF(OR(B1409&amp;""="",NOT(ISNUMBER(A1409))),"",IF(COUNTIFS($B$6:$B$2005,B1409&amp;"",$A$6:$A$2005,"&gt;"&amp;A1409)=0,1,0))</f>
        <v/>
      </c>
      <c r="I1409" s="22">
        <f>IF(B1409&amp;""="","",COUNTIFS($B$6:B1409,B1409&amp;""))</f>
        <v/>
      </c>
      <c r="J1409" s="6">
        <f>IF(B1409&amp;""="","",B1409&amp;"|"&amp;I1409)</f>
        <v/>
      </c>
    </row>
    <row r="1410">
      <c r="A1410" s="13" t="n"/>
      <c r="B1410" s="5" t="n"/>
      <c r="C1410" s="15" t="n"/>
      <c r="D1410" s="14" t="n"/>
      <c r="E1410" s="5" t="n"/>
      <c r="F1410" s="5" t="n"/>
      <c r="G1410" s="6">
        <f>IF(B1410&amp;""="","",IFERROR(INDEX('الوحدات'!$C$6:$C$305,MATCH(B1410&amp;"",'الوحدات'!$A$6:$A$305,0))&amp;"","كود غير موجود"))</f>
        <v/>
      </c>
      <c r="H1410" s="22">
        <f>IF(OR(B1410&amp;""="",NOT(ISNUMBER(A1410))),"",IF(COUNTIFS($B$6:$B$2005,B1410&amp;"",$A$6:$A$2005,"&gt;"&amp;A1410)=0,1,0))</f>
        <v/>
      </c>
      <c r="I1410" s="22">
        <f>IF(B1410&amp;""="","",COUNTIFS($B$6:B1410,B1410&amp;""))</f>
        <v/>
      </c>
      <c r="J1410" s="6">
        <f>IF(B1410&amp;""="","",B1410&amp;"|"&amp;I1410)</f>
        <v/>
      </c>
    </row>
    <row r="1411">
      <c r="A1411" s="13" t="n"/>
      <c r="B1411" s="5" t="n"/>
      <c r="C1411" s="15" t="n"/>
      <c r="D1411" s="14" t="n"/>
      <c r="E1411" s="5" t="n"/>
      <c r="F1411" s="5" t="n"/>
      <c r="G1411" s="6">
        <f>IF(B1411&amp;""="","",IFERROR(INDEX('الوحدات'!$C$6:$C$305,MATCH(B1411&amp;"",'الوحدات'!$A$6:$A$305,0))&amp;"","كود غير موجود"))</f>
        <v/>
      </c>
      <c r="H1411" s="22">
        <f>IF(OR(B1411&amp;""="",NOT(ISNUMBER(A1411))),"",IF(COUNTIFS($B$6:$B$2005,B1411&amp;"",$A$6:$A$2005,"&gt;"&amp;A1411)=0,1,0))</f>
        <v/>
      </c>
      <c r="I1411" s="22">
        <f>IF(B1411&amp;""="","",COUNTIFS($B$6:B1411,B1411&amp;""))</f>
        <v/>
      </c>
      <c r="J1411" s="6">
        <f>IF(B1411&amp;""="","",B1411&amp;"|"&amp;I1411)</f>
        <v/>
      </c>
    </row>
    <row r="1412">
      <c r="A1412" s="13" t="n"/>
      <c r="B1412" s="5" t="n"/>
      <c r="C1412" s="15" t="n"/>
      <c r="D1412" s="14" t="n"/>
      <c r="E1412" s="5" t="n"/>
      <c r="F1412" s="5" t="n"/>
      <c r="G1412" s="6">
        <f>IF(B1412&amp;""="","",IFERROR(INDEX('الوحدات'!$C$6:$C$305,MATCH(B1412&amp;"",'الوحدات'!$A$6:$A$305,0))&amp;"","كود غير موجود"))</f>
        <v/>
      </c>
      <c r="H1412" s="22">
        <f>IF(OR(B1412&amp;""="",NOT(ISNUMBER(A1412))),"",IF(COUNTIFS($B$6:$B$2005,B1412&amp;"",$A$6:$A$2005,"&gt;"&amp;A1412)=0,1,0))</f>
        <v/>
      </c>
      <c r="I1412" s="22">
        <f>IF(B1412&amp;""="","",COUNTIFS($B$6:B1412,B1412&amp;""))</f>
        <v/>
      </c>
      <c r="J1412" s="6">
        <f>IF(B1412&amp;""="","",B1412&amp;"|"&amp;I1412)</f>
        <v/>
      </c>
    </row>
    <row r="1413">
      <c r="A1413" s="13" t="n"/>
      <c r="B1413" s="5" t="n"/>
      <c r="C1413" s="15" t="n"/>
      <c r="D1413" s="14" t="n"/>
      <c r="E1413" s="5" t="n"/>
      <c r="F1413" s="5" t="n"/>
      <c r="G1413" s="6">
        <f>IF(B1413&amp;""="","",IFERROR(INDEX('الوحدات'!$C$6:$C$305,MATCH(B1413&amp;"",'الوحدات'!$A$6:$A$305,0))&amp;"","كود غير موجود"))</f>
        <v/>
      </c>
      <c r="H1413" s="22">
        <f>IF(OR(B1413&amp;""="",NOT(ISNUMBER(A1413))),"",IF(COUNTIFS($B$6:$B$2005,B1413&amp;"",$A$6:$A$2005,"&gt;"&amp;A1413)=0,1,0))</f>
        <v/>
      </c>
      <c r="I1413" s="22">
        <f>IF(B1413&amp;""="","",COUNTIFS($B$6:B1413,B1413&amp;""))</f>
        <v/>
      </c>
      <c r="J1413" s="6">
        <f>IF(B1413&amp;""="","",B1413&amp;"|"&amp;I1413)</f>
        <v/>
      </c>
    </row>
    <row r="1414">
      <c r="A1414" s="13" t="n"/>
      <c r="B1414" s="5" t="n"/>
      <c r="C1414" s="15" t="n"/>
      <c r="D1414" s="14" t="n"/>
      <c r="E1414" s="5" t="n"/>
      <c r="F1414" s="5" t="n"/>
      <c r="G1414" s="6">
        <f>IF(B1414&amp;""="","",IFERROR(INDEX('الوحدات'!$C$6:$C$305,MATCH(B1414&amp;"",'الوحدات'!$A$6:$A$305,0))&amp;"","كود غير موجود"))</f>
        <v/>
      </c>
      <c r="H1414" s="22">
        <f>IF(OR(B1414&amp;""="",NOT(ISNUMBER(A1414))),"",IF(COUNTIFS($B$6:$B$2005,B1414&amp;"",$A$6:$A$2005,"&gt;"&amp;A1414)=0,1,0))</f>
        <v/>
      </c>
      <c r="I1414" s="22">
        <f>IF(B1414&amp;""="","",COUNTIFS($B$6:B1414,B1414&amp;""))</f>
        <v/>
      </c>
      <c r="J1414" s="6">
        <f>IF(B1414&amp;""="","",B1414&amp;"|"&amp;I1414)</f>
        <v/>
      </c>
    </row>
    <row r="1415">
      <c r="A1415" s="13" t="n"/>
      <c r="B1415" s="5" t="n"/>
      <c r="C1415" s="15" t="n"/>
      <c r="D1415" s="14" t="n"/>
      <c r="E1415" s="5" t="n"/>
      <c r="F1415" s="5" t="n"/>
      <c r="G1415" s="6">
        <f>IF(B1415&amp;""="","",IFERROR(INDEX('الوحدات'!$C$6:$C$305,MATCH(B1415&amp;"",'الوحدات'!$A$6:$A$305,0))&amp;"","كود غير موجود"))</f>
        <v/>
      </c>
      <c r="H1415" s="22">
        <f>IF(OR(B1415&amp;""="",NOT(ISNUMBER(A1415))),"",IF(COUNTIFS($B$6:$B$2005,B1415&amp;"",$A$6:$A$2005,"&gt;"&amp;A1415)=0,1,0))</f>
        <v/>
      </c>
      <c r="I1415" s="22">
        <f>IF(B1415&amp;""="","",COUNTIFS($B$6:B1415,B1415&amp;""))</f>
        <v/>
      </c>
      <c r="J1415" s="6">
        <f>IF(B1415&amp;""="","",B1415&amp;"|"&amp;I1415)</f>
        <v/>
      </c>
    </row>
    <row r="1416">
      <c r="A1416" s="13" t="n"/>
      <c r="B1416" s="5" t="n"/>
      <c r="C1416" s="15" t="n"/>
      <c r="D1416" s="14" t="n"/>
      <c r="E1416" s="5" t="n"/>
      <c r="F1416" s="5" t="n"/>
      <c r="G1416" s="6">
        <f>IF(B1416&amp;""="","",IFERROR(INDEX('الوحدات'!$C$6:$C$305,MATCH(B1416&amp;"",'الوحدات'!$A$6:$A$305,0))&amp;"","كود غير موجود"))</f>
        <v/>
      </c>
      <c r="H1416" s="22">
        <f>IF(OR(B1416&amp;""="",NOT(ISNUMBER(A1416))),"",IF(COUNTIFS($B$6:$B$2005,B1416&amp;"",$A$6:$A$2005,"&gt;"&amp;A1416)=0,1,0))</f>
        <v/>
      </c>
      <c r="I1416" s="22">
        <f>IF(B1416&amp;""="","",COUNTIFS($B$6:B1416,B1416&amp;""))</f>
        <v/>
      </c>
      <c r="J1416" s="6">
        <f>IF(B1416&amp;""="","",B1416&amp;"|"&amp;I1416)</f>
        <v/>
      </c>
    </row>
    <row r="1417">
      <c r="A1417" s="13" t="n"/>
      <c r="B1417" s="5" t="n"/>
      <c r="C1417" s="15" t="n"/>
      <c r="D1417" s="14" t="n"/>
      <c r="E1417" s="5" t="n"/>
      <c r="F1417" s="5" t="n"/>
      <c r="G1417" s="6">
        <f>IF(B1417&amp;""="","",IFERROR(INDEX('الوحدات'!$C$6:$C$305,MATCH(B1417&amp;"",'الوحدات'!$A$6:$A$305,0))&amp;"","كود غير موجود"))</f>
        <v/>
      </c>
      <c r="H1417" s="22">
        <f>IF(OR(B1417&amp;""="",NOT(ISNUMBER(A1417))),"",IF(COUNTIFS($B$6:$B$2005,B1417&amp;"",$A$6:$A$2005,"&gt;"&amp;A1417)=0,1,0))</f>
        <v/>
      </c>
      <c r="I1417" s="22">
        <f>IF(B1417&amp;""="","",COUNTIFS($B$6:B1417,B1417&amp;""))</f>
        <v/>
      </c>
      <c r="J1417" s="6">
        <f>IF(B1417&amp;""="","",B1417&amp;"|"&amp;I1417)</f>
        <v/>
      </c>
    </row>
    <row r="1418">
      <c r="A1418" s="13" t="n"/>
      <c r="B1418" s="5" t="n"/>
      <c r="C1418" s="15" t="n"/>
      <c r="D1418" s="14" t="n"/>
      <c r="E1418" s="5" t="n"/>
      <c r="F1418" s="5" t="n"/>
      <c r="G1418" s="6">
        <f>IF(B1418&amp;""="","",IFERROR(INDEX('الوحدات'!$C$6:$C$305,MATCH(B1418&amp;"",'الوحدات'!$A$6:$A$305,0))&amp;"","كود غير موجود"))</f>
        <v/>
      </c>
      <c r="H1418" s="22">
        <f>IF(OR(B1418&amp;""="",NOT(ISNUMBER(A1418))),"",IF(COUNTIFS($B$6:$B$2005,B1418&amp;"",$A$6:$A$2005,"&gt;"&amp;A1418)=0,1,0))</f>
        <v/>
      </c>
      <c r="I1418" s="22">
        <f>IF(B1418&amp;""="","",COUNTIFS($B$6:B1418,B1418&amp;""))</f>
        <v/>
      </c>
      <c r="J1418" s="6">
        <f>IF(B1418&amp;""="","",B1418&amp;"|"&amp;I1418)</f>
        <v/>
      </c>
    </row>
    <row r="1419">
      <c r="A1419" s="13" t="n"/>
      <c r="B1419" s="5" t="n"/>
      <c r="C1419" s="15" t="n"/>
      <c r="D1419" s="14" t="n"/>
      <c r="E1419" s="5" t="n"/>
      <c r="F1419" s="5" t="n"/>
      <c r="G1419" s="6">
        <f>IF(B1419&amp;""="","",IFERROR(INDEX('الوحدات'!$C$6:$C$305,MATCH(B1419&amp;"",'الوحدات'!$A$6:$A$305,0))&amp;"","كود غير موجود"))</f>
        <v/>
      </c>
      <c r="H1419" s="22">
        <f>IF(OR(B1419&amp;""="",NOT(ISNUMBER(A1419))),"",IF(COUNTIFS($B$6:$B$2005,B1419&amp;"",$A$6:$A$2005,"&gt;"&amp;A1419)=0,1,0))</f>
        <v/>
      </c>
      <c r="I1419" s="22">
        <f>IF(B1419&amp;""="","",COUNTIFS($B$6:B1419,B1419&amp;""))</f>
        <v/>
      </c>
      <c r="J1419" s="6">
        <f>IF(B1419&amp;""="","",B1419&amp;"|"&amp;I1419)</f>
        <v/>
      </c>
    </row>
    <row r="1420">
      <c r="A1420" s="13" t="n"/>
      <c r="B1420" s="5" t="n"/>
      <c r="C1420" s="15" t="n"/>
      <c r="D1420" s="14" t="n"/>
      <c r="E1420" s="5" t="n"/>
      <c r="F1420" s="5" t="n"/>
      <c r="G1420" s="6">
        <f>IF(B1420&amp;""="","",IFERROR(INDEX('الوحدات'!$C$6:$C$305,MATCH(B1420&amp;"",'الوحدات'!$A$6:$A$305,0))&amp;"","كود غير موجود"))</f>
        <v/>
      </c>
      <c r="H1420" s="22">
        <f>IF(OR(B1420&amp;""="",NOT(ISNUMBER(A1420))),"",IF(COUNTIFS($B$6:$B$2005,B1420&amp;"",$A$6:$A$2005,"&gt;"&amp;A1420)=0,1,0))</f>
        <v/>
      </c>
      <c r="I1420" s="22">
        <f>IF(B1420&amp;""="","",COUNTIFS($B$6:B1420,B1420&amp;""))</f>
        <v/>
      </c>
      <c r="J1420" s="6">
        <f>IF(B1420&amp;""="","",B1420&amp;"|"&amp;I1420)</f>
        <v/>
      </c>
    </row>
    <row r="1421">
      <c r="A1421" s="13" t="n"/>
      <c r="B1421" s="5" t="n"/>
      <c r="C1421" s="15" t="n"/>
      <c r="D1421" s="14" t="n"/>
      <c r="E1421" s="5" t="n"/>
      <c r="F1421" s="5" t="n"/>
      <c r="G1421" s="6">
        <f>IF(B1421&amp;""="","",IFERROR(INDEX('الوحدات'!$C$6:$C$305,MATCH(B1421&amp;"",'الوحدات'!$A$6:$A$305,0))&amp;"","كود غير موجود"))</f>
        <v/>
      </c>
      <c r="H1421" s="22">
        <f>IF(OR(B1421&amp;""="",NOT(ISNUMBER(A1421))),"",IF(COUNTIFS($B$6:$B$2005,B1421&amp;"",$A$6:$A$2005,"&gt;"&amp;A1421)=0,1,0))</f>
        <v/>
      </c>
      <c r="I1421" s="22">
        <f>IF(B1421&amp;""="","",COUNTIFS($B$6:B1421,B1421&amp;""))</f>
        <v/>
      </c>
      <c r="J1421" s="6">
        <f>IF(B1421&amp;""="","",B1421&amp;"|"&amp;I1421)</f>
        <v/>
      </c>
    </row>
    <row r="1422">
      <c r="A1422" s="13" t="n"/>
      <c r="B1422" s="5" t="n"/>
      <c r="C1422" s="15" t="n"/>
      <c r="D1422" s="14" t="n"/>
      <c r="E1422" s="5" t="n"/>
      <c r="F1422" s="5" t="n"/>
      <c r="G1422" s="6">
        <f>IF(B1422&amp;""="","",IFERROR(INDEX('الوحدات'!$C$6:$C$305,MATCH(B1422&amp;"",'الوحدات'!$A$6:$A$305,0))&amp;"","كود غير موجود"))</f>
        <v/>
      </c>
      <c r="H1422" s="22">
        <f>IF(OR(B1422&amp;""="",NOT(ISNUMBER(A1422))),"",IF(COUNTIFS($B$6:$B$2005,B1422&amp;"",$A$6:$A$2005,"&gt;"&amp;A1422)=0,1,0))</f>
        <v/>
      </c>
      <c r="I1422" s="22">
        <f>IF(B1422&amp;""="","",COUNTIFS($B$6:B1422,B1422&amp;""))</f>
        <v/>
      </c>
      <c r="J1422" s="6">
        <f>IF(B1422&amp;""="","",B1422&amp;"|"&amp;I1422)</f>
        <v/>
      </c>
    </row>
    <row r="1423">
      <c r="A1423" s="13" t="n"/>
      <c r="B1423" s="5" t="n"/>
      <c r="C1423" s="15" t="n"/>
      <c r="D1423" s="14" t="n"/>
      <c r="E1423" s="5" t="n"/>
      <c r="F1423" s="5" t="n"/>
      <c r="G1423" s="6">
        <f>IF(B1423&amp;""="","",IFERROR(INDEX('الوحدات'!$C$6:$C$305,MATCH(B1423&amp;"",'الوحدات'!$A$6:$A$305,0))&amp;"","كود غير موجود"))</f>
        <v/>
      </c>
      <c r="H1423" s="22">
        <f>IF(OR(B1423&amp;""="",NOT(ISNUMBER(A1423))),"",IF(COUNTIFS($B$6:$B$2005,B1423&amp;"",$A$6:$A$2005,"&gt;"&amp;A1423)=0,1,0))</f>
        <v/>
      </c>
      <c r="I1423" s="22">
        <f>IF(B1423&amp;""="","",COUNTIFS($B$6:B1423,B1423&amp;""))</f>
        <v/>
      </c>
      <c r="J1423" s="6">
        <f>IF(B1423&amp;""="","",B1423&amp;"|"&amp;I1423)</f>
        <v/>
      </c>
    </row>
    <row r="1424">
      <c r="A1424" s="13" t="n"/>
      <c r="B1424" s="5" t="n"/>
      <c r="C1424" s="15" t="n"/>
      <c r="D1424" s="14" t="n"/>
      <c r="E1424" s="5" t="n"/>
      <c r="F1424" s="5" t="n"/>
      <c r="G1424" s="6">
        <f>IF(B1424&amp;""="","",IFERROR(INDEX('الوحدات'!$C$6:$C$305,MATCH(B1424&amp;"",'الوحدات'!$A$6:$A$305,0))&amp;"","كود غير موجود"))</f>
        <v/>
      </c>
      <c r="H1424" s="22">
        <f>IF(OR(B1424&amp;""="",NOT(ISNUMBER(A1424))),"",IF(COUNTIFS($B$6:$B$2005,B1424&amp;"",$A$6:$A$2005,"&gt;"&amp;A1424)=0,1,0))</f>
        <v/>
      </c>
      <c r="I1424" s="22">
        <f>IF(B1424&amp;""="","",COUNTIFS($B$6:B1424,B1424&amp;""))</f>
        <v/>
      </c>
      <c r="J1424" s="6">
        <f>IF(B1424&amp;""="","",B1424&amp;"|"&amp;I1424)</f>
        <v/>
      </c>
    </row>
    <row r="1425">
      <c r="A1425" s="13" t="n"/>
      <c r="B1425" s="5" t="n"/>
      <c r="C1425" s="15" t="n"/>
      <c r="D1425" s="14" t="n"/>
      <c r="E1425" s="5" t="n"/>
      <c r="F1425" s="5" t="n"/>
      <c r="G1425" s="6">
        <f>IF(B1425&amp;""="","",IFERROR(INDEX('الوحدات'!$C$6:$C$305,MATCH(B1425&amp;"",'الوحدات'!$A$6:$A$305,0))&amp;"","كود غير موجود"))</f>
        <v/>
      </c>
      <c r="H1425" s="22">
        <f>IF(OR(B1425&amp;""="",NOT(ISNUMBER(A1425))),"",IF(COUNTIFS($B$6:$B$2005,B1425&amp;"",$A$6:$A$2005,"&gt;"&amp;A1425)=0,1,0))</f>
        <v/>
      </c>
      <c r="I1425" s="22">
        <f>IF(B1425&amp;""="","",COUNTIFS($B$6:B1425,B1425&amp;""))</f>
        <v/>
      </c>
      <c r="J1425" s="6">
        <f>IF(B1425&amp;""="","",B1425&amp;"|"&amp;I1425)</f>
        <v/>
      </c>
    </row>
    <row r="1426">
      <c r="A1426" s="13" t="n"/>
      <c r="B1426" s="5" t="n"/>
      <c r="C1426" s="15" t="n"/>
      <c r="D1426" s="14" t="n"/>
      <c r="E1426" s="5" t="n"/>
      <c r="F1426" s="5" t="n"/>
      <c r="G1426" s="6">
        <f>IF(B1426&amp;""="","",IFERROR(INDEX('الوحدات'!$C$6:$C$305,MATCH(B1426&amp;"",'الوحدات'!$A$6:$A$305,0))&amp;"","كود غير موجود"))</f>
        <v/>
      </c>
      <c r="H1426" s="22">
        <f>IF(OR(B1426&amp;""="",NOT(ISNUMBER(A1426))),"",IF(COUNTIFS($B$6:$B$2005,B1426&amp;"",$A$6:$A$2005,"&gt;"&amp;A1426)=0,1,0))</f>
        <v/>
      </c>
      <c r="I1426" s="22">
        <f>IF(B1426&amp;""="","",COUNTIFS($B$6:B1426,B1426&amp;""))</f>
        <v/>
      </c>
      <c r="J1426" s="6">
        <f>IF(B1426&amp;""="","",B1426&amp;"|"&amp;I1426)</f>
        <v/>
      </c>
    </row>
    <row r="1427">
      <c r="A1427" s="13" t="n"/>
      <c r="B1427" s="5" t="n"/>
      <c r="C1427" s="15" t="n"/>
      <c r="D1427" s="14" t="n"/>
      <c r="E1427" s="5" t="n"/>
      <c r="F1427" s="5" t="n"/>
      <c r="G1427" s="6">
        <f>IF(B1427&amp;""="","",IFERROR(INDEX('الوحدات'!$C$6:$C$305,MATCH(B1427&amp;"",'الوحدات'!$A$6:$A$305,0))&amp;"","كود غير موجود"))</f>
        <v/>
      </c>
      <c r="H1427" s="22">
        <f>IF(OR(B1427&amp;""="",NOT(ISNUMBER(A1427))),"",IF(COUNTIFS($B$6:$B$2005,B1427&amp;"",$A$6:$A$2005,"&gt;"&amp;A1427)=0,1,0))</f>
        <v/>
      </c>
      <c r="I1427" s="22">
        <f>IF(B1427&amp;""="","",COUNTIFS($B$6:B1427,B1427&amp;""))</f>
        <v/>
      </c>
      <c r="J1427" s="6">
        <f>IF(B1427&amp;""="","",B1427&amp;"|"&amp;I1427)</f>
        <v/>
      </c>
    </row>
    <row r="1428">
      <c r="A1428" s="13" t="n"/>
      <c r="B1428" s="5" t="n"/>
      <c r="C1428" s="15" t="n"/>
      <c r="D1428" s="14" t="n"/>
      <c r="E1428" s="5" t="n"/>
      <c r="F1428" s="5" t="n"/>
      <c r="G1428" s="6">
        <f>IF(B1428&amp;""="","",IFERROR(INDEX('الوحدات'!$C$6:$C$305,MATCH(B1428&amp;"",'الوحدات'!$A$6:$A$305,0))&amp;"","كود غير موجود"))</f>
        <v/>
      </c>
      <c r="H1428" s="22">
        <f>IF(OR(B1428&amp;""="",NOT(ISNUMBER(A1428))),"",IF(COUNTIFS($B$6:$B$2005,B1428&amp;"",$A$6:$A$2005,"&gt;"&amp;A1428)=0,1,0))</f>
        <v/>
      </c>
      <c r="I1428" s="22">
        <f>IF(B1428&amp;""="","",COUNTIFS($B$6:B1428,B1428&amp;""))</f>
        <v/>
      </c>
      <c r="J1428" s="6">
        <f>IF(B1428&amp;""="","",B1428&amp;"|"&amp;I1428)</f>
        <v/>
      </c>
    </row>
    <row r="1429">
      <c r="A1429" s="13" t="n"/>
      <c r="B1429" s="5" t="n"/>
      <c r="C1429" s="15" t="n"/>
      <c r="D1429" s="14" t="n"/>
      <c r="E1429" s="5" t="n"/>
      <c r="F1429" s="5" t="n"/>
      <c r="G1429" s="6">
        <f>IF(B1429&amp;""="","",IFERROR(INDEX('الوحدات'!$C$6:$C$305,MATCH(B1429&amp;"",'الوحدات'!$A$6:$A$305,0))&amp;"","كود غير موجود"))</f>
        <v/>
      </c>
      <c r="H1429" s="22">
        <f>IF(OR(B1429&amp;""="",NOT(ISNUMBER(A1429))),"",IF(COUNTIFS($B$6:$B$2005,B1429&amp;"",$A$6:$A$2005,"&gt;"&amp;A1429)=0,1,0))</f>
        <v/>
      </c>
      <c r="I1429" s="22">
        <f>IF(B1429&amp;""="","",COUNTIFS($B$6:B1429,B1429&amp;""))</f>
        <v/>
      </c>
      <c r="J1429" s="6">
        <f>IF(B1429&amp;""="","",B1429&amp;"|"&amp;I1429)</f>
        <v/>
      </c>
    </row>
    <row r="1430">
      <c r="A1430" s="13" t="n"/>
      <c r="B1430" s="5" t="n"/>
      <c r="C1430" s="15" t="n"/>
      <c r="D1430" s="14" t="n"/>
      <c r="E1430" s="5" t="n"/>
      <c r="F1430" s="5" t="n"/>
      <c r="G1430" s="6">
        <f>IF(B1430&amp;""="","",IFERROR(INDEX('الوحدات'!$C$6:$C$305,MATCH(B1430&amp;"",'الوحدات'!$A$6:$A$305,0))&amp;"","كود غير موجود"))</f>
        <v/>
      </c>
      <c r="H1430" s="22">
        <f>IF(OR(B1430&amp;""="",NOT(ISNUMBER(A1430))),"",IF(COUNTIFS($B$6:$B$2005,B1430&amp;"",$A$6:$A$2005,"&gt;"&amp;A1430)=0,1,0))</f>
        <v/>
      </c>
      <c r="I1430" s="22">
        <f>IF(B1430&amp;""="","",COUNTIFS($B$6:B1430,B1430&amp;""))</f>
        <v/>
      </c>
      <c r="J1430" s="6">
        <f>IF(B1430&amp;""="","",B1430&amp;"|"&amp;I1430)</f>
        <v/>
      </c>
    </row>
    <row r="1431">
      <c r="A1431" s="13" t="n"/>
      <c r="B1431" s="5" t="n"/>
      <c r="C1431" s="15" t="n"/>
      <c r="D1431" s="14" t="n"/>
      <c r="E1431" s="5" t="n"/>
      <c r="F1431" s="5" t="n"/>
      <c r="G1431" s="6">
        <f>IF(B1431&amp;""="","",IFERROR(INDEX('الوحدات'!$C$6:$C$305,MATCH(B1431&amp;"",'الوحدات'!$A$6:$A$305,0))&amp;"","كود غير موجود"))</f>
        <v/>
      </c>
      <c r="H1431" s="22">
        <f>IF(OR(B1431&amp;""="",NOT(ISNUMBER(A1431))),"",IF(COUNTIFS($B$6:$B$2005,B1431&amp;"",$A$6:$A$2005,"&gt;"&amp;A1431)=0,1,0))</f>
        <v/>
      </c>
      <c r="I1431" s="22">
        <f>IF(B1431&amp;""="","",COUNTIFS($B$6:B1431,B1431&amp;""))</f>
        <v/>
      </c>
      <c r="J1431" s="6">
        <f>IF(B1431&amp;""="","",B1431&amp;"|"&amp;I1431)</f>
        <v/>
      </c>
    </row>
    <row r="1432">
      <c r="A1432" s="13" t="n"/>
      <c r="B1432" s="5" t="n"/>
      <c r="C1432" s="15" t="n"/>
      <c r="D1432" s="14" t="n"/>
      <c r="E1432" s="5" t="n"/>
      <c r="F1432" s="5" t="n"/>
      <c r="G1432" s="6">
        <f>IF(B1432&amp;""="","",IFERROR(INDEX('الوحدات'!$C$6:$C$305,MATCH(B1432&amp;"",'الوحدات'!$A$6:$A$305,0))&amp;"","كود غير موجود"))</f>
        <v/>
      </c>
      <c r="H1432" s="22">
        <f>IF(OR(B1432&amp;""="",NOT(ISNUMBER(A1432))),"",IF(COUNTIFS($B$6:$B$2005,B1432&amp;"",$A$6:$A$2005,"&gt;"&amp;A1432)=0,1,0))</f>
        <v/>
      </c>
      <c r="I1432" s="22">
        <f>IF(B1432&amp;""="","",COUNTIFS($B$6:B1432,B1432&amp;""))</f>
        <v/>
      </c>
      <c r="J1432" s="6">
        <f>IF(B1432&amp;""="","",B1432&amp;"|"&amp;I1432)</f>
        <v/>
      </c>
    </row>
    <row r="1433">
      <c r="A1433" s="13" t="n"/>
      <c r="B1433" s="5" t="n"/>
      <c r="C1433" s="15" t="n"/>
      <c r="D1433" s="14" t="n"/>
      <c r="E1433" s="5" t="n"/>
      <c r="F1433" s="5" t="n"/>
      <c r="G1433" s="6">
        <f>IF(B1433&amp;""="","",IFERROR(INDEX('الوحدات'!$C$6:$C$305,MATCH(B1433&amp;"",'الوحدات'!$A$6:$A$305,0))&amp;"","كود غير موجود"))</f>
        <v/>
      </c>
      <c r="H1433" s="22">
        <f>IF(OR(B1433&amp;""="",NOT(ISNUMBER(A1433))),"",IF(COUNTIFS($B$6:$B$2005,B1433&amp;"",$A$6:$A$2005,"&gt;"&amp;A1433)=0,1,0))</f>
        <v/>
      </c>
      <c r="I1433" s="22">
        <f>IF(B1433&amp;""="","",COUNTIFS($B$6:B1433,B1433&amp;""))</f>
        <v/>
      </c>
      <c r="J1433" s="6">
        <f>IF(B1433&amp;""="","",B1433&amp;"|"&amp;I1433)</f>
        <v/>
      </c>
    </row>
    <row r="1434">
      <c r="A1434" s="13" t="n"/>
      <c r="B1434" s="5" t="n"/>
      <c r="C1434" s="15" t="n"/>
      <c r="D1434" s="14" t="n"/>
      <c r="E1434" s="5" t="n"/>
      <c r="F1434" s="5" t="n"/>
      <c r="G1434" s="6">
        <f>IF(B1434&amp;""="","",IFERROR(INDEX('الوحدات'!$C$6:$C$305,MATCH(B1434&amp;"",'الوحدات'!$A$6:$A$305,0))&amp;"","كود غير موجود"))</f>
        <v/>
      </c>
      <c r="H1434" s="22">
        <f>IF(OR(B1434&amp;""="",NOT(ISNUMBER(A1434))),"",IF(COUNTIFS($B$6:$B$2005,B1434&amp;"",$A$6:$A$2005,"&gt;"&amp;A1434)=0,1,0))</f>
        <v/>
      </c>
      <c r="I1434" s="22">
        <f>IF(B1434&amp;""="","",COUNTIFS($B$6:B1434,B1434&amp;""))</f>
        <v/>
      </c>
      <c r="J1434" s="6">
        <f>IF(B1434&amp;""="","",B1434&amp;"|"&amp;I1434)</f>
        <v/>
      </c>
    </row>
    <row r="1435">
      <c r="A1435" s="13" t="n"/>
      <c r="B1435" s="5" t="n"/>
      <c r="C1435" s="15" t="n"/>
      <c r="D1435" s="14" t="n"/>
      <c r="E1435" s="5" t="n"/>
      <c r="F1435" s="5" t="n"/>
      <c r="G1435" s="6">
        <f>IF(B1435&amp;""="","",IFERROR(INDEX('الوحدات'!$C$6:$C$305,MATCH(B1435&amp;"",'الوحدات'!$A$6:$A$305,0))&amp;"","كود غير موجود"))</f>
        <v/>
      </c>
      <c r="H1435" s="22">
        <f>IF(OR(B1435&amp;""="",NOT(ISNUMBER(A1435))),"",IF(COUNTIFS($B$6:$B$2005,B1435&amp;"",$A$6:$A$2005,"&gt;"&amp;A1435)=0,1,0))</f>
        <v/>
      </c>
      <c r="I1435" s="22">
        <f>IF(B1435&amp;""="","",COUNTIFS($B$6:B1435,B1435&amp;""))</f>
        <v/>
      </c>
      <c r="J1435" s="6">
        <f>IF(B1435&amp;""="","",B1435&amp;"|"&amp;I1435)</f>
        <v/>
      </c>
    </row>
    <row r="1436">
      <c r="A1436" s="13" t="n"/>
      <c r="B1436" s="5" t="n"/>
      <c r="C1436" s="15" t="n"/>
      <c r="D1436" s="14" t="n"/>
      <c r="E1436" s="5" t="n"/>
      <c r="F1436" s="5" t="n"/>
      <c r="G1436" s="6">
        <f>IF(B1436&amp;""="","",IFERROR(INDEX('الوحدات'!$C$6:$C$305,MATCH(B1436&amp;"",'الوحدات'!$A$6:$A$305,0))&amp;"","كود غير موجود"))</f>
        <v/>
      </c>
      <c r="H1436" s="22">
        <f>IF(OR(B1436&amp;""="",NOT(ISNUMBER(A1436))),"",IF(COUNTIFS($B$6:$B$2005,B1436&amp;"",$A$6:$A$2005,"&gt;"&amp;A1436)=0,1,0))</f>
        <v/>
      </c>
      <c r="I1436" s="22">
        <f>IF(B1436&amp;""="","",COUNTIFS($B$6:B1436,B1436&amp;""))</f>
        <v/>
      </c>
      <c r="J1436" s="6">
        <f>IF(B1436&amp;""="","",B1436&amp;"|"&amp;I1436)</f>
        <v/>
      </c>
    </row>
    <row r="1437">
      <c r="A1437" s="13" t="n"/>
      <c r="B1437" s="5" t="n"/>
      <c r="C1437" s="15" t="n"/>
      <c r="D1437" s="14" t="n"/>
      <c r="E1437" s="5" t="n"/>
      <c r="F1437" s="5" t="n"/>
      <c r="G1437" s="6">
        <f>IF(B1437&amp;""="","",IFERROR(INDEX('الوحدات'!$C$6:$C$305,MATCH(B1437&amp;"",'الوحدات'!$A$6:$A$305,0))&amp;"","كود غير موجود"))</f>
        <v/>
      </c>
      <c r="H1437" s="22">
        <f>IF(OR(B1437&amp;""="",NOT(ISNUMBER(A1437))),"",IF(COUNTIFS($B$6:$B$2005,B1437&amp;"",$A$6:$A$2005,"&gt;"&amp;A1437)=0,1,0))</f>
        <v/>
      </c>
      <c r="I1437" s="22">
        <f>IF(B1437&amp;""="","",COUNTIFS($B$6:B1437,B1437&amp;""))</f>
        <v/>
      </c>
      <c r="J1437" s="6">
        <f>IF(B1437&amp;""="","",B1437&amp;"|"&amp;I1437)</f>
        <v/>
      </c>
    </row>
    <row r="1438">
      <c r="A1438" s="13" t="n"/>
      <c r="B1438" s="5" t="n"/>
      <c r="C1438" s="15" t="n"/>
      <c r="D1438" s="14" t="n"/>
      <c r="E1438" s="5" t="n"/>
      <c r="F1438" s="5" t="n"/>
      <c r="G1438" s="6">
        <f>IF(B1438&amp;""="","",IFERROR(INDEX('الوحدات'!$C$6:$C$305,MATCH(B1438&amp;"",'الوحدات'!$A$6:$A$305,0))&amp;"","كود غير موجود"))</f>
        <v/>
      </c>
      <c r="H1438" s="22">
        <f>IF(OR(B1438&amp;""="",NOT(ISNUMBER(A1438))),"",IF(COUNTIFS($B$6:$B$2005,B1438&amp;"",$A$6:$A$2005,"&gt;"&amp;A1438)=0,1,0))</f>
        <v/>
      </c>
      <c r="I1438" s="22">
        <f>IF(B1438&amp;""="","",COUNTIFS($B$6:B1438,B1438&amp;""))</f>
        <v/>
      </c>
      <c r="J1438" s="6">
        <f>IF(B1438&amp;""="","",B1438&amp;"|"&amp;I1438)</f>
        <v/>
      </c>
    </row>
    <row r="1439">
      <c r="A1439" s="13" t="n"/>
      <c r="B1439" s="5" t="n"/>
      <c r="C1439" s="15" t="n"/>
      <c r="D1439" s="14" t="n"/>
      <c r="E1439" s="5" t="n"/>
      <c r="F1439" s="5" t="n"/>
      <c r="G1439" s="6">
        <f>IF(B1439&amp;""="","",IFERROR(INDEX('الوحدات'!$C$6:$C$305,MATCH(B1439&amp;"",'الوحدات'!$A$6:$A$305,0))&amp;"","كود غير موجود"))</f>
        <v/>
      </c>
      <c r="H1439" s="22">
        <f>IF(OR(B1439&amp;""="",NOT(ISNUMBER(A1439))),"",IF(COUNTIFS($B$6:$B$2005,B1439&amp;"",$A$6:$A$2005,"&gt;"&amp;A1439)=0,1,0))</f>
        <v/>
      </c>
      <c r="I1439" s="22">
        <f>IF(B1439&amp;""="","",COUNTIFS($B$6:B1439,B1439&amp;""))</f>
        <v/>
      </c>
      <c r="J1439" s="6">
        <f>IF(B1439&amp;""="","",B1439&amp;"|"&amp;I1439)</f>
        <v/>
      </c>
    </row>
    <row r="1440">
      <c r="A1440" s="13" t="n"/>
      <c r="B1440" s="5" t="n"/>
      <c r="C1440" s="15" t="n"/>
      <c r="D1440" s="14" t="n"/>
      <c r="E1440" s="5" t="n"/>
      <c r="F1440" s="5" t="n"/>
      <c r="G1440" s="6">
        <f>IF(B1440&amp;""="","",IFERROR(INDEX('الوحدات'!$C$6:$C$305,MATCH(B1440&amp;"",'الوحدات'!$A$6:$A$305,0))&amp;"","كود غير موجود"))</f>
        <v/>
      </c>
      <c r="H1440" s="22">
        <f>IF(OR(B1440&amp;""="",NOT(ISNUMBER(A1440))),"",IF(COUNTIFS($B$6:$B$2005,B1440&amp;"",$A$6:$A$2005,"&gt;"&amp;A1440)=0,1,0))</f>
        <v/>
      </c>
      <c r="I1440" s="22">
        <f>IF(B1440&amp;""="","",COUNTIFS($B$6:B1440,B1440&amp;""))</f>
        <v/>
      </c>
      <c r="J1440" s="6">
        <f>IF(B1440&amp;""="","",B1440&amp;"|"&amp;I1440)</f>
        <v/>
      </c>
    </row>
    <row r="1441">
      <c r="A1441" s="13" t="n"/>
      <c r="B1441" s="5" t="n"/>
      <c r="C1441" s="15" t="n"/>
      <c r="D1441" s="14" t="n"/>
      <c r="E1441" s="5" t="n"/>
      <c r="F1441" s="5" t="n"/>
      <c r="G1441" s="6">
        <f>IF(B1441&amp;""="","",IFERROR(INDEX('الوحدات'!$C$6:$C$305,MATCH(B1441&amp;"",'الوحدات'!$A$6:$A$305,0))&amp;"","كود غير موجود"))</f>
        <v/>
      </c>
      <c r="H1441" s="22">
        <f>IF(OR(B1441&amp;""="",NOT(ISNUMBER(A1441))),"",IF(COUNTIFS($B$6:$B$2005,B1441&amp;"",$A$6:$A$2005,"&gt;"&amp;A1441)=0,1,0))</f>
        <v/>
      </c>
      <c r="I1441" s="22">
        <f>IF(B1441&amp;""="","",COUNTIFS($B$6:B1441,B1441&amp;""))</f>
        <v/>
      </c>
      <c r="J1441" s="6">
        <f>IF(B1441&amp;""="","",B1441&amp;"|"&amp;I1441)</f>
        <v/>
      </c>
    </row>
    <row r="1442">
      <c r="A1442" s="13" t="n"/>
      <c r="B1442" s="5" t="n"/>
      <c r="C1442" s="15" t="n"/>
      <c r="D1442" s="14" t="n"/>
      <c r="E1442" s="5" t="n"/>
      <c r="F1442" s="5" t="n"/>
      <c r="G1442" s="6">
        <f>IF(B1442&amp;""="","",IFERROR(INDEX('الوحدات'!$C$6:$C$305,MATCH(B1442&amp;"",'الوحدات'!$A$6:$A$305,0))&amp;"","كود غير موجود"))</f>
        <v/>
      </c>
      <c r="H1442" s="22">
        <f>IF(OR(B1442&amp;""="",NOT(ISNUMBER(A1442))),"",IF(COUNTIFS($B$6:$B$2005,B1442&amp;"",$A$6:$A$2005,"&gt;"&amp;A1442)=0,1,0))</f>
        <v/>
      </c>
      <c r="I1442" s="22">
        <f>IF(B1442&amp;""="","",COUNTIFS($B$6:B1442,B1442&amp;""))</f>
        <v/>
      </c>
      <c r="J1442" s="6">
        <f>IF(B1442&amp;""="","",B1442&amp;"|"&amp;I1442)</f>
        <v/>
      </c>
    </row>
    <row r="1443">
      <c r="A1443" s="13" t="n"/>
      <c r="B1443" s="5" t="n"/>
      <c r="C1443" s="15" t="n"/>
      <c r="D1443" s="14" t="n"/>
      <c r="E1443" s="5" t="n"/>
      <c r="F1443" s="5" t="n"/>
      <c r="G1443" s="6">
        <f>IF(B1443&amp;""="","",IFERROR(INDEX('الوحدات'!$C$6:$C$305,MATCH(B1443&amp;"",'الوحدات'!$A$6:$A$305,0))&amp;"","كود غير موجود"))</f>
        <v/>
      </c>
      <c r="H1443" s="22">
        <f>IF(OR(B1443&amp;""="",NOT(ISNUMBER(A1443))),"",IF(COUNTIFS($B$6:$B$2005,B1443&amp;"",$A$6:$A$2005,"&gt;"&amp;A1443)=0,1,0))</f>
        <v/>
      </c>
      <c r="I1443" s="22">
        <f>IF(B1443&amp;""="","",COUNTIFS($B$6:B1443,B1443&amp;""))</f>
        <v/>
      </c>
      <c r="J1443" s="6">
        <f>IF(B1443&amp;""="","",B1443&amp;"|"&amp;I1443)</f>
        <v/>
      </c>
    </row>
    <row r="1444">
      <c r="A1444" s="13" t="n"/>
      <c r="B1444" s="5" t="n"/>
      <c r="C1444" s="15" t="n"/>
      <c r="D1444" s="14" t="n"/>
      <c r="E1444" s="5" t="n"/>
      <c r="F1444" s="5" t="n"/>
      <c r="G1444" s="6">
        <f>IF(B1444&amp;""="","",IFERROR(INDEX('الوحدات'!$C$6:$C$305,MATCH(B1444&amp;"",'الوحدات'!$A$6:$A$305,0))&amp;"","كود غير موجود"))</f>
        <v/>
      </c>
      <c r="H1444" s="22">
        <f>IF(OR(B1444&amp;""="",NOT(ISNUMBER(A1444))),"",IF(COUNTIFS($B$6:$B$2005,B1444&amp;"",$A$6:$A$2005,"&gt;"&amp;A1444)=0,1,0))</f>
        <v/>
      </c>
      <c r="I1444" s="22">
        <f>IF(B1444&amp;""="","",COUNTIFS($B$6:B1444,B1444&amp;""))</f>
        <v/>
      </c>
      <c r="J1444" s="6">
        <f>IF(B1444&amp;""="","",B1444&amp;"|"&amp;I1444)</f>
        <v/>
      </c>
    </row>
    <row r="1445">
      <c r="A1445" s="13" t="n"/>
      <c r="B1445" s="5" t="n"/>
      <c r="C1445" s="15" t="n"/>
      <c r="D1445" s="14" t="n"/>
      <c r="E1445" s="5" t="n"/>
      <c r="F1445" s="5" t="n"/>
      <c r="G1445" s="6">
        <f>IF(B1445&amp;""="","",IFERROR(INDEX('الوحدات'!$C$6:$C$305,MATCH(B1445&amp;"",'الوحدات'!$A$6:$A$305,0))&amp;"","كود غير موجود"))</f>
        <v/>
      </c>
      <c r="H1445" s="22">
        <f>IF(OR(B1445&amp;""="",NOT(ISNUMBER(A1445))),"",IF(COUNTIFS($B$6:$B$2005,B1445&amp;"",$A$6:$A$2005,"&gt;"&amp;A1445)=0,1,0))</f>
        <v/>
      </c>
      <c r="I1445" s="22">
        <f>IF(B1445&amp;""="","",COUNTIFS($B$6:B1445,B1445&amp;""))</f>
        <v/>
      </c>
      <c r="J1445" s="6">
        <f>IF(B1445&amp;""="","",B1445&amp;"|"&amp;I1445)</f>
        <v/>
      </c>
    </row>
    <row r="1446">
      <c r="A1446" s="13" t="n"/>
      <c r="B1446" s="5" t="n"/>
      <c r="C1446" s="15" t="n"/>
      <c r="D1446" s="14" t="n"/>
      <c r="E1446" s="5" t="n"/>
      <c r="F1446" s="5" t="n"/>
      <c r="G1446" s="6">
        <f>IF(B1446&amp;""="","",IFERROR(INDEX('الوحدات'!$C$6:$C$305,MATCH(B1446&amp;"",'الوحدات'!$A$6:$A$305,0))&amp;"","كود غير موجود"))</f>
        <v/>
      </c>
      <c r="H1446" s="22">
        <f>IF(OR(B1446&amp;""="",NOT(ISNUMBER(A1446))),"",IF(COUNTIFS($B$6:$B$2005,B1446&amp;"",$A$6:$A$2005,"&gt;"&amp;A1446)=0,1,0))</f>
        <v/>
      </c>
      <c r="I1446" s="22">
        <f>IF(B1446&amp;""="","",COUNTIFS($B$6:B1446,B1446&amp;""))</f>
        <v/>
      </c>
      <c r="J1446" s="6">
        <f>IF(B1446&amp;""="","",B1446&amp;"|"&amp;I1446)</f>
        <v/>
      </c>
    </row>
    <row r="1447">
      <c r="A1447" s="13" t="n"/>
      <c r="B1447" s="5" t="n"/>
      <c r="C1447" s="15" t="n"/>
      <c r="D1447" s="14" t="n"/>
      <c r="E1447" s="5" t="n"/>
      <c r="F1447" s="5" t="n"/>
      <c r="G1447" s="6">
        <f>IF(B1447&amp;""="","",IFERROR(INDEX('الوحدات'!$C$6:$C$305,MATCH(B1447&amp;"",'الوحدات'!$A$6:$A$305,0))&amp;"","كود غير موجود"))</f>
        <v/>
      </c>
      <c r="H1447" s="22">
        <f>IF(OR(B1447&amp;""="",NOT(ISNUMBER(A1447))),"",IF(COUNTIFS($B$6:$B$2005,B1447&amp;"",$A$6:$A$2005,"&gt;"&amp;A1447)=0,1,0))</f>
        <v/>
      </c>
      <c r="I1447" s="22">
        <f>IF(B1447&amp;""="","",COUNTIFS($B$6:B1447,B1447&amp;""))</f>
        <v/>
      </c>
      <c r="J1447" s="6">
        <f>IF(B1447&amp;""="","",B1447&amp;"|"&amp;I1447)</f>
        <v/>
      </c>
    </row>
    <row r="1448">
      <c r="A1448" s="13" t="n"/>
      <c r="B1448" s="5" t="n"/>
      <c r="C1448" s="15" t="n"/>
      <c r="D1448" s="14" t="n"/>
      <c r="E1448" s="5" t="n"/>
      <c r="F1448" s="5" t="n"/>
      <c r="G1448" s="6">
        <f>IF(B1448&amp;""="","",IFERROR(INDEX('الوحدات'!$C$6:$C$305,MATCH(B1448&amp;"",'الوحدات'!$A$6:$A$305,0))&amp;"","كود غير موجود"))</f>
        <v/>
      </c>
      <c r="H1448" s="22">
        <f>IF(OR(B1448&amp;""="",NOT(ISNUMBER(A1448))),"",IF(COUNTIFS($B$6:$B$2005,B1448&amp;"",$A$6:$A$2005,"&gt;"&amp;A1448)=0,1,0))</f>
        <v/>
      </c>
      <c r="I1448" s="22">
        <f>IF(B1448&amp;""="","",COUNTIFS($B$6:B1448,B1448&amp;""))</f>
        <v/>
      </c>
      <c r="J1448" s="6">
        <f>IF(B1448&amp;""="","",B1448&amp;"|"&amp;I1448)</f>
        <v/>
      </c>
    </row>
    <row r="1449">
      <c r="A1449" s="13" t="n"/>
      <c r="B1449" s="5" t="n"/>
      <c r="C1449" s="15" t="n"/>
      <c r="D1449" s="14" t="n"/>
      <c r="E1449" s="5" t="n"/>
      <c r="F1449" s="5" t="n"/>
      <c r="G1449" s="6">
        <f>IF(B1449&amp;""="","",IFERROR(INDEX('الوحدات'!$C$6:$C$305,MATCH(B1449&amp;"",'الوحدات'!$A$6:$A$305,0))&amp;"","كود غير موجود"))</f>
        <v/>
      </c>
      <c r="H1449" s="22">
        <f>IF(OR(B1449&amp;""="",NOT(ISNUMBER(A1449))),"",IF(COUNTIFS($B$6:$B$2005,B1449&amp;"",$A$6:$A$2005,"&gt;"&amp;A1449)=0,1,0))</f>
        <v/>
      </c>
      <c r="I1449" s="22">
        <f>IF(B1449&amp;""="","",COUNTIFS($B$6:B1449,B1449&amp;""))</f>
        <v/>
      </c>
      <c r="J1449" s="6">
        <f>IF(B1449&amp;""="","",B1449&amp;"|"&amp;I1449)</f>
        <v/>
      </c>
    </row>
    <row r="1450">
      <c r="A1450" s="13" t="n"/>
      <c r="B1450" s="5" t="n"/>
      <c r="C1450" s="15" t="n"/>
      <c r="D1450" s="14" t="n"/>
      <c r="E1450" s="5" t="n"/>
      <c r="F1450" s="5" t="n"/>
      <c r="G1450" s="6">
        <f>IF(B1450&amp;""="","",IFERROR(INDEX('الوحدات'!$C$6:$C$305,MATCH(B1450&amp;"",'الوحدات'!$A$6:$A$305,0))&amp;"","كود غير موجود"))</f>
        <v/>
      </c>
      <c r="H1450" s="22">
        <f>IF(OR(B1450&amp;""="",NOT(ISNUMBER(A1450))),"",IF(COUNTIFS($B$6:$B$2005,B1450&amp;"",$A$6:$A$2005,"&gt;"&amp;A1450)=0,1,0))</f>
        <v/>
      </c>
      <c r="I1450" s="22">
        <f>IF(B1450&amp;""="","",COUNTIFS($B$6:B1450,B1450&amp;""))</f>
        <v/>
      </c>
      <c r="J1450" s="6">
        <f>IF(B1450&amp;""="","",B1450&amp;"|"&amp;I1450)</f>
        <v/>
      </c>
    </row>
    <row r="1451">
      <c r="A1451" s="13" t="n"/>
      <c r="B1451" s="5" t="n"/>
      <c r="C1451" s="15" t="n"/>
      <c r="D1451" s="14" t="n"/>
      <c r="E1451" s="5" t="n"/>
      <c r="F1451" s="5" t="n"/>
      <c r="G1451" s="6">
        <f>IF(B1451&amp;""="","",IFERROR(INDEX('الوحدات'!$C$6:$C$305,MATCH(B1451&amp;"",'الوحدات'!$A$6:$A$305,0))&amp;"","كود غير موجود"))</f>
        <v/>
      </c>
      <c r="H1451" s="22">
        <f>IF(OR(B1451&amp;""="",NOT(ISNUMBER(A1451))),"",IF(COUNTIFS($B$6:$B$2005,B1451&amp;"",$A$6:$A$2005,"&gt;"&amp;A1451)=0,1,0))</f>
        <v/>
      </c>
      <c r="I1451" s="22">
        <f>IF(B1451&amp;""="","",COUNTIFS($B$6:B1451,B1451&amp;""))</f>
        <v/>
      </c>
      <c r="J1451" s="6">
        <f>IF(B1451&amp;""="","",B1451&amp;"|"&amp;I1451)</f>
        <v/>
      </c>
    </row>
    <row r="1452">
      <c r="A1452" s="13" t="n"/>
      <c r="B1452" s="5" t="n"/>
      <c r="C1452" s="15" t="n"/>
      <c r="D1452" s="14" t="n"/>
      <c r="E1452" s="5" t="n"/>
      <c r="F1452" s="5" t="n"/>
      <c r="G1452" s="6">
        <f>IF(B1452&amp;""="","",IFERROR(INDEX('الوحدات'!$C$6:$C$305,MATCH(B1452&amp;"",'الوحدات'!$A$6:$A$305,0))&amp;"","كود غير موجود"))</f>
        <v/>
      </c>
      <c r="H1452" s="22">
        <f>IF(OR(B1452&amp;""="",NOT(ISNUMBER(A1452))),"",IF(COUNTIFS($B$6:$B$2005,B1452&amp;"",$A$6:$A$2005,"&gt;"&amp;A1452)=0,1,0))</f>
        <v/>
      </c>
      <c r="I1452" s="22">
        <f>IF(B1452&amp;""="","",COUNTIFS($B$6:B1452,B1452&amp;""))</f>
        <v/>
      </c>
      <c r="J1452" s="6">
        <f>IF(B1452&amp;""="","",B1452&amp;"|"&amp;I1452)</f>
        <v/>
      </c>
    </row>
    <row r="1453">
      <c r="A1453" s="13" t="n"/>
      <c r="B1453" s="5" t="n"/>
      <c r="C1453" s="15" t="n"/>
      <c r="D1453" s="14" t="n"/>
      <c r="E1453" s="5" t="n"/>
      <c r="F1453" s="5" t="n"/>
      <c r="G1453" s="6">
        <f>IF(B1453&amp;""="","",IFERROR(INDEX('الوحدات'!$C$6:$C$305,MATCH(B1453&amp;"",'الوحدات'!$A$6:$A$305,0))&amp;"","كود غير موجود"))</f>
        <v/>
      </c>
      <c r="H1453" s="22">
        <f>IF(OR(B1453&amp;""="",NOT(ISNUMBER(A1453))),"",IF(COUNTIFS($B$6:$B$2005,B1453&amp;"",$A$6:$A$2005,"&gt;"&amp;A1453)=0,1,0))</f>
        <v/>
      </c>
      <c r="I1453" s="22">
        <f>IF(B1453&amp;""="","",COUNTIFS($B$6:B1453,B1453&amp;""))</f>
        <v/>
      </c>
      <c r="J1453" s="6">
        <f>IF(B1453&amp;""="","",B1453&amp;"|"&amp;I1453)</f>
        <v/>
      </c>
    </row>
    <row r="1454">
      <c r="A1454" s="13" t="n"/>
      <c r="B1454" s="5" t="n"/>
      <c r="C1454" s="15" t="n"/>
      <c r="D1454" s="14" t="n"/>
      <c r="E1454" s="5" t="n"/>
      <c r="F1454" s="5" t="n"/>
      <c r="G1454" s="6">
        <f>IF(B1454&amp;""="","",IFERROR(INDEX('الوحدات'!$C$6:$C$305,MATCH(B1454&amp;"",'الوحدات'!$A$6:$A$305,0))&amp;"","كود غير موجود"))</f>
        <v/>
      </c>
      <c r="H1454" s="22">
        <f>IF(OR(B1454&amp;""="",NOT(ISNUMBER(A1454))),"",IF(COUNTIFS($B$6:$B$2005,B1454&amp;"",$A$6:$A$2005,"&gt;"&amp;A1454)=0,1,0))</f>
        <v/>
      </c>
      <c r="I1454" s="22">
        <f>IF(B1454&amp;""="","",COUNTIFS($B$6:B1454,B1454&amp;""))</f>
        <v/>
      </c>
      <c r="J1454" s="6">
        <f>IF(B1454&amp;""="","",B1454&amp;"|"&amp;I1454)</f>
        <v/>
      </c>
    </row>
    <row r="1455">
      <c r="A1455" s="13" t="n"/>
      <c r="B1455" s="5" t="n"/>
      <c r="C1455" s="15" t="n"/>
      <c r="D1455" s="14" t="n"/>
      <c r="E1455" s="5" t="n"/>
      <c r="F1455" s="5" t="n"/>
      <c r="G1455" s="6">
        <f>IF(B1455&amp;""="","",IFERROR(INDEX('الوحدات'!$C$6:$C$305,MATCH(B1455&amp;"",'الوحدات'!$A$6:$A$305,0))&amp;"","كود غير موجود"))</f>
        <v/>
      </c>
      <c r="H1455" s="22">
        <f>IF(OR(B1455&amp;""="",NOT(ISNUMBER(A1455))),"",IF(COUNTIFS($B$6:$B$2005,B1455&amp;"",$A$6:$A$2005,"&gt;"&amp;A1455)=0,1,0))</f>
        <v/>
      </c>
      <c r="I1455" s="22">
        <f>IF(B1455&amp;""="","",COUNTIFS($B$6:B1455,B1455&amp;""))</f>
        <v/>
      </c>
      <c r="J1455" s="6">
        <f>IF(B1455&amp;""="","",B1455&amp;"|"&amp;I1455)</f>
        <v/>
      </c>
    </row>
    <row r="1456">
      <c r="A1456" s="13" t="n"/>
      <c r="B1456" s="5" t="n"/>
      <c r="C1456" s="15" t="n"/>
      <c r="D1456" s="14" t="n"/>
      <c r="E1456" s="5" t="n"/>
      <c r="F1456" s="5" t="n"/>
      <c r="G1456" s="6">
        <f>IF(B1456&amp;""="","",IFERROR(INDEX('الوحدات'!$C$6:$C$305,MATCH(B1456&amp;"",'الوحدات'!$A$6:$A$305,0))&amp;"","كود غير موجود"))</f>
        <v/>
      </c>
      <c r="H1456" s="22">
        <f>IF(OR(B1456&amp;""="",NOT(ISNUMBER(A1456))),"",IF(COUNTIFS($B$6:$B$2005,B1456&amp;"",$A$6:$A$2005,"&gt;"&amp;A1456)=0,1,0))</f>
        <v/>
      </c>
      <c r="I1456" s="22">
        <f>IF(B1456&amp;""="","",COUNTIFS($B$6:B1456,B1456&amp;""))</f>
        <v/>
      </c>
      <c r="J1456" s="6">
        <f>IF(B1456&amp;""="","",B1456&amp;"|"&amp;I1456)</f>
        <v/>
      </c>
    </row>
    <row r="1457">
      <c r="A1457" s="13" t="n"/>
      <c r="B1457" s="5" t="n"/>
      <c r="C1457" s="15" t="n"/>
      <c r="D1457" s="14" t="n"/>
      <c r="E1457" s="5" t="n"/>
      <c r="F1457" s="5" t="n"/>
      <c r="G1457" s="6">
        <f>IF(B1457&amp;""="","",IFERROR(INDEX('الوحدات'!$C$6:$C$305,MATCH(B1457&amp;"",'الوحدات'!$A$6:$A$305,0))&amp;"","كود غير موجود"))</f>
        <v/>
      </c>
      <c r="H1457" s="22">
        <f>IF(OR(B1457&amp;""="",NOT(ISNUMBER(A1457))),"",IF(COUNTIFS($B$6:$B$2005,B1457&amp;"",$A$6:$A$2005,"&gt;"&amp;A1457)=0,1,0))</f>
        <v/>
      </c>
      <c r="I1457" s="22">
        <f>IF(B1457&amp;""="","",COUNTIFS($B$6:B1457,B1457&amp;""))</f>
        <v/>
      </c>
      <c r="J1457" s="6">
        <f>IF(B1457&amp;""="","",B1457&amp;"|"&amp;I1457)</f>
        <v/>
      </c>
    </row>
    <row r="1458">
      <c r="A1458" s="13" t="n"/>
      <c r="B1458" s="5" t="n"/>
      <c r="C1458" s="15" t="n"/>
      <c r="D1458" s="14" t="n"/>
      <c r="E1458" s="5" t="n"/>
      <c r="F1458" s="5" t="n"/>
      <c r="G1458" s="6">
        <f>IF(B1458&amp;""="","",IFERROR(INDEX('الوحدات'!$C$6:$C$305,MATCH(B1458&amp;"",'الوحدات'!$A$6:$A$305,0))&amp;"","كود غير موجود"))</f>
        <v/>
      </c>
      <c r="H1458" s="22">
        <f>IF(OR(B1458&amp;""="",NOT(ISNUMBER(A1458))),"",IF(COUNTIFS($B$6:$B$2005,B1458&amp;"",$A$6:$A$2005,"&gt;"&amp;A1458)=0,1,0))</f>
        <v/>
      </c>
      <c r="I1458" s="22">
        <f>IF(B1458&amp;""="","",COUNTIFS($B$6:B1458,B1458&amp;""))</f>
        <v/>
      </c>
      <c r="J1458" s="6">
        <f>IF(B1458&amp;""="","",B1458&amp;"|"&amp;I1458)</f>
        <v/>
      </c>
    </row>
    <row r="1459">
      <c r="A1459" s="13" t="n"/>
      <c r="B1459" s="5" t="n"/>
      <c r="C1459" s="15" t="n"/>
      <c r="D1459" s="14" t="n"/>
      <c r="E1459" s="5" t="n"/>
      <c r="F1459" s="5" t="n"/>
      <c r="G1459" s="6">
        <f>IF(B1459&amp;""="","",IFERROR(INDEX('الوحدات'!$C$6:$C$305,MATCH(B1459&amp;"",'الوحدات'!$A$6:$A$305,0))&amp;"","كود غير موجود"))</f>
        <v/>
      </c>
      <c r="H1459" s="22">
        <f>IF(OR(B1459&amp;""="",NOT(ISNUMBER(A1459))),"",IF(COUNTIFS($B$6:$B$2005,B1459&amp;"",$A$6:$A$2005,"&gt;"&amp;A1459)=0,1,0))</f>
        <v/>
      </c>
      <c r="I1459" s="22">
        <f>IF(B1459&amp;""="","",COUNTIFS($B$6:B1459,B1459&amp;""))</f>
        <v/>
      </c>
      <c r="J1459" s="6">
        <f>IF(B1459&amp;""="","",B1459&amp;"|"&amp;I1459)</f>
        <v/>
      </c>
    </row>
    <row r="1460">
      <c r="A1460" s="13" t="n"/>
      <c r="B1460" s="5" t="n"/>
      <c r="C1460" s="15" t="n"/>
      <c r="D1460" s="14" t="n"/>
      <c r="E1460" s="5" t="n"/>
      <c r="F1460" s="5" t="n"/>
      <c r="G1460" s="6">
        <f>IF(B1460&amp;""="","",IFERROR(INDEX('الوحدات'!$C$6:$C$305,MATCH(B1460&amp;"",'الوحدات'!$A$6:$A$305,0))&amp;"","كود غير موجود"))</f>
        <v/>
      </c>
      <c r="H1460" s="22">
        <f>IF(OR(B1460&amp;""="",NOT(ISNUMBER(A1460))),"",IF(COUNTIFS($B$6:$B$2005,B1460&amp;"",$A$6:$A$2005,"&gt;"&amp;A1460)=0,1,0))</f>
        <v/>
      </c>
      <c r="I1460" s="22">
        <f>IF(B1460&amp;""="","",COUNTIFS($B$6:B1460,B1460&amp;""))</f>
        <v/>
      </c>
      <c r="J1460" s="6">
        <f>IF(B1460&amp;""="","",B1460&amp;"|"&amp;I1460)</f>
        <v/>
      </c>
    </row>
    <row r="1461">
      <c r="A1461" s="13" t="n"/>
      <c r="B1461" s="5" t="n"/>
      <c r="C1461" s="15" t="n"/>
      <c r="D1461" s="14" t="n"/>
      <c r="E1461" s="5" t="n"/>
      <c r="F1461" s="5" t="n"/>
      <c r="G1461" s="6">
        <f>IF(B1461&amp;""="","",IFERROR(INDEX('الوحدات'!$C$6:$C$305,MATCH(B1461&amp;"",'الوحدات'!$A$6:$A$305,0))&amp;"","كود غير موجود"))</f>
        <v/>
      </c>
      <c r="H1461" s="22">
        <f>IF(OR(B1461&amp;""="",NOT(ISNUMBER(A1461))),"",IF(COUNTIFS($B$6:$B$2005,B1461&amp;"",$A$6:$A$2005,"&gt;"&amp;A1461)=0,1,0))</f>
        <v/>
      </c>
      <c r="I1461" s="22">
        <f>IF(B1461&amp;""="","",COUNTIFS($B$6:B1461,B1461&amp;""))</f>
        <v/>
      </c>
      <c r="J1461" s="6">
        <f>IF(B1461&amp;""="","",B1461&amp;"|"&amp;I1461)</f>
        <v/>
      </c>
    </row>
    <row r="1462">
      <c r="A1462" s="13" t="n"/>
      <c r="B1462" s="5" t="n"/>
      <c r="C1462" s="15" t="n"/>
      <c r="D1462" s="14" t="n"/>
      <c r="E1462" s="5" t="n"/>
      <c r="F1462" s="5" t="n"/>
      <c r="G1462" s="6">
        <f>IF(B1462&amp;""="","",IFERROR(INDEX('الوحدات'!$C$6:$C$305,MATCH(B1462&amp;"",'الوحدات'!$A$6:$A$305,0))&amp;"","كود غير موجود"))</f>
        <v/>
      </c>
      <c r="H1462" s="22">
        <f>IF(OR(B1462&amp;""="",NOT(ISNUMBER(A1462))),"",IF(COUNTIFS($B$6:$B$2005,B1462&amp;"",$A$6:$A$2005,"&gt;"&amp;A1462)=0,1,0))</f>
        <v/>
      </c>
      <c r="I1462" s="22">
        <f>IF(B1462&amp;""="","",COUNTIFS($B$6:B1462,B1462&amp;""))</f>
        <v/>
      </c>
      <c r="J1462" s="6">
        <f>IF(B1462&amp;""="","",B1462&amp;"|"&amp;I1462)</f>
        <v/>
      </c>
    </row>
    <row r="1463">
      <c r="A1463" s="13" t="n"/>
      <c r="B1463" s="5" t="n"/>
      <c r="C1463" s="15" t="n"/>
      <c r="D1463" s="14" t="n"/>
      <c r="E1463" s="5" t="n"/>
      <c r="F1463" s="5" t="n"/>
      <c r="G1463" s="6">
        <f>IF(B1463&amp;""="","",IFERROR(INDEX('الوحدات'!$C$6:$C$305,MATCH(B1463&amp;"",'الوحدات'!$A$6:$A$305,0))&amp;"","كود غير موجود"))</f>
        <v/>
      </c>
      <c r="H1463" s="22">
        <f>IF(OR(B1463&amp;""="",NOT(ISNUMBER(A1463))),"",IF(COUNTIFS($B$6:$B$2005,B1463&amp;"",$A$6:$A$2005,"&gt;"&amp;A1463)=0,1,0))</f>
        <v/>
      </c>
      <c r="I1463" s="22">
        <f>IF(B1463&amp;""="","",COUNTIFS($B$6:B1463,B1463&amp;""))</f>
        <v/>
      </c>
      <c r="J1463" s="6">
        <f>IF(B1463&amp;""="","",B1463&amp;"|"&amp;I1463)</f>
        <v/>
      </c>
    </row>
    <row r="1464">
      <c r="A1464" s="13" t="n"/>
      <c r="B1464" s="5" t="n"/>
      <c r="C1464" s="15" t="n"/>
      <c r="D1464" s="14" t="n"/>
      <c r="E1464" s="5" t="n"/>
      <c r="F1464" s="5" t="n"/>
      <c r="G1464" s="6">
        <f>IF(B1464&amp;""="","",IFERROR(INDEX('الوحدات'!$C$6:$C$305,MATCH(B1464&amp;"",'الوحدات'!$A$6:$A$305,0))&amp;"","كود غير موجود"))</f>
        <v/>
      </c>
      <c r="H1464" s="22">
        <f>IF(OR(B1464&amp;""="",NOT(ISNUMBER(A1464))),"",IF(COUNTIFS($B$6:$B$2005,B1464&amp;"",$A$6:$A$2005,"&gt;"&amp;A1464)=0,1,0))</f>
        <v/>
      </c>
      <c r="I1464" s="22">
        <f>IF(B1464&amp;""="","",COUNTIFS($B$6:B1464,B1464&amp;""))</f>
        <v/>
      </c>
      <c r="J1464" s="6">
        <f>IF(B1464&amp;""="","",B1464&amp;"|"&amp;I1464)</f>
        <v/>
      </c>
    </row>
    <row r="1465">
      <c r="A1465" s="13" t="n"/>
      <c r="B1465" s="5" t="n"/>
      <c r="C1465" s="15" t="n"/>
      <c r="D1465" s="14" t="n"/>
      <c r="E1465" s="5" t="n"/>
      <c r="F1465" s="5" t="n"/>
      <c r="G1465" s="6">
        <f>IF(B1465&amp;""="","",IFERROR(INDEX('الوحدات'!$C$6:$C$305,MATCH(B1465&amp;"",'الوحدات'!$A$6:$A$305,0))&amp;"","كود غير موجود"))</f>
        <v/>
      </c>
      <c r="H1465" s="22">
        <f>IF(OR(B1465&amp;""="",NOT(ISNUMBER(A1465))),"",IF(COUNTIFS($B$6:$B$2005,B1465&amp;"",$A$6:$A$2005,"&gt;"&amp;A1465)=0,1,0))</f>
        <v/>
      </c>
      <c r="I1465" s="22">
        <f>IF(B1465&amp;""="","",COUNTIFS($B$6:B1465,B1465&amp;""))</f>
        <v/>
      </c>
      <c r="J1465" s="6">
        <f>IF(B1465&amp;""="","",B1465&amp;"|"&amp;I1465)</f>
        <v/>
      </c>
    </row>
    <row r="1466">
      <c r="A1466" s="13" t="n"/>
      <c r="B1466" s="5" t="n"/>
      <c r="C1466" s="15" t="n"/>
      <c r="D1466" s="14" t="n"/>
      <c r="E1466" s="5" t="n"/>
      <c r="F1466" s="5" t="n"/>
      <c r="G1466" s="6">
        <f>IF(B1466&amp;""="","",IFERROR(INDEX('الوحدات'!$C$6:$C$305,MATCH(B1466&amp;"",'الوحدات'!$A$6:$A$305,0))&amp;"","كود غير موجود"))</f>
        <v/>
      </c>
      <c r="H1466" s="22">
        <f>IF(OR(B1466&amp;""="",NOT(ISNUMBER(A1466))),"",IF(COUNTIFS($B$6:$B$2005,B1466&amp;"",$A$6:$A$2005,"&gt;"&amp;A1466)=0,1,0))</f>
        <v/>
      </c>
      <c r="I1466" s="22">
        <f>IF(B1466&amp;""="","",COUNTIFS($B$6:B1466,B1466&amp;""))</f>
        <v/>
      </c>
      <c r="J1466" s="6">
        <f>IF(B1466&amp;""="","",B1466&amp;"|"&amp;I1466)</f>
        <v/>
      </c>
    </row>
    <row r="1467">
      <c r="A1467" s="13" t="n"/>
      <c r="B1467" s="5" t="n"/>
      <c r="C1467" s="15" t="n"/>
      <c r="D1467" s="14" t="n"/>
      <c r="E1467" s="5" t="n"/>
      <c r="F1467" s="5" t="n"/>
      <c r="G1467" s="6">
        <f>IF(B1467&amp;""="","",IFERROR(INDEX('الوحدات'!$C$6:$C$305,MATCH(B1467&amp;"",'الوحدات'!$A$6:$A$305,0))&amp;"","كود غير موجود"))</f>
        <v/>
      </c>
      <c r="H1467" s="22">
        <f>IF(OR(B1467&amp;""="",NOT(ISNUMBER(A1467))),"",IF(COUNTIFS($B$6:$B$2005,B1467&amp;"",$A$6:$A$2005,"&gt;"&amp;A1467)=0,1,0))</f>
        <v/>
      </c>
      <c r="I1467" s="22">
        <f>IF(B1467&amp;""="","",COUNTIFS($B$6:B1467,B1467&amp;""))</f>
        <v/>
      </c>
      <c r="J1467" s="6">
        <f>IF(B1467&amp;""="","",B1467&amp;"|"&amp;I1467)</f>
        <v/>
      </c>
    </row>
    <row r="1468">
      <c r="A1468" s="13" t="n"/>
      <c r="B1468" s="5" t="n"/>
      <c r="C1468" s="15" t="n"/>
      <c r="D1468" s="14" t="n"/>
      <c r="E1468" s="5" t="n"/>
      <c r="F1468" s="5" t="n"/>
      <c r="G1468" s="6">
        <f>IF(B1468&amp;""="","",IFERROR(INDEX('الوحدات'!$C$6:$C$305,MATCH(B1468&amp;"",'الوحدات'!$A$6:$A$305,0))&amp;"","كود غير موجود"))</f>
        <v/>
      </c>
      <c r="H1468" s="22">
        <f>IF(OR(B1468&amp;""="",NOT(ISNUMBER(A1468))),"",IF(COUNTIFS($B$6:$B$2005,B1468&amp;"",$A$6:$A$2005,"&gt;"&amp;A1468)=0,1,0))</f>
        <v/>
      </c>
      <c r="I1468" s="22">
        <f>IF(B1468&amp;""="","",COUNTIFS($B$6:B1468,B1468&amp;""))</f>
        <v/>
      </c>
      <c r="J1468" s="6">
        <f>IF(B1468&amp;""="","",B1468&amp;"|"&amp;I1468)</f>
        <v/>
      </c>
    </row>
    <row r="1469">
      <c r="A1469" s="13" t="n"/>
      <c r="B1469" s="5" t="n"/>
      <c r="C1469" s="15" t="n"/>
      <c r="D1469" s="14" t="n"/>
      <c r="E1469" s="5" t="n"/>
      <c r="F1469" s="5" t="n"/>
      <c r="G1469" s="6">
        <f>IF(B1469&amp;""="","",IFERROR(INDEX('الوحدات'!$C$6:$C$305,MATCH(B1469&amp;"",'الوحدات'!$A$6:$A$305,0))&amp;"","كود غير موجود"))</f>
        <v/>
      </c>
      <c r="H1469" s="22">
        <f>IF(OR(B1469&amp;""="",NOT(ISNUMBER(A1469))),"",IF(COUNTIFS($B$6:$B$2005,B1469&amp;"",$A$6:$A$2005,"&gt;"&amp;A1469)=0,1,0))</f>
        <v/>
      </c>
      <c r="I1469" s="22">
        <f>IF(B1469&amp;""="","",COUNTIFS($B$6:B1469,B1469&amp;""))</f>
        <v/>
      </c>
      <c r="J1469" s="6">
        <f>IF(B1469&amp;""="","",B1469&amp;"|"&amp;I1469)</f>
        <v/>
      </c>
    </row>
    <row r="1470">
      <c r="A1470" s="13" t="n"/>
      <c r="B1470" s="5" t="n"/>
      <c r="C1470" s="15" t="n"/>
      <c r="D1470" s="14" t="n"/>
      <c r="E1470" s="5" t="n"/>
      <c r="F1470" s="5" t="n"/>
      <c r="G1470" s="6">
        <f>IF(B1470&amp;""="","",IFERROR(INDEX('الوحدات'!$C$6:$C$305,MATCH(B1470&amp;"",'الوحدات'!$A$6:$A$305,0))&amp;"","كود غير موجود"))</f>
        <v/>
      </c>
      <c r="H1470" s="22">
        <f>IF(OR(B1470&amp;""="",NOT(ISNUMBER(A1470))),"",IF(COUNTIFS($B$6:$B$2005,B1470&amp;"",$A$6:$A$2005,"&gt;"&amp;A1470)=0,1,0))</f>
        <v/>
      </c>
      <c r="I1470" s="22">
        <f>IF(B1470&amp;""="","",COUNTIFS($B$6:B1470,B1470&amp;""))</f>
        <v/>
      </c>
      <c r="J1470" s="6">
        <f>IF(B1470&amp;""="","",B1470&amp;"|"&amp;I1470)</f>
        <v/>
      </c>
    </row>
    <row r="1471">
      <c r="A1471" s="13" t="n"/>
      <c r="B1471" s="5" t="n"/>
      <c r="C1471" s="15" t="n"/>
      <c r="D1471" s="14" t="n"/>
      <c r="E1471" s="5" t="n"/>
      <c r="F1471" s="5" t="n"/>
      <c r="G1471" s="6">
        <f>IF(B1471&amp;""="","",IFERROR(INDEX('الوحدات'!$C$6:$C$305,MATCH(B1471&amp;"",'الوحدات'!$A$6:$A$305,0))&amp;"","كود غير موجود"))</f>
        <v/>
      </c>
      <c r="H1471" s="22">
        <f>IF(OR(B1471&amp;""="",NOT(ISNUMBER(A1471))),"",IF(COUNTIFS($B$6:$B$2005,B1471&amp;"",$A$6:$A$2005,"&gt;"&amp;A1471)=0,1,0))</f>
        <v/>
      </c>
      <c r="I1471" s="22">
        <f>IF(B1471&amp;""="","",COUNTIFS($B$6:B1471,B1471&amp;""))</f>
        <v/>
      </c>
      <c r="J1471" s="6">
        <f>IF(B1471&amp;""="","",B1471&amp;"|"&amp;I1471)</f>
        <v/>
      </c>
    </row>
    <row r="1472">
      <c r="A1472" s="13" t="n"/>
      <c r="B1472" s="5" t="n"/>
      <c r="C1472" s="15" t="n"/>
      <c r="D1472" s="14" t="n"/>
      <c r="E1472" s="5" t="n"/>
      <c r="F1472" s="5" t="n"/>
      <c r="G1472" s="6">
        <f>IF(B1472&amp;""="","",IFERROR(INDEX('الوحدات'!$C$6:$C$305,MATCH(B1472&amp;"",'الوحدات'!$A$6:$A$305,0))&amp;"","كود غير موجود"))</f>
        <v/>
      </c>
      <c r="H1472" s="22">
        <f>IF(OR(B1472&amp;""="",NOT(ISNUMBER(A1472))),"",IF(COUNTIFS($B$6:$B$2005,B1472&amp;"",$A$6:$A$2005,"&gt;"&amp;A1472)=0,1,0))</f>
        <v/>
      </c>
      <c r="I1472" s="22">
        <f>IF(B1472&amp;""="","",COUNTIFS($B$6:B1472,B1472&amp;""))</f>
        <v/>
      </c>
      <c r="J1472" s="6">
        <f>IF(B1472&amp;""="","",B1472&amp;"|"&amp;I1472)</f>
        <v/>
      </c>
    </row>
    <row r="1473">
      <c r="A1473" s="13" t="n"/>
      <c r="B1473" s="5" t="n"/>
      <c r="C1473" s="15" t="n"/>
      <c r="D1473" s="14" t="n"/>
      <c r="E1473" s="5" t="n"/>
      <c r="F1473" s="5" t="n"/>
      <c r="G1473" s="6">
        <f>IF(B1473&amp;""="","",IFERROR(INDEX('الوحدات'!$C$6:$C$305,MATCH(B1473&amp;"",'الوحدات'!$A$6:$A$305,0))&amp;"","كود غير موجود"))</f>
        <v/>
      </c>
      <c r="H1473" s="22">
        <f>IF(OR(B1473&amp;""="",NOT(ISNUMBER(A1473))),"",IF(COUNTIFS($B$6:$B$2005,B1473&amp;"",$A$6:$A$2005,"&gt;"&amp;A1473)=0,1,0))</f>
        <v/>
      </c>
      <c r="I1473" s="22">
        <f>IF(B1473&amp;""="","",COUNTIFS($B$6:B1473,B1473&amp;""))</f>
        <v/>
      </c>
      <c r="J1473" s="6">
        <f>IF(B1473&amp;""="","",B1473&amp;"|"&amp;I1473)</f>
        <v/>
      </c>
    </row>
    <row r="1474">
      <c r="A1474" s="13" t="n"/>
      <c r="B1474" s="5" t="n"/>
      <c r="C1474" s="15" t="n"/>
      <c r="D1474" s="14" t="n"/>
      <c r="E1474" s="5" t="n"/>
      <c r="F1474" s="5" t="n"/>
      <c r="G1474" s="6">
        <f>IF(B1474&amp;""="","",IFERROR(INDEX('الوحدات'!$C$6:$C$305,MATCH(B1474&amp;"",'الوحدات'!$A$6:$A$305,0))&amp;"","كود غير موجود"))</f>
        <v/>
      </c>
      <c r="H1474" s="22">
        <f>IF(OR(B1474&amp;""="",NOT(ISNUMBER(A1474))),"",IF(COUNTIFS($B$6:$B$2005,B1474&amp;"",$A$6:$A$2005,"&gt;"&amp;A1474)=0,1,0))</f>
        <v/>
      </c>
      <c r="I1474" s="22">
        <f>IF(B1474&amp;""="","",COUNTIFS($B$6:B1474,B1474&amp;""))</f>
        <v/>
      </c>
      <c r="J1474" s="6">
        <f>IF(B1474&amp;""="","",B1474&amp;"|"&amp;I1474)</f>
        <v/>
      </c>
    </row>
    <row r="1475">
      <c r="A1475" s="13" t="n"/>
      <c r="B1475" s="5" t="n"/>
      <c r="C1475" s="15" t="n"/>
      <c r="D1475" s="14" t="n"/>
      <c r="E1475" s="5" t="n"/>
      <c r="F1475" s="5" t="n"/>
      <c r="G1475" s="6">
        <f>IF(B1475&amp;""="","",IFERROR(INDEX('الوحدات'!$C$6:$C$305,MATCH(B1475&amp;"",'الوحدات'!$A$6:$A$305,0))&amp;"","كود غير موجود"))</f>
        <v/>
      </c>
      <c r="H1475" s="22">
        <f>IF(OR(B1475&amp;""="",NOT(ISNUMBER(A1475))),"",IF(COUNTIFS($B$6:$B$2005,B1475&amp;"",$A$6:$A$2005,"&gt;"&amp;A1475)=0,1,0))</f>
        <v/>
      </c>
      <c r="I1475" s="22">
        <f>IF(B1475&amp;""="","",COUNTIFS($B$6:B1475,B1475&amp;""))</f>
        <v/>
      </c>
      <c r="J1475" s="6">
        <f>IF(B1475&amp;""="","",B1475&amp;"|"&amp;I1475)</f>
        <v/>
      </c>
    </row>
    <row r="1476">
      <c r="A1476" s="13" t="n"/>
      <c r="B1476" s="5" t="n"/>
      <c r="C1476" s="15" t="n"/>
      <c r="D1476" s="14" t="n"/>
      <c r="E1476" s="5" t="n"/>
      <c r="F1476" s="5" t="n"/>
      <c r="G1476" s="6">
        <f>IF(B1476&amp;""="","",IFERROR(INDEX('الوحدات'!$C$6:$C$305,MATCH(B1476&amp;"",'الوحدات'!$A$6:$A$305,0))&amp;"","كود غير موجود"))</f>
        <v/>
      </c>
      <c r="H1476" s="22">
        <f>IF(OR(B1476&amp;""="",NOT(ISNUMBER(A1476))),"",IF(COUNTIFS($B$6:$B$2005,B1476&amp;"",$A$6:$A$2005,"&gt;"&amp;A1476)=0,1,0))</f>
        <v/>
      </c>
      <c r="I1476" s="22">
        <f>IF(B1476&amp;""="","",COUNTIFS($B$6:B1476,B1476&amp;""))</f>
        <v/>
      </c>
      <c r="J1476" s="6">
        <f>IF(B1476&amp;""="","",B1476&amp;"|"&amp;I1476)</f>
        <v/>
      </c>
    </row>
    <row r="1477">
      <c r="A1477" s="13" t="n"/>
      <c r="B1477" s="5" t="n"/>
      <c r="C1477" s="15" t="n"/>
      <c r="D1477" s="14" t="n"/>
      <c r="E1477" s="5" t="n"/>
      <c r="F1477" s="5" t="n"/>
      <c r="G1477" s="6">
        <f>IF(B1477&amp;""="","",IFERROR(INDEX('الوحدات'!$C$6:$C$305,MATCH(B1477&amp;"",'الوحدات'!$A$6:$A$305,0))&amp;"","كود غير موجود"))</f>
        <v/>
      </c>
      <c r="H1477" s="22">
        <f>IF(OR(B1477&amp;""="",NOT(ISNUMBER(A1477))),"",IF(COUNTIFS($B$6:$B$2005,B1477&amp;"",$A$6:$A$2005,"&gt;"&amp;A1477)=0,1,0))</f>
        <v/>
      </c>
      <c r="I1477" s="22">
        <f>IF(B1477&amp;""="","",COUNTIFS($B$6:B1477,B1477&amp;""))</f>
        <v/>
      </c>
      <c r="J1477" s="6">
        <f>IF(B1477&amp;""="","",B1477&amp;"|"&amp;I1477)</f>
        <v/>
      </c>
    </row>
    <row r="1478">
      <c r="A1478" s="13" t="n"/>
      <c r="B1478" s="5" t="n"/>
      <c r="C1478" s="15" t="n"/>
      <c r="D1478" s="14" t="n"/>
      <c r="E1478" s="5" t="n"/>
      <c r="F1478" s="5" t="n"/>
      <c r="G1478" s="6">
        <f>IF(B1478&amp;""="","",IFERROR(INDEX('الوحدات'!$C$6:$C$305,MATCH(B1478&amp;"",'الوحدات'!$A$6:$A$305,0))&amp;"","كود غير موجود"))</f>
        <v/>
      </c>
      <c r="H1478" s="22">
        <f>IF(OR(B1478&amp;""="",NOT(ISNUMBER(A1478))),"",IF(COUNTIFS($B$6:$B$2005,B1478&amp;"",$A$6:$A$2005,"&gt;"&amp;A1478)=0,1,0))</f>
        <v/>
      </c>
      <c r="I1478" s="22">
        <f>IF(B1478&amp;""="","",COUNTIFS($B$6:B1478,B1478&amp;""))</f>
        <v/>
      </c>
      <c r="J1478" s="6">
        <f>IF(B1478&amp;""="","",B1478&amp;"|"&amp;I1478)</f>
        <v/>
      </c>
    </row>
    <row r="1479">
      <c r="A1479" s="13" t="n"/>
      <c r="B1479" s="5" t="n"/>
      <c r="C1479" s="15" t="n"/>
      <c r="D1479" s="14" t="n"/>
      <c r="E1479" s="5" t="n"/>
      <c r="F1479" s="5" t="n"/>
      <c r="G1479" s="6">
        <f>IF(B1479&amp;""="","",IFERROR(INDEX('الوحدات'!$C$6:$C$305,MATCH(B1479&amp;"",'الوحدات'!$A$6:$A$305,0))&amp;"","كود غير موجود"))</f>
        <v/>
      </c>
      <c r="H1479" s="22">
        <f>IF(OR(B1479&amp;""="",NOT(ISNUMBER(A1479))),"",IF(COUNTIFS($B$6:$B$2005,B1479&amp;"",$A$6:$A$2005,"&gt;"&amp;A1479)=0,1,0))</f>
        <v/>
      </c>
      <c r="I1479" s="22">
        <f>IF(B1479&amp;""="","",COUNTIFS($B$6:B1479,B1479&amp;""))</f>
        <v/>
      </c>
      <c r="J1479" s="6">
        <f>IF(B1479&amp;""="","",B1479&amp;"|"&amp;I1479)</f>
        <v/>
      </c>
    </row>
    <row r="1480">
      <c r="A1480" s="13" t="n"/>
      <c r="B1480" s="5" t="n"/>
      <c r="C1480" s="15" t="n"/>
      <c r="D1480" s="14" t="n"/>
      <c r="E1480" s="5" t="n"/>
      <c r="F1480" s="5" t="n"/>
      <c r="G1480" s="6">
        <f>IF(B1480&amp;""="","",IFERROR(INDEX('الوحدات'!$C$6:$C$305,MATCH(B1480&amp;"",'الوحدات'!$A$6:$A$305,0))&amp;"","كود غير موجود"))</f>
        <v/>
      </c>
      <c r="H1480" s="22">
        <f>IF(OR(B1480&amp;""="",NOT(ISNUMBER(A1480))),"",IF(COUNTIFS($B$6:$B$2005,B1480&amp;"",$A$6:$A$2005,"&gt;"&amp;A1480)=0,1,0))</f>
        <v/>
      </c>
      <c r="I1480" s="22">
        <f>IF(B1480&amp;""="","",COUNTIFS($B$6:B1480,B1480&amp;""))</f>
        <v/>
      </c>
      <c r="J1480" s="6">
        <f>IF(B1480&amp;""="","",B1480&amp;"|"&amp;I1480)</f>
        <v/>
      </c>
    </row>
    <row r="1481">
      <c r="A1481" s="13" t="n"/>
      <c r="B1481" s="5" t="n"/>
      <c r="C1481" s="15" t="n"/>
      <c r="D1481" s="14" t="n"/>
      <c r="E1481" s="5" t="n"/>
      <c r="F1481" s="5" t="n"/>
      <c r="G1481" s="6">
        <f>IF(B1481&amp;""="","",IFERROR(INDEX('الوحدات'!$C$6:$C$305,MATCH(B1481&amp;"",'الوحدات'!$A$6:$A$305,0))&amp;"","كود غير موجود"))</f>
        <v/>
      </c>
      <c r="H1481" s="22">
        <f>IF(OR(B1481&amp;""="",NOT(ISNUMBER(A1481))),"",IF(COUNTIFS($B$6:$B$2005,B1481&amp;"",$A$6:$A$2005,"&gt;"&amp;A1481)=0,1,0))</f>
        <v/>
      </c>
      <c r="I1481" s="22">
        <f>IF(B1481&amp;""="","",COUNTIFS($B$6:B1481,B1481&amp;""))</f>
        <v/>
      </c>
      <c r="J1481" s="6">
        <f>IF(B1481&amp;""="","",B1481&amp;"|"&amp;I1481)</f>
        <v/>
      </c>
    </row>
    <row r="1482">
      <c r="A1482" s="13" t="n"/>
      <c r="B1482" s="5" t="n"/>
      <c r="C1482" s="15" t="n"/>
      <c r="D1482" s="14" t="n"/>
      <c r="E1482" s="5" t="n"/>
      <c r="F1482" s="5" t="n"/>
      <c r="G1482" s="6">
        <f>IF(B1482&amp;""="","",IFERROR(INDEX('الوحدات'!$C$6:$C$305,MATCH(B1482&amp;"",'الوحدات'!$A$6:$A$305,0))&amp;"","كود غير موجود"))</f>
        <v/>
      </c>
      <c r="H1482" s="22">
        <f>IF(OR(B1482&amp;""="",NOT(ISNUMBER(A1482))),"",IF(COUNTIFS($B$6:$B$2005,B1482&amp;"",$A$6:$A$2005,"&gt;"&amp;A1482)=0,1,0))</f>
        <v/>
      </c>
      <c r="I1482" s="22">
        <f>IF(B1482&amp;""="","",COUNTIFS($B$6:B1482,B1482&amp;""))</f>
        <v/>
      </c>
      <c r="J1482" s="6">
        <f>IF(B1482&amp;""="","",B1482&amp;"|"&amp;I1482)</f>
        <v/>
      </c>
    </row>
    <row r="1483">
      <c r="A1483" s="13" t="n"/>
      <c r="B1483" s="5" t="n"/>
      <c r="C1483" s="15" t="n"/>
      <c r="D1483" s="14" t="n"/>
      <c r="E1483" s="5" t="n"/>
      <c r="F1483" s="5" t="n"/>
      <c r="G1483" s="6">
        <f>IF(B1483&amp;""="","",IFERROR(INDEX('الوحدات'!$C$6:$C$305,MATCH(B1483&amp;"",'الوحدات'!$A$6:$A$305,0))&amp;"","كود غير موجود"))</f>
        <v/>
      </c>
      <c r="H1483" s="22">
        <f>IF(OR(B1483&amp;""="",NOT(ISNUMBER(A1483))),"",IF(COUNTIFS($B$6:$B$2005,B1483&amp;"",$A$6:$A$2005,"&gt;"&amp;A1483)=0,1,0))</f>
        <v/>
      </c>
      <c r="I1483" s="22">
        <f>IF(B1483&amp;""="","",COUNTIFS($B$6:B1483,B1483&amp;""))</f>
        <v/>
      </c>
      <c r="J1483" s="6">
        <f>IF(B1483&amp;""="","",B1483&amp;"|"&amp;I1483)</f>
        <v/>
      </c>
    </row>
    <row r="1484">
      <c r="A1484" s="13" t="n"/>
      <c r="B1484" s="5" t="n"/>
      <c r="C1484" s="15" t="n"/>
      <c r="D1484" s="14" t="n"/>
      <c r="E1484" s="5" t="n"/>
      <c r="F1484" s="5" t="n"/>
      <c r="G1484" s="6">
        <f>IF(B1484&amp;""="","",IFERROR(INDEX('الوحدات'!$C$6:$C$305,MATCH(B1484&amp;"",'الوحدات'!$A$6:$A$305,0))&amp;"","كود غير موجود"))</f>
        <v/>
      </c>
      <c r="H1484" s="22">
        <f>IF(OR(B1484&amp;""="",NOT(ISNUMBER(A1484))),"",IF(COUNTIFS($B$6:$B$2005,B1484&amp;"",$A$6:$A$2005,"&gt;"&amp;A1484)=0,1,0))</f>
        <v/>
      </c>
      <c r="I1484" s="22">
        <f>IF(B1484&amp;""="","",COUNTIFS($B$6:B1484,B1484&amp;""))</f>
        <v/>
      </c>
      <c r="J1484" s="6">
        <f>IF(B1484&amp;""="","",B1484&amp;"|"&amp;I1484)</f>
        <v/>
      </c>
    </row>
    <row r="1485">
      <c r="A1485" s="13" t="n"/>
      <c r="B1485" s="5" t="n"/>
      <c r="C1485" s="15" t="n"/>
      <c r="D1485" s="14" t="n"/>
      <c r="E1485" s="5" t="n"/>
      <c r="F1485" s="5" t="n"/>
      <c r="G1485" s="6">
        <f>IF(B1485&amp;""="","",IFERROR(INDEX('الوحدات'!$C$6:$C$305,MATCH(B1485&amp;"",'الوحدات'!$A$6:$A$305,0))&amp;"","كود غير موجود"))</f>
        <v/>
      </c>
      <c r="H1485" s="22">
        <f>IF(OR(B1485&amp;""="",NOT(ISNUMBER(A1485))),"",IF(COUNTIFS($B$6:$B$2005,B1485&amp;"",$A$6:$A$2005,"&gt;"&amp;A1485)=0,1,0))</f>
        <v/>
      </c>
      <c r="I1485" s="22">
        <f>IF(B1485&amp;""="","",COUNTIFS($B$6:B1485,B1485&amp;""))</f>
        <v/>
      </c>
      <c r="J1485" s="6">
        <f>IF(B1485&amp;""="","",B1485&amp;"|"&amp;I1485)</f>
        <v/>
      </c>
    </row>
    <row r="1486">
      <c r="A1486" s="13" t="n"/>
      <c r="B1486" s="5" t="n"/>
      <c r="C1486" s="15" t="n"/>
      <c r="D1486" s="14" t="n"/>
      <c r="E1486" s="5" t="n"/>
      <c r="F1486" s="5" t="n"/>
      <c r="G1486" s="6">
        <f>IF(B1486&amp;""="","",IFERROR(INDEX('الوحدات'!$C$6:$C$305,MATCH(B1486&amp;"",'الوحدات'!$A$6:$A$305,0))&amp;"","كود غير موجود"))</f>
        <v/>
      </c>
      <c r="H1486" s="22">
        <f>IF(OR(B1486&amp;""="",NOT(ISNUMBER(A1486))),"",IF(COUNTIFS($B$6:$B$2005,B1486&amp;"",$A$6:$A$2005,"&gt;"&amp;A1486)=0,1,0))</f>
        <v/>
      </c>
      <c r="I1486" s="22">
        <f>IF(B1486&amp;""="","",COUNTIFS($B$6:B1486,B1486&amp;""))</f>
        <v/>
      </c>
      <c r="J1486" s="6">
        <f>IF(B1486&amp;""="","",B1486&amp;"|"&amp;I1486)</f>
        <v/>
      </c>
    </row>
    <row r="1487">
      <c r="A1487" s="13" t="n"/>
      <c r="B1487" s="5" t="n"/>
      <c r="C1487" s="15" t="n"/>
      <c r="D1487" s="14" t="n"/>
      <c r="E1487" s="5" t="n"/>
      <c r="F1487" s="5" t="n"/>
      <c r="G1487" s="6">
        <f>IF(B1487&amp;""="","",IFERROR(INDEX('الوحدات'!$C$6:$C$305,MATCH(B1487&amp;"",'الوحدات'!$A$6:$A$305,0))&amp;"","كود غير موجود"))</f>
        <v/>
      </c>
      <c r="H1487" s="22">
        <f>IF(OR(B1487&amp;""="",NOT(ISNUMBER(A1487))),"",IF(COUNTIFS($B$6:$B$2005,B1487&amp;"",$A$6:$A$2005,"&gt;"&amp;A1487)=0,1,0))</f>
        <v/>
      </c>
      <c r="I1487" s="22">
        <f>IF(B1487&amp;""="","",COUNTIFS($B$6:B1487,B1487&amp;""))</f>
        <v/>
      </c>
      <c r="J1487" s="6">
        <f>IF(B1487&amp;""="","",B1487&amp;"|"&amp;I1487)</f>
        <v/>
      </c>
    </row>
    <row r="1488">
      <c r="A1488" s="13" t="n"/>
      <c r="B1488" s="5" t="n"/>
      <c r="C1488" s="15" t="n"/>
      <c r="D1488" s="14" t="n"/>
      <c r="E1488" s="5" t="n"/>
      <c r="F1488" s="5" t="n"/>
      <c r="G1488" s="6">
        <f>IF(B1488&amp;""="","",IFERROR(INDEX('الوحدات'!$C$6:$C$305,MATCH(B1488&amp;"",'الوحدات'!$A$6:$A$305,0))&amp;"","كود غير موجود"))</f>
        <v/>
      </c>
      <c r="H1488" s="22">
        <f>IF(OR(B1488&amp;""="",NOT(ISNUMBER(A1488))),"",IF(COUNTIFS($B$6:$B$2005,B1488&amp;"",$A$6:$A$2005,"&gt;"&amp;A1488)=0,1,0))</f>
        <v/>
      </c>
      <c r="I1488" s="22">
        <f>IF(B1488&amp;""="","",COUNTIFS($B$6:B1488,B1488&amp;""))</f>
        <v/>
      </c>
      <c r="J1488" s="6">
        <f>IF(B1488&amp;""="","",B1488&amp;"|"&amp;I1488)</f>
        <v/>
      </c>
    </row>
    <row r="1489">
      <c r="A1489" s="13" t="n"/>
      <c r="B1489" s="5" t="n"/>
      <c r="C1489" s="15" t="n"/>
      <c r="D1489" s="14" t="n"/>
      <c r="E1489" s="5" t="n"/>
      <c r="F1489" s="5" t="n"/>
      <c r="G1489" s="6">
        <f>IF(B1489&amp;""="","",IFERROR(INDEX('الوحدات'!$C$6:$C$305,MATCH(B1489&amp;"",'الوحدات'!$A$6:$A$305,0))&amp;"","كود غير موجود"))</f>
        <v/>
      </c>
      <c r="H1489" s="22">
        <f>IF(OR(B1489&amp;""="",NOT(ISNUMBER(A1489))),"",IF(COUNTIFS($B$6:$B$2005,B1489&amp;"",$A$6:$A$2005,"&gt;"&amp;A1489)=0,1,0))</f>
        <v/>
      </c>
      <c r="I1489" s="22">
        <f>IF(B1489&amp;""="","",COUNTIFS($B$6:B1489,B1489&amp;""))</f>
        <v/>
      </c>
      <c r="J1489" s="6">
        <f>IF(B1489&amp;""="","",B1489&amp;"|"&amp;I1489)</f>
        <v/>
      </c>
    </row>
    <row r="1490">
      <c r="A1490" s="13" t="n"/>
      <c r="B1490" s="5" t="n"/>
      <c r="C1490" s="15" t="n"/>
      <c r="D1490" s="14" t="n"/>
      <c r="E1490" s="5" t="n"/>
      <c r="F1490" s="5" t="n"/>
      <c r="G1490" s="6">
        <f>IF(B1490&amp;""="","",IFERROR(INDEX('الوحدات'!$C$6:$C$305,MATCH(B1490&amp;"",'الوحدات'!$A$6:$A$305,0))&amp;"","كود غير موجود"))</f>
        <v/>
      </c>
      <c r="H1490" s="22">
        <f>IF(OR(B1490&amp;""="",NOT(ISNUMBER(A1490))),"",IF(COUNTIFS($B$6:$B$2005,B1490&amp;"",$A$6:$A$2005,"&gt;"&amp;A1490)=0,1,0))</f>
        <v/>
      </c>
      <c r="I1490" s="22">
        <f>IF(B1490&amp;""="","",COUNTIFS($B$6:B1490,B1490&amp;""))</f>
        <v/>
      </c>
      <c r="J1490" s="6">
        <f>IF(B1490&amp;""="","",B1490&amp;"|"&amp;I1490)</f>
        <v/>
      </c>
    </row>
    <row r="1491">
      <c r="A1491" s="13" t="n"/>
      <c r="B1491" s="5" t="n"/>
      <c r="C1491" s="15" t="n"/>
      <c r="D1491" s="14" t="n"/>
      <c r="E1491" s="5" t="n"/>
      <c r="F1491" s="5" t="n"/>
      <c r="G1491" s="6">
        <f>IF(B1491&amp;""="","",IFERROR(INDEX('الوحدات'!$C$6:$C$305,MATCH(B1491&amp;"",'الوحدات'!$A$6:$A$305,0))&amp;"","كود غير موجود"))</f>
        <v/>
      </c>
      <c r="H1491" s="22">
        <f>IF(OR(B1491&amp;""="",NOT(ISNUMBER(A1491))),"",IF(COUNTIFS($B$6:$B$2005,B1491&amp;"",$A$6:$A$2005,"&gt;"&amp;A1491)=0,1,0))</f>
        <v/>
      </c>
      <c r="I1491" s="22">
        <f>IF(B1491&amp;""="","",COUNTIFS($B$6:B1491,B1491&amp;""))</f>
        <v/>
      </c>
      <c r="J1491" s="6">
        <f>IF(B1491&amp;""="","",B1491&amp;"|"&amp;I1491)</f>
        <v/>
      </c>
    </row>
    <row r="1492">
      <c r="A1492" s="13" t="n"/>
      <c r="B1492" s="5" t="n"/>
      <c r="C1492" s="15" t="n"/>
      <c r="D1492" s="14" t="n"/>
      <c r="E1492" s="5" t="n"/>
      <c r="F1492" s="5" t="n"/>
      <c r="G1492" s="6">
        <f>IF(B1492&amp;""="","",IFERROR(INDEX('الوحدات'!$C$6:$C$305,MATCH(B1492&amp;"",'الوحدات'!$A$6:$A$305,0))&amp;"","كود غير موجود"))</f>
        <v/>
      </c>
      <c r="H1492" s="22">
        <f>IF(OR(B1492&amp;""="",NOT(ISNUMBER(A1492))),"",IF(COUNTIFS($B$6:$B$2005,B1492&amp;"",$A$6:$A$2005,"&gt;"&amp;A1492)=0,1,0))</f>
        <v/>
      </c>
      <c r="I1492" s="22">
        <f>IF(B1492&amp;""="","",COUNTIFS($B$6:B1492,B1492&amp;""))</f>
        <v/>
      </c>
      <c r="J1492" s="6">
        <f>IF(B1492&amp;""="","",B1492&amp;"|"&amp;I1492)</f>
        <v/>
      </c>
    </row>
    <row r="1493">
      <c r="A1493" s="13" t="n"/>
      <c r="B1493" s="5" t="n"/>
      <c r="C1493" s="15" t="n"/>
      <c r="D1493" s="14" t="n"/>
      <c r="E1493" s="5" t="n"/>
      <c r="F1493" s="5" t="n"/>
      <c r="G1493" s="6">
        <f>IF(B1493&amp;""="","",IFERROR(INDEX('الوحدات'!$C$6:$C$305,MATCH(B1493&amp;"",'الوحدات'!$A$6:$A$305,0))&amp;"","كود غير موجود"))</f>
        <v/>
      </c>
      <c r="H1493" s="22">
        <f>IF(OR(B1493&amp;""="",NOT(ISNUMBER(A1493))),"",IF(COUNTIFS($B$6:$B$2005,B1493&amp;"",$A$6:$A$2005,"&gt;"&amp;A1493)=0,1,0))</f>
        <v/>
      </c>
      <c r="I1493" s="22">
        <f>IF(B1493&amp;""="","",COUNTIFS($B$6:B1493,B1493&amp;""))</f>
        <v/>
      </c>
      <c r="J1493" s="6">
        <f>IF(B1493&amp;""="","",B1493&amp;"|"&amp;I1493)</f>
        <v/>
      </c>
    </row>
    <row r="1494">
      <c r="A1494" s="13" t="n"/>
      <c r="B1494" s="5" t="n"/>
      <c r="C1494" s="15" t="n"/>
      <c r="D1494" s="14" t="n"/>
      <c r="E1494" s="5" t="n"/>
      <c r="F1494" s="5" t="n"/>
      <c r="G1494" s="6">
        <f>IF(B1494&amp;""="","",IFERROR(INDEX('الوحدات'!$C$6:$C$305,MATCH(B1494&amp;"",'الوحدات'!$A$6:$A$305,0))&amp;"","كود غير موجود"))</f>
        <v/>
      </c>
      <c r="H1494" s="22">
        <f>IF(OR(B1494&amp;""="",NOT(ISNUMBER(A1494))),"",IF(COUNTIFS($B$6:$B$2005,B1494&amp;"",$A$6:$A$2005,"&gt;"&amp;A1494)=0,1,0))</f>
        <v/>
      </c>
      <c r="I1494" s="22">
        <f>IF(B1494&amp;""="","",COUNTIFS($B$6:B1494,B1494&amp;""))</f>
        <v/>
      </c>
      <c r="J1494" s="6">
        <f>IF(B1494&amp;""="","",B1494&amp;"|"&amp;I1494)</f>
        <v/>
      </c>
    </row>
    <row r="1495">
      <c r="A1495" s="13" t="n"/>
      <c r="B1495" s="5" t="n"/>
      <c r="C1495" s="15" t="n"/>
      <c r="D1495" s="14" t="n"/>
      <c r="E1495" s="5" t="n"/>
      <c r="F1495" s="5" t="n"/>
      <c r="G1495" s="6">
        <f>IF(B1495&amp;""="","",IFERROR(INDEX('الوحدات'!$C$6:$C$305,MATCH(B1495&amp;"",'الوحدات'!$A$6:$A$305,0))&amp;"","كود غير موجود"))</f>
        <v/>
      </c>
      <c r="H1495" s="22">
        <f>IF(OR(B1495&amp;""="",NOT(ISNUMBER(A1495))),"",IF(COUNTIFS($B$6:$B$2005,B1495&amp;"",$A$6:$A$2005,"&gt;"&amp;A1495)=0,1,0))</f>
        <v/>
      </c>
      <c r="I1495" s="22">
        <f>IF(B1495&amp;""="","",COUNTIFS($B$6:B1495,B1495&amp;""))</f>
        <v/>
      </c>
      <c r="J1495" s="6">
        <f>IF(B1495&amp;""="","",B1495&amp;"|"&amp;I1495)</f>
        <v/>
      </c>
    </row>
    <row r="1496">
      <c r="A1496" s="13" t="n"/>
      <c r="B1496" s="5" t="n"/>
      <c r="C1496" s="15" t="n"/>
      <c r="D1496" s="14" t="n"/>
      <c r="E1496" s="5" t="n"/>
      <c r="F1496" s="5" t="n"/>
      <c r="G1496" s="6">
        <f>IF(B1496&amp;""="","",IFERROR(INDEX('الوحدات'!$C$6:$C$305,MATCH(B1496&amp;"",'الوحدات'!$A$6:$A$305,0))&amp;"","كود غير موجود"))</f>
        <v/>
      </c>
      <c r="H1496" s="22">
        <f>IF(OR(B1496&amp;""="",NOT(ISNUMBER(A1496))),"",IF(COUNTIFS($B$6:$B$2005,B1496&amp;"",$A$6:$A$2005,"&gt;"&amp;A1496)=0,1,0))</f>
        <v/>
      </c>
      <c r="I1496" s="22">
        <f>IF(B1496&amp;""="","",COUNTIFS($B$6:B1496,B1496&amp;""))</f>
        <v/>
      </c>
      <c r="J1496" s="6">
        <f>IF(B1496&amp;""="","",B1496&amp;"|"&amp;I1496)</f>
        <v/>
      </c>
    </row>
    <row r="1497">
      <c r="A1497" s="13" t="n"/>
      <c r="B1497" s="5" t="n"/>
      <c r="C1497" s="15" t="n"/>
      <c r="D1497" s="14" t="n"/>
      <c r="E1497" s="5" t="n"/>
      <c r="F1497" s="5" t="n"/>
      <c r="G1497" s="6">
        <f>IF(B1497&amp;""="","",IFERROR(INDEX('الوحدات'!$C$6:$C$305,MATCH(B1497&amp;"",'الوحدات'!$A$6:$A$305,0))&amp;"","كود غير موجود"))</f>
        <v/>
      </c>
      <c r="H1497" s="22">
        <f>IF(OR(B1497&amp;""="",NOT(ISNUMBER(A1497))),"",IF(COUNTIFS($B$6:$B$2005,B1497&amp;"",$A$6:$A$2005,"&gt;"&amp;A1497)=0,1,0))</f>
        <v/>
      </c>
      <c r="I1497" s="22">
        <f>IF(B1497&amp;""="","",COUNTIFS($B$6:B1497,B1497&amp;""))</f>
        <v/>
      </c>
      <c r="J1497" s="6">
        <f>IF(B1497&amp;""="","",B1497&amp;"|"&amp;I1497)</f>
        <v/>
      </c>
    </row>
    <row r="1498">
      <c r="A1498" s="13" t="n"/>
      <c r="B1498" s="5" t="n"/>
      <c r="C1498" s="15" t="n"/>
      <c r="D1498" s="14" t="n"/>
      <c r="E1498" s="5" t="n"/>
      <c r="F1498" s="5" t="n"/>
      <c r="G1498" s="6">
        <f>IF(B1498&amp;""="","",IFERROR(INDEX('الوحدات'!$C$6:$C$305,MATCH(B1498&amp;"",'الوحدات'!$A$6:$A$305,0))&amp;"","كود غير موجود"))</f>
        <v/>
      </c>
      <c r="H1498" s="22">
        <f>IF(OR(B1498&amp;""="",NOT(ISNUMBER(A1498))),"",IF(COUNTIFS($B$6:$B$2005,B1498&amp;"",$A$6:$A$2005,"&gt;"&amp;A1498)=0,1,0))</f>
        <v/>
      </c>
      <c r="I1498" s="22">
        <f>IF(B1498&amp;""="","",COUNTIFS($B$6:B1498,B1498&amp;""))</f>
        <v/>
      </c>
      <c r="J1498" s="6">
        <f>IF(B1498&amp;""="","",B1498&amp;"|"&amp;I1498)</f>
        <v/>
      </c>
    </row>
    <row r="1499">
      <c r="A1499" s="13" t="n"/>
      <c r="B1499" s="5" t="n"/>
      <c r="C1499" s="15" t="n"/>
      <c r="D1499" s="14" t="n"/>
      <c r="E1499" s="5" t="n"/>
      <c r="F1499" s="5" t="n"/>
      <c r="G1499" s="6">
        <f>IF(B1499&amp;""="","",IFERROR(INDEX('الوحدات'!$C$6:$C$305,MATCH(B1499&amp;"",'الوحدات'!$A$6:$A$305,0))&amp;"","كود غير موجود"))</f>
        <v/>
      </c>
      <c r="H1499" s="22">
        <f>IF(OR(B1499&amp;""="",NOT(ISNUMBER(A1499))),"",IF(COUNTIFS($B$6:$B$2005,B1499&amp;"",$A$6:$A$2005,"&gt;"&amp;A1499)=0,1,0))</f>
        <v/>
      </c>
      <c r="I1499" s="22">
        <f>IF(B1499&amp;""="","",COUNTIFS($B$6:B1499,B1499&amp;""))</f>
        <v/>
      </c>
      <c r="J1499" s="6">
        <f>IF(B1499&amp;""="","",B1499&amp;"|"&amp;I1499)</f>
        <v/>
      </c>
    </row>
    <row r="1500">
      <c r="A1500" s="13" t="n"/>
      <c r="B1500" s="5" t="n"/>
      <c r="C1500" s="15" t="n"/>
      <c r="D1500" s="14" t="n"/>
      <c r="E1500" s="5" t="n"/>
      <c r="F1500" s="5" t="n"/>
      <c r="G1500" s="6">
        <f>IF(B1500&amp;""="","",IFERROR(INDEX('الوحدات'!$C$6:$C$305,MATCH(B1500&amp;"",'الوحدات'!$A$6:$A$305,0))&amp;"","كود غير موجود"))</f>
        <v/>
      </c>
      <c r="H1500" s="22">
        <f>IF(OR(B1500&amp;""="",NOT(ISNUMBER(A1500))),"",IF(COUNTIFS($B$6:$B$2005,B1500&amp;"",$A$6:$A$2005,"&gt;"&amp;A1500)=0,1,0))</f>
        <v/>
      </c>
      <c r="I1500" s="22">
        <f>IF(B1500&amp;""="","",COUNTIFS($B$6:B1500,B1500&amp;""))</f>
        <v/>
      </c>
      <c r="J1500" s="6">
        <f>IF(B1500&amp;""="","",B1500&amp;"|"&amp;I1500)</f>
        <v/>
      </c>
    </row>
    <row r="1501">
      <c r="A1501" s="13" t="n"/>
      <c r="B1501" s="5" t="n"/>
      <c r="C1501" s="15" t="n"/>
      <c r="D1501" s="14" t="n"/>
      <c r="E1501" s="5" t="n"/>
      <c r="F1501" s="5" t="n"/>
      <c r="G1501" s="6">
        <f>IF(B1501&amp;""="","",IFERROR(INDEX('الوحدات'!$C$6:$C$305,MATCH(B1501&amp;"",'الوحدات'!$A$6:$A$305,0))&amp;"","كود غير موجود"))</f>
        <v/>
      </c>
      <c r="H1501" s="22">
        <f>IF(OR(B1501&amp;""="",NOT(ISNUMBER(A1501))),"",IF(COUNTIFS($B$6:$B$2005,B1501&amp;"",$A$6:$A$2005,"&gt;"&amp;A1501)=0,1,0))</f>
        <v/>
      </c>
      <c r="I1501" s="22">
        <f>IF(B1501&amp;""="","",COUNTIFS($B$6:B1501,B1501&amp;""))</f>
        <v/>
      </c>
      <c r="J1501" s="6">
        <f>IF(B1501&amp;""="","",B1501&amp;"|"&amp;I1501)</f>
        <v/>
      </c>
    </row>
    <row r="1502">
      <c r="A1502" s="13" t="n"/>
      <c r="B1502" s="5" t="n"/>
      <c r="C1502" s="15" t="n"/>
      <c r="D1502" s="14" t="n"/>
      <c r="E1502" s="5" t="n"/>
      <c r="F1502" s="5" t="n"/>
      <c r="G1502" s="6">
        <f>IF(B1502&amp;""="","",IFERROR(INDEX('الوحدات'!$C$6:$C$305,MATCH(B1502&amp;"",'الوحدات'!$A$6:$A$305,0))&amp;"","كود غير موجود"))</f>
        <v/>
      </c>
      <c r="H1502" s="22">
        <f>IF(OR(B1502&amp;""="",NOT(ISNUMBER(A1502))),"",IF(COUNTIFS($B$6:$B$2005,B1502&amp;"",$A$6:$A$2005,"&gt;"&amp;A1502)=0,1,0))</f>
        <v/>
      </c>
      <c r="I1502" s="22">
        <f>IF(B1502&amp;""="","",COUNTIFS($B$6:B1502,B1502&amp;""))</f>
        <v/>
      </c>
      <c r="J1502" s="6">
        <f>IF(B1502&amp;""="","",B1502&amp;"|"&amp;I1502)</f>
        <v/>
      </c>
    </row>
    <row r="1503">
      <c r="A1503" s="13" t="n"/>
      <c r="B1503" s="5" t="n"/>
      <c r="C1503" s="15" t="n"/>
      <c r="D1503" s="14" t="n"/>
      <c r="E1503" s="5" t="n"/>
      <c r="F1503" s="5" t="n"/>
      <c r="G1503" s="6">
        <f>IF(B1503&amp;""="","",IFERROR(INDEX('الوحدات'!$C$6:$C$305,MATCH(B1503&amp;"",'الوحدات'!$A$6:$A$305,0))&amp;"","كود غير موجود"))</f>
        <v/>
      </c>
      <c r="H1503" s="22">
        <f>IF(OR(B1503&amp;""="",NOT(ISNUMBER(A1503))),"",IF(COUNTIFS($B$6:$B$2005,B1503&amp;"",$A$6:$A$2005,"&gt;"&amp;A1503)=0,1,0))</f>
        <v/>
      </c>
      <c r="I1503" s="22">
        <f>IF(B1503&amp;""="","",COUNTIFS($B$6:B1503,B1503&amp;""))</f>
        <v/>
      </c>
      <c r="J1503" s="6">
        <f>IF(B1503&amp;""="","",B1503&amp;"|"&amp;I1503)</f>
        <v/>
      </c>
    </row>
    <row r="1504">
      <c r="A1504" s="13" t="n"/>
      <c r="B1504" s="5" t="n"/>
      <c r="C1504" s="15" t="n"/>
      <c r="D1504" s="14" t="n"/>
      <c r="E1504" s="5" t="n"/>
      <c r="F1504" s="5" t="n"/>
      <c r="G1504" s="6">
        <f>IF(B1504&amp;""="","",IFERROR(INDEX('الوحدات'!$C$6:$C$305,MATCH(B1504&amp;"",'الوحدات'!$A$6:$A$305,0))&amp;"","كود غير موجود"))</f>
        <v/>
      </c>
      <c r="H1504" s="22">
        <f>IF(OR(B1504&amp;""="",NOT(ISNUMBER(A1504))),"",IF(COUNTIFS($B$6:$B$2005,B1504&amp;"",$A$6:$A$2005,"&gt;"&amp;A1504)=0,1,0))</f>
        <v/>
      </c>
      <c r="I1504" s="22">
        <f>IF(B1504&amp;""="","",COUNTIFS($B$6:B1504,B1504&amp;""))</f>
        <v/>
      </c>
      <c r="J1504" s="6">
        <f>IF(B1504&amp;""="","",B1504&amp;"|"&amp;I1504)</f>
        <v/>
      </c>
    </row>
    <row r="1505">
      <c r="A1505" s="13" t="n"/>
      <c r="B1505" s="5" t="n"/>
      <c r="C1505" s="15" t="n"/>
      <c r="D1505" s="14" t="n"/>
      <c r="E1505" s="5" t="n"/>
      <c r="F1505" s="5" t="n"/>
      <c r="G1505" s="6">
        <f>IF(B1505&amp;""="","",IFERROR(INDEX('الوحدات'!$C$6:$C$305,MATCH(B1505&amp;"",'الوحدات'!$A$6:$A$305,0))&amp;"","كود غير موجود"))</f>
        <v/>
      </c>
      <c r="H1505" s="22">
        <f>IF(OR(B1505&amp;""="",NOT(ISNUMBER(A1505))),"",IF(COUNTIFS($B$6:$B$2005,B1505&amp;"",$A$6:$A$2005,"&gt;"&amp;A1505)=0,1,0))</f>
        <v/>
      </c>
      <c r="I1505" s="22">
        <f>IF(B1505&amp;""="","",COUNTIFS($B$6:B1505,B1505&amp;""))</f>
        <v/>
      </c>
      <c r="J1505" s="6">
        <f>IF(B1505&amp;""="","",B1505&amp;"|"&amp;I1505)</f>
        <v/>
      </c>
    </row>
    <row r="1506">
      <c r="A1506" s="13" t="n"/>
      <c r="B1506" s="5" t="n"/>
      <c r="C1506" s="15" t="n"/>
      <c r="D1506" s="14" t="n"/>
      <c r="E1506" s="5" t="n"/>
      <c r="F1506" s="5" t="n"/>
      <c r="G1506" s="6">
        <f>IF(B1506&amp;""="","",IFERROR(INDEX('الوحدات'!$C$6:$C$305,MATCH(B1506&amp;"",'الوحدات'!$A$6:$A$305,0))&amp;"","كود غير موجود"))</f>
        <v/>
      </c>
      <c r="H1506" s="22">
        <f>IF(OR(B1506&amp;""="",NOT(ISNUMBER(A1506))),"",IF(COUNTIFS($B$6:$B$2005,B1506&amp;"",$A$6:$A$2005,"&gt;"&amp;A1506)=0,1,0))</f>
        <v/>
      </c>
      <c r="I1506" s="22">
        <f>IF(B1506&amp;""="","",COUNTIFS($B$6:B1506,B1506&amp;""))</f>
        <v/>
      </c>
      <c r="J1506" s="6">
        <f>IF(B1506&amp;""="","",B1506&amp;"|"&amp;I1506)</f>
        <v/>
      </c>
    </row>
    <row r="1507">
      <c r="A1507" s="13" t="n"/>
      <c r="B1507" s="5" t="n"/>
      <c r="C1507" s="15" t="n"/>
      <c r="D1507" s="14" t="n"/>
      <c r="E1507" s="5" t="n"/>
      <c r="F1507" s="5" t="n"/>
      <c r="G1507" s="6">
        <f>IF(B1507&amp;""="","",IFERROR(INDEX('الوحدات'!$C$6:$C$305,MATCH(B1507&amp;"",'الوحدات'!$A$6:$A$305,0))&amp;"","كود غير موجود"))</f>
        <v/>
      </c>
      <c r="H1507" s="22">
        <f>IF(OR(B1507&amp;""="",NOT(ISNUMBER(A1507))),"",IF(COUNTIFS($B$6:$B$2005,B1507&amp;"",$A$6:$A$2005,"&gt;"&amp;A1507)=0,1,0))</f>
        <v/>
      </c>
      <c r="I1507" s="22">
        <f>IF(B1507&amp;""="","",COUNTIFS($B$6:B1507,B1507&amp;""))</f>
        <v/>
      </c>
      <c r="J1507" s="6">
        <f>IF(B1507&amp;""="","",B1507&amp;"|"&amp;I1507)</f>
        <v/>
      </c>
    </row>
    <row r="1508">
      <c r="A1508" s="13" t="n"/>
      <c r="B1508" s="5" t="n"/>
      <c r="C1508" s="15" t="n"/>
      <c r="D1508" s="14" t="n"/>
      <c r="E1508" s="5" t="n"/>
      <c r="F1508" s="5" t="n"/>
      <c r="G1508" s="6">
        <f>IF(B1508&amp;""="","",IFERROR(INDEX('الوحدات'!$C$6:$C$305,MATCH(B1508&amp;"",'الوحدات'!$A$6:$A$305,0))&amp;"","كود غير موجود"))</f>
        <v/>
      </c>
      <c r="H1508" s="22">
        <f>IF(OR(B1508&amp;""="",NOT(ISNUMBER(A1508))),"",IF(COUNTIFS($B$6:$B$2005,B1508&amp;"",$A$6:$A$2005,"&gt;"&amp;A1508)=0,1,0))</f>
        <v/>
      </c>
      <c r="I1508" s="22">
        <f>IF(B1508&amp;""="","",COUNTIFS($B$6:B1508,B1508&amp;""))</f>
        <v/>
      </c>
      <c r="J1508" s="6">
        <f>IF(B1508&amp;""="","",B1508&amp;"|"&amp;I1508)</f>
        <v/>
      </c>
    </row>
    <row r="1509">
      <c r="A1509" s="13" t="n"/>
      <c r="B1509" s="5" t="n"/>
      <c r="C1509" s="15" t="n"/>
      <c r="D1509" s="14" t="n"/>
      <c r="E1509" s="5" t="n"/>
      <c r="F1509" s="5" t="n"/>
      <c r="G1509" s="6">
        <f>IF(B1509&amp;""="","",IFERROR(INDEX('الوحدات'!$C$6:$C$305,MATCH(B1509&amp;"",'الوحدات'!$A$6:$A$305,0))&amp;"","كود غير موجود"))</f>
        <v/>
      </c>
      <c r="H1509" s="22">
        <f>IF(OR(B1509&amp;""="",NOT(ISNUMBER(A1509))),"",IF(COUNTIFS($B$6:$B$2005,B1509&amp;"",$A$6:$A$2005,"&gt;"&amp;A1509)=0,1,0))</f>
        <v/>
      </c>
      <c r="I1509" s="22">
        <f>IF(B1509&amp;""="","",COUNTIFS($B$6:B1509,B1509&amp;""))</f>
        <v/>
      </c>
      <c r="J1509" s="6">
        <f>IF(B1509&amp;""="","",B1509&amp;"|"&amp;I1509)</f>
        <v/>
      </c>
    </row>
    <row r="1510">
      <c r="A1510" s="13" t="n"/>
      <c r="B1510" s="5" t="n"/>
      <c r="C1510" s="15" t="n"/>
      <c r="D1510" s="14" t="n"/>
      <c r="E1510" s="5" t="n"/>
      <c r="F1510" s="5" t="n"/>
      <c r="G1510" s="6">
        <f>IF(B1510&amp;""="","",IFERROR(INDEX('الوحدات'!$C$6:$C$305,MATCH(B1510&amp;"",'الوحدات'!$A$6:$A$305,0))&amp;"","كود غير موجود"))</f>
        <v/>
      </c>
      <c r="H1510" s="22">
        <f>IF(OR(B1510&amp;""="",NOT(ISNUMBER(A1510))),"",IF(COUNTIFS($B$6:$B$2005,B1510&amp;"",$A$6:$A$2005,"&gt;"&amp;A1510)=0,1,0))</f>
        <v/>
      </c>
      <c r="I1510" s="22">
        <f>IF(B1510&amp;""="","",COUNTIFS($B$6:B1510,B1510&amp;""))</f>
        <v/>
      </c>
      <c r="J1510" s="6">
        <f>IF(B1510&amp;""="","",B1510&amp;"|"&amp;I1510)</f>
        <v/>
      </c>
    </row>
    <row r="1511">
      <c r="A1511" s="13" t="n"/>
      <c r="B1511" s="5" t="n"/>
      <c r="C1511" s="15" t="n"/>
      <c r="D1511" s="14" t="n"/>
      <c r="E1511" s="5" t="n"/>
      <c r="F1511" s="5" t="n"/>
      <c r="G1511" s="6">
        <f>IF(B1511&amp;""="","",IFERROR(INDEX('الوحدات'!$C$6:$C$305,MATCH(B1511&amp;"",'الوحدات'!$A$6:$A$305,0))&amp;"","كود غير موجود"))</f>
        <v/>
      </c>
      <c r="H1511" s="22">
        <f>IF(OR(B1511&amp;""="",NOT(ISNUMBER(A1511))),"",IF(COUNTIFS($B$6:$B$2005,B1511&amp;"",$A$6:$A$2005,"&gt;"&amp;A1511)=0,1,0))</f>
        <v/>
      </c>
      <c r="I1511" s="22">
        <f>IF(B1511&amp;""="","",COUNTIFS($B$6:B1511,B1511&amp;""))</f>
        <v/>
      </c>
      <c r="J1511" s="6">
        <f>IF(B1511&amp;""="","",B1511&amp;"|"&amp;I1511)</f>
        <v/>
      </c>
    </row>
    <row r="1512">
      <c r="A1512" s="13" t="n"/>
      <c r="B1512" s="5" t="n"/>
      <c r="C1512" s="15" t="n"/>
      <c r="D1512" s="14" t="n"/>
      <c r="E1512" s="5" t="n"/>
      <c r="F1512" s="5" t="n"/>
      <c r="G1512" s="6">
        <f>IF(B1512&amp;""="","",IFERROR(INDEX('الوحدات'!$C$6:$C$305,MATCH(B1512&amp;"",'الوحدات'!$A$6:$A$305,0))&amp;"","كود غير موجود"))</f>
        <v/>
      </c>
      <c r="H1512" s="22">
        <f>IF(OR(B1512&amp;""="",NOT(ISNUMBER(A1512))),"",IF(COUNTIFS($B$6:$B$2005,B1512&amp;"",$A$6:$A$2005,"&gt;"&amp;A1512)=0,1,0))</f>
        <v/>
      </c>
      <c r="I1512" s="22">
        <f>IF(B1512&amp;""="","",COUNTIFS($B$6:B1512,B1512&amp;""))</f>
        <v/>
      </c>
      <c r="J1512" s="6">
        <f>IF(B1512&amp;""="","",B1512&amp;"|"&amp;I1512)</f>
        <v/>
      </c>
    </row>
    <row r="1513">
      <c r="A1513" s="13" t="n"/>
      <c r="B1513" s="5" t="n"/>
      <c r="C1513" s="15" t="n"/>
      <c r="D1513" s="14" t="n"/>
      <c r="E1513" s="5" t="n"/>
      <c r="F1513" s="5" t="n"/>
      <c r="G1513" s="6">
        <f>IF(B1513&amp;""="","",IFERROR(INDEX('الوحدات'!$C$6:$C$305,MATCH(B1513&amp;"",'الوحدات'!$A$6:$A$305,0))&amp;"","كود غير موجود"))</f>
        <v/>
      </c>
      <c r="H1513" s="22">
        <f>IF(OR(B1513&amp;""="",NOT(ISNUMBER(A1513))),"",IF(COUNTIFS($B$6:$B$2005,B1513&amp;"",$A$6:$A$2005,"&gt;"&amp;A1513)=0,1,0))</f>
        <v/>
      </c>
      <c r="I1513" s="22">
        <f>IF(B1513&amp;""="","",COUNTIFS($B$6:B1513,B1513&amp;""))</f>
        <v/>
      </c>
      <c r="J1513" s="6">
        <f>IF(B1513&amp;""="","",B1513&amp;"|"&amp;I1513)</f>
        <v/>
      </c>
    </row>
    <row r="1514">
      <c r="A1514" s="13" t="n"/>
      <c r="B1514" s="5" t="n"/>
      <c r="C1514" s="15" t="n"/>
      <c r="D1514" s="14" t="n"/>
      <c r="E1514" s="5" t="n"/>
      <c r="F1514" s="5" t="n"/>
      <c r="G1514" s="6">
        <f>IF(B1514&amp;""="","",IFERROR(INDEX('الوحدات'!$C$6:$C$305,MATCH(B1514&amp;"",'الوحدات'!$A$6:$A$305,0))&amp;"","كود غير موجود"))</f>
        <v/>
      </c>
      <c r="H1514" s="22">
        <f>IF(OR(B1514&amp;""="",NOT(ISNUMBER(A1514))),"",IF(COUNTIFS($B$6:$B$2005,B1514&amp;"",$A$6:$A$2005,"&gt;"&amp;A1514)=0,1,0))</f>
        <v/>
      </c>
      <c r="I1514" s="22">
        <f>IF(B1514&amp;""="","",COUNTIFS($B$6:B1514,B1514&amp;""))</f>
        <v/>
      </c>
      <c r="J1514" s="6">
        <f>IF(B1514&amp;""="","",B1514&amp;"|"&amp;I1514)</f>
        <v/>
      </c>
    </row>
    <row r="1515">
      <c r="A1515" s="13" t="n"/>
      <c r="B1515" s="5" t="n"/>
      <c r="C1515" s="15" t="n"/>
      <c r="D1515" s="14" t="n"/>
      <c r="E1515" s="5" t="n"/>
      <c r="F1515" s="5" t="n"/>
      <c r="G1515" s="6">
        <f>IF(B1515&amp;""="","",IFERROR(INDEX('الوحدات'!$C$6:$C$305,MATCH(B1515&amp;"",'الوحدات'!$A$6:$A$305,0))&amp;"","كود غير موجود"))</f>
        <v/>
      </c>
      <c r="H1515" s="22">
        <f>IF(OR(B1515&amp;""="",NOT(ISNUMBER(A1515))),"",IF(COUNTIFS($B$6:$B$2005,B1515&amp;"",$A$6:$A$2005,"&gt;"&amp;A1515)=0,1,0))</f>
        <v/>
      </c>
      <c r="I1515" s="22">
        <f>IF(B1515&amp;""="","",COUNTIFS($B$6:B1515,B1515&amp;""))</f>
        <v/>
      </c>
      <c r="J1515" s="6">
        <f>IF(B1515&amp;""="","",B1515&amp;"|"&amp;I1515)</f>
        <v/>
      </c>
    </row>
    <row r="1516">
      <c r="A1516" s="13" t="n"/>
      <c r="B1516" s="5" t="n"/>
      <c r="C1516" s="15" t="n"/>
      <c r="D1516" s="14" t="n"/>
      <c r="E1516" s="5" t="n"/>
      <c r="F1516" s="5" t="n"/>
      <c r="G1516" s="6">
        <f>IF(B1516&amp;""="","",IFERROR(INDEX('الوحدات'!$C$6:$C$305,MATCH(B1516&amp;"",'الوحدات'!$A$6:$A$305,0))&amp;"","كود غير موجود"))</f>
        <v/>
      </c>
      <c r="H1516" s="22">
        <f>IF(OR(B1516&amp;""="",NOT(ISNUMBER(A1516))),"",IF(COUNTIFS($B$6:$B$2005,B1516&amp;"",$A$6:$A$2005,"&gt;"&amp;A1516)=0,1,0))</f>
        <v/>
      </c>
      <c r="I1516" s="22">
        <f>IF(B1516&amp;""="","",COUNTIFS($B$6:B1516,B1516&amp;""))</f>
        <v/>
      </c>
      <c r="J1516" s="6">
        <f>IF(B1516&amp;""="","",B1516&amp;"|"&amp;I1516)</f>
        <v/>
      </c>
    </row>
    <row r="1517">
      <c r="A1517" s="13" t="n"/>
      <c r="B1517" s="5" t="n"/>
      <c r="C1517" s="15" t="n"/>
      <c r="D1517" s="14" t="n"/>
      <c r="E1517" s="5" t="n"/>
      <c r="F1517" s="5" t="n"/>
      <c r="G1517" s="6">
        <f>IF(B1517&amp;""="","",IFERROR(INDEX('الوحدات'!$C$6:$C$305,MATCH(B1517&amp;"",'الوحدات'!$A$6:$A$305,0))&amp;"","كود غير موجود"))</f>
        <v/>
      </c>
      <c r="H1517" s="22">
        <f>IF(OR(B1517&amp;""="",NOT(ISNUMBER(A1517))),"",IF(COUNTIFS($B$6:$B$2005,B1517&amp;"",$A$6:$A$2005,"&gt;"&amp;A1517)=0,1,0))</f>
        <v/>
      </c>
      <c r="I1517" s="22">
        <f>IF(B1517&amp;""="","",COUNTIFS($B$6:B1517,B1517&amp;""))</f>
        <v/>
      </c>
      <c r="J1517" s="6">
        <f>IF(B1517&amp;""="","",B1517&amp;"|"&amp;I1517)</f>
        <v/>
      </c>
    </row>
    <row r="1518">
      <c r="A1518" s="13" t="n"/>
      <c r="B1518" s="5" t="n"/>
      <c r="C1518" s="15" t="n"/>
      <c r="D1518" s="14" t="n"/>
      <c r="E1518" s="5" t="n"/>
      <c r="F1518" s="5" t="n"/>
      <c r="G1518" s="6">
        <f>IF(B1518&amp;""="","",IFERROR(INDEX('الوحدات'!$C$6:$C$305,MATCH(B1518&amp;"",'الوحدات'!$A$6:$A$305,0))&amp;"","كود غير موجود"))</f>
        <v/>
      </c>
      <c r="H1518" s="22">
        <f>IF(OR(B1518&amp;""="",NOT(ISNUMBER(A1518))),"",IF(COUNTIFS($B$6:$B$2005,B1518&amp;"",$A$6:$A$2005,"&gt;"&amp;A1518)=0,1,0))</f>
        <v/>
      </c>
      <c r="I1518" s="22">
        <f>IF(B1518&amp;""="","",COUNTIFS($B$6:B1518,B1518&amp;""))</f>
        <v/>
      </c>
      <c r="J1518" s="6">
        <f>IF(B1518&amp;""="","",B1518&amp;"|"&amp;I1518)</f>
        <v/>
      </c>
    </row>
    <row r="1519">
      <c r="A1519" s="13" t="n"/>
      <c r="B1519" s="5" t="n"/>
      <c r="C1519" s="15" t="n"/>
      <c r="D1519" s="14" t="n"/>
      <c r="E1519" s="5" t="n"/>
      <c r="F1519" s="5" t="n"/>
      <c r="G1519" s="6">
        <f>IF(B1519&amp;""="","",IFERROR(INDEX('الوحدات'!$C$6:$C$305,MATCH(B1519&amp;"",'الوحدات'!$A$6:$A$305,0))&amp;"","كود غير موجود"))</f>
        <v/>
      </c>
      <c r="H1519" s="22">
        <f>IF(OR(B1519&amp;""="",NOT(ISNUMBER(A1519))),"",IF(COUNTIFS($B$6:$B$2005,B1519&amp;"",$A$6:$A$2005,"&gt;"&amp;A1519)=0,1,0))</f>
        <v/>
      </c>
      <c r="I1519" s="22">
        <f>IF(B1519&amp;""="","",COUNTIFS($B$6:B1519,B1519&amp;""))</f>
        <v/>
      </c>
      <c r="J1519" s="6">
        <f>IF(B1519&amp;""="","",B1519&amp;"|"&amp;I1519)</f>
        <v/>
      </c>
    </row>
    <row r="1520">
      <c r="A1520" s="13" t="n"/>
      <c r="B1520" s="5" t="n"/>
      <c r="C1520" s="15" t="n"/>
      <c r="D1520" s="14" t="n"/>
      <c r="E1520" s="5" t="n"/>
      <c r="F1520" s="5" t="n"/>
      <c r="G1520" s="6">
        <f>IF(B1520&amp;""="","",IFERROR(INDEX('الوحدات'!$C$6:$C$305,MATCH(B1520&amp;"",'الوحدات'!$A$6:$A$305,0))&amp;"","كود غير موجود"))</f>
        <v/>
      </c>
      <c r="H1520" s="22">
        <f>IF(OR(B1520&amp;""="",NOT(ISNUMBER(A1520))),"",IF(COUNTIFS($B$6:$B$2005,B1520&amp;"",$A$6:$A$2005,"&gt;"&amp;A1520)=0,1,0))</f>
        <v/>
      </c>
      <c r="I1520" s="22">
        <f>IF(B1520&amp;""="","",COUNTIFS($B$6:B1520,B1520&amp;""))</f>
        <v/>
      </c>
      <c r="J1520" s="6">
        <f>IF(B1520&amp;""="","",B1520&amp;"|"&amp;I1520)</f>
        <v/>
      </c>
    </row>
    <row r="1521">
      <c r="A1521" s="13" t="n"/>
      <c r="B1521" s="5" t="n"/>
      <c r="C1521" s="15" t="n"/>
      <c r="D1521" s="14" t="n"/>
      <c r="E1521" s="5" t="n"/>
      <c r="F1521" s="5" t="n"/>
      <c r="G1521" s="6">
        <f>IF(B1521&amp;""="","",IFERROR(INDEX('الوحدات'!$C$6:$C$305,MATCH(B1521&amp;"",'الوحدات'!$A$6:$A$305,0))&amp;"","كود غير موجود"))</f>
        <v/>
      </c>
      <c r="H1521" s="22">
        <f>IF(OR(B1521&amp;""="",NOT(ISNUMBER(A1521))),"",IF(COUNTIFS($B$6:$B$2005,B1521&amp;"",$A$6:$A$2005,"&gt;"&amp;A1521)=0,1,0))</f>
        <v/>
      </c>
      <c r="I1521" s="22">
        <f>IF(B1521&amp;""="","",COUNTIFS($B$6:B1521,B1521&amp;""))</f>
        <v/>
      </c>
      <c r="J1521" s="6">
        <f>IF(B1521&amp;""="","",B1521&amp;"|"&amp;I1521)</f>
        <v/>
      </c>
    </row>
    <row r="1522">
      <c r="A1522" s="13" t="n"/>
      <c r="B1522" s="5" t="n"/>
      <c r="C1522" s="15" t="n"/>
      <c r="D1522" s="14" t="n"/>
      <c r="E1522" s="5" t="n"/>
      <c r="F1522" s="5" t="n"/>
      <c r="G1522" s="6">
        <f>IF(B1522&amp;""="","",IFERROR(INDEX('الوحدات'!$C$6:$C$305,MATCH(B1522&amp;"",'الوحدات'!$A$6:$A$305,0))&amp;"","كود غير موجود"))</f>
        <v/>
      </c>
      <c r="H1522" s="22">
        <f>IF(OR(B1522&amp;""="",NOT(ISNUMBER(A1522))),"",IF(COUNTIFS($B$6:$B$2005,B1522&amp;"",$A$6:$A$2005,"&gt;"&amp;A1522)=0,1,0))</f>
        <v/>
      </c>
      <c r="I1522" s="22">
        <f>IF(B1522&amp;""="","",COUNTIFS($B$6:B1522,B1522&amp;""))</f>
        <v/>
      </c>
      <c r="J1522" s="6">
        <f>IF(B1522&amp;""="","",B1522&amp;"|"&amp;I1522)</f>
        <v/>
      </c>
    </row>
    <row r="1523">
      <c r="A1523" s="13" t="n"/>
      <c r="B1523" s="5" t="n"/>
      <c r="C1523" s="15" t="n"/>
      <c r="D1523" s="14" t="n"/>
      <c r="E1523" s="5" t="n"/>
      <c r="F1523" s="5" t="n"/>
      <c r="G1523" s="6">
        <f>IF(B1523&amp;""="","",IFERROR(INDEX('الوحدات'!$C$6:$C$305,MATCH(B1523&amp;"",'الوحدات'!$A$6:$A$305,0))&amp;"","كود غير موجود"))</f>
        <v/>
      </c>
      <c r="H1523" s="22">
        <f>IF(OR(B1523&amp;""="",NOT(ISNUMBER(A1523))),"",IF(COUNTIFS($B$6:$B$2005,B1523&amp;"",$A$6:$A$2005,"&gt;"&amp;A1523)=0,1,0))</f>
        <v/>
      </c>
      <c r="I1523" s="22">
        <f>IF(B1523&amp;""="","",COUNTIFS($B$6:B1523,B1523&amp;""))</f>
        <v/>
      </c>
      <c r="J1523" s="6">
        <f>IF(B1523&amp;""="","",B1523&amp;"|"&amp;I1523)</f>
        <v/>
      </c>
    </row>
    <row r="1524">
      <c r="A1524" s="13" t="n"/>
      <c r="B1524" s="5" t="n"/>
      <c r="C1524" s="15" t="n"/>
      <c r="D1524" s="14" t="n"/>
      <c r="E1524" s="5" t="n"/>
      <c r="F1524" s="5" t="n"/>
      <c r="G1524" s="6">
        <f>IF(B1524&amp;""="","",IFERROR(INDEX('الوحدات'!$C$6:$C$305,MATCH(B1524&amp;"",'الوحدات'!$A$6:$A$305,0))&amp;"","كود غير موجود"))</f>
        <v/>
      </c>
      <c r="H1524" s="22">
        <f>IF(OR(B1524&amp;""="",NOT(ISNUMBER(A1524))),"",IF(COUNTIFS($B$6:$B$2005,B1524&amp;"",$A$6:$A$2005,"&gt;"&amp;A1524)=0,1,0))</f>
        <v/>
      </c>
      <c r="I1524" s="22">
        <f>IF(B1524&amp;""="","",COUNTIFS($B$6:B1524,B1524&amp;""))</f>
        <v/>
      </c>
      <c r="J1524" s="6">
        <f>IF(B1524&amp;""="","",B1524&amp;"|"&amp;I1524)</f>
        <v/>
      </c>
    </row>
    <row r="1525">
      <c r="A1525" s="13" t="n"/>
      <c r="B1525" s="5" t="n"/>
      <c r="C1525" s="15" t="n"/>
      <c r="D1525" s="14" t="n"/>
      <c r="E1525" s="5" t="n"/>
      <c r="F1525" s="5" t="n"/>
      <c r="G1525" s="6">
        <f>IF(B1525&amp;""="","",IFERROR(INDEX('الوحدات'!$C$6:$C$305,MATCH(B1525&amp;"",'الوحدات'!$A$6:$A$305,0))&amp;"","كود غير موجود"))</f>
        <v/>
      </c>
      <c r="H1525" s="22">
        <f>IF(OR(B1525&amp;""="",NOT(ISNUMBER(A1525))),"",IF(COUNTIFS($B$6:$B$2005,B1525&amp;"",$A$6:$A$2005,"&gt;"&amp;A1525)=0,1,0))</f>
        <v/>
      </c>
      <c r="I1525" s="22">
        <f>IF(B1525&amp;""="","",COUNTIFS($B$6:B1525,B1525&amp;""))</f>
        <v/>
      </c>
      <c r="J1525" s="6">
        <f>IF(B1525&amp;""="","",B1525&amp;"|"&amp;I1525)</f>
        <v/>
      </c>
    </row>
    <row r="1526">
      <c r="A1526" s="13" t="n"/>
      <c r="B1526" s="5" t="n"/>
      <c r="C1526" s="15" t="n"/>
      <c r="D1526" s="14" t="n"/>
      <c r="E1526" s="5" t="n"/>
      <c r="F1526" s="5" t="n"/>
      <c r="G1526" s="6">
        <f>IF(B1526&amp;""="","",IFERROR(INDEX('الوحدات'!$C$6:$C$305,MATCH(B1526&amp;"",'الوحدات'!$A$6:$A$305,0))&amp;"","كود غير موجود"))</f>
        <v/>
      </c>
      <c r="H1526" s="22">
        <f>IF(OR(B1526&amp;""="",NOT(ISNUMBER(A1526))),"",IF(COUNTIFS($B$6:$B$2005,B1526&amp;"",$A$6:$A$2005,"&gt;"&amp;A1526)=0,1,0))</f>
        <v/>
      </c>
      <c r="I1526" s="22">
        <f>IF(B1526&amp;""="","",COUNTIFS($B$6:B1526,B1526&amp;""))</f>
        <v/>
      </c>
      <c r="J1526" s="6">
        <f>IF(B1526&amp;""="","",B1526&amp;"|"&amp;I1526)</f>
        <v/>
      </c>
    </row>
    <row r="1527">
      <c r="A1527" s="13" t="n"/>
      <c r="B1527" s="5" t="n"/>
      <c r="C1527" s="15" t="n"/>
      <c r="D1527" s="14" t="n"/>
      <c r="E1527" s="5" t="n"/>
      <c r="F1527" s="5" t="n"/>
      <c r="G1527" s="6">
        <f>IF(B1527&amp;""="","",IFERROR(INDEX('الوحدات'!$C$6:$C$305,MATCH(B1527&amp;"",'الوحدات'!$A$6:$A$305,0))&amp;"","كود غير موجود"))</f>
        <v/>
      </c>
      <c r="H1527" s="22">
        <f>IF(OR(B1527&amp;""="",NOT(ISNUMBER(A1527))),"",IF(COUNTIFS($B$6:$B$2005,B1527&amp;"",$A$6:$A$2005,"&gt;"&amp;A1527)=0,1,0))</f>
        <v/>
      </c>
      <c r="I1527" s="22">
        <f>IF(B1527&amp;""="","",COUNTIFS($B$6:B1527,B1527&amp;""))</f>
        <v/>
      </c>
      <c r="J1527" s="6">
        <f>IF(B1527&amp;""="","",B1527&amp;"|"&amp;I1527)</f>
        <v/>
      </c>
    </row>
    <row r="1528">
      <c r="A1528" s="13" t="n"/>
      <c r="B1528" s="5" t="n"/>
      <c r="C1528" s="15" t="n"/>
      <c r="D1528" s="14" t="n"/>
      <c r="E1528" s="5" t="n"/>
      <c r="F1528" s="5" t="n"/>
      <c r="G1528" s="6">
        <f>IF(B1528&amp;""="","",IFERROR(INDEX('الوحدات'!$C$6:$C$305,MATCH(B1528&amp;"",'الوحدات'!$A$6:$A$305,0))&amp;"","كود غير موجود"))</f>
        <v/>
      </c>
      <c r="H1528" s="22">
        <f>IF(OR(B1528&amp;""="",NOT(ISNUMBER(A1528))),"",IF(COUNTIFS($B$6:$B$2005,B1528&amp;"",$A$6:$A$2005,"&gt;"&amp;A1528)=0,1,0))</f>
        <v/>
      </c>
      <c r="I1528" s="22">
        <f>IF(B1528&amp;""="","",COUNTIFS($B$6:B1528,B1528&amp;""))</f>
        <v/>
      </c>
      <c r="J1528" s="6">
        <f>IF(B1528&amp;""="","",B1528&amp;"|"&amp;I1528)</f>
        <v/>
      </c>
    </row>
    <row r="1529">
      <c r="A1529" s="13" t="n"/>
      <c r="B1529" s="5" t="n"/>
      <c r="C1529" s="15" t="n"/>
      <c r="D1529" s="14" t="n"/>
      <c r="E1529" s="5" t="n"/>
      <c r="F1529" s="5" t="n"/>
      <c r="G1529" s="6">
        <f>IF(B1529&amp;""="","",IFERROR(INDEX('الوحدات'!$C$6:$C$305,MATCH(B1529&amp;"",'الوحدات'!$A$6:$A$305,0))&amp;"","كود غير موجود"))</f>
        <v/>
      </c>
      <c r="H1529" s="22">
        <f>IF(OR(B1529&amp;""="",NOT(ISNUMBER(A1529))),"",IF(COUNTIFS($B$6:$B$2005,B1529&amp;"",$A$6:$A$2005,"&gt;"&amp;A1529)=0,1,0))</f>
        <v/>
      </c>
      <c r="I1529" s="22">
        <f>IF(B1529&amp;""="","",COUNTIFS($B$6:B1529,B1529&amp;""))</f>
        <v/>
      </c>
      <c r="J1529" s="6">
        <f>IF(B1529&amp;""="","",B1529&amp;"|"&amp;I1529)</f>
        <v/>
      </c>
    </row>
    <row r="1530">
      <c r="A1530" s="13" t="n"/>
      <c r="B1530" s="5" t="n"/>
      <c r="C1530" s="15" t="n"/>
      <c r="D1530" s="14" t="n"/>
      <c r="E1530" s="5" t="n"/>
      <c r="F1530" s="5" t="n"/>
      <c r="G1530" s="6">
        <f>IF(B1530&amp;""="","",IFERROR(INDEX('الوحدات'!$C$6:$C$305,MATCH(B1530&amp;"",'الوحدات'!$A$6:$A$305,0))&amp;"","كود غير موجود"))</f>
        <v/>
      </c>
      <c r="H1530" s="22">
        <f>IF(OR(B1530&amp;""="",NOT(ISNUMBER(A1530))),"",IF(COUNTIFS($B$6:$B$2005,B1530&amp;"",$A$6:$A$2005,"&gt;"&amp;A1530)=0,1,0))</f>
        <v/>
      </c>
      <c r="I1530" s="22">
        <f>IF(B1530&amp;""="","",COUNTIFS($B$6:B1530,B1530&amp;""))</f>
        <v/>
      </c>
      <c r="J1530" s="6">
        <f>IF(B1530&amp;""="","",B1530&amp;"|"&amp;I1530)</f>
        <v/>
      </c>
    </row>
    <row r="1531">
      <c r="A1531" s="13" t="n"/>
      <c r="B1531" s="5" t="n"/>
      <c r="C1531" s="15" t="n"/>
      <c r="D1531" s="14" t="n"/>
      <c r="E1531" s="5" t="n"/>
      <c r="F1531" s="5" t="n"/>
      <c r="G1531" s="6">
        <f>IF(B1531&amp;""="","",IFERROR(INDEX('الوحدات'!$C$6:$C$305,MATCH(B1531&amp;"",'الوحدات'!$A$6:$A$305,0))&amp;"","كود غير موجود"))</f>
        <v/>
      </c>
      <c r="H1531" s="22">
        <f>IF(OR(B1531&amp;""="",NOT(ISNUMBER(A1531))),"",IF(COUNTIFS($B$6:$B$2005,B1531&amp;"",$A$6:$A$2005,"&gt;"&amp;A1531)=0,1,0))</f>
        <v/>
      </c>
      <c r="I1531" s="22">
        <f>IF(B1531&amp;""="","",COUNTIFS($B$6:B1531,B1531&amp;""))</f>
        <v/>
      </c>
      <c r="J1531" s="6">
        <f>IF(B1531&amp;""="","",B1531&amp;"|"&amp;I1531)</f>
        <v/>
      </c>
    </row>
    <row r="1532">
      <c r="A1532" s="13" t="n"/>
      <c r="B1532" s="5" t="n"/>
      <c r="C1532" s="15" t="n"/>
      <c r="D1532" s="14" t="n"/>
      <c r="E1532" s="5" t="n"/>
      <c r="F1532" s="5" t="n"/>
      <c r="G1532" s="6">
        <f>IF(B1532&amp;""="","",IFERROR(INDEX('الوحدات'!$C$6:$C$305,MATCH(B1532&amp;"",'الوحدات'!$A$6:$A$305,0))&amp;"","كود غير موجود"))</f>
        <v/>
      </c>
      <c r="H1532" s="22">
        <f>IF(OR(B1532&amp;""="",NOT(ISNUMBER(A1532))),"",IF(COUNTIFS($B$6:$B$2005,B1532&amp;"",$A$6:$A$2005,"&gt;"&amp;A1532)=0,1,0))</f>
        <v/>
      </c>
      <c r="I1532" s="22">
        <f>IF(B1532&amp;""="","",COUNTIFS($B$6:B1532,B1532&amp;""))</f>
        <v/>
      </c>
      <c r="J1532" s="6">
        <f>IF(B1532&amp;""="","",B1532&amp;"|"&amp;I1532)</f>
        <v/>
      </c>
    </row>
    <row r="1533">
      <c r="A1533" s="13" t="n"/>
      <c r="B1533" s="5" t="n"/>
      <c r="C1533" s="15" t="n"/>
      <c r="D1533" s="14" t="n"/>
      <c r="E1533" s="5" t="n"/>
      <c r="F1533" s="5" t="n"/>
      <c r="G1533" s="6">
        <f>IF(B1533&amp;""="","",IFERROR(INDEX('الوحدات'!$C$6:$C$305,MATCH(B1533&amp;"",'الوحدات'!$A$6:$A$305,0))&amp;"","كود غير موجود"))</f>
        <v/>
      </c>
      <c r="H1533" s="22">
        <f>IF(OR(B1533&amp;""="",NOT(ISNUMBER(A1533))),"",IF(COUNTIFS($B$6:$B$2005,B1533&amp;"",$A$6:$A$2005,"&gt;"&amp;A1533)=0,1,0))</f>
        <v/>
      </c>
      <c r="I1533" s="22">
        <f>IF(B1533&amp;""="","",COUNTIFS($B$6:B1533,B1533&amp;""))</f>
        <v/>
      </c>
      <c r="J1533" s="6">
        <f>IF(B1533&amp;""="","",B1533&amp;"|"&amp;I1533)</f>
        <v/>
      </c>
    </row>
    <row r="1534">
      <c r="A1534" s="13" t="n"/>
      <c r="B1534" s="5" t="n"/>
      <c r="C1534" s="15" t="n"/>
      <c r="D1534" s="14" t="n"/>
      <c r="E1534" s="5" t="n"/>
      <c r="F1534" s="5" t="n"/>
      <c r="G1534" s="6">
        <f>IF(B1534&amp;""="","",IFERROR(INDEX('الوحدات'!$C$6:$C$305,MATCH(B1534&amp;"",'الوحدات'!$A$6:$A$305,0))&amp;"","كود غير موجود"))</f>
        <v/>
      </c>
      <c r="H1534" s="22">
        <f>IF(OR(B1534&amp;""="",NOT(ISNUMBER(A1534))),"",IF(COUNTIFS($B$6:$B$2005,B1534&amp;"",$A$6:$A$2005,"&gt;"&amp;A1534)=0,1,0))</f>
        <v/>
      </c>
      <c r="I1534" s="22">
        <f>IF(B1534&amp;""="","",COUNTIFS($B$6:B1534,B1534&amp;""))</f>
        <v/>
      </c>
      <c r="J1534" s="6">
        <f>IF(B1534&amp;""="","",B1534&amp;"|"&amp;I1534)</f>
        <v/>
      </c>
    </row>
    <row r="1535">
      <c r="A1535" s="13" t="n"/>
      <c r="B1535" s="5" t="n"/>
      <c r="C1535" s="15" t="n"/>
      <c r="D1535" s="14" t="n"/>
      <c r="E1535" s="5" t="n"/>
      <c r="F1535" s="5" t="n"/>
      <c r="G1535" s="6">
        <f>IF(B1535&amp;""="","",IFERROR(INDEX('الوحدات'!$C$6:$C$305,MATCH(B1535&amp;"",'الوحدات'!$A$6:$A$305,0))&amp;"","كود غير موجود"))</f>
        <v/>
      </c>
      <c r="H1535" s="22">
        <f>IF(OR(B1535&amp;""="",NOT(ISNUMBER(A1535))),"",IF(COUNTIFS($B$6:$B$2005,B1535&amp;"",$A$6:$A$2005,"&gt;"&amp;A1535)=0,1,0))</f>
        <v/>
      </c>
      <c r="I1535" s="22">
        <f>IF(B1535&amp;""="","",COUNTIFS($B$6:B1535,B1535&amp;""))</f>
        <v/>
      </c>
      <c r="J1535" s="6">
        <f>IF(B1535&amp;""="","",B1535&amp;"|"&amp;I1535)</f>
        <v/>
      </c>
    </row>
    <row r="1536">
      <c r="A1536" s="13" t="n"/>
      <c r="B1536" s="5" t="n"/>
      <c r="C1536" s="15" t="n"/>
      <c r="D1536" s="14" t="n"/>
      <c r="E1536" s="5" t="n"/>
      <c r="F1536" s="5" t="n"/>
      <c r="G1536" s="6">
        <f>IF(B1536&amp;""="","",IFERROR(INDEX('الوحدات'!$C$6:$C$305,MATCH(B1536&amp;"",'الوحدات'!$A$6:$A$305,0))&amp;"","كود غير موجود"))</f>
        <v/>
      </c>
      <c r="H1536" s="22">
        <f>IF(OR(B1536&amp;""="",NOT(ISNUMBER(A1536))),"",IF(COUNTIFS($B$6:$B$2005,B1536&amp;"",$A$6:$A$2005,"&gt;"&amp;A1536)=0,1,0))</f>
        <v/>
      </c>
      <c r="I1536" s="22">
        <f>IF(B1536&amp;""="","",COUNTIFS($B$6:B1536,B1536&amp;""))</f>
        <v/>
      </c>
      <c r="J1536" s="6">
        <f>IF(B1536&amp;""="","",B1536&amp;"|"&amp;I1536)</f>
        <v/>
      </c>
    </row>
    <row r="1537">
      <c r="A1537" s="13" t="n"/>
      <c r="B1537" s="5" t="n"/>
      <c r="C1537" s="15" t="n"/>
      <c r="D1537" s="14" t="n"/>
      <c r="E1537" s="5" t="n"/>
      <c r="F1537" s="5" t="n"/>
      <c r="G1537" s="6">
        <f>IF(B1537&amp;""="","",IFERROR(INDEX('الوحدات'!$C$6:$C$305,MATCH(B1537&amp;"",'الوحدات'!$A$6:$A$305,0))&amp;"","كود غير موجود"))</f>
        <v/>
      </c>
      <c r="H1537" s="22">
        <f>IF(OR(B1537&amp;""="",NOT(ISNUMBER(A1537))),"",IF(COUNTIFS($B$6:$B$2005,B1537&amp;"",$A$6:$A$2005,"&gt;"&amp;A1537)=0,1,0))</f>
        <v/>
      </c>
      <c r="I1537" s="22">
        <f>IF(B1537&amp;""="","",COUNTIFS($B$6:B1537,B1537&amp;""))</f>
        <v/>
      </c>
      <c r="J1537" s="6">
        <f>IF(B1537&amp;""="","",B1537&amp;"|"&amp;I1537)</f>
        <v/>
      </c>
    </row>
    <row r="1538">
      <c r="A1538" s="13" t="n"/>
      <c r="B1538" s="5" t="n"/>
      <c r="C1538" s="15" t="n"/>
      <c r="D1538" s="14" t="n"/>
      <c r="E1538" s="5" t="n"/>
      <c r="F1538" s="5" t="n"/>
      <c r="G1538" s="6">
        <f>IF(B1538&amp;""="","",IFERROR(INDEX('الوحدات'!$C$6:$C$305,MATCH(B1538&amp;"",'الوحدات'!$A$6:$A$305,0))&amp;"","كود غير موجود"))</f>
        <v/>
      </c>
      <c r="H1538" s="22">
        <f>IF(OR(B1538&amp;""="",NOT(ISNUMBER(A1538))),"",IF(COUNTIFS($B$6:$B$2005,B1538&amp;"",$A$6:$A$2005,"&gt;"&amp;A1538)=0,1,0))</f>
        <v/>
      </c>
      <c r="I1538" s="22">
        <f>IF(B1538&amp;""="","",COUNTIFS($B$6:B1538,B1538&amp;""))</f>
        <v/>
      </c>
      <c r="J1538" s="6">
        <f>IF(B1538&amp;""="","",B1538&amp;"|"&amp;I1538)</f>
        <v/>
      </c>
    </row>
    <row r="1539">
      <c r="A1539" s="13" t="n"/>
      <c r="B1539" s="5" t="n"/>
      <c r="C1539" s="15" t="n"/>
      <c r="D1539" s="14" t="n"/>
      <c r="E1539" s="5" t="n"/>
      <c r="F1539" s="5" t="n"/>
      <c r="G1539" s="6">
        <f>IF(B1539&amp;""="","",IFERROR(INDEX('الوحدات'!$C$6:$C$305,MATCH(B1539&amp;"",'الوحدات'!$A$6:$A$305,0))&amp;"","كود غير موجود"))</f>
        <v/>
      </c>
      <c r="H1539" s="22">
        <f>IF(OR(B1539&amp;""="",NOT(ISNUMBER(A1539))),"",IF(COUNTIFS($B$6:$B$2005,B1539&amp;"",$A$6:$A$2005,"&gt;"&amp;A1539)=0,1,0))</f>
        <v/>
      </c>
      <c r="I1539" s="22">
        <f>IF(B1539&amp;""="","",COUNTIFS($B$6:B1539,B1539&amp;""))</f>
        <v/>
      </c>
      <c r="J1539" s="6">
        <f>IF(B1539&amp;""="","",B1539&amp;"|"&amp;I1539)</f>
        <v/>
      </c>
    </row>
    <row r="1540">
      <c r="A1540" s="13" t="n"/>
      <c r="B1540" s="5" t="n"/>
      <c r="C1540" s="15" t="n"/>
      <c r="D1540" s="14" t="n"/>
      <c r="E1540" s="5" t="n"/>
      <c r="F1540" s="5" t="n"/>
      <c r="G1540" s="6">
        <f>IF(B1540&amp;""="","",IFERROR(INDEX('الوحدات'!$C$6:$C$305,MATCH(B1540&amp;"",'الوحدات'!$A$6:$A$305,0))&amp;"","كود غير موجود"))</f>
        <v/>
      </c>
      <c r="H1540" s="22">
        <f>IF(OR(B1540&amp;""="",NOT(ISNUMBER(A1540))),"",IF(COUNTIFS($B$6:$B$2005,B1540&amp;"",$A$6:$A$2005,"&gt;"&amp;A1540)=0,1,0))</f>
        <v/>
      </c>
      <c r="I1540" s="22">
        <f>IF(B1540&amp;""="","",COUNTIFS($B$6:B1540,B1540&amp;""))</f>
        <v/>
      </c>
      <c r="J1540" s="6">
        <f>IF(B1540&amp;""="","",B1540&amp;"|"&amp;I1540)</f>
        <v/>
      </c>
    </row>
    <row r="1541">
      <c r="A1541" s="13" t="n"/>
      <c r="B1541" s="5" t="n"/>
      <c r="C1541" s="15" t="n"/>
      <c r="D1541" s="14" t="n"/>
      <c r="E1541" s="5" t="n"/>
      <c r="F1541" s="5" t="n"/>
      <c r="G1541" s="6">
        <f>IF(B1541&amp;""="","",IFERROR(INDEX('الوحدات'!$C$6:$C$305,MATCH(B1541&amp;"",'الوحدات'!$A$6:$A$305,0))&amp;"","كود غير موجود"))</f>
        <v/>
      </c>
      <c r="H1541" s="22">
        <f>IF(OR(B1541&amp;""="",NOT(ISNUMBER(A1541))),"",IF(COUNTIFS($B$6:$B$2005,B1541&amp;"",$A$6:$A$2005,"&gt;"&amp;A1541)=0,1,0))</f>
        <v/>
      </c>
      <c r="I1541" s="22">
        <f>IF(B1541&amp;""="","",COUNTIFS($B$6:B1541,B1541&amp;""))</f>
        <v/>
      </c>
      <c r="J1541" s="6">
        <f>IF(B1541&amp;""="","",B1541&amp;"|"&amp;I1541)</f>
        <v/>
      </c>
    </row>
    <row r="1542">
      <c r="A1542" s="13" t="n"/>
      <c r="B1542" s="5" t="n"/>
      <c r="C1542" s="15" t="n"/>
      <c r="D1542" s="14" t="n"/>
      <c r="E1542" s="5" t="n"/>
      <c r="F1542" s="5" t="n"/>
      <c r="G1542" s="6">
        <f>IF(B1542&amp;""="","",IFERROR(INDEX('الوحدات'!$C$6:$C$305,MATCH(B1542&amp;"",'الوحدات'!$A$6:$A$305,0))&amp;"","كود غير موجود"))</f>
        <v/>
      </c>
      <c r="H1542" s="22">
        <f>IF(OR(B1542&amp;""="",NOT(ISNUMBER(A1542))),"",IF(COUNTIFS($B$6:$B$2005,B1542&amp;"",$A$6:$A$2005,"&gt;"&amp;A1542)=0,1,0))</f>
        <v/>
      </c>
      <c r="I1542" s="22">
        <f>IF(B1542&amp;""="","",COUNTIFS($B$6:B1542,B1542&amp;""))</f>
        <v/>
      </c>
      <c r="J1542" s="6">
        <f>IF(B1542&amp;""="","",B1542&amp;"|"&amp;I1542)</f>
        <v/>
      </c>
    </row>
    <row r="1543">
      <c r="A1543" s="13" t="n"/>
      <c r="B1543" s="5" t="n"/>
      <c r="C1543" s="15" t="n"/>
      <c r="D1543" s="14" t="n"/>
      <c r="E1543" s="5" t="n"/>
      <c r="F1543" s="5" t="n"/>
      <c r="G1543" s="6">
        <f>IF(B1543&amp;""="","",IFERROR(INDEX('الوحدات'!$C$6:$C$305,MATCH(B1543&amp;"",'الوحدات'!$A$6:$A$305,0))&amp;"","كود غير موجود"))</f>
        <v/>
      </c>
      <c r="H1543" s="22">
        <f>IF(OR(B1543&amp;""="",NOT(ISNUMBER(A1543))),"",IF(COUNTIFS($B$6:$B$2005,B1543&amp;"",$A$6:$A$2005,"&gt;"&amp;A1543)=0,1,0))</f>
        <v/>
      </c>
      <c r="I1543" s="22">
        <f>IF(B1543&amp;""="","",COUNTIFS($B$6:B1543,B1543&amp;""))</f>
        <v/>
      </c>
      <c r="J1543" s="6">
        <f>IF(B1543&amp;""="","",B1543&amp;"|"&amp;I1543)</f>
        <v/>
      </c>
    </row>
    <row r="1544">
      <c r="A1544" s="13" t="n"/>
      <c r="B1544" s="5" t="n"/>
      <c r="C1544" s="15" t="n"/>
      <c r="D1544" s="14" t="n"/>
      <c r="E1544" s="5" t="n"/>
      <c r="F1544" s="5" t="n"/>
      <c r="G1544" s="6">
        <f>IF(B1544&amp;""="","",IFERROR(INDEX('الوحدات'!$C$6:$C$305,MATCH(B1544&amp;"",'الوحدات'!$A$6:$A$305,0))&amp;"","كود غير موجود"))</f>
        <v/>
      </c>
      <c r="H1544" s="22">
        <f>IF(OR(B1544&amp;""="",NOT(ISNUMBER(A1544))),"",IF(COUNTIFS($B$6:$B$2005,B1544&amp;"",$A$6:$A$2005,"&gt;"&amp;A1544)=0,1,0))</f>
        <v/>
      </c>
      <c r="I1544" s="22">
        <f>IF(B1544&amp;""="","",COUNTIFS($B$6:B1544,B1544&amp;""))</f>
        <v/>
      </c>
      <c r="J1544" s="6">
        <f>IF(B1544&amp;""="","",B1544&amp;"|"&amp;I1544)</f>
        <v/>
      </c>
    </row>
    <row r="1545">
      <c r="A1545" s="13" t="n"/>
      <c r="B1545" s="5" t="n"/>
      <c r="C1545" s="15" t="n"/>
      <c r="D1545" s="14" t="n"/>
      <c r="E1545" s="5" t="n"/>
      <c r="F1545" s="5" t="n"/>
      <c r="G1545" s="6">
        <f>IF(B1545&amp;""="","",IFERROR(INDEX('الوحدات'!$C$6:$C$305,MATCH(B1545&amp;"",'الوحدات'!$A$6:$A$305,0))&amp;"","كود غير موجود"))</f>
        <v/>
      </c>
      <c r="H1545" s="22">
        <f>IF(OR(B1545&amp;""="",NOT(ISNUMBER(A1545))),"",IF(COUNTIFS($B$6:$B$2005,B1545&amp;"",$A$6:$A$2005,"&gt;"&amp;A1545)=0,1,0))</f>
        <v/>
      </c>
      <c r="I1545" s="22">
        <f>IF(B1545&amp;""="","",COUNTIFS($B$6:B1545,B1545&amp;""))</f>
        <v/>
      </c>
      <c r="J1545" s="6">
        <f>IF(B1545&amp;""="","",B1545&amp;"|"&amp;I1545)</f>
        <v/>
      </c>
    </row>
    <row r="1546">
      <c r="A1546" s="13" t="n"/>
      <c r="B1546" s="5" t="n"/>
      <c r="C1546" s="15" t="n"/>
      <c r="D1546" s="14" t="n"/>
      <c r="E1546" s="5" t="n"/>
      <c r="F1546" s="5" t="n"/>
      <c r="G1546" s="6">
        <f>IF(B1546&amp;""="","",IFERROR(INDEX('الوحدات'!$C$6:$C$305,MATCH(B1546&amp;"",'الوحدات'!$A$6:$A$305,0))&amp;"","كود غير موجود"))</f>
        <v/>
      </c>
      <c r="H1546" s="22">
        <f>IF(OR(B1546&amp;""="",NOT(ISNUMBER(A1546))),"",IF(COUNTIFS($B$6:$B$2005,B1546&amp;"",$A$6:$A$2005,"&gt;"&amp;A1546)=0,1,0))</f>
        <v/>
      </c>
      <c r="I1546" s="22">
        <f>IF(B1546&amp;""="","",COUNTIFS($B$6:B1546,B1546&amp;""))</f>
        <v/>
      </c>
      <c r="J1546" s="6">
        <f>IF(B1546&amp;""="","",B1546&amp;"|"&amp;I1546)</f>
        <v/>
      </c>
    </row>
    <row r="1547">
      <c r="A1547" s="13" t="n"/>
      <c r="B1547" s="5" t="n"/>
      <c r="C1547" s="15" t="n"/>
      <c r="D1547" s="14" t="n"/>
      <c r="E1547" s="5" t="n"/>
      <c r="F1547" s="5" t="n"/>
      <c r="G1547" s="6">
        <f>IF(B1547&amp;""="","",IFERROR(INDEX('الوحدات'!$C$6:$C$305,MATCH(B1547&amp;"",'الوحدات'!$A$6:$A$305,0))&amp;"","كود غير موجود"))</f>
        <v/>
      </c>
      <c r="H1547" s="22">
        <f>IF(OR(B1547&amp;""="",NOT(ISNUMBER(A1547))),"",IF(COUNTIFS($B$6:$B$2005,B1547&amp;"",$A$6:$A$2005,"&gt;"&amp;A1547)=0,1,0))</f>
        <v/>
      </c>
      <c r="I1547" s="22">
        <f>IF(B1547&amp;""="","",COUNTIFS($B$6:B1547,B1547&amp;""))</f>
        <v/>
      </c>
      <c r="J1547" s="6">
        <f>IF(B1547&amp;""="","",B1547&amp;"|"&amp;I1547)</f>
        <v/>
      </c>
    </row>
    <row r="1548">
      <c r="A1548" s="13" t="n"/>
      <c r="B1548" s="5" t="n"/>
      <c r="C1548" s="15" t="n"/>
      <c r="D1548" s="14" t="n"/>
      <c r="E1548" s="5" t="n"/>
      <c r="F1548" s="5" t="n"/>
      <c r="G1548" s="6">
        <f>IF(B1548&amp;""="","",IFERROR(INDEX('الوحدات'!$C$6:$C$305,MATCH(B1548&amp;"",'الوحدات'!$A$6:$A$305,0))&amp;"","كود غير موجود"))</f>
        <v/>
      </c>
      <c r="H1548" s="22">
        <f>IF(OR(B1548&amp;""="",NOT(ISNUMBER(A1548))),"",IF(COUNTIFS($B$6:$B$2005,B1548&amp;"",$A$6:$A$2005,"&gt;"&amp;A1548)=0,1,0))</f>
        <v/>
      </c>
      <c r="I1548" s="22">
        <f>IF(B1548&amp;""="","",COUNTIFS($B$6:B1548,B1548&amp;""))</f>
        <v/>
      </c>
      <c r="J1548" s="6">
        <f>IF(B1548&amp;""="","",B1548&amp;"|"&amp;I1548)</f>
        <v/>
      </c>
    </row>
    <row r="1549">
      <c r="A1549" s="13" t="n"/>
      <c r="B1549" s="5" t="n"/>
      <c r="C1549" s="15" t="n"/>
      <c r="D1549" s="14" t="n"/>
      <c r="E1549" s="5" t="n"/>
      <c r="F1549" s="5" t="n"/>
      <c r="G1549" s="6">
        <f>IF(B1549&amp;""="","",IFERROR(INDEX('الوحدات'!$C$6:$C$305,MATCH(B1549&amp;"",'الوحدات'!$A$6:$A$305,0))&amp;"","كود غير موجود"))</f>
        <v/>
      </c>
      <c r="H1549" s="22">
        <f>IF(OR(B1549&amp;""="",NOT(ISNUMBER(A1549))),"",IF(COUNTIFS($B$6:$B$2005,B1549&amp;"",$A$6:$A$2005,"&gt;"&amp;A1549)=0,1,0))</f>
        <v/>
      </c>
      <c r="I1549" s="22">
        <f>IF(B1549&amp;""="","",COUNTIFS($B$6:B1549,B1549&amp;""))</f>
        <v/>
      </c>
      <c r="J1549" s="6">
        <f>IF(B1549&amp;""="","",B1549&amp;"|"&amp;I1549)</f>
        <v/>
      </c>
    </row>
    <row r="1550">
      <c r="A1550" s="13" t="n"/>
      <c r="B1550" s="5" t="n"/>
      <c r="C1550" s="15" t="n"/>
      <c r="D1550" s="14" t="n"/>
      <c r="E1550" s="5" t="n"/>
      <c r="F1550" s="5" t="n"/>
      <c r="G1550" s="6">
        <f>IF(B1550&amp;""="","",IFERROR(INDEX('الوحدات'!$C$6:$C$305,MATCH(B1550&amp;"",'الوحدات'!$A$6:$A$305,0))&amp;"","كود غير موجود"))</f>
        <v/>
      </c>
      <c r="H1550" s="22">
        <f>IF(OR(B1550&amp;""="",NOT(ISNUMBER(A1550))),"",IF(COUNTIFS($B$6:$B$2005,B1550&amp;"",$A$6:$A$2005,"&gt;"&amp;A1550)=0,1,0))</f>
        <v/>
      </c>
      <c r="I1550" s="22">
        <f>IF(B1550&amp;""="","",COUNTIFS($B$6:B1550,B1550&amp;""))</f>
        <v/>
      </c>
      <c r="J1550" s="6">
        <f>IF(B1550&amp;""="","",B1550&amp;"|"&amp;I1550)</f>
        <v/>
      </c>
    </row>
    <row r="1551">
      <c r="A1551" s="13" t="n"/>
      <c r="B1551" s="5" t="n"/>
      <c r="C1551" s="15" t="n"/>
      <c r="D1551" s="14" t="n"/>
      <c r="E1551" s="5" t="n"/>
      <c r="F1551" s="5" t="n"/>
      <c r="G1551" s="6">
        <f>IF(B1551&amp;""="","",IFERROR(INDEX('الوحدات'!$C$6:$C$305,MATCH(B1551&amp;"",'الوحدات'!$A$6:$A$305,0))&amp;"","كود غير موجود"))</f>
        <v/>
      </c>
      <c r="H1551" s="22">
        <f>IF(OR(B1551&amp;""="",NOT(ISNUMBER(A1551))),"",IF(COUNTIFS($B$6:$B$2005,B1551&amp;"",$A$6:$A$2005,"&gt;"&amp;A1551)=0,1,0))</f>
        <v/>
      </c>
      <c r="I1551" s="22">
        <f>IF(B1551&amp;""="","",COUNTIFS($B$6:B1551,B1551&amp;""))</f>
        <v/>
      </c>
      <c r="J1551" s="6">
        <f>IF(B1551&amp;""="","",B1551&amp;"|"&amp;I1551)</f>
        <v/>
      </c>
    </row>
    <row r="1552">
      <c r="A1552" s="13" t="n"/>
      <c r="B1552" s="5" t="n"/>
      <c r="C1552" s="15" t="n"/>
      <c r="D1552" s="14" t="n"/>
      <c r="E1552" s="5" t="n"/>
      <c r="F1552" s="5" t="n"/>
      <c r="G1552" s="6">
        <f>IF(B1552&amp;""="","",IFERROR(INDEX('الوحدات'!$C$6:$C$305,MATCH(B1552&amp;"",'الوحدات'!$A$6:$A$305,0))&amp;"","كود غير موجود"))</f>
        <v/>
      </c>
      <c r="H1552" s="22">
        <f>IF(OR(B1552&amp;""="",NOT(ISNUMBER(A1552))),"",IF(COUNTIFS($B$6:$B$2005,B1552&amp;"",$A$6:$A$2005,"&gt;"&amp;A1552)=0,1,0))</f>
        <v/>
      </c>
      <c r="I1552" s="22">
        <f>IF(B1552&amp;""="","",COUNTIFS($B$6:B1552,B1552&amp;""))</f>
        <v/>
      </c>
      <c r="J1552" s="6">
        <f>IF(B1552&amp;""="","",B1552&amp;"|"&amp;I1552)</f>
        <v/>
      </c>
    </row>
    <row r="1553">
      <c r="A1553" s="13" t="n"/>
      <c r="B1553" s="5" t="n"/>
      <c r="C1553" s="15" t="n"/>
      <c r="D1553" s="14" t="n"/>
      <c r="E1553" s="5" t="n"/>
      <c r="F1553" s="5" t="n"/>
      <c r="G1553" s="6">
        <f>IF(B1553&amp;""="","",IFERROR(INDEX('الوحدات'!$C$6:$C$305,MATCH(B1553&amp;"",'الوحدات'!$A$6:$A$305,0))&amp;"","كود غير موجود"))</f>
        <v/>
      </c>
      <c r="H1553" s="22">
        <f>IF(OR(B1553&amp;""="",NOT(ISNUMBER(A1553))),"",IF(COUNTIFS($B$6:$B$2005,B1553&amp;"",$A$6:$A$2005,"&gt;"&amp;A1553)=0,1,0))</f>
        <v/>
      </c>
      <c r="I1553" s="22">
        <f>IF(B1553&amp;""="","",COUNTIFS($B$6:B1553,B1553&amp;""))</f>
        <v/>
      </c>
      <c r="J1553" s="6">
        <f>IF(B1553&amp;""="","",B1553&amp;"|"&amp;I1553)</f>
        <v/>
      </c>
    </row>
    <row r="1554">
      <c r="A1554" s="13" t="n"/>
      <c r="B1554" s="5" t="n"/>
      <c r="C1554" s="15" t="n"/>
      <c r="D1554" s="14" t="n"/>
      <c r="E1554" s="5" t="n"/>
      <c r="F1554" s="5" t="n"/>
      <c r="G1554" s="6">
        <f>IF(B1554&amp;""="","",IFERROR(INDEX('الوحدات'!$C$6:$C$305,MATCH(B1554&amp;"",'الوحدات'!$A$6:$A$305,0))&amp;"","كود غير موجود"))</f>
        <v/>
      </c>
      <c r="H1554" s="22">
        <f>IF(OR(B1554&amp;""="",NOT(ISNUMBER(A1554))),"",IF(COUNTIFS($B$6:$B$2005,B1554&amp;"",$A$6:$A$2005,"&gt;"&amp;A1554)=0,1,0))</f>
        <v/>
      </c>
      <c r="I1554" s="22">
        <f>IF(B1554&amp;""="","",COUNTIFS($B$6:B1554,B1554&amp;""))</f>
        <v/>
      </c>
      <c r="J1554" s="6">
        <f>IF(B1554&amp;""="","",B1554&amp;"|"&amp;I1554)</f>
        <v/>
      </c>
    </row>
    <row r="1555">
      <c r="A1555" s="13" t="n"/>
      <c r="B1555" s="5" t="n"/>
      <c r="C1555" s="15" t="n"/>
      <c r="D1555" s="14" t="n"/>
      <c r="E1555" s="5" t="n"/>
      <c r="F1555" s="5" t="n"/>
      <c r="G1555" s="6">
        <f>IF(B1555&amp;""="","",IFERROR(INDEX('الوحدات'!$C$6:$C$305,MATCH(B1555&amp;"",'الوحدات'!$A$6:$A$305,0))&amp;"","كود غير موجود"))</f>
        <v/>
      </c>
      <c r="H1555" s="22">
        <f>IF(OR(B1555&amp;""="",NOT(ISNUMBER(A1555))),"",IF(COUNTIFS($B$6:$B$2005,B1555&amp;"",$A$6:$A$2005,"&gt;"&amp;A1555)=0,1,0))</f>
        <v/>
      </c>
      <c r="I1555" s="22">
        <f>IF(B1555&amp;""="","",COUNTIFS($B$6:B1555,B1555&amp;""))</f>
        <v/>
      </c>
      <c r="J1555" s="6">
        <f>IF(B1555&amp;""="","",B1555&amp;"|"&amp;I1555)</f>
        <v/>
      </c>
    </row>
    <row r="1556">
      <c r="A1556" s="13" t="n"/>
      <c r="B1556" s="5" t="n"/>
      <c r="C1556" s="15" t="n"/>
      <c r="D1556" s="14" t="n"/>
      <c r="E1556" s="5" t="n"/>
      <c r="F1556" s="5" t="n"/>
      <c r="G1556" s="6">
        <f>IF(B1556&amp;""="","",IFERROR(INDEX('الوحدات'!$C$6:$C$305,MATCH(B1556&amp;"",'الوحدات'!$A$6:$A$305,0))&amp;"","كود غير موجود"))</f>
        <v/>
      </c>
      <c r="H1556" s="22">
        <f>IF(OR(B1556&amp;""="",NOT(ISNUMBER(A1556))),"",IF(COUNTIFS($B$6:$B$2005,B1556&amp;"",$A$6:$A$2005,"&gt;"&amp;A1556)=0,1,0))</f>
        <v/>
      </c>
      <c r="I1556" s="22">
        <f>IF(B1556&amp;""="","",COUNTIFS($B$6:B1556,B1556&amp;""))</f>
        <v/>
      </c>
      <c r="J1556" s="6">
        <f>IF(B1556&amp;""="","",B1556&amp;"|"&amp;I1556)</f>
        <v/>
      </c>
    </row>
    <row r="1557">
      <c r="A1557" s="13" t="n"/>
      <c r="B1557" s="5" t="n"/>
      <c r="C1557" s="15" t="n"/>
      <c r="D1557" s="14" t="n"/>
      <c r="E1557" s="5" t="n"/>
      <c r="F1557" s="5" t="n"/>
      <c r="G1557" s="6">
        <f>IF(B1557&amp;""="","",IFERROR(INDEX('الوحدات'!$C$6:$C$305,MATCH(B1557&amp;"",'الوحدات'!$A$6:$A$305,0))&amp;"","كود غير موجود"))</f>
        <v/>
      </c>
      <c r="H1557" s="22">
        <f>IF(OR(B1557&amp;""="",NOT(ISNUMBER(A1557))),"",IF(COUNTIFS($B$6:$B$2005,B1557&amp;"",$A$6:$A$2005,"&gt;"&amp;A1557)=0,1,0))</f>
        <v/>
      </c>
      <c r="I1557" s="22">
        <f>IF(B1557&amp;""="","",COUNTIFS($B$6:B1557,B1557&amp;""))</f>
        <v/>
      </c>
      <c r="J1557" s="6">
        <f>IF(B1557&amp;""="","",B1557&amp;"|"&amp;I1557)</f>
        <v/>
      </c>
    </row>
    <row r="1558">
      <c r="A1558" s="13" t="n"/>
      <c r="B1558" s="5" t="n"/>
      <c r="C1558" s="15" t="n"/>
      <c r="D1558" s="14" t="n"/>
      <c r="E1558" s="5" t="n"/>
      <c r="F1558" s="5" t="n"/>
      <c r="G1558" s="6">
        <f>IF(B1558&amp;""="","",IFERROR(INDEX('الوحدات'!$C$6:$C$305,MATCH(B1558&amp;"",'الوحدات'!$A$6:$A$305,0))&amp;"","كود غير موجود"))</f>
        <v/>
      </c>
      <c r="H1558" s="22">
        <f>IF(OR(B1558&amp;""="",NOT(ISNUMBER(A1558))),"",IF(COUNTIFS($B$6:$B$2005,B1558&amp;"",$A$6:$A$2005,"&gt;"&amp;A1558)=0,1,0))</f>
        <v/>
      </c>
      <c r="I1558" s="22">
        <f>IF(B1558&amp;""="","",COUNTIFS($B$6:B1558,B1558&amp;""))</f>
        <v/>
      </c>
      <c r="J1558" s="6">
        <f>IF(B1558&amp;""="","",B1558&amp;"|"&amp;I1558)</f>
        <v/>
      </c>
    </row>
    <row r="1559">
      <c r="A1559" s="13" t="n"/>
      <c r="B1559" s="5" t="n"/>
      <c r="C1559" s="15" t="n"/>
      <c r="D1559" s="14" t="n"/>
      <c r="E1559" s="5" t="n"/>
      <c r="F1559" s="5" t="n"/>
      <c r="G1559" s="6">
        <f>IF(B1559&amp;""="","",IFERROR(INDEX('الوحدات'!$C$6:$C$305,MATCH(B1559&amp;"",'الوحدات'!$A$6:$A$305,0))&amp;"","كود غير موجود"))</f>
        <v/>
      </c>
      <c r="H1559" s="22">
        <f>IF(OR(B1559&amp;""="",NOT(ISNUMBER(A1559))),"",IF(COUNTIFS($B$6:$B$2005,B1559&amp;"",$A$6:$A$2005,"&gt;"&amp;A1559)=0,1,0))</f>
        <v/>
      </c>
      <c r="I1559" s="22">
        <f>IF(B1559&amp;""="","",COUNTIFS($B$6:B1559,B1559&amp;""))</f>
        <v/>
      </c>
      <c r="J1559" s="6">
        <f>IF(B1559&amp;""="","",B1559&amp;"|"&amp;I1559)</f>
        <v/>
      </c>
    </row>
    <row r="1560">
      <c r="A1560" s="13" t="n"/>
      <c r="B1560" s="5" t="n"/>
      <c r="C1560" s="15" t="n"/>
      <c r="D1560" s="14" t="n"/>
      <c r="E1560" s="5" t="n"/>
      <c r="F1560" s="5" t="n"/>
      <c r="G1560" s="6">
        <f>IF(B1560&amp;""="","",IFERROR(INDEX('الوحدات'!$C$6:$C$305,MATCH(B1560&amp;"",'الوحدات'!$A$6:$A$305,0))&amp;"","كود غير موجود"))</f>
        <v/>
      </c>
      <c r="H1560" s="22">
        <f>IF(OR(B1560&amp;""="",NOT(ISNUMBER(A1560))),"",IF(COUNTIFS($B$6:$B$2005,B1560&amp;"",$A$6:$A$2005,"&gt;"&amp;A1560)=0,1,0))</f>
        <v/>
      </c>
      <c r="I1560" s="22">
        <f>IF(B1560&amp;""="","",COUNTIFS($B$6:B1560,B1560&amp;""))</f>
        <v/>
      </c>
      <c r="J1560" s="6">
        <f>IF(B1560&amp;""="","",B1560&amp;"|"&amp;I1560)</f>
        <v/>
      </c>
    </row>
    <row r="1561">
      <c r="A1561" s="13" t="n"/>
      <c r="B1561" s="5" t="n"/>
      <c r="C1561" s="15" t="n"/>
      <c r="D1561" s="14" t="n"/>
      <c r="E1561" s="5" t="n"/>
      <c r="F1561" s="5" t="n"/>
      <c r="G1561" s="6">
        <f>IF(B1561&amp;""="","",IFERROR(INDEX('الوحدات'!$C$6:$C$305,MATCH(B1561&amp;"",'الوحدات'!$A$6:$A$305,0))&amp;"","كود غير موجود"))</f>
        <v/>
      </c>
      <c r="H1561" s="22">
        <f>IF(OR(B1561&amp;""="",NOT(ISNUMBER(A1561))),"",IF(COUNTIFS($B$6:$B$2005,B1561&amp;"",$A$6:$A$2005,"&gt;"&amp;A1561)=0,1,0))</f>
        <v/>
      </c>
      <c r="I1561" s="22">
        <f>IF(B1561&amp;""="","",COUNTIFS($B$6:B1561,B1561&amp;""))</f>
        <v/>
      </c>
      <c r="J1561" s="6">
        <f>IF(B1561&amp;""="","",B1561&amp;"|"&amp;I1561)</f>
        <v/>
      </c>
    </row>
    <row r="1562">
      <c r="A1562" s="13" t="n"/>
      <c r="B1562" s="5" t="n"/>
      <c r="C1562" s="15" t="n"/>
      <c r="D1562" s="14" t="n"/>
      <c r="E1562" s="5" t="n"/>
      <c r="F1562" s="5" t="n"/>
      <c r="G1562" s="6">
        <f>IF(B1562&amp;""="","",IFERROR(INDEX('الوحدات'!$C$6:$C$305,MATCH(B1562&amp;"",'الوحدات'!$A$6:$A$305,0))&amp;"","كود غير موجود"))</f>
        <v/>
      </c>
      <c r="H1562" s="22">
        <f>IF(OR(B1562&amp;""="",NOT(ISNUMBER(A1562))),"",IF(COUNTIFS($B$6:$B$2005,B1562&amp;"",$A$6:$A$2005,"&gt;"&amp;A1562)=0,1,0))</f>
        <v/>
      </c>
      <c r="I1562" s="22">
        <f>IF(B1562&amp;""="","",COUNTIFS($B$6:B1562,B1562&amp;""))</f>
        <v/>
      </c>
      <c r="J1562" s="6">
        <f>IF(B1562&amp;""="","",B1562&amp;"|"&amp;I1562)</f>
        <v/>
      </c>
    </row>
    <row r="1563">
      <c r="A1563" s="13" t="n"/>
      <c r="B1563" s="5" t="n"/>
      <c r="C1563" s="15" t="n"/>
      <c r="D1563" s="14" t="n"/>
      <c r="E1563" s="5" t="n"/>
      <c r="F1563" s="5" t="n"/>
      <c r="G1563" s="6">
        <f>IF(B1563&amp;""="","",IFERROR(INDEX('الوحدات'!$C$6:$C$305,MATCH(B1563&amp;"",'الوحدات'!$A$6:$A$305,0))&amp;"","كود غير موجود"))</f>
        <v/>
      </c>
      <c r="H1563" s="22">
        <f>IF(OR(B1563&amp;""="",NOT(ISNUMBER(A1563))),"",IF(COUNTIFS($B$6:$B$2005,B1563&amp;"",$A$6:$A$2005,"&gt;"&amp;A1563)=0,1,0))</f>
        <v/>
      </c>
      <c r="I1563" s="22">
        <f>IF(B1563&amp;""="","",COUNTIFS($B$6:B1563,B1563&amp;""))</f>
        <v/>
      </c>
      <c r="J1563" s="6">
        <f>IF(B1563&amp;""="","",B1563&amp;"|"&amp;I1563)</f>
        <v/>
      </c>
    </row>
    <row r="1564">
      <c r="A1564" s="13" t="n"/>
      <c r="B1564" s="5" t="n"/>
      <c r="C1564" s="15" t="n"/>
      <c r="D1564" s="14" t="n"/>
      <c r="E1564" s="5" t="n"/>
      <c r="F1564" s="5" t="n"/>
      <c r="G1564" s="6">
        <f>IF(B1564&amp;""="","",IFERROR(INDEX('الوحدات'!$C$6:$C$305,MATCH(B1564&amp;"",'الوحدات'!$A$6:$A$305,0))&amp;"","كود غير موجود"))</f>
        <v/>
      </c>
      <c r="H1564" s="22">
        <f>IF(OR(B1564&amp;""="",NOT(ISNUMBER(A1564))),"",IF(COUNTIFS($B$6:$B$2005,B1564&amp;"",$A$6:$A$2005,"&gt;"&amp;A1564)=0,1,0))</f>
        <v/>
      </c>
      <c r="I1564" s="22">
        <f>IF(B1564&amp;""="","",COUNTIFS($B$6:B1564,B1564&amp;""))</f>
        <v/>
      </c>
      <c r="J1564" s="6">
        <f>IF(B1564&amp;""="","",B1564&amp;"|"&amp;I1564)</f>
        <v/>
      </c>
    </row>
    <row r="1565">
      <c r="A1565" s="13" t="n"/>
      <c r="B1565" s="5" t="n"/>
      <c r="C1565" s="15" t="n"/>
      <c r="D1565" s="14" t="n"/>
      <c r="E1565" s="5" t="n"/>
      <c r="F1565" s="5" t="n"/>
      <c r="G1565" s="6">
        <f>IF(B1565&amp;""="","",IFERROR(INDEX('الوحدات'!$C$6:$C$305,MATCH(B1565&amp;"",'الوحدات'!$A$6:$A$305,0))&amp;"","كود غير موجود"))</f>
        <v/>
      </c>
      <c r="H1565" s="22">
        <f>IF(OR(B1565&amp;""="",NOT(ISNUMBER(A1565))),"",IF(COUNTIFS($B$6:$B$2005,B1565&amp;"",$A$6:$A$2005,"&gt;"&amp;A1565)=0,1,0))</f>
        <v/>
      </c>
      <c r="I1565" s="22">
        <f>IF(B1565&amp;""="","",COUNTIFS($B$6:B1565,B1565&amp;""))</f>
        <v/>
      </c>
      <c r="J1565" s="6">
        <f>IF(B1565&amp;""="","",B1565&amp;"|"&amp;I1565)</f>
        <v/>
      </c>
    </row>
    <row r="1566">
      <c r="A1566" s="13" t="n"/>
      <c r="B1566" s="5" t="n"/>
      <c r="C1566" s="15" t="n"/>
      <c r="D1566" s="14" t="n"/>
      <c r="E1566" s="5" t="n"/>
      <c r="F1566" s="5" t="n"/>
      <c r="G1566" s="6">
        <f>IF(B1566&amp;""="","",IFERROR(INDEX('الوحدات'!$C$6:$C$305,MATCH(B1566&amp;"",'الوحدات'!$A$6:$A$305,0))&amp;"","كود غير موجود"))</f>
        <v/>
      </c>
      <c r="H1566" s="22">
        <f>IF(OR(B1566&amp;""="",NOT(ISNUMBER(A1566))),"",IF(COUNTIFS($B$6:$B$2005,B1566&amp;"",$A$6:$A$2005,"&gt;"&amp;A1566)=0,1,0))</f>
        <v/>
      </c>
      <c r="I1566" s="22">
        <f>IF(B1566&amp;""="","",COUNTIFS($B$6:B1566,B1566&amp;""))</f>
        <v/>
      </c>
      <c r="J1566" s="6">
        <f>IF(B1566&amp;""="","",B1566&amp;"|"&amp;I1566)</f>
        <v/>
      </c>
    </row>
    <row r="1567">
      <c r="A1567" s="13" t="n"/>
      <c r="B1567" s="5" t="n"/>
      <c r="C1567" s="15" t="n"/>
      <c r="D1567" s="14" t="n"/>
      <c r="E1567" s="5" t="n"/>
      <c r="F1567" s="5" t="n"/>
      <c r="G1567" s="6">
        <f>IF(B1567&amp;""="","",IFERROR(INDEX('الوحدات'!$C$6:$C$305,MATCH(B1567&amp;"",'الوحدات'!$A$6:$A$305,0))&amp;"","كود غير موجود"))</f>
        <v/>
      </c>
      <c r="H1567" s="22">
        <f>IF(OR(B1567&amp;""="",NOT(ISNUMBER(A1567))),"",IF(COUNTIFS($B$6:$B$2005,B1567&amp;"",$A$6:$A$2005,"&gt;"&amp;A1567)=0,1,0))</f>
        <v/>
      </c>
      <c r="I1567" s="22">
        <f>IF(B1567&amp;""="","",COUNTIFS($B$6:B1567,B1567&amp;""))</f>
        <v/>
      </c>
      <c r="J1567" s="6">
        <f>IF(B1567&amp;""="","",B1567&amp;"|"&amp;I1567)</f>
        <v/>
      </c>
    </row>
    <row r="1568">
      <c r="A1568" s="13" t="n"/>
      <c r="B1568" s="5" t="n"/>
      <c r="C1568" s="15" t="n"/>
      <c r="D1568" s="14" t="n"/>
      <c r="E1568" s="5" t="n"/>
      <c r="F1568" s="5" t="n"/>
      <c r="G1568" s="6">
        <f>IF(B1568&amp;""="","",IFERROR(INDEX('الوحدات'!$C$6:$C$305,MATCH(B1568&amp;"",'الوحدات'!$A$6:$A$305,0))&amp;"","كود غير موجود"))</f>
        <v/>
      </c>
      <c r="H1568" s="22">
        <f>IF(OR(B1568&amp;""="",NOT(ISNUMBER(A1568))),"",IF(COUNTIFS($B$6:$B$2005,B1568&amp;"",$A$6:$A$2005,"&gt;"&amp;A1568)=0,1,0))</f>
        <v/>
      </c>
      <c r="I1568" s="22">
        <f>IF(B1568&amp;""="","",COUNTIFS($B$6:B1568,B1568&amp;""))</f>
        <v/>
      </c>
      <c r="J1568" s="6">
        <f>IF(B1568&amp;""="","",B1568&amp;"|"&amp;I1568)</f>
        <v/>
      </c>
    </row>
    <row r="1569">
      <c r="A1569" s="13" t="n"/>
      <c r="B1569" s="5" t="n"/>
      <c r="C1569" s="15" t="n"/>
      <c r="D1569" s="14" t="n"/>
      <c r="E1569" s="5" t="n"/>
      <c r="F1569" s="5" t="n"/>
      <c r="G1569" s="6">
        <f>IF(B1569&amp;""="","",IFERROR(INDEX('الوحدات'!$C$6:$C$305,MATCH(B1569&amp;"",'الوحدات'!$A$6:$A$305,0))&amp;"","كود غير موجود"))</f>
        <v/>
      </c>
      <c r="H1569" s="22">
        <f>IF(OR(B1569&amp;""="",NOT(ISNUMBER(A1569))),"",IF(COUNTIFS($B$6:$B$2005,B1569&amp;"",$A$6:$A$2005,"&gt;"&amp;A1569)=0,1,0))</f>
        <v/>
      </c>
      <c r="I1569" s="22">
        <f>IF(B1569&amp;""="","",COUNTIFS($B$6:B1569,B1569&amp;""))</f>
        <v/>
      </c>
      <c r="J1569" s="6">
        <f>IF(B1569&amp;""="","",B1569&amp;"|"&amp;I1569)</f>
        <v/>
      </c>
    </row>
    <row r="1570">
      <c r="A1570" s="13" t="n"/>
      <c r="B1570" s="5" t="n"/>
      <c r="C1570" s="15" t="n"/>
      <c r="D1570" s="14" t="n"/>
      <c r="E1570" s="5" t="n"/>
      <c r="F1570" s="5" t="n"/>
      <c r="G1570" s="6">
        <f>IF(B1570&amp;""="","",IFERROR(INDEX('الوحدات'!$C$6:$C$305,MATCH(B1570&amp;"",'الوحدات'!$A$6:$A$305,0))&amp;"","كود غير موجود"))</f>
        <v/>
      </c>
      <c r="H1570" s="22">
        <f>IF(OR(B1570&amp;""="",NOT(ISNUMBER(A1570))),"",IF(COUNTIFS($B$6:$B$2005,B1570&amp;"",$A$6:$A$2005,"&gt;"&amp;A1570)=0,1,0))</f>
        <v/>
      </c>
      <c r="I1570" s="22">
        <f>IF(B1570&amp;""="","",COUNTIFS($B$6:B1570,B1570&amp;""))</f>
        <v/>
      </c>
      <c r="J1570" s="6">
        <f>IF(B1570&amp;""="","",B1570&amp;"|"&amp;I1570)</f>
        <v/>
      </c>
    </row>
    <row r="1571">
      <c r="A1571" s="13" t="n"/>
      <c r="B1571" s="5" t="n"/>
      <c r="C1571" s="15" t="n"/>
      <c r="D1571" s="14" t="n"/>
      <c r="E1571" s="5" t="n"/>
      <c r="F1571" s="5" t="n"/>
      <c r="G1571" s="6">
        <f>IF(B1571&amp;""="","",IFERROR(INDEX('الوحدات'!$C$6:$C$305,MATCH(B1571&amp;"",'الوحدات'!$A$6:$A$305,0))&amp;"","كود غير موجود"))</f>
        <v/>
      </c>
      <c r="H1571" s="22">
        <f>IF(OR(B1571&amp;""="",NOT(ISNUMBER(A1571))),"",IF(COUNTIFS($B$6:$B$2005,B1571&amp;"",$A$6:$A$2005,"&gt;"&amp;A1571)=0,1,0))</f>
        <v/>
      </c>
      <c r="I1571" s="22">
        <f>IF(B1571&amp;""="","",COUNTIFS($B$6:B1571,B1571&amp;""))</f>
        <v/>
      </c>
      <c r="J1571" s="6">
        <f>IF(B1571&amp;""="","",B1571&amp;"|"&amp;I1571)</f>
        <v/>
      </c>
    </row>
    <row r="1572">
      <c r="A1572" s="13" t="n"/>
      <c r="B1572" s="5" t="n"/>
      <c r="C1572" s="15" t="n"/>
      <c r="D1572" s="14" t="n"/>
      <c r="E1572" s="5" t="n"/>
      <c r="F1572" s="5" t="n"/>
      <c r="G1572" s="6">
        <f>IF(B1572&amp;""="","",IFERROR(INDEX('الوحدات'!$C$6:$C$305,MATCH(B1572&amp;"",'الوحدات'!$A$6:$A$305,0))&amp;"","كود غير موجود"))</f>
        <v/>
      </c>
      <c r="H1572" s="22">
        <f>IF(OR(B1572&amp;""="",NOT(ISNUMBER(A1572))),"",IF(COUNTIFS($B$6:$B$2005,B1572&amp;"",$A$6:$A$2005,"&gt;"&amp;A1572)=0,1,0))</f>
        <v/>
      </c>
      <c r="I1572" s="22">
        <f>IF(B1572&amp;""="","",COUNTIFS($B$6:B1572,B1572&amp;""))</f>
        <v/>
      </c>
      <c r="J1572" s="6">
        <f>IF(B1572&amp;""="","",B1572&amp;"|"&amp;I1572)</f>
        <v/>
      </c>
    </row>
    <row r="1573">
      <c r="A1573" s="13" t="n"/>
      <c r="B1573" s="5" t="n"/>
      <c r="C1573" s="15" t="n"/>
      <c r="D1573" s="14" t="n"/>
      <c r="E1573" s="5" t="n"/>
      <c r="F1573" s="5" t="n"/>
      <c r="G1573" s="6">
        <f>IF(B1573&amp;""="","",IFERROR(INDEX('الوحدات'!$C$6:$C$305,MATCH(B1573&amp;"",'الوحدات'!$A$6:$A$305,0))&amp;"","كود غير موجود"))</f>
        <v/>
      </c>
      <c r="H1573" s="22">
        <f>IF(OR(B1573&amp;""="",NOT(ISNUMBER(A1573))),"",IF(COUNTIFS($B$6:$B$2005,B1573&amp;"",$A$6:$A$2005,"&gt;"&amp;A1573)=0,1,0))</f>
        <v/>
      </c>
      <c r="I1573" s="22">
        <f>IF(B1573&amp;""="","",COUNTIFS($B$6:B1573,B1573&amp;""))</f>
        <v/>
      </c>
      <c r="J1573" s="6">
        <f>IF(B1573&amp;""="","",B1573&amp;"|"&amp;I1573)</f>
        <v/>
      </c>
    </row>
    <row r="1574">
      <c r="A1574" s="13" t="n"/>
      <c r="B1574" s="5" t="n"/>
      <c r="C1574" s="15" t="n"/>
      <c r="D1574" s="14" t="n"/>
      <c r="E1574" s="5" t="n"/>
      <c r="F1574" s="5" t="n"/>
      <c r="G1574" s="6">
        <f>IF(B1574&amp;""="","",IFERROR(INDEX('الوحدات'!$C$6:$C$305,MATCH(B1574&amp;"",'الوحدات'!$A$6:$A$305,0))&amp;"","كود غير موجود"))</f>
        <v/>
      </c>
      <c r="H1574" s="22">
        <f>IF(OR(B1574&amp;""="",NOT(ISNUMBER(A1574))),"",IF(COUNTIFS($B$6:$B$2005,B1574&amp;"",$A$6:$A$2005,"&gt;"&amp;A1574)=0,1,0))</f>
        <v/>
      </c>
      <c r="I1574" s="22">
        <f>IF(B1574&amp;""="","",COUNTIFS($B$6:B1574,B1574&amp;""))</f>
        <v/>
      </c>
      <c r="J1574" s="6">
        <f>IF(B1574&amp;""="","",B1574&amp;"|"&amp;I1574)</f>
        <v/>
      </c>
    </row>
    <row r="1575">
      <c r="A1575" s="13" t="n"/>
      <c r="B1575" s="5" t="n"/>
      <c r="C1575" s="15" t="n"/>
      <c r="D1575" s="14" t="n"/>
      <c r="E1575" s="5" t="n"/>
      <c r="F1575" s="5" t="n"/>
      <c r="G1575" s="6">
        <f>IF(B1575&amp;""="","",IFERROR(INDEX('الوحدات'!$C$6:$C$305,MATCH(B1575&amp;"",'الوحدات'!$A$6:$A$305,0))&amp;"","كود غير موجود"))</f>
        <v/>
      </c>
      <c r="H1575" s="22">
        <f>IF(OR(B1575&amp;""="",NOT(ISNUMBER(A1575))),"",IF(COUNTIFS($B$6:$B$2005,B1575&amp;"",$A$6:$A$2005,"&gt;"&amp;A1575)=0,1,0))</f>
        <v/>
      </c>
      <c r="I1575" s="22">
        <f>IF(B1575&amp;""="","",COUNTIFS($B$6:B1575,B1575&amp;""))</f>
        <v/>
      </c>
      <c r="J1575" s="6">
        <f>IF(B1575&amp;""="","",B1575&amp;"|"&amp;I1575)</f>
        <v/>
      </c>
    </row>
    <row r="1576">
      <c r="A1576" s="13" t="n"/>
      <c r="B1576" s="5" t="n"/>
      <c r="C1576" s="15" t="n"/>
      <c r="D1576" s="14" t="n"/>
      <c r="E1576" s="5" t="n"/>
      <c r="F1576" s="5" t="n"/>
      <c r="G1576" s="6">
        <f>IF(B1576&amp;""="","",IFERROR(INDEX('الوحدات'!$C$6:$C$305,MATCH(B1576&amp;"",'الوحدات'!$A$6:$A$305,0))&amp;"","كود غير موجود"))</f>
        <v/>
      </c>
      <c r="H1576" s="22">
        <f>IF(OR(B1576&amp;""="",NOT(ISNUMBER(A1576))),"",IF(COUNTIFS($B$6:$B$2005,B1576&amp;"",$A$6:$A$2005,"&gt;"&amp;A1576)=0,1,0))</f>
        <v/>
      </c>
      <c r="I1576" s="22">
        <f>IF(B1576&amp;""="","",COUNTIFS($B$6:B1576,B1576&amp;""))</f>
        <v/>
      </c>
      <c r="J1576" s="6">
        <f>IF(B1576&amp;""="","",B1576&amp;"|"&amp;I1576)</f>
        <v/>
      </c>
    </row>
    <row r="1577">
      <c r="A1577" s="13" t="n"/>
      <c r="B1577" s="5" t="n"/>
      <c r="C1577" s="15" t="n"/>
      <c r="D1577" s="14" t="n"/>
      <c r="E1577" s="5" t="n"/>
      <c r="F1577" s="5" t="n"/>
      <c r="G1577" s="6">
        <f>IF(B1577&amp;""="","",IFERROR(INDEX('الوحدات'!$C$6:$C$305,MATCH(B1577&amp;"",'الوحدات'!$A$6:$A$305,0))&amp;"","كود غير موجود"))</f>
        <v/>
      </c>
      <c r="H1577" s="22">
        <f>IF(OR(B1577&amp;""="",NOT(ISNUMBER(A1577))),"",IF(COUNTIFS($B$6:$B$2005,B1577&amp;"",$A$6:$A$2005,"&gt;"&amp;A1577)=0,1,0))</f>
        <v/>
      </c>
      <c r="I1577" s="22">
        <f>IF(B1577&amp;""="","",COUNTIFS($B$6:B1577,B1577&amp;""))</f>
        <v/>
      </c>
      <c r="J1577" s="6">
        <f>IF(B1577&amp;""="","",B1577&amp;"|"&amp;I1577)</f>
        <v/>
      </c>
    </row>
    <row r="1578">
      <c r="A1578" s="13" t="n"/>
      <c r="B1578" s="5" t="n"/>
      <c r="C1578" s="15" t="n"/>
      <c r="D1578" s="14" t="n"/>
      <c r="E1578" s="5" t="n"/>
      <c r="F1578" s="5" t="n"/>
      <c r="G1578" s="6">
        <f>IF(B1578&amp;""="","",IFERROR(INDEX('الوحدات'!$C$6:$C$305,MATCH(B1578&amp;"",'الوحدات'!$A$6:$A$305,0))&amp;"","كود غير موجود"))</f>
        <v/>
      </c>
      <c r="H1578" s="22">
        <f>IF(OR(B1578&amp;""="",NOT(ISNUMBER(A1578))),"",IF(COUNTIFS($B$6:$B$2005,B1578&amp;"",$A$6:$A$2005,"&gt;"&amp;A1578)=0,1,0))</f>
        <v/>
      </c>
      <c r="I1578" s="22">
        <f>IF(B1578&amp;""="","",COUNTIFS($B$6:B1578,B1578&amp;""))</f>
        <v/>
      </c>
      <c r="J1578" s="6">
        <f>IF(B1578&amp;""="","",B1578&amp;"|"&amp;I1578)</f>
        <v/>
      </c>
    </row>
    <row r="1579">
      <c r="A1579" s="13" t="n"/>
      <c r="B1579" s="5" t="n"/>
      <c r="C1579" s="15" t="n"/>
      <c r="D1579" s="14" t="n"/>
      <c r="E1579" s="5" t="n"/>
      <c r="F1579" s="5" t="n"/>
      <c r="G1579" s="6">
        <f>IF(B1579&amp;""="","",IFERROR(INDEX('الوحدات'!$C$6:$C$305,MATCH(B1579&amp;"",'الوحدات'!$A$6:$A$305,0))&amp;"","كود غير موجود"))</f>
        <v/>
      </c>
      <c r="H1579" s="22">
        <f>IF(OR(B1579&amp;""="",NOT(ISNUMBER(A1579))),"",IF(COUNTIFS($B$6:$B$2005,B1579&amp;"",$A$6:$A$2005,"&gt;"&amp;A1579)=0,1,0))</f>
        <v/>
      </c>
      <c r="I1579" s="22">
        <f>IF(B1579&amp;""="","",COUNTIFS($B$6:B1579,B1579&amp;""))</f>
        <v/>
      </c>
      <c r="J1579" s="6">
        <f>IF(B1579&amp;""="","",B1579&amp;"|"&amp;I1579)</f>
        <v/>
      </c>
    </row>
    <row r="1580">
      <c r="A1580" s="13" t="n"/>
      <c r="B1580" s="5" t="n"/>
      <c r="C1580" s="15" t="n"/>
      <c r="D1580" s="14" t="n"/>
      <c r="E1580" s="5" t="n"/>
      <c r="F1580" s="5" t="n"/>
      <c r="G1580" s="6">
        <f>IF(B1580&amp;""="","",IFERROR(INDEX('الوحدات'!$C$6:$C$305,MATCH(B1580&amp;"",'الوحدات'!$A$6:$A$305,0))&amp;"","كود غير موجود"))</f>
        <v/>
      </c>
      <c r="H1580" s="22">
        <f>IF(OR(B1580&amp;""="",NOT(ISNUMBER(A1580))),"",IF(COUNTIFS($B$6:$B$2005,B1580&amp;"",$A$6:$A$2005,"&gt;"&amp;A1580)=0,1,0))</f>
        <v/>
      </c>
      <c r="I1580" s="22">
        <f>IF(B1580&amp;""="","",COUNTIFS($B$6:B1580,B1580&amp;""))</f>
        <v/>
      </c>
      <c r="J1580" s="6">
        <f>IF(B1580&amp;""="","",B1580&amp;"|"&amp;I1580)</f>
        <v/>
      </c>
    </row>
    <row r="1581">
      <c r="A1581" s="13" t="n"/>
      <c r="B1581" s="5" t="n"/>
      <c r="C1581" s="15" t="n"/>
      <c r="D1581" s="14" t="n"/>
      <c r="E1581" s="5" t="n"/>
      <c r="F1581" s="5" t="n"/>
      <c r="G1581" s="6">
        <f>IF(B1581&amp;""="","",IFERROR(INDEX('الوحدات'!$C$6:$C$305,MATCH(B1581&amp;"",'الوحدات'!$A$6:$A$305,0))&amp;"","كود غير موجود"))</f>
        <v/>
      </c>
      <c r="H1581" s="22">
        <f>IF(OR(B1581&amp;""="",NOT(ISNUMBER(A1581))),"",IF(COUNTIFS($B$6:$B$2005,B1581&amp;"",$A$6:$A$2005,"&gt;"&amp;A1581)=0,1,0))</f>
        <v/>
      </c>
      <c r="I1581" s="22">
        <f>IF(B1581&amp;""="","",COUNTIFS($B$6:B1581,B1581&amp;""))</f>
        <v/>
      </c>
      <c r="J1581" s="6">
        <f>IF(B1581&amp;""="","",B1581&amp;"|"&amp;I1581)</f>
        <v/>
      </c>
    </row>
    <row r="1582">
      <c r="A1582" s="13" t="n"/>
      <c r="B1582" s="5" t="n"/>
      <c r="C1582" s="15" t="n"/>
      <c r="D1582" s="14" t="n"/>
      <c r="E1582" s="5" t="n"/>
      <c r="F1582" s="5" t="n"/>
      <c r="G1582" s="6">
        <f>IF(B1582&amp;""="","",IFERROR(INDEX('الوحدات'!$C$6:$C$305,MATCH(B1582&amp;"",'الوحدات'!$A$6:$A$305,0))&amp;"","كود غير موجود"))</f>
        <v/>
      </c>
      <c r="H1582" s="22">
        <f>IF(OR(B1582&amp;""="",NOT(ISNUMBER(A1582))),"",IF(COUNTIFS($B$6:$B$2005,B1582&amp;"",$A$6:$A$2005,"&gt;"&amp;A1582)=0,1,0))</f>
        <v/>
      </c>
      <c r="I1582" s="22">
        <f>IF(B1582&amp;""="","",COUNTIFS($B$6:B1582,B1582&amp;""))</f>
        <v/>
      </c>
      <c r="J1582" s="6">
        <f>IF(B1582&amp;""="","",B1582&amp;"|"&amp;I1582)</f>
        <v/>
      </c>
    </row>
    <row r="1583">
      <c r="A1583" s="13" t="n"/>
      <c r="B1583" s="5" t="n"/>
      <c r="C1583" s="15" t="n"/>
      <c r="D1583" s="14" t="n"/>
      <c r="E1583" s="5" t="n"/>
      <c r="F1583" s="5" t="n"/>
      <c r="G1583" s="6">
        <f>IF(B1583&amp;""="","",IFERROR(INDEX('الوحدات'!$C$6:$C$305,MATCH(B1583&amp;"",'الوحدات'!$A$6:$A$305,0))&amp;"","كود غير موجود"))</f>
        <v/>
      </c>
      <c r="H1583" s="22">
        <f>IF(OR(B1583&amp;""="",NOT(ISNUMBER(A1583))),"",IF(COUNTIFS($B$6:$B$2005,B1583&amp;"",$A$6:$A$2005,"&gt;"&amp;A1583)=0,1,0))</f>
        <v/>
      </c>
      <c r="I1583" s="22">
        <f>IF(B1583&amp;""="","",COUNTIFS($B$6:B1583,B1583&amp;""))</f>
        <v/>
      </c>
      <c r="J1583" s="6">
        <f>IF(B1583&amp;""="","",B1583&amp;"|"&amp;I1583)</f>
        <v/>
      </c>
    </row>
    <row r="1584">
      <c r="A1584" s="13" t="n"/>
      <c r="B1584" s="5" t="n"/>
      <c r="C1584" s="15" t="n"/>
      <c r="D1584" s="14" t="n"/>
      <c r="E1584" s="5" t="n"/>
      <c r="F1584" s="5" t="n"/>
      <c r="G1584" s="6">
        <f>IF(B1584&amp;""="","",IFERROR(INDEX('الوحدات'!$C$6:$C$305,MATCH(B1584&amp;"",'الوحدات'!$A$6:$A$305,0))&amp;"","كود غير موجود"))</f>
        <v/>
      </c>
      <c r="H1584" s="22">
        <f>IF(OR(B1584&amp;""="",NOT(ISNUMBER(A1584))),"",IF(COUNTIFS($B$6:$B$2005,B1584&amp;"",$A$6:$A$2005,"&gt;"&amp;A1584)=0,1,0))</f>
        <v/>
      </c>
      <c r="I1584" s="22">
        <f>IF(B1584&amp;""="","",COUNTIFS($B$6:B1584,B1584&amp;""))</f>
        <v/>
      </c>
      <c r="J1584" s="6">
        <f>IF(B1584&amp;""="","",B1584&amp;"|"&amp;I1584)</f>
        <v/>
      </c>
    </row>
    <row r="1585">
      <c r="A1585" s="13" t="n"/>
      <c r="B1585" s="5" t="n"/>
      <c r="C1585" s="15" t="n"/>
      <c r="D1585" s="14" t="n"/>
      <c r="E1585" s="5" t="n"/>
      <c r="F1585" s="5" t="n"/>
      <c r="G1585" s="6">
        <f>IF(B1585&amp;""="","",IFERROR(INDEX('الوحدات'!$C$6:$C$305,MATCH(B1585&amp;"",'الوحدات'!$A$6:$A$305,0))&amp;"","كود غير موجود"))</f>
        <v/>
      </c>
      <c r="H1585" s="22">
        <f>IF(OR(B1585&amp;""="",NOT(ISNUMBER(A1585))),"",IF(COUNTIFS($B$6:$B$2005,B1585&amp;"",$A$6:$A$2005,"&gt;"&amp;A1585)=0,1,0))</f>
        <v/>
      </c>
      <c r="I1585" s="22">
        <f>IF(B1585&amp;""="","",COUNTIFS($B$6:B1585,B1585&amp;""))</f>
        <v/>
      </c>
      <c r="J1585" s="6">
        <f>IF(B1585&amp;""="","",B1585&amp;"|"&amp;I1585)</f>
        <v/>
      </c>
    </row>
    <row r="1586">
      <c r="A1586" s="13" t="n"/>
      <c r="B1586" s="5" t="n"/>
      <c r="C1586" s="15" t="n"/>
      <c r="D1586" s="14" t="n"/>
      <c r="E1586" s="5" t="n"/>
      <c r="F1586" s="5" t="n"/>
      <c r="G1586" s="6">
        <f>IF(B1586&amp;""="","",IFERROR(INDEX('الوحدات'!$C$6:$C$305,MATCH(B1586&amp;"",'الوحدات'!$A$6:$A$305,0))&amp;"","كود غير موجود"))</f>
        <v/>
      </c>
      <c r="H1586" s="22">
        <f>IF(OR(B1586&amp;""="",NOT(ISNUMBER(A1586))),"",IF(COUNTIFS($B$6:$B$2005,B1586&amp;"",$A$6:$A$2005,"&gt;"&amp;A1586)=0,1,0))</f>
        <v/>
      </c>
      <c r="I1586" s="22">
        <f>IF(B1586&amp;""="","",COUNTIFS($B$6:B1586,B1586&amp;""))</f>
        <v/>
      </c>
      <c r="J1586" s="6">
        <f>IF(B1586&amp;""="","",B1586&amp;"|"&amp;I1586)</f>
        <v/>
      </c>
    </row>
    <row r="1587">
      <c r="A1587" s="13" t="n"/>
      <c r="B1587" s="5" t="n"/>
      <c r="C1587" s="15" t="n"/>
      <c r="D1587" s="14" t="n"/>
      <c r="E1587" s="5" t="n"/>
      <c r="F1587" s="5" t="n"/>
      <c r="G1587" s="6">
        <f>IF(B1587&amp;""="","",IFERROR(INDEX('الوحدات'!$C$6:$C$305,MATCH(B1587&amp;"",'الوحدات'!$A$6:$A$305,0))&amp;"","كود غير موجود"))</f>
        <v/>
      </c>
      <c r="H1587" s="22">
        <f>IF(OR(B1587&amp;""="",NOT(ISNUMBER(A1587))),"",IF(COUNTIFS($B$6:$B$2005,B1587&amp;"",$A$6:$A$2005,"&gt;"&amp;A1587)=0,1,0))</f>
        <v/>
      </c>
      <c r="I1587" s="22">
        <f>IF(B1587&amp;""="","",COUNTIFS($B$6:B1587,B1587&amp;""))</f>
        <v/>
      </c>
      <c r="J1587" s="6">
        <f>IF(B1587&amp;""="","",B1587&amp;"|"&amp;I1587)</f>
        <v/>
      </c>
    </row>
    <row r="1588">
      <c r="A1588" s="13" t="n"/>
      <c r="B1588" s="5" t="n"/>
      <c r="C1588" s="15" t="n"/>
      <c r="D1588" s="14" t="n"/>
      <c r="E1588" s="5" t="n"/>
      <c r="F1588" s="5" t="n"/>
      <c r="G1588" s="6">
        <f>IF(B1588&amp;""="","",IFERROR(INDEX('الوحدات'!$C$6:$C$305,MATCH(B1588&amp;"",'الوحدات'!$A$6:$A$305,0))&amp;"","كود غير موجود"))</f>
        <v/>
      </c>
      <c r="H1588" s="22">
        <f>IF(OR(B1588&amp;""="",NOT(ISNUMBER(A1588))),"",IF(COUNTIFS($B$6:$B$2005,B1588&amp;"",$A$6:$A$2005,"&gt;"&amp;A1588)=0,1,0))</f>
        <v/>
      </c>
      <c r="I1588" s="22">
        <f>IF(B1588&amp;""="","",COUNTIFS($B$6:B1588,B1588&amp;""))</f>
        <v/>
      </c>
      <c r="J1588" s="6">
        <f>IF(B1588&amp;""="","",B1588&amp;"|"&amp;I1588)</f>
        <v/>
      </c>
    </row>
    <row r="1589">
      <c r="A1589" s="13" t="n"/>
      <c r="B1589" s="5" t="n"/>
      <c r="C1589" s="15" t="n"/>
      <c r="D1589" s="14" t="n"/>
      <c r="E1589" s="5" t="n"/>
      <c r="F1589" s="5" t="n"/>
      <c r="G1589" s="6">
        <f>IF(B1589&amp;""="","",IFERROR(INDEX('الوحدات'!$C$6:$C$305,MATCH(B1589&amp;"",'الوحدات'!$A$6:$A$305,0))&amp;"","كود غير موجود"))</f>
        <v/>
      </c>
      <c r="H1589" s="22">
        <f>IF(OR(B1589&amp;""="",NOT(ISNUMBER(A1589))),"",IF(COUNTIFS($B$6:$B$2005,B1589&amp;"",$A$6:$A$2005,"&gt;"&amp;A1589)=0,1,0))</f>
        <v/>
      </c>
      <c r="I1589" s="22">
        <f>IF(B1589&amp;""="","",COUNTIFS($B$6:B1589,B1589&amp;""))</f>
        <v/>
      </c>
      <c r="J1589" s="6">
        <f>IF(B1589&amp;""="","",B1589&amp;"|"&amp;I1589)</f>
        <v/>
      </c>
    </row>
    <row r="1590">
      <c r="A1590" s="13" t="n"/>
      <c r="B1590" s="5" t="n"/>
      <c r="C1590" s="15" t="n"/>
      <c r="D1590" s="14" t="n"/>
      <c r="E1590" s="5" t="n"/>
      <c r="F1590" s="5" t="n"/>
      <c r="G1590" s="6">
        <f>IF(B1590&amp;""="","",IFERROR(INDEX('الوحدات'!$C$6:$C$305,MATCH(B1590&amp;"",'الوحدات'!$A$6:$A$305,0))&amp;"","كود غير موجود"))</f>
        <v/>
      </c>
      <c r="H1590" s="22">
        <f>IF(OR(B1590&amp;""="",NOT(ISNUMBER(A1590))),"",IF(COUNTIFS($B$6:$B$2005,B1590&amp;"",$A$6:$A$2005,"&gt;"&amp;A1590)=0,1,0))</f>
        <v/>
      </c>
      <c r="I1590" s="22">
        <f>IF(B1590&amp;""="","",COUNTIFS($B$6:B1590,B1590&amp;""))</f>
        <v/>
      </c>
      <c r="J1590" s="6">
        <f>IF(B1590&amp;""="","",B1590&amp;"|"&amp;I1590)</f>
        <v/>
      </c>
    </row>
    <row r="1591">
      <c r="A1591" s="13" t="n"/>
      <c r="B1591" s="5" t="n"/>
      <c r="C1591" s="15" t="n"/>
      <c r="D1591" s="14" t="n"/>
      <c r="E1591" s="5" t="n"/>
      <c r="F1591" s="5" t="n"/>
      <c r="G1591" s="6">
        <f>IF(B1591&amp;""="","",IFERROR(INDEX('الوحدات'!$C$6:$C$305,MATCH(B1591&amp;"",'الوحدات'!$A$6:$A$305,0))&amp;"","كود غير موجود"))</f>
        <v/>
      </c>
      <c r="H1591" s="22">
        <f>IF(OR(B1591&amp;""="",NOT(ISNUMBER(A1591))),"",IF(COUNTIFS($B$6:$B$2005,B1591&amp;"",$A$6:$A$2005,"&gt;"&amp;A1591)=0,1,0))</f>
        <v/>
      </c>
      <c r="I1591" s="22">
        <f>IF(B1591&amp;""="","",COUNTIFS($B$6:B1591,B1591&amp;""))</f>
        <v/>
      </c>
      <c r="J1591" s="6">
        <f>IF(B1591&amp;""="","",B1591&amp;"|"&amp;I1591)</f>
        <v/>
      </c>
    </row>
    <row r="1592">
      <c r="A1592" s="13" t="n"/>
      <c r="B1592" s="5" t="n"/>
      <c r="C1592" s="15" t="n"/>
      <c r="D1592" s="14" t="n"/>
      <c r="E1592" s="5" t="n"/>
      <c r="F1592" s="5" t="n"/>
      <c r="G1592" s="6">
        <f>IF(B1592&amp;""="","",IFERROR(INDEX('الوحدات'!$C$6:$C$305,MATCH(B1592&amp;"",'الوحدات'!$A$6:$A$305,0))&amp;"","كود غير موجود"))</f>
        <v/>
      </c>
      <c r="H1592" s="22">
        <f>IF(OR(B1592&amp;""="",NOT(ISNUMBER(A1592))),"",IF(COUNTIFS($B$6:$B$2005,B1592&amp;"",$A$6:$A$2005,"&gt;"&amp;A1592)=0,1,0))</f>
        <v/>
      </c>
      <c r="I1592" s="22">
        <f>IF(B1592&amp;""="","",COUNTIFS($B$6:B1592,B1592&amp;""))</f>
        <v/>
      </c>
      <c r="J1592" s="6">
        <f>IF(B1592&amp;""="","",B1592&amp;"|"&amp;I1592)</f>
        <v/>
      </c>
    </row>
    <row r="1593">
      <c r="A1593" s="13" t="n"/>
      <c r="B1593" s="5" t="n"/>
      <c r="C1593" s="15" t="n"/>
      <c r="D1593" s="14" t="n"/>
      <c r="E1593" s="5" t="n"/>
      <c r="F1593" s="5" t="n"/>
      <c r="G1593" s="6">
        <f>IF(B1593&amp;""="","",IFERROR(INDEX('الوحدات'!$C$6:$C$305,MATCH(B1593&amp;"",'الوحدات'!$A$6:$A$305,0))&amp;"","كود غير موجود"))</f>
        <v/>
      </c>
      <c r="H1593" s="22">
        <f>IF(OR(B1593&amp;""="",NOT(ISNUMBER(A1593))),"",IF(COUNTIFS($B$6:$B$2005,B1593&amp;"",$A$6:$A$2005,"&gt;"&amp;A1593)=0,1,0))</f>
        <v/>
      </c>
      <c r="I1593" s="22">
        <f>IF(B1593&amp;""="","",COUNTIFS($B$6:B1593,B1593&amp;""))</f>
        <v/>
      </c>
      <c r="J1593" s="6">
        <f>IF(B1593&amp;""="","",B1593&amp;"|"&amp;I1593)</f>
        <v/>
      </c>
    </row>
    <row r="1594">
      <c r="A1594" s="13" t="n"/>
      <c r="B1594" s="5" t="n"/>
      <c r="C1594" s="15" t="n"/>
      <c r="D1594" s="14" t="n"/>
      <c r="E1594" s="5" t="n"/>
      <c r="F1594" s="5" t="n"/>
      <c r="G1594" s="6">
        <f>IF(B1594&amp;""="","",IFERROR(INDEX('الوحدات'!$C$6:$C$305,MATCH(B1594&amp;"",'الوحدات'!$A$6:$A$305,0))&amp;"","كود غير موجود"))</f>
        <v/>
      </c>
      <c r="H1594" s="22">
        <f>IF(OR(B1594&amp;""="",NOT(ISNUMBER(A1594))),"",IF(COUNTIFS($B$6:$B$2005,B1594&amp;"",$A$6:$A$2005,"&gt;"&amp;A1594)=0,1,0))</f>
        <v/>
      </c>
      <c r="I1594" s="22">
        <f>IF(B1594&amp;""="","",COUNTIFS($B$6:B1594,B1594&amp;""))</f>
        <v/>
      </c>
      <c r="J1594" s="6">
        <f>IF(B1594&amp;""="","",B1594&amp;"|"&amp;I1594)</f>
        <v/>
      </c>
    </row>
    <row r="1595">
      <c r="A1595" s="13" t="n"/>
      <c r="B1595" s="5" t="n"/>
      <c r="C1595" s="15" t="n"/>
      <c r="D1595" s="14" t="n"/>
      <c r="E1595" s="5" t="n"/>
      <c r="F1595" s="5" t="n"/>
      <c r="G1595" s="6">
        <f>IF(B1595&amp;""="","",IFERROR(INDEX('الوحدات'!$C$6:$C$305,MATCH(B1595&amp;"",'الوحدات'!$A$6:$A$305,0))&amp;"","كود غير موجود"))</f>
        <v/>
      </c>
      <c r="H1595" s="22">
        <f>IF(OR(B1595&amp;""="",NOT(ISNUMBER(A1595))),"",IF(COUNTIFS($B$6:$B$2005,B1595&amp;"",$A$6:$A$2005,"&gt;"&amp;A1595)=0,1,0))</f>
        <v/>
      </c>
      <c r="I1595" s="22">
        <f>IF(B1595&amp;""="","",COUNTIFS($B$6:B1595,B1595&amp;""))</f>
        <v/>
      </c>
      <c r="J1595" s="6">
        <f>IF(B1595&amp;""="","",B1595&amp;"|"&amp;I1595)</f>
        <v/>
      </c>
    </row>
    <row r="1596">
      <c r="A1596" s="13" t="n"/>
      <c r="B1596" s="5" t="n"/>
      <c r="C1596" s="15" t="n"/>
      <c r="D1596" s="14" t="n"/>
      <c r="E1596" s="5" t="n"/>
      <c r="F1596" s="5" t="n"/>
      <c r="G1596" s="6">
        <f>IF(B1596&amp;""="","",IFERROR(INDEX('الوحدات'!$C$6:$C$305,MATCH(B1596&amp;"",'الوحدات'!$A$6:$A$305,0))&amp;"","كود غير موجود"))</f>
        <v/>
      </c>
      <c r="H1596" s="22">
        <f>IF(OR(B1596&amp;""="",NOT(ISNUMBER(A1596))),"",IF(COUNTIFS($B$6:$B$2005,B1596&amp;"",$A$6:$A$2005,"&gt;"&amp;A1596)=0,1,0))</f>
        <v/>
      </c>
      <c r="I1596" s="22">
        <f>IF(B1596&amp;""="","",COUNTIFS($B$6:B1596,B1596&amp;""))</f>
        <v/>
      </c>
      <c r="J1596" s="6">
        <f>IF(B1596&amp;""="","",B1596&amp;"|"&amp;I1596)</f>
        <v/>
      </c>
    </row>
    <row r="1597">
      <c r="A1597" s="13" t="n"/>
      <c r="B1597" s="5" t="n"/>
      <c r="C1597" s="15" t="n"/>
      <c r="D1597" s="14" t="n"/>
      <c r="E1597" s="5" t="n"/>
      <c r="F1597" s="5" t="n"/>
      <c r="G1597" s="6">
        <f>IF(B1597&amp;""="","",IFERROR(INDEX('الوحدات'!$C$6:$C$305,MATCH(B1597&amp;"",'الوحدات'!$A$6:$A$305,0))&amp;"","كود غير موجود"))</f>
        <v/>
      </c>
      <c r="H1597" s="22">
        <f>IF(OR(B1597&amp;""="",NOT(ISNUMBER(A1597))),"",IF(COUNTIFS($B$6:$B$2005,B1597&amp;"",$A$6:$A$2005,"&gt;"&amp;A1597)=0,1,0))</f>
        <v/>
      </c>
      <c r="I1597" s="22">
        <f>IF(B1597&amp;""="","",COUNTIFS($B$6:B1597,B1597&amp;""))</f>
        <v/>
      </c>
      <c r="J1597" s="6">
        <f>IF(B1597&amp;""="","",B1597&amp;"|"&amp;I1597)</f>
        <v/>
      </c>
    </row>
    <row r="1598">
      <c r="A1598" s="13" t="n"/>
      <c r="B1598" s="5" t="n"/>
      <c r="C1598" s="15" t="n"/>
      <c r="D1598" s="14" t="n"/>
      <c r="E1598" s="5" t="n"/>
      <c r="F1598" s="5" t="n"/>
      <c r="G1598" s="6">
        <f>IF(B1598&amp;""="","",IFERROR(INDEX('الوحدات'!$C$6:$C$305,MATCH(B1598&amp;"",'الوحدات'!$A$6:$A$305,0))&amp;"","كود غير موجود"))</f>
        <v/>
      </c>
      <c r="H1598" s="22">
        <f>IF(OR(B1598&amp;""="",NOT(ISNUMBER(A1598))),"",IF(COUNTIFS($B$6:$B$2005,B1598&amp;"",$A$6:$A$2005,"&gt;"&amp;A1598)=0,1,0))</f>
        <v/>
      </c>
      <c r="I1598" s="22">
        <f>IF(B1598&amp;""="","",COUNTIFS($B$6:B1598,B1598&amp;""))</f>
        <v/>
      </c>
      <c r="J1598" s="6">
        <f>IF(B1598&amp;""="","",B1598&amp;"|"&amp;I1598)</f>
        <v/>
      </c>
    </row>
    <row r="1599">
      <c r="A1599" s="13" t="n"/>
      <c r="B1599" s="5" t="n"/>
      <c r="C1599" s="15" t="n"/>
      <c r="D1599" s="14" t="n"/>
      <c r="E1599" s="5" t="n"/>
      <c r="F1599" s="5" t="n"/>
      <c r="G1599" s="6">
        <f>IF(B1599&amp;""="","",IFERROR(INDEX('الوحدات'!$C$6:$C$305,MATCH(B1599&amp;"",'الوحدات'!$A$6:$A$305,0))&amp;"","كود غير موجود"))</f>
        <v/>
      </c>
      <c r="H1599" s="22">
        <f>IF(OR(B1599&amp;""="",NOT(ISNUMBER(A1599))),"",IF(COUNTIFS($B$6:$B$2005,B1599&amp;"",$A$6:$A$2005,"&gt;"&amp;A1599)=0,1,0))</f>
        <v/>
      </c>
      <c r="I1599" s="22">
        <f>IF(B1599&amp;""="","",COUNTIFS($B$6:B1599,B1599&amp;""))</f>
        <v/>
      </c>
      <c r="J1599" s="6">
        <f>IF(B1599&amp;""="","",B1599&amp;"|"&amp;I1599)</f>
        <v/>
      </c>
    </row>
    <row r="1600">
      <c r="A1600" s="13" t="n"/>
      <c r="B1600" s="5" t="n"/>
      <c r="C1600" s="15" t="n"/>
      <c r="D1600" s="14" t="n"/>
      <c r="E1600" s="5" t="n"/>
      <c r="F1600" s="5" t="n"/>
      <c r="G1600" s="6">
        <f>IF(B1600&amp;""="","",IFERROR(INDEX('الوحدات'!$C$6:$C$305,MATCH(B1600&amp;"",'الوحدات'!$A$6:$A$305,0))&amp;"","كود غير موجود"))</f>
        <v/>
      </c>
      <c r="H1600" s="22">
        <f>IF(OR(B1600&amp;""="",NOT(ISNUMBER(A1600))),"",IF(COUNTIFS($B$6:$B$2005,B1600&amp;"",$A$6:$A$2005,"&gt;"&amp;A1600)=0,1,0))</f>
        <v/>
      </c>
      <c r="I1600" s="22">
        <f>IF(B1600&amp;""="","",COUNTIFS($B$6:B1600,B1600&amp;""))</f>
        <v/>
      </c>
      <c r="J1600" s="6">
        <f>IF(B1600&amp;""="","",B1600&amp;"|"&amp;I1600)</f>
        <v/>
      </c>
    </row>
    <row r="1601">
      <c r="A1601" s="13" t="n"/>
      <c r="B1601" s="5" t="n"/>
      <c r="C1601" s="15" t="n"/>
      <c r="D1601" s="14" t="n"/>
      <c r="E1601" s="5" t="n"/>
      <c r="F1601" s="5" t="n"/>
      <c r="G1601" s="6">
        <f>IF(B1601&amp;""="","",IFERROR(INDEX('الوحدات'!$C$6:$C$305,MATCH(B1601&amp;"",'الوحدات'!$A$6:$A$305,0))&amp;"","كود غير موجود"))</f>
        <v/>
      </c>
      <c r="H1601" s="22">
        <f>IF(OR(B1601&amp;""="",NOT(ISNUMBER(A1601))),"",IF(COUNTIFS($B$6:$B$2005,B1601&amp;"",$A$6:$A$2005,"&gt;"&amp;A1601)=0,1,0))</f>
        <v/>
      </c>
      <c r="I1601" s="22">
        <f>IF(B1601&amp;""="","",COUNTIFS($B$6:B1601,B1601&amp;""))</f>
        <v/>
      </c>
      <c r="J1601" s="6">
        <f>IF(B1601&amp;""="","",B1601&amp;"|"&amp;I1601)</f>
        <v/>
      </c>
    </row>
    <row r="1602">
      <c r="A1602" s="13" t="n"/>
      <c r="B1602" s="5" t="n"/>
      <c r="C1602" s="15" t="n"/>
      <c r="D1602" s="14" t="n"/>
      <c r="E1602" s="5" t="n"/>
      <c r="F1602" s="5" t="n"/>
      <c r="G1602" s="6">
        <f>IF(B1602&amp;""="","",IFERROR(INDEX('الوحدات'!$C$6:$C$305,MATCH(B1602&amp;"",'الوحدات'!$A$6:$A$305,0))&amp;"","كود غير موجود"))</f>
        <v/>
      </c>
      <c r="H1602" s="22">
        <f>IF(OR(B1602&amp;""="",NOT(ISNUMBER(A1602))),"",IF(COUNTIFS($B$6:$B$2005,B1602&amp;"",$A$6:$A$2005,"&gt;"&amp;A1602)=0,1,0))</f>
        <v/>
      </c>
      <c r="I1602" s="22">
        <f>IF(B1602&amp;""="","",COUNTIFS($B$6:B1602,B1602&amp;""))</f>
        <v/>
      </c>
      <c r="J1602" s="6">
        <f>IF(B1602&amp;""="","",B1602&amp;"|"&amp;I1602)</f>
        <v/>
      </c>
    </row>
    <row r="1603">
      <c r="A1603" s="13" t="n"/>
      <c r="B1603" s="5" t="n"/>
      <c r="C1603" s="15" t="n"/>
      <c r="D1603" s="14" t="n"/>
      <c r="E1603" s="5" t="n"/>
      <c r="F1603" s="5" t="n"/>
      <c r="G1603" s="6">
        <f>IF(B1603&amp;""="","",IFERROR(INDEX('الوحدات'!$C$6:$C$305,MATCH(B1603&amp;"",'الوحدات'!$A$6:$A$305,0))&amp;"","كود غير موجود"))</f>
        <v/>
      </c>
      <c r="H1603" s="22">
        <f>IF(OR(B1603&amp;""="",NOT(ISNUMBER(A1603))),"",IF(COUNTIFS($B$6:$B$2005,B1603&amp;"",$A$6:$A$2005,"&gt;"&amp;A1603)=0,1,0))</f>
        <v/>
      </c>
      <c r="I1603" s="22">
        <f>IF(B1603&amp;""="","",COUNTIFS($B$6:B1603,B1603&amp;""))</f>
        <v/>
      </c>
      <c r="J1603" s="6">
        <f>IF(B1603&amp;""="","",B1603&amp;"|"&amp;I1603)</f>
        <v/>
      </c>
    </row>
    <row r="1604">
      <c r="A1604" s="13" t="n"/>
      <c r="B1604" s="5" t="n"/>
      <c r="C1604" s="15" t="n"/>
      <c r="D1604" s="14" t="n"/>
      <c r="E1604" s="5" t="n"/>
      <c r="F1604" s="5" t="n"/>
      <c r="G1604" s="6">
        <f>IF(B1604&amp;""="","",IFERROR(INDEX('الوحدات'!$C$6:$C$305,MATCH(B1604&amp;"",'الوحدات'!$A$6:$A$305,0))&amp;"","كود غير موجود"))</f>
        <v/>
      </c>
      <c r="H1604" s="22">
        <f>IF(OR(B1604&amp;""="",NOT(ISNUMBER(A1604))),"",IF(COUNTIFS($B$6:$B$2005,B1604&amp;"",$A$6:$A$2005,"&gt;"&amp;A1604)=0,1,0))</f>
        <v/>
      </c>
      <c r="I1604" s="22">
        <f>IF(B1604&amp;""="","",COUNTIFS($B$6:B1604,B1604&amp;""))</f>
        <v/>
      </c>
      <c r="J1604" s="6">
        <f>IF(B1604&amp;""="","",B1604&amp;"|"&amp;I1604)</f>
        <v/>
      </c>
    </row>
    <row r="1605">
      <c r="A1605" s="13" t="n"/>
      <c r="B1605" s="5" t="n"/>
      <c r="C1605" s="15" t="n"/>
      <c r="D1605" s="14" t="n"/>
      <c r="E1605" s="5" t="n"/>
      <c r="F1605" s="5" t="n"/>
      <c r="G1605" s="6">
        <f>IF(B1605&amp;""="","",IFERROR(INDEX('الوحدات'!$C$6:$C$305,MATCH(B1605&amp;"",'الوحدات'!$A$6:$A$305,0))&amp;"","كود غير موجود"))</f>
        <v/>
      </c>
      <c r="H1605" s="22">
        <f>IF(OR(B1605&amp;""="",NOT(ISNUMBER(A1605))),"",IF(COUNTIFS($B$6:$B$2005,B1605&amp;"",$A$6:$A$2005,"&gt;"&amp;A1605)=0,1,0))</f>
        <v/>
      </c>
      <c r="I1605" s="22">
        <f>IF(B1605&amp;""="","",COUNTIFS($B$6:B1605,B1605&amp;""))</f>
        <v/>
      </c>
      <c r="J1605" s="6">
        <f>IF(B1605&amp;""="","",B1605&amp;"|"&amp;I1605)</f>
        <v/>
      </c>
    </row>
    <row r="1606">
      <c r="A1606" s="13" t="n"/>
      <c r="B1606" s="5" t="n"/>
      <c r="C1606" s="15" t="n"/>
      <c r="D1606" s="14" t="n"/>
      <c r="E1606" s="5" t="n"/>
      <c r="F1606" s="5" t="n"/>
      <c r="G1606" s="6">
        <f>IF(B1606&amp;""="","",IFERROR(INDEX('الوحدات'!$C$6:$C$305,MATCH(B1606&amp;"",'الوحدات'!$A$6:$A$305,0))&amp;"","كود غير موجود"))</f>
        <v/>
      </c>
      <c r="H1606" s="22">
        <f>IF(OR(B1606&amp;""="",NOT(ISNUMBER(A1606))),"",IF(COUNTIFS($B$6:$B$2005,B1606&amp;"",$A$6:$A$2005,"&gt;"&amp;A1606)=0,1,0))</f>
        <v/>
      </c>
      <c r="I1606" s="22">
        <f>IF(B1606&amp;""="","",COUNTIFS($B$6:B1606,B1606&amp;""))</f>
        <v/>
      </c>
      <c r="J1606" s="6">
        <f>IF(B1606&amp;""="","",B1606&amp;"|"&amp;I1606)</f>
        <v/>
      </c>
    </row>
    <row r="1607">
      <c r="A1607" s="13" t="n"/>
      <c r="B1607" s="5" t="n"/>
      <c r="C1607" s="15" t="n"/>
      <c r="D1607" s="14" t="n"/>
      <c r="E1607" s="5" t="n"/>
      <c r="F1607" s="5" t="n"/>
      <c r="G1607" s="6">
        <f>IF(B1607&amp;""="","",IFERROR(INDEX('الوحدات'!$C$6:$C$305,MATCH(B1607&amp;"",'الوحدات'!$A$6:$A$305,0))&amp;"","كود غير موجود"))</f>
        <v/>
      </c>
      <c r="H1607" s="22">
        <f>IF(OR(B1607&amp;""="",NOT(ISNUMBER(A1607))),"",IF(COUNTIFS($B$6:$B$2005,B1607&amp;"",$A$6:$A$2005,"&gt;"&amp;A1607)=0,1,0))</f>
        <v/>
      </c>
      <c r="I1607" s="22">
        <f>IF(B1607&amp;""="","",COUNTIFS($B$6:B1607,B1607&amp;""))</f>
        <v/>
      </c>
      <c r="J1607" s="6">
        <f>IF(B1607&amp;""="","",B1607&amp;"|"&amp;I1607)</f>
        <v/>
      </c>
    </row>
    <row r="1608">
      <c r="A1608" s="13" t="n"/>
      <c r="B1608" s="5" t="n"/>
      <c r="C1608" s="15" t="n"/>
      <c r="D1608" s="14" t="n"/>
      <c r="E1608" s="5" t="n"/>
      <c r="F1608" s="5" t="n"/>
      <c r="G1608" s="6">
        <f>IF(B1608&amp;""="","",IFERROR(INDEX('الوحدات'!$C$6:$C$305,MATCH(B1608&amp;"",'الوحدات'!$A$6:$A$305,0))&amp;"","كود غير موجود"))</f>
        <v/>
      </c>
      <c r="H1608" s="22">
        <f>IF(OR(B1608&amp;""="",NOT(ISNUMBER(A1608))),"",IF(COUNTIFS($B$6:$B$2005,B1608&amp;"",$A$6:$A$2005,"&gt;"&amp;A1608)=0,1,0))</f>
        <v/>
      </c>
      <c r="I1608" s="22">
        <f>IF(B1608&amp;""="","",COUNTIFS($B$6:B1608,B1608&amp;""))</f>
        <v/>
      </c>
      <c r="J1608" s="6">
        <f>IF(B1608&amp;""="","",B1608&amp;"|"&amp;I1608)</f>
        <v/>
      </c>
    </row>
    <row r="1609">
      <c r="A1609" s="13" t="n"/>
      <c r="B1609" s="5" t="n"/>
      <c r="C1609" s="15" t="n"/>
      <c r="D1609" s="14" t="n"/>
      <c r="E1609" s="5" t="n"/>
      <c r="F1609" s="5" t="n"/>
      <c r="G1609" s="6">
        <f>IF(B1609&amp;""="","",IFERROR(INDEX('الوحدات'!$C$6:$C$305,MATCH(B1609&amp;"",'الوحدات'!$A$6:$A$305,0))&amp;"","كود غير موجود"))</f>
        <v/>
      </c>
      <c r="H1609" s="22">
        <f>IF(OR(B1609&amp;""="",NOT(ISNUMBER(A1609))),"",IF(COUNTIFS($B$6:$B$2005,B1609&amp;"",$A$6:$A$2005,"&gt;"&amp;A1609)=0,1,0))</f>
        <v/>
      </c>
      <c r="I1609" s="22">
        <f>IF(B1609&amp;""="","",COUNTIFS($B$6:B1609,B1609&amp;""))</f>
        <v/>
      </c>
      <c r="J1609" s="6">
        <f>IF(B1609&amp;""="","",B1609&amp;"|"&amp;I1609)</f>
        <v/>
      </c>
    </row>
    <row r="1610">
      <c r="A1610" s="13" t="n"/>
      <c r="B1610" s="5" t="n"/>
      <c r="C1610" s="15" t="n"/>
      <c r="D1610" s="14" t="n"/>
      <c r="E1610" s="5" t="n"/>
      <c r="F1610" s="5" t="n"/>
      <c r="G1610" s="6">
        <f>IF(B1610&amp;""="","",IFERROR(INDEX('الوحدات'!$C$6:$C$305,MATCH(B1610&amp;"",'الوحدات'!$A$6:$A$305,0))&amp;"","كود غير موجود"))</f>
        <v/>
      </c>
      <c r="H1610" s="22">
        <f>IF(OR(B1610&amp;""="",NOT(ISNUMBER(A1610))),"",IF(COUNTIFS($B$6:$B$2005,B1610&amp;"",$A$6:$A$2005,"&gt;"&amp;A1610)=0,1,0))</f>
        <v/>
      </c>
      <c r="I1610" s="22">
        <f>IF(B1610&amp;""="","",COUNTIFS($B$6:B1610,B1610&amp;""))</f>
        <v/>
      </c>
      <c r="J1610" s="6">
        <f>IF(B1610&amp;""="","",B1610&amp;"|"&amp;I1610)</f>
        <v/>
      </c>
    </row>
    <row r="1611">
      <c r="A1611" s="13" t="n"/>
      <c r="B1611" s="5" t="n"/>
      <c r="C1611" s="15" t="n"/>
      <c r="D1611" s="14" t="n"/>
      <c r="E1611" s="5" t="n"/>
      <c r="F1611" s="5" t="n"/>
      <c r="G1611" s="6">
        <f>IF(B1611&amp;""="","",IFERROR(INDEX('الوحدات'!$C$6:$C$305,MATCH(B1611&amp;"",'الوحدات'!$A$6:$A$305,0))&amp;"","كود غير موجود"))</f>
        <v/>
      </c>
      <c r="H1611" s="22">
        <f>IF(OR(B1611&amp;""="",NOT(ISNUMBER(A1611))),"",IF(COUNTIFS($B$6:$B$2005,B1611&amp;"",$A$6:$A$2005,"&gt;"&amp;A1611)=0,1,0))</f>
        <v/>
      </c>
      <c r="I1611" s="22">
        <f>IF(B1611&amp;""="","",COUNTIFS($B$6:B1611,B1611&amp;""))</f>
        <v/>
      </c>
      <c r="J1611" s="6">
        <f>IF(B1611&amp;""="","",B1611&amp;"|"&amp;I1611)</f>
        <v/>
      </c>
    </row>
    <row r="1612">
      <c r="A1612" s="13" t="n"/>
      <c r="B1612" s="5" t="n"/>
      <c r="C1612" s="15" t="n"/>
      <c r="D1612" s="14" t="n"/>
      <c r="E1612" s="5" t="n"/>
      <c r="F1612" s="5" t="n"/>
      <c r="G1612" s="6">
        <f>IF(B1612&amp;""="","",IFERROR(INDEX('الوحدات'!$C$6:$C$305,MATCH(B1612&amp;"",'الوحدات'!$A$6:$A$305,0))&amp;"","كود غير موجود"))</f>
        <v/>
      </c>
      <c r="H1612" s="22">
        <f>IF(OR(B1612&amp;""="",NOT(ISNUMBER(A1612))),"",IF(COUNTIFS($B$6:$B$2005,B1612&amp;"",$A$6:$A$2005,"&gt;"&amp;A1612)=0,1,0))</f>
        <v/>
      </c>
      <c r="I1612" s="22">
        <f>IF(B1612&amp;""="","",COUNTIFS($B$6:B1612,B1612&amp;""))</f>
        <v/>
      </c>
      <c r="J1612" s="6">
        <f>IF(B1612&amp;""="","",B1612&amp;"|"&amp;I1612)</f>
        <v/>
      </c>
    </row>
    <row r="1613">
      <c r="A1613" s="13" t="n"/>
      <c r="B1613" s="5" t="n"/>
      <c r="C1613" s="15" t="n"/>
      <c r="D1613" s="14" t="n"/>
      <c r="E1613" s="5" t="n"/>
      <c r="F1613" s="5" t="n"/>
      <c r="G1613" s="6">
        <f>IF(B1613&amp;""="","",IFERROR(INDEX('الوحدات'!$C$6:$C$305,MATCH(B1613&amp;"",'الوحدات'!$A$6:$A$305,0))&amp;"","كود غير موجود"))</f>
        <v/>
      </c>
      <c r="H1613" s="22">
        <f>IF(OR(B1613&amp;""="",NOT(ISNUMBER(A1613))),"",IF(COUNTIFS($B$6:$B$2005,B1613&amp;"",$A$6:$A$2005,"&gt;"&amp;A1613)=0,1,0))</f>
        <v/>
      </c>
      <c r="I1613" s="22">
        <f>IF(B1613&amp;""="","",COUNTIFS($B$6:B1613,B1613&amp;""))</f>
        <v/>
      </c>
      <c r="J1613" s="6">
        <f>IF(B1613&amp;""="","",B1613&amp;"|"&amp;I1613)</f>
        <v/>
      </c>
    </row>
    <row r="1614">
      <c r="A1614" s="13" t="n"/>
      <c r="B1614" s="5" t="n"/>
      <c r="C1614" s="15" t="n"/>
      <c r="D1614" s="14" t="n"/>
      <c r="E1614" s="5" t="n"/>
      <c r="F1614" s="5" t="n"/>
      <c r="G1614" s="6">
        <f>IF(B1614&amp;""="","",IFERROR(INDEX('الوحدات'!$C$6:$C$305,MATCH(B1614&amp;"",'الوحدات'!$A$6:$A$305,0))&amp;"","كود غير موجود"))</f>
        <v/>
      </c>
      <c r="H1614" s="22">
        <f>IF(OR(B1614&amp;""="",NOT(ISNUMBER(A1614))),"",IF(COUNTIFS($B$6:$B$2005,B1614&amp;"",$A$6:$A$2005,"&gt;"&amp;A1614)=0,1,0))</f>
        <v/>
      </c>
      <c r="I1614" s="22">
        <f>IF(B1614&amp;""="","",COUNTIFS($B$6:B1614,B1614&amp;""))</f>
        <v/>
      </c>
      <c r="J1614" s="6">
        <f>IF(B1614&amp;""="","",B1614&amp;"|"&amp;I1614)</f>
        <v/>
      </c>
    </row>
    <row r="1615">
      <c r="A1615" s="13" t="n"/>
      <c r="B1615" s="5" t="n"/>
      <c r="C1615" s="15" t="n"/>
      <c r="D1615" s="14" t="n"/>
      <c r="E1615" s="5" t="n"/>
      <c r="F1615" s="5" t="n"/>
      <c r="G1615" s="6">
        <f>IF(B1615&amp;""="","",IFERROR(INDEX('الوحدات'!$C$6:$C$305,MATCH(B1615&amp;"",'الوحدات'!$A$6:$A$305,0))&amp;"","كود غير موجود"))</f>
        <v/>
      </c>
      <c r="H1615" s="22">
        <f>IF(OR(B1615&amp;""="",NOT(ISNUMBER(A1615))),"",IF(COUNTIFS($B$6:$B$2005,B1615&amp;"",$A$6:$A$2005,"&gt;"&amp;A1615)=0,1,0))</f>
        <v/>
      </c>
      <c r="I1615" s="22">
        <f>IF(B1615&amp;""="","",COUNTIFS($B$6:B1615,B1615&amp;""))</f>
        <v/>
      </c>
      <c r="J1615" s="6">
        <f>IF(B1615&amp;""="","",B1615&amp;"|"&amp;I1615)</f>
        <v/>
      </c>
    </row>
    <row r="1616">
      <c r="A1616" s="13" t="n"/>
      <c r="B1616" s="5" t="n"/>
      <c r="C1616" s="15" t="n"/>
      <c r="D1616" s="14" t="n"/>
      <c r="E1616" s="5" t="n"/>
      <c r="F1616" s="5" t="n"/>
      <c r="G1616" s="6">
        <f>IF(B1616&amp;""="","",IFERROR(INDEX('الوحدات'!$C$6:$C$305,MATCH(B1616&amp;"",'الوحدات'!$A$6:$A$305,0))&amp;"","كود غير موجود"))</f>
        <v/>
      </c>
      <c r="H1616" s="22">
        <f>IF(OR(B1616&amp;""="",NOT(ISNUMBER(A1616))),"",IF(COUNTIFS($B$6:$B$2005,B1616&amp;"",$A$6:$A$2005,"&gt;"&amp;A1616)=0,1,0))</f>
        <v/>
      </c>
      <c r="I1616" s="22">
        <f>IF(B1616&amp;""="","",COUNTIFS($B$6:B1616,B1616&amp;""))</f>
        <v/>
      </c>
      <c r="J1616" s="6">
        <f>IF(B1616&amp;""="","",B1616&amp;"|"&amp;I1616)</f>
        <v/>
      </c>
    </row>
    <row r="1617">
      <c r="A1617" s="13" t="n"/>
      <c r="B1617" s="5" t="n"/>
      <c r="C1617" s="15" t="n"/>
      <c r="D1617" s="14" t="n"/>
      <c r="E1617" s="5" t="n"/>
      <c r="F1617" s="5" t="n"/>
      <c r="G1617" s="6">
        <f>IF(B1617&amp;""="","",IFERROR(INDEX('الوحدات'!$C$6:$C$305,MATCH(B1617&amp;"",'الوحدات'!$A$6:$A$305,0))&amp;"","كود غير موجود"))</f>
        <v/>
      </c>
      <c r="H1617" s="22">
        <f>IF(OR(B1617&amp;""="",NOT(ISNUMBER(A1617))),"",IF(COUNTIFS($B$6:$B$2005,B1617&amp;"",$A$6:$A$2005,"&gt;"&amp;A1617)=0,1,0))</f>
        <v/>
      </c>
      <c r="I1617" s="22">
        <f>IF(B1617&amp;""="","",COUNTIFS($B$6:B1617,B1617&amp;""))</f>
        <v/>
      </c>
      <c r="J1617" s="6">
        <f>IF(B1617&amp;""="","",B1617&amp;"|"&amp;I1617)</f>
        <v/>
      </c>
    </row>
    <row r="1618">
      <c r="A1618" s="13" t="n"/>
      <c r="B1618" s="5" t="n"/>
      <c r="C1618" s="15" t="n"/>
      <c r="D1618" s="14" t="n"/>
      <c r="E1618" s="5" t="n"/>
      <c r="F1618" s="5" t="n"/>
      <c r="G1618" s="6">
        <f>IF(B1618&amp;""="","",IFERROR(INDEX('الوحدات'!$C$6:$C$305,MATCH(B1618&amp;"",'الوحدات'!$A$6:$A$305,0))&amp;"","كود غير موجود"))</f>
        <v/>
      </c>
      <c r="H1618" s="22">
        <f>IF(OR(B1618&amp;""="",NOT(ISNUMBER(A1618))),"",IF(COUNTIFS($B$6:$B$2005,B1618&amp;"",$A$6:$A$2005,"&gt;"&amp;A1618)=0,1,0))</f>
        <v/>
      </c>
      <c r="I1618" s="22">
        <f>IF(B1618&amp;""="","",COUNTIFS($B$6:B1618,B1618&amp;""))</f>
        <v/>
      </c>
      <c r="J1618" s="6">
        <f>IF(B1618&amp;""="","",B1618&amp;"|"&amp;I1618)</f>
        <v/>
      </c>
    </row>
    <row r="1619">
      <c r="A1619" s="13" t="n"/>
      <c r="B1619" s="5" t="n"/>
      <c r="C1619" s="15" t="n"/>
      <c r="D1619" s="14" t="n"/>
      <c r="E1619" s="5" t="n"/>
      <c r="F1619" s="5" t="n"/>
      <c r="G1619" s="6">
        <f>IF(B1619&amp;""="","",IFERROR(INDEX('الوحدات'!$C$6:$C$305,MATCH(B1619&amp;"",'الوحدات'!$A$6:$A$305,0))&amp;"","كود غير موجود"))</f>
        <v/>
      </c>
      <c r="H1619" s="22">
        <f>IF(OR(B1619&amp;""="",NOT(ISNUMBER(A1619))),"",IF(COUNTIFS($B$6:$B$2005,B1619&amp;"",$A$6:$A$2005,"&gt;"&amp;A1619)=0,1,0))</f>
        <v/>
      </c>
      <c r="I1619" s="22">
        <f>IF(B1619&amp;""="","",COUNTIFS($B$6:B1619,B1619&amp;""))</f>
        <v/>
      </c>
      <c r="J1619" s="6">
        <f>IF(B1619&amp;""="","",B1619&amp;"|"&amp;I1619)</f>
        <v/>
      </c>
    </row>
    <row r="1620">
      <c r="A1620" s="13" t="n"/>
      <c r="B1620" s="5" t="n"/>
      <c r="C1620" s="15" t="n"/>
      <c r="D1620" s="14" t="n"/>
      <c r="E1620" s="5" t="n"/>
      <c r="F1620" s="5" t="n"/>
      <c r="G1620" s="6">
        <f>IF(B1620&amp;""="","",IFERROR(INDEX('الوحدات'!$C$6:$C$305,MATCH(B1620&amp;"",'الوحدات'!$A$6:$A$305,0))&amp;"","كود غير موجود"))</f>
        <v/>
      </c>
      <c r="H1620" s="22">
        <f>IF(OR(B1620&amp;""="",NOT(ISNUMBER(A1620))),"",IF(COUNTIFS($B$6:$B$2005,B1620&amp;"",$A$6:$A$2005,"&gt;"&amp;A1620)=0,1,0))</f>
        <v/>
      </c>
      <c r="I1620" s="22">
        <f>IF(B1620&amp;""="","",COUNTIFS($B$6:B1620,B1620&amp;""))</f>
        <v/>
      </c>
      <c r="J1620" s="6">
        <f>IF(B1620&amp;""="","",B1620&amp;"|"&amp;I1620)</f>
        <v/>
      </c>
    </row>
    <row r="1621">
      <c r="A1621" s="13" t="n"/>
      <c r="B1621" s="5" t="n"/>
      <c r="C1621" s="15" t="n"/>
      <c r="D1621" s="14" t="n"/>
      <c r="E1621" s="5" t="n"/>
      <c r="F1621" s="5" t="n"/>
      <c r="G1621" s="6">
        <f>IF(B1621&amp;""="","",IFERROR(INDEX('الوحدات'!$C$6:$C$305,MATCH(B1621&amp;"",'الوحدات'!$A$6:$A$305,0))&amp;"","كود غير موجود"))</f>
        <v/>
      </c>
      <c r="H1621" s="22">
        <f>IF(OR(B1621&amp;""="",NOT(ISNUMBER(A1621))),"",IF(COUNTIFS($B$6:$B$2005,B1621&amp;"",$A$6:$A$2005,"&gt;"&amp;A1621)=0,1,0))</f>
        <v/>
      </c>
      <c r="I1621" s="22">
        <f>IF(B1621&amp;""="","",COUNTIFS($B$6:B1621,B1621&amp;""))</f>
        <v/>
      </c>
      <c r="J1621" s="6">
        <f>IF(B1621&amp;""="","",B1621&amp;"|"&amp;I1621)</f>
        <v/>
      </c>
    </row>
    <row r="1622">
      <c r="A1622" s="13" t="n"/>
      <c r="B1622" s="5" t="n"/>
      <c r="C1622" s="15" t="n"/>
      <c r="D1622" s="14" t="n"/>
      <c r="E1622" s="5" t="n"/>
      <c r="F1622" s="5" t="n"/>
      <c r="G1622" s="6">
        <f>IF(B1622&amp;""="","",IFERROR(INDEX('الوحدات'!$C$6:$C$305,MATCH(B1622&amp;"",'الوحدات'!$A$6:$A$305,0))&amp;"","كود غير موجود"))</f>
        <v/>
      </c>
      <c r="H1622" s="22">
        <f>IF(OR(B1622&amp;""="",NOT(ISNUMBER(A1622))),"",IF(COUNTIFS($B$6:$B$2005,B1622&amp;"",$A$6:$A$2005,"&gt;"&amp;A1622)=0,1,0))</f>
        <v/>
      </c>
      <c r="I1622" s="22">
        <f>IF(B1622&amp;""="","",COUNTIFS($B$6:B1622,B1622&amp;""))</f>
        <v/>
      </c>
      <c r="J1622" s="6">
        <f>IF(B1622&amp;""="","",B1622&amp;"|"&amp;I1622)</f>
        <v/>
      </c>
    </row>
    <row r="1623">
      <c r="A1623" s="13" t="n"/>
      <c r="B1623" s="5" t="n"/>
      <c r="C1623" s="15" t="n"/>
      <c r="D1623" s="14" t="n"/>
      <c r="E1623" s="5" t="n"/>
      <c r="F1623" s="5" t="n"/>
      <c r="G1623" s="6">
        <f>IF(B1623&amp;""="","",IFERROR(INDEX('الوحدات'!$C$6:$C$305,MATCH(B1623&amp;"",'الوحدات'!$A$6:$A$305,0))&amp;"","كود غير موجود"))</f>
        <v/>
      </c>
      <c r="H1623" s="22">
        <f>IF(OR(B1623&amp;""="",NOT(ISNUMBER(A1623))),"",IF(COUNTIFS($B$6:$B$2005,B1623&amp;"",$A$6:$A$2005,"&gt;"&amp;A1623)=0,1,0))</f>
        <v/>
      </c>
      <c r="I1623" s="22">
        <f>IF(B1623&amp;""="","",COUNTIFS($B$6:B1623,B1623&amp;""))</f>
        <v/>
      </c>
      <c r="J1623" s="6">
        <f>IF(B1623&amp;""="","",B1623&amp;"|"&amp;I1623)</f>
        <v/>
      </c>
    </row>
    <row r="1624">
      <c r="A1624" s="13" t="n"/>
      <c r="B1624" s="5" t="n"/>
      <c r="C1624" s="15" t="n"/>
      <c r="D1624" s="14" t="n"/>
      <c r="E1624" s="5" t="n"/>
      <c r="F1624" s="5" t="n"/>
      <c r="G1624" s="6">
        <f>IF(B1624&amp;""="","",IFERROR(INDEX('الوحدات'!$C$6:$C$305,MATCH(B1624&amp;"",'الوحدات'!$A$6:$A$305,0))&amp;"","كود غير موجود"))</f>
        <v/>
      </c>
      <c r="H1624" s="22">
        <f>IF(OR(B1624&amp;""="",NOT(ISNUMBER(A1624))),"",IF(COUNTIFS($B$6:$B$2005,B1624&amp;"",$A$6:$A$2005,"&gt;"&amp;A1624)=0,1,0))</f>
        <v/>
      </c>
      <c r="I1624" s="22">
        <f>IF(B1624&amp;""="","",COUNTIFS($B$6:B1624,B1624&amp;""))</f>
        <v/>
      </c>
      <c r="J1624" s="6">
        <f>IF(B1624&amp;""="","",B1624&amp;"|"&amp;I1624)</f>
        <v/>
      </c>
    </row>
    <row r="1625">
      <c r="A1625" s="13" t="n"/>
      <c r="B1625" s="5" t="n"/>
      <c r="C1625" s="15" t="n"/>
      <c r="D1625" s="14" t="n"/>
      <c r="E1625" s="5" t="n"/>
      <c r="F1625" s="5" t="n"/>
      <c r="G1625" s="6">
        <f>IF(B1625&amp;""="","",IFERROR(INDEX('الوحدات'!$C$6:$C$305,MATCH(B1625&amp;"",'الوحدات'!$A$6:$A$305,0))&amp;"","كود غير موجود"))</f>
        <v/>
      </c>
      <c r="H1625" s="22">
        <f>IF(OR(B1625&amp;""="",NOT(ISNUMBER(A1625))),"",IF(COUNTIFS($B$6:$B$2005,B1625&amp;"",$A$6:$A$2005,"&gt;"&amp;A1625)=0,1,0))</f>
        <v/>
      </c>
      <c r="I1625" s="22">
        <f>IF(B1625&amp;""="","",COUNTIFS($B$6:B1625,B1625&amp;""))</f>
        <v/>
      </c>
      <c r="J1625" s="6">
        <f>IF(B1625&amp;""="","",B1625&amp;"|"&amp;I1625)</f>
        <v/>
      </c>
    </row>
    <row r="1626">
      <c r="A1626" s="13" t="n"/>
      <c r="B1626" s="5" t="n"/>
      <c r="C1626" s="15" t="n"/>
      <c r="D1626" s="14" t="n"/>
      <c r="E1626" s="5" t="n"/>
      <c r="F1626" s="5" t="n"/>
      <c r="G1626" s="6">
        <f>IF(B1626&amp;""="","",IFERROR(INDEX('الوحدات'!$C$6:$C$305,MATCH(B1626&amp;"",'الوحدات'!$A$6:$A$305,0))&amp;"","كود غير موجود"))</f>
        <v/>
      </c>
      <c r="H1626" s="22">
        <f>IF(OR(B1626&amp;""="",NOT(ISNUMBER(A1626))),"",IF(COUNTIFS($B$6:$B$2005,B1626&amp;"",$A$6:$A$2005,"&gt;"&amp;A1626)=0,1,0))</f>
        <v/>
      </c>
      <c r="I1626" s="22">
        <f>IF(B1626&amp;""="","",COUNTIFS($B$6:B1626,B1626&amp;""))</f>
        <v/>
      </c>
      <c r="J1626" s="6">
        <f>IF(B1626&amp;""="","",B1626&amp;"|"&amp;I1626)</f>
        <v/>
      </c>
    </row>
    <row r="1627">
      <c r="A1627" s="13" t="n"/>
      <c r="B1627" s="5" t="n"/>
      <c r="C1627" s="15" t="n"/>
      <c r="D1627" s="14" t="n"/>
      <c r="E1627" s="5" t="n"/>
      <c r="F1627" s="5" t="n"/>
      <c r="G1627" s="6">
        <f>IF(B1627&amp;""="","",IFERROR(INDEX('الوحدات'!$C$6:$C$305,MATCH(B1627&amp;"",'الوحدات'!$A$6:$A$305,0))&amp;"","كود غير موجود"))</f>
        <v/>
      </c>
      <c r="H1627" s="22">
        <f>IF(OR(B1627&amp;""="",NOT(ISNUMBER(A1627))),"",IF(COUNTIFS($B$6:$B$2005,B1627&amp;"",$A$6:$A$2005,"&gt;"&amp;A1627)=0,1,0))</f>
        <v/>
      </c>
      <c r="I1627" s="22">
        <f>IF(B1627&amp;""="","",COUNTIFS($B$6:B1627,B1627&amp;""))</f>
        <v/>
      </c>
      <c r="J1627" s="6">
        <f>IF(B1627&amp;""="","",B1627&amp;"|"&amp;I1627)</f>
        <v/>
      </c>
    </row>
    <row r="1628">
      <c r="A1628" s="13" t="n"/>
      <c r="B1628" s="5" t="n"/>
      <c r="C1628" s="15" t="n"/>
      <c r="D1628" s="14" t="n"/>
      <c r="E1628" s="5" t="n"/>
      <c r="F1628" s="5" t="n"/>
      <c r="G1628" s="6">
        <f>IF(B1628&amp;""="","",IFERROR(INDEX('الوحدات'!$C$6:$C$305,MATCH(B1628&amp;"",'الوحدات'!$A$6:$A$305,0))&amp;"","كود غير موجود"))</f>
        <v/>
      </c>
      <c r="H1628" s="22">
        <f>IF(OR(B1628&amp;""="",NOT(ISNUMBER(A1628))),"",IF(COUNTIFS($B$6:$B$2005,B1628&amp;"",$A$6:$A$2005,"&gt;"&amp;A1628)=0,1,0))</f>
        <v/>
      </c>
      <c r="I1628" s="22">
        <f>IF(B1628&amp;""="","",COUNTIFS($B$6:B1628,B1628&amp;""))</f>
        <v/>
      </c>
      <c r="J1628" s="6">
        <f>IF(B1628&amp;""="","",B1628&amp;"|"&amp;I1628)</f>
        <v/>
      </c>
    </row>
    <row r="1629">
      <c r="A1629" s="13" t="n"/>
      <c r="B1629" s="5" t="n"/>
      <c r="C1629" s="15" t="n"/>
      <c r="D1629" s="14" t="n"/>
      <c r="E1629" s="5" t="n"/>
      <c r="F1629" s="5" t="n"/>
      <c r="G1629" s="6">
        <f>IF(B1629&amp;""="","",IFERROR(INDEX('الوحدات'!$C$6:$C$305,MATCH(B1629&amp;"",'الوحدات'!$A$6:$A$305,0))&amp;"","كود غير موجود"))</f>
        <v/>
      </c>
      <c r="H1629" s="22">
        <f>IF(OR(B1629&amp;""="",NOT(ISNUMBER(A1629))),"",IF(COUNTIFS($B$6:$B$2005,B1629&amp;"",$A$6:$A$2005,"&gt;"&amp;A1629)=0,1,0))</f>
        <v/>
      </c>
      <c r="I1629" s="22">
        <f>IF(B1629&amp;""="","",COUNTIFS($B$6:B1629,B1629&amp;""))</f>
        <v/>
      </c>
      <c r="J1629" s="6">
        <f>IF(B1629&amp;""="","",B1629&amp;"|"&amp;I1629)</f>
        <v/>
      </c>
    </row>
    <row r="1630">
      <c r="A1630" s="13" t="n"/>
      <c r="B1630" s="5" t="n"/>
      <c r="C1630" s="15" t="n"/>
      <c r="D1630" s="14" t="n"/>
      <c r="E1630" s="5" t="n"/>
      <c r="F1630" s="5" t="n"/>
      <c r="G1630" s="6">
        <f>IF(B1630&amp;""="","",IFERROR(INDEX('الوحدات'!$C$6:$C$305,MATCH(B1630&amp;"",'الوحدات'!$A$6:$A$305,0))&amp;"","كود غير موجود"))</f>
        <v/>
      </c>
      <c r="H1630" s="22">
        <f>IF(OR(B1630&amp;""="",NOT(ISNUMBER(A1630))),"",IF(COUNTIFS($B$6:$B$2005,B1630&amp;"",$A$6:$A$2005,"&gt;"&amp;A1630)=0,1,0))</f>
        <v/>
      </c>
      <c r="I1630" s="22">
        <f>IF(B1630&amp;""="","",COUNTIFS($B$6:B1630,B1630&amp;""))</f>
        <v/>
      </c>
      <c r="J1630" s="6">
        <f>IF(B1630&amp;""="","",B1630&amp;"|"&amp;I1630)</f>
        <v/>
      </c>
    </row>
    <row r="1631">
      <c r="A1631" s="13" t="n"/>
      <c r="B1631" s="5" t="n"/>
      <c r="C1631" s="15" t="n"/>
      <c r="D1631" s="14" t="n"/>
      <c r="E1631" s="5" t="n"/>
      <c r="F1631" s="5" t="n"/>
      <c r="G1631" s="6">
        <f>IF(B1631&amp;""="","",IFERROR(INDEX('الوحدات'!$C$6:$C$305,MATCH(B1631&amp;"",'الوحدات'!$A$6:$A$305,0))&amp;"","كود غير موجود"))</f>
        <v/>
      </c>
      <c r="H1631" s="22">
        <f>IF(OR(B1631&amp;""="",NOT(ISNUMBER(A1631))),"",IF(COUNTIFS($B$6:$B$2005,B1631&amp;"",$A$6:$A$2005,"&gt;"&amp;A1631)=0,1,0))</f>
        <v/>
      </c>
      <c r="I1631" s="22">
        <f>IF(B1631&amp;""="","",COUNTIFS($B$6:B1631,B1631&amp;""))</f>
        <v/>
      </c>
      <c r="J1631" s="6">
        <f>IF(B1631&amp;""="","",B1631&amp;"|"&amp;I1631)</f>
        <v/>
      </c>
    </row>
    <row r="1632">
      <c r="A1632" s="13" t="n"/>
      <c r="B1632" s="5" t="n"/>
      <c r="C1632" s="15" t="n"/>
      <c r="D1632" s="14" t="n"/>
      <c r="E1632" s="5" t="n"/>
      <c r="F1632" s="5" t="n"/>
      <c r="G1632" s="6">
        <f>IF(B1632&amp;""="","",IFERROR(INDEX('الوحدات'!$C$6:$C$305,MATCH(B1632&amp;"",'الوحدات'!$A$6:$A$305,0))&amp;"","كود غير موجود"))</f>
        <v/>
      </c>
      <c r="H1632" s="22">
        <f>IF(OR(B1632&amp;""="",NOT(ISNUMBER(A1632))),"",IF(COUNTIFS($B$6:$B$2005,B1632&amp;"",$A$6:$A$2005,"&gt;"&amp;A1632)=0,1,0))</f>
        <v/>
      </c>
      <c r="I1632" s="22">
        <f>IF(B1632&amp;""="","",COUNTIFS($B$6:B1632,B1632&amp;""))</f>
        <v/>
      </c>
      <c r="J1632" s="6">
        <f>IF(B1632&amp;""="","",B1632&amp;"|"&amp;I1632)</f>
        <v/>
      </c>
    </row>
    <row r="1633">
      <c r="A1633" s="13" t="n"/>
      <c r="B1633" s="5" t="n"/>
      <c r="C1633" s="15" t="n"/>
      <c r="D1633" s="14" t="n"/>
      <c r="E1633" s="5" t="n"/>
      <c r="F1633" s="5" t="n"/>
      <c r="G1633" s="6">
        <f>IF(B1633&amp;""="","",IFERROR(INDEX('الوحدات'!$C$6:$C$305,MATCH(B1633&amp;"",'الوحدات'!$A$6:$A$305,0))&amp;"","كود غير موجود"))</f>
        <v/>
      </c>
      <c r="H1633" s="22">
        <f>IF(OR(B1633&amp;""="",NOT(ISNUMBER(A1633))),"",IF(COUNTIFS($B$6:$B$2005,B1633&amp;"",$A$6:$A$2005,"&gt;"&amp;A1633)=0,1,0))</f>
        <v/>
      </c>
      <c r="I1633" s="22">
        <f>IF(B1633&amp;""="","",COUNTIFS($B$6:B1633,B1633&amp;""))</f>
        <v/>
      </c>
      <c r="J1633" s="6">
        <f>IF(B1633&amp;""="","",B1633&amp;"|"&amp;I1633)</f>
        <v/>
      </c>
    </row>
    <row r="1634">
      <c r="A1634" s="13" t="n"/>
      <c r="B1634" s="5" t="n"/>
      <c r="C1634" s="15" t="n"/>
      <c r="D1634" s="14" t="n"/>
      <c r="E1634" s="5" t="n"/>
      <c r="F1634" s="5" t="n"/>
      <c r="G1634" s="6">
        <f>IF(B1634&amp;""="","",IFERROR(INDEX('الوحدات'!$C$6:$C$305,MATCH(B1634&amp;"",'الوحدات'!$A$6:$A$305,0))&amp;"","كود غير موجود"))</f>
        <v/>
      </c>
      <c r="H1634" s="22">
        <f>IF(OR(B1634&amp;""="",NOT(ISNUMBER(A1634))),"",IF(COUNTIFS($B$6:$B$2005,B1634&amp;"",$A$6:$A$2005,"&gt;"&amp;A1634)=0,1,0))</f>
        <v/>
      </c>
      <c r="I1634" s="22">
        <f>IF(B1634&amp;""="","",COUNTIFS($B$6:B1634,B1634&amp;""))</f>
        <v/>
      </c>
      <c r="J1634" s="6">
        <f>IF(B1634&amp;""="","",B1634&amp;"|"&amp;I1634)</f>
        <v/>
      </c>
    </row>
    <row r="1635">
      <c r="A1635" s="13" t="n"/>
      <c r="B1635" s="5" t="n"/>
      <c r="C1635" s="15" t="n"/>
      <c r="D1635" s="14" t="n"/>
      <c r="E1635" s="5" t="n"/>
      <c r="F1635" s="5" t="n"/>
      <c r="G1635" s="6">
        <f>IF(B1635&amp;""="","",IFERROR(INDEX('الوحدات'!$C$6:$C$305,MATCH(B1635&amp;"",'الوحدات'!$A$6:$A$305,0))&amp;"","كود غير موجود"))</f>
        <v/>
      </c>
      <c r="H1635" s="22">
        <f>IF(OR(B1635&amp;""="",NOT(ISNUMBER(A1635))),"",IF(COUNTIFS($B$6:$B$2005,B1635&amp;"",$A$6:$A$2005,"&gt;"&amp;A1635)=0,1,0))</f>
        <v/>
      </c>
      <c r="I1635" s="22">
        <f>IF(B1635&amp;""="","",COUNTIFS($B$6:B1635,B1635&amp;""))</f>
        <v/>
      </c>
      <c r="J1635" s="6">
        <f>IF(B1635&amp;""="","",B1635&amp;"|"&amp;I1635)</f>
        <v/>
      </c>
    </row>
    <row r="1636">
      <c r="A1636" s="13" t="n"/>
      <c r="B1636" s="5" t="n"/>
      <c r="C1636" s="15" t="n"/>
      <c r="D1636" s="14" t="n"/>
      <c r="E1636" s="5" t="n"/>
      <c r="F1636" s="5" t="n"/>
      <c r="G1636" s="6">
        <f>IF(B1636&amp;""="","",IFERROR(INDEX('الوحدات'!$C$6:$C$305,MATCH(B1636&amp;"",'الوحدات'!$A$6:$A$305,0))&amp;"","كود غير موجود"))</f>
        <v/>
      </c>
      <c r="H1636" s="22">
        <f>IF(OR(B1636&amp;""="",NOT(ISNUMBER(A1636))),"",IF(COUNTIFS($B$6:$B$2005,B1636&amp;"",$A$6:$A$2005,"&gt;"&amp;A1636)=0,1,0))</f>
        <v/>
      </c>
      <c r="I1636" s="22">
        <f>IF(B1636&amp;""="","",COUNTIFS($B$6:B1636,B1636&amp;""))</f>
        <v/>
      </c>
      <c r="J1636" s="6">
        <f>IF(B1636&amp;""="","",B1636&amp;"|"&amp;I1636)</f>
        <v/>
      </c>
    </row>
    <row r="1637">
      <c r="A1637" s="13" t="n"/>
      <c r="B1637" s="5" t="n"/>
      <c r="C1637" s="15" t="n"/>
      <c r="D1637" s="14" t="n"/>
      <c r="E1637" s="5" t="n"/>
      <c r="F1637" s="5" t="n"/>
      <c r="G1637" s="6">
        <f>IF(B1637&amp;""="","",IFERROR(INDEX('الوحدات'!$C$6:$C$305,MATCH(B1637&amp;"",'الوحدات'!$A$6:$A$305,0))&amp;"","كود غير موجود"))</f>
        <v/>
      </c>
      <c r="H1637" s="22">
        <f>IF(OR(B1637&amp;""="",NOT(ISNUMBER(A1637))),"",IF(COUNTIFS($B$6:$B$2005,B1637&amp;"",$A$6:$A$2005,"&gt;"&amp;A1637)=0,1,0))</f>
        <v/>
      </c>
      <c r="I1637" s="22">
        <f>IF(B1637&amp;""="","",COUNTIFS($B$6:B1637,B1637&amp;""))</f>
        <v/>
      </c>
      <c r="J1637" s="6">
        <f>IF(B1637&amp;""="","",B1637&amp;"|"&amp;I1637)</f>
        <v/>
      </c>
    </row>
    <row r="1638">
      <c r="A1638" s="13" t="n"/>
      <c r="B1638" s="5" t="n"/>
      <c r="C1638" s="15" t="n"/>
      <c r="D1638" s="14" t="n"/>
      <c r="E1638" s="5" t="n"/>
      <c r="F1638" s="5" t="n"/>
      <c r="G1638" s="6">
        <f>IF(B1638&amp;""="","",IFERROR(INDEX('الوحدات'!$C$6:$C$305,MATCH(B1638&amp;"",'الوحدات'!$A$6:$A$305,0))&amp;"","كود غير موجود"))</f>
        <v/>
      </c>
      <c r="H1638" s="22">
        <f>IF(OR(B1638&amp;""="",NOT(ISNUMBER(A1638))),"",IF(COUNTIFS($B$6:$B$2005,B1638&amp;"",$A$6:$A$2005,"&gt;"&amp;A1638)=0,1,0))</f>
        <v/>
      </c>
      <c r="I1638" s="22">
        <f>IF(B1638&amp;""="","",COUNTIFS($B$6:B1638,B1638&amp;""))</f>
        <v/>
      </c>
      <c r="J1638" s="6">
        <f>IF(B1638&amp;""="","",B1638&amp;"|"&amp;I1638)</f>
        <v/>
      </c>
    </row>
    <row r="1639">
      <c r="A1639" s="13" t="n"/>
      <c r="B1639" s="5" t="n"/>
      <c r="C1639" s="15" t="n"/>
      <c r="D1639" s="14" t="n"/>
      <c r="E1639" s="5" t="n"/>
      <c r="F1639" s="5" t="n"/>
      <c r="G1639" s="6">
        <f>IF(B1639&amp;""="","",IFERROR(INDEX('الوحدات'!$C$6:$C$305,MATCH(B1639&amp;"",'الوحدات'!$A$6:$A$305,0))&amp;"","كود غير موجود"))</f>
        <v/>
      </c>
      <c r="H1639" s="22">
        <f>IF(OR(B1639&amp;""="",NOT(ISNUMBER(A1639))),"",IF(COUNTIFS($B$6:$B$2005,B1639&amp;"",$A$6:$A$2005,"&gt;"&amp;A1639)=0,1,0))</f>
        <v/>
      </c>
      <c r="I1639" s="22">
        <f>IF(B1639&amp;""="","",COUNTIFS($B$6:B1639,B1639&amp;""))</f>
        <v/>
      </c>
      <c r="J1639" s="6">
        <f>IF(B1639&amp;""="","",B1639&amp;"|"&amp;I1639)</f>
        <v/>
      </c>
    </row>
    <row r="1640">
      <c r="A1640" s="13" t="n"/>
      <c r="B1640" s="5" t="n"/>
      <c r="C1640" s="15" t="n"/>
      <c r="D1640" s="14" t="n"/>
      <c r="E1640" s="5" t="n"/>
      <c r="F1640" s="5" t="n"/>
      <c r="G1640" s="6">
        <f>IF(B1640&amp;""="","",IFERROR(INDEX('الوحدات'!$C$6:$C$305,MATCH(B1640&amp;"",'الوحدات'!$A$6:$A$305,0))&amp;"","كود غير موجود"))</f>
        <v/>
      </c>
      <c r="H1640" s="22">
        <f>IF(OR(B1640&amp;""="",NOT(ISNUMBER(A1640))),"",IF(COUNTIFS($B$6:$B$2005,B1640&amp;"",$A$6:$A$2005,"&gt;"&amp;A1640)=0,1,0))</f>
        <v/>
      </c>
      <c r="I1640" s="22">
        <f>IF(B1640&amp;""="","",COUNTIFS($B$6:B1640,B1640&amp;""))</f>
        <v/>
      </c>
      <c r="J1640" s="6">
        <f>IF(B1640&amp;""="","",B1640&amp;"|"&amp;I1640)</f>
        <v/>
      </c>
    </row>
    <row r="1641">
      <c r="A1641" s="13" t="n"/>
      <c r="B1641" s="5" t="n"/>
      <c r="C1641" s="15" t="n"/>
      <c r="D1641" s="14" t="n"/>
      <c r="E1641" s="5" t="n"/>
      <c r="F1641" s="5" t="n"/>
      <c r="G1641" s="6">
        <f>IF(B1641&amp;""="","",IFERROR(INDEX('الوحدات'!$C$6:$C$305,MATCH(B1641&amp;"",'الوحدات'!$A$6:$A$305,0))&amp;"","كود غير موجود"))</f>
        <v/>
      </c>
      <c r="H1641" s="22">
        <f>IF(OR(B1641&amp;""="",NOT(ISNUMBER(A1641))),"",IF(COUNTIFS($B$6:$B$2005,B1641&amp;"",$A$6:$A$2005,"&gt;"&amp;A1641)=0,1,0))</f>
        <v/>
      </c>
      <c r="I1641" s="22">
        <f>IF(B1641&amp;""="","",COUNTIFS($B$6:B1641,B1641&amp;""))</f>
        <v/>
      </c>
      <c r="J1641" s="6">
        <f>IF(B1641&amp;""="","",B1641&amp;"|"&amp;I1641)</f>
        <v/>
      </c>
    </row>
    <row r="1642">
      <c r="A1642" s="13" t="n"/>
      <c r="B1642" s="5" t="n"/>
      <c r="C1642" s="15" t="n"/>
      <c r="D1642" s="14" t="n"/>
      <c r="E1642" s="5" t="n"/>
      <c r="F1642" s="5" t="n"/>
      <c r="G1642" s="6">
        <f>IF(B1642&amp;""="","",IFERROR(INDEX('الوحدات'!$C$6:$C$305,MATCH(B1642&amp;"",'الوحدات'!$A$6:$A$305,0))&amp;"","كود غير موجود"))</f>
        <v/>
      </c>
      <c r="H1642" s="22">
        <f>IF(OR(B1642&amp;""="",NOT(ISNUMBER(A1642))),"",IF(COUNTIFS($B$6:$B$2005,B1642&amp;"",$A$6:$A$2005,"&gt;"&amp;A1642)=0,1,0))</f>
        <v/>
      </c>
      <c r="I1642" s="22">
        <f>IF(B1642&amp;""="","",COUNTIFS($B$6:B1642,B1642&amp;""))</f>
        <v/>
      </c>
      <c r="J1642" s="6">
        <f>IF(B1642&amp;""="","",B1642&amp;"|"&amp;I1642)</f>
        <v/>
      </c>
    </row>
    <row r="1643">
      <c r="A1643" s="13" t="n"/>
      <c r="B1643" s="5" t="n"/>
      <c r="C1643" s="15" t="n"/>
      <c r="D1643" s="14" t="n"/>
      <c r="E1643" s="5" t="n"/>
      <c r="F1643" s="5" t="n"/>
      <c r="G1643" s="6">
        <f>IF(B1643&amp;""="","",IFERROR(INDEX('الوحدات'!$C$6:$C$305,MATCH(B1643&amp;"",'الوحدات'!$A$6:$A$305,0))&amp;"","كود غير موجود"))</f>
        <v/>
      </c>
      <c r="H1643" s="22">
        <f>IF(OR(B1643&amp;""="",NOT(ISNUMBER(A1643))),"",IF(COUNTIFS($B$6:$B$2005,B1643&amp;"",$A$6:$A$2005,"&gt;"&amp;A1643)=0,1,0))</f>
        <v/>
      </c>
      <c r="I1643" s="22">
        <f>IF(B1643&amp;""="","",COUNTIFS($B$6:B1643,B1643&amp;""))</f>
        <v/>
      </c>
      <c r="J1643" s="6">
        <f>IF(B1643&amp;""="","",B1643&amp;"|"&amp;I1643)</f>
        <v/>
      </c>
    </row>
    <row r="1644">
      <c r="A1644" s="13" t="n"/>
      <c r="B1644" s="5" t="n"/>
      <c r="C1644" s="15" t="n"/>
      <c r="D1644" s="14" t="n"/>
      <c r="E1644" s="5" t="n"/>
      <c r="F1644" s="5" t="n"/>
      <c r="G1644" s="6">
        <f>IF(B1644&amp;""="","",IFERROR(INDEX('الوحدات'!$C$6:$C$305,MATCH(B1644&amp;"",'الوحدات'!$A$6:$A$305,0))&amp;"","كود غير موجود"))</f>
        <v/>
      </c>
      <c r="H1644" s="22">
        <f>IF(OR(B1644&amp;""="",NOT(ISNUMBER(A1644))),"",IF(COUNTIFS($B$6:$B$2005,B1644&amp;"",$A$6:$A$2005,"&gt;"&amp;A1644)=0,1,0))</f>
        <v/>
      </c>
      <c r="I1644" s="22">
        <f>IF(B1644&amp;""="","",COUNTIFS($B$6:B1644,B1644&amp;""))</f>
        <v/>
      </c>
      <c r="J1644" s="6">
        <f>IF(B1644&amp;""="","",B1644&amp;"|"&amp;I1644)</f>
        <v/>
      </c>
    </row>
    <row r="1645">
      <c r="A1645" s="13" t="n"/>
      <c r="B1645" s="5" t="n"/>
      <c r="C1645" s="15" t="n"/>
      <c r="D1645" s="14" t="n"/>
      <c r="E1645" s="5" t="n"/>
      <c r="F1645" s="5" t="n"/>
      <c r="G1645" s="6">
        <f>IF(B1645&amp;""="","",IFERROR(INDEX('الوحدات'!$C$6:$C$305,MATCH(B1645&amp;"",'الوحدات'!$A$6:$A$305,0))&amp;"","كود غير موجود"))</f>
        <v/>
      </c>
      <c r="H1645" s="22">
        <f>IF(OR(B1645&amp;""="",NOT(ISNUMBER(A1645))),"",IF(COUNTIFS($B$6:$B$2005,B1645&amp;"",$A$6:$A$2005,"&gt;"&amp;A1645)=0,1,0))</f>
        <v/>
      </c>
      <c r="I1645" s="22">
        <f>IF(B1645&amp;""="","",COUNTIFS($B$6:B1645,B1645&amp;""))</f>
        <v/>
      </c>
      <c r="J1645" s="6">
        <f>IF(B1645&amp;""="","",B1645&amp;"|"&amp;I1645)</f>
        <v/>
      </c>
    </row>
    <row r="1646">
      <c r="A1646" s="13" t="n"/>
      <c r="B1646" s="5" t="n"/>
      <c r="C1646" s="15" t="n"/>
      <c r="D1646" s="14" t="n"/>
      <c r="E1646" s="5" t="n"/>
      <c r="F1646" s="5" t="n"/>
      <c r="G1646" s="6">
        <f>IF(B1646&amp;""="","",IFERROR(INDEX('الوحدات'!$C$6:$C$305,MATCH(B1646&amp;"",'الوحدات'!$A$6:$A$305,0))&amp;"","كود غير موجود"))</f>
        <v/>
      </c>
      <c r="H1646" s="22">
        <f>IF(OR(B1646&amp;""="",NOT(ISNUMBER(A1646))),"",IF(COUNTIFS($B$6:$B$2005,B1646&amp;"",$A$6:$A$2005,"&gt;"&amp;A1646)=0,1,0))</f>
        <v/>
      </c>
      <c r="I1646" s="22">
        <f>IF(B1646&amp;""="","",COUNTIFS($B$6:B1646,B1646&amp;""))</f>
        <v/>
      </c>
      <c r="J1646" s="6">
        <f>IF(B1646&amp;""="","",B1646&amp;"|"&amp;I1646)</f>
        <v/>
      </c>
    </row>
    <row r="1647">
      <c r="A1647" s="13" t="n"/>
      <c r="B1647" s="5" t="n"/>
      <c r="C1647" s="15" t="n"/>
      <c r="D1647" s="14" t="n"/>
      <c r="E1647" s="5" t="n"/>
      <c r="F1647" s="5" t="n"/>
      <c r="G1647" s="6">
        <f>IF(B1647&amp;""="","",IFERROR(INDEX('الوحدات'!$C$6:$C$305,MATCH(B1647&amp;"",'الوحدات'!$A$6:$A$305,0))&amp;"","كود غير موجود"))</f>
        <v/>
      </c>
      <c r="H1647" s="22">
        <f>IF(OR(B1647&amp;""="",NOT(ISNUMBER(A1647))),"",IF(COUNTIFS($B$6:$B$2005,B1647&amp;"",$A$6:$A$2005,"&gt;"&amp;A1647)=0,1,0))</f>
        <v/>
      </c>
      <c r="I1647" s="22">
        <f>IF(B1647&amp;""="","",COUNTIFS($B$6:B1647,B1647&amp;""))</f>
        <v/>
      </c>
      <c r="J1647" s="6">
        <f>IF(B1647&amp;""="","",B1647&amp;"|"&amp;I1647)</f>
        <v/>
      </c>
    </row>
    <row r="1648">
      <c r="A1648" s="13" t="n"/>
      <c r="B1648" s="5" t="n"/>
      <c r="C1648" s="15" t="n"/>
      <c r="D1648" s="14" t="n"/>
      <c r="E1648" s="5" t="n"/>
      <c r="F1648" s="5" t="n"/>
      <c r="G1648" s="6">
        <f>IF(B1648&amp;""="","",IFERROR(INDEX('الوحدات'!$C$6:$C$305,MATCH(B1648&amp;"",'الوحدات'!$A$6:$A$305,0))&amp;"","كود غير موجود"))</f>
        <v/>
      </c>
      <c r="H1648" s="22">
        <f>IF(OR(B1648&amp;""="",NOT(ISNUMBER(A1648))),"",IF(COUNTIFS($B$6:$B$2005,B1648&amp;"",$A$6:$A$2005,"&gt;"&amp;A1648)=0,1,0))</f>
        <v/>
      </c>
      <c r="I1648" s="22">
        <f>IF(B1648&amp;""="","",COUNTIFS($B$6:B1648,B1648&amp;""))</f>
        <v/>
      </c>
      <c r="J1648" s="6">
        <f>IF(B1648&amp;""="","",B1648&amp;"|"&amp;I1648)</f>
        <v/>
      </c>
    </row>
    <row r="1649">
      <c r="A1649" s="13" t="n"/>
      <c r="B1649" s="5" t="n"/>
      <c r="C1649" s="15" t="n"/>
      <c r="D1649" s="14" t="n"/>
      <c r="E1649" s="5" t="n"/>
      <c r="F1649" s="5" t="n"/>
      <c r="G1649" s="6">
        <f>IF(B1649&amp;""="","",IFERROR(INDEX('الوحدات'!$C$6:$C$305,MATCH(B1649&amp;"",'الوحدات'!$A$6:$A$305,0))&amp;"","كود غير موجود"))</f>
        <v/>
      </c>
      <c r="H1649" s="22">
        <f>IF(OR(B1649&amp;""="",NOT(ISNUMBER(A1649))),"",IF(COUNTIFS($B$6:$B$2005,B1649&amp;"",$A$6:$A$2005,"&gt;"&amp;A1649)=0,1,0))</f>
        <v/>
      </c>
      <c r="I1649" s="22">
        <f>IF(B1649&amp;""="","",COUNTIFS($B$6:B1649,B1649&amp;""))</f>
        <v/>
      </c>
      <c r="J1649" s="6">
        <f>IF(B1649&amp;""="","",B1649&amp;"|"&amp;I1649)</f>
        <v/>
      </c>
    </row>
    <row r="1650">
      <c r="A1650" s="13" t="n"/>
      <c r="B1650" s="5" t="n"/>
      <c r="C1650" s="15" t="n"/>
      <c r="D1650" s="14" t="n"/>
      <c r="E1650" s="5" t="n"/>
      <c r="F1650" s="5" t="n"/>
      <c r="G1650" s="6">
        <f>IF(B1650&amp;""="","",IFERROR(INDEX('الوحدات'!$C$6:$C$305,MATCH(B1650&amp;"",'الوحدات'!$A$6:$A$305,0))&amp;"","كود غير موجود"))</f>
        <v/>
      </c>
      <c r="H1650" s="22">
        <f>IF(OR(B1650&amp;""="",NOT(ISNUMBER(A1650))),"",IF(COUNTIFS($B$6:$B$2005,B1650&amp;"",$A$6:$A$2005,"&gt;"&amp;A1650)=0,1,0))</f>
        <v/>
      </c>
      <c r="I1650" s="22">
        <f>IF(B1650&amp;""="","",COUNTIFS($B$6:B1650,B1650&amp;""))</f>
        <v/>
      </c>
      <c r="J1650" s="6">
        <f>IF(B1650&amp;""="","",B1650&amp;"|"&amp;I1650)</f>
        <v/>
      </c>
    </row>
    <row r="1651">
      <c r="A1651" s="13" t="n"/>
      <c r="B1651" s="5" t="n"/>
      <c r="C1651" s="15" t="n"/>
      <c r="D1651" s="14" t="n"/>
      <c r="E1651" s="5" t="n"/>
      <c r="F1651" s="5" t="n"/>
      <c r="G1651" s="6">
        <f>IF(B1651&amp;""="","",IFERROR(INDEX('الوحدات'!$C$6:$C$305,MATCH(B1651&amp;"",'الوحدات'!$A$6:$A$305,0))&amp;"","كود غير موجود"))</f>
        <v/>
      </c>
      <c r="H1651" s="22">
        <f>IF(OR(B1651&amp;""="",NOT(ISNUMBER(A1651))),"",IF(COUNTIFS($B$6:$B$2005,B1651&amp;"",$A$6:$A$2005,"&gt;"&amp;A1651)=0,1,0))</f>
        <v/>
      </c>
      <c r="I1651" s="22">
        <f>IF(B1651&amp;""="","",COUNTIFS($B$6:B1651,B1651&amp;""))</f>
        <v/>
      </c>
      <c r="J1651" s="6">
        <f>IF(B1651&amp;""="","",B1651&amp;"|"&amp;I1651)</f>
        <v/>
      </c>
    </row>
    <row r="1652">
      <c r="A1652" s="13" t="n"/>
      <c r="B1652" s="5" t="n"/>
      <c r="C1652" s="15" t="n"/>
      <c r="D1652" s="14" t="n"/>
      <c r="E1652" s="5" t="n"/>
      <c r="F1652" s="5" t="n"/>
      <c r="G1652" s="6">
        <f>IF(B1652&amp;""="","",IFERROR(INDEX('الوحدات'!$C$6:$C$305,MATCH(B1652&amp;"",'الوحدات'!$A$6:$A$305,0))&amp;"","كود غير موجود"))</f>
        <v/>
      </c>
      <c r="H1652" s="22">
        <f>IF(OR(B1652&amp;""="",NOT(ISNUMBER(A1652))),"",IF(COUNTIFS($B$6:$B$2005,B1652&amp;"",$A$6:$A$2005,"&gt;"&amp;A1652)=0,1,0))</f>
        <v/>
      </c>
      <c r="I1652" s="22">
        <f>IF(B1652&amp;""="","",COUNTIFS($B$6:B1652,B1652&amp;""))</f>
        <v/>
      </c>
      <c r="J1652" s="6">
        <f>IF(B1652&amp;""="","",B1652&amp;"|"&amp;I1652)</f>
        <v/>
      </c>
    </row>
    <row r="1653">
      <c r="A1653" s="13" t="n"/>
      <c r="B1653" s="5" t="n"/>
      <c r="C1653" s="15" t="n"/>
      <c r="D1653" s="14" t="n"/>
      <c r="E1653" s="5" t="n"/>
      <c r="F1653" s="5" t="n"/>
      <c r="G1653" s="6">
        <f>IF(B1653&amp;""="","",IFERROR(INDEX('الوحدات'!$C$6:$C$305,MATCH(B1653&amp;"",'الوحدات'!$A$6:$A$305,0))&amp;"","كود غير موجود"))</f>
        <v/>
      </c>
      <c r="H1653" s="22">
        <f>IF(OR(B1653&amp;""="",NOT(ISNUMBER(A1653))),"",IF(COUNTIFS($B$6:$B$2005,B1653&amp;"",$A$6:$A$2005,"&gt;"&amp;A1653)=0,1,0))</f>
        <v/>
      </c>
      <c r="I1653" s="22">
        <f>IF(B1653&amp;""="","",COUNTIFS($B$6:B1653,B1653&amp;""))</f>
        <v/>
      </c>
      <c r="J1653" s="6">
        <f>IF(B1653&amp;""="","",B1653&amp;"|"&amp;I1653)</f>
        <v/>
      </c>
    </row>
    <row r="1654">
      <c r="A1654" s="13" t="n"/>
      <c r="B1654" s="5" t="n"/>
      <c r="C1654" s="15" t="n"/>
      <c r="D1654" s="14" t="n"/>
      <c r="E1654" s="5" t="n"/>
      <c r="F1654" s="5" t="n"/>
      <c r="G1654" s="6">
        <f>IF(B1654&amp;""="","",IFERROR(INDEX('الوحدات'!$C$6:$C$305,MATCH(B1654&amp;"",'الوحدات'!$A$6:$A$305,0))&amp;"","كود غير موجود"))</f>
        <v/>
      </c>
      <c r="H1654" s="22">
        <f>IF(OR(B1654&amp;""="",NOT(ISNUMBER(A1654))),"",IF(COUNTIFS($B$6:$B$2005,B1654&amp;"",$A$6:$A$2005,"&gt;"&amp;A1654)=0,1,0))</f>
        <v/>
      </c>
      <c r="I1654" s="22">
        <f>IF(B1654&amp;""="","",COUNTIFS($B$6:B1654,B1654&amp;""))</f>
        <v/>
      </c>
      <c r="J1654" s="6">
        <f>IF(B1654&amp;""="","",B1654&amp;"|"&amp;I1654)</f>
        <v/>
      </c>
    </row>
    <row r="1655">
      <c r="A1655" s="13" t="n"/>
      <c r="B1655" s="5" t="n"/>
      <c r="C1655" s="15" t="n"/>
      <c r="D1655" s="14" t="n"/>
      <c r="E1655" s="5" t="n"/>
      <c r="F1655" s="5" t="n"/>
      <c r="G1655" s="6">
        <f>IF(B1655&amp;""="","",IFERROR(INDEX('الوحدات'!$C$6:$C$305,MATCH(B1655&amp;"",'الوحدات'!$A$6:$A$305,0))&amp;"","كود غير موجود"))</f>
        <v/>
      </c>
      <c r="H1655" s="22">
        <f>IF(OR(B1655&amp;""="",NOT(ISNUMBER(A1655))),"",IF(COUNTIFS($B$6:$B$2005,B1655&amp;"",$A$6:$A$2005,"&gt;"&amp;A1655)=0,1,0))</f>
        <v/>
      </c>
      <c r="I1655" s="22">
        <f>IF(B1655&amp;""="","",COUNTIFS($B$6:B1655,B1655&amp;""))</f>
        <v/>
      </c>
      <c r="J1655" s="6">
        <f>IF(B1655&amp;""="","",B1655&amp;"|"&amp;I1655)</f>
        <v/>
      </c>
    </row>
    <row r="1656">
      <c r="A1656" s="13" t="n"/>
      <c r="B1656" s="5" t="n"/>
      <c r="C1656" s="15" t="n"/>
      <c r="D1656" s="14" t="n"/>
      <c r="E1656" s="5" t="n"/>
      <c r="F1656" s="5" t="n"/>
      <c r="G1656" s="6">
        <f>IF(B1656&amp;""="","",IFERROR(INDEX('الوحدات'!$C$6:$C$305,MATCH(B1656&amp;"",'الوحدات'!$A$6:$A$305,0))&amp;"","كود غير موجود"))</f>
        <v/>
      </c>
      <c r="H1656" s="22">
        <f>IF(OR(B1656&amp;""="",NOT(ISNUMBER(A1656))),"",IF(COUNTIFS($B$6:$B$2005,B1656&amp;"",$A$6:$A$2005,"&gt;"&amp;A1656)=0,1,0))</f>
        <v/>
      </c>
      <c r="I1656" s="22">
        <f>IF(B1656&amp;""="","",COUNTIFS($B$6:B1656,B1656&amp;""))</f>
        <v/>
      </c>
      <c r="J1656" s="6">
        <f>IF(B1656&amp;""="","",B1656&amp;"|"&amp;I1656)</f>
        <v/>
      </c>
    </row>
    <row r="1657">
      <c r="A1657" s="13" t="n"/>
      <c r="B1657" s="5" t="n"/>
      <c r="C1657" s="15" t="n"/>
      <c r="D1657" s="14" t="n"/>
      <c r="E1657" s="5" t="n"/>
      <c r="F1657" s="5" t="n"/>
      <c r="G1657" s="6">
        <f>IF(B1657&amp;""="","",IFERROR(INDEX('الوحدات'!$C$6:$C$305,MATCH(B1657&amp;"",'الوحدات'!$A$6:$A$305,0))&amp;"","كود غير موجود"))</f>
        <v/>
      </c>
      <c r="H1657" s="22">
        <f>IF(OR(B1657&amp;""="",NOT(ISNUMBER(A1657))),"",IF(COUNTIFS($B$6:$B$2005,B1657&amp;"",$A$6:$A$2005,"&gt;"&amp;A1657)=0,1,0))</f>
        <v/>
      </c>
      <c r="I1657" s="22">
        <f>IF(B1657&amp;""="","",COUNTIFS($B$6:B1657,B1657&amp;""))</f>
        <v/>
      </c>
      <c r="J1657" s="6">
        <f>IF(B1657&amp;""="","",B1657&amp;"|"&amp;I1657)</f>
        <v/>
      </c>
    </row>
    <row r="1658">
      <c r="A1658" s="13" t="n"/>
      <c r="B1658" s="5" t="n"/>
      <c r="C1658" s="15" t="n"/>
      <c r="D1658" s="14" t="n"/>
      <c r="E1658" s="5" t="n"/>
      <c r="F1658" s="5" t="n"/>
      <c r="G1658" s="6">
        <f>IF(B1658&amp;""="","",IFERROR(INDEX('الوحدات'!$C$6:$C$305,MATCH(B1658&amp;"",'الوحدات'!$A$6:$A$305,0))&amp;"","كود غير موجود"))</f>
        <v/>
      </c>
      <c r="H1658" s="22">
        <f>IF(OR(B1658&amp;""="",NOT(ISNUMBER(A1658))),"",IF(COUNTIFS($B$6:$B$2005,B1658&amp;"",$A$6:$A$2005,"&gt;"&amp;A1658)=0,1,0))</f>
        <v/>
      </c>
      <c r="I1658" s="22">
        <f>IF(B1658&amp;""="","",COUNTIFS($B$6:B1658,B1658&amp;""))</f>
        <v/>
      </c>
      <c r="J1658" s="6">
        <f>IF(B1658&amp;""="","",B1658&amp;"|"&amp;I1658)</f>
        <v/>
      </c>
    </row>
    <row r="1659">
      <c r="A1659" s="13" t="n"/>
      <c r="B1659" s="5" t="n"/>
      <c r="C1659" s="15" t="n"/>
      <c r="D1659" s="14" t="n"/>
      <c r="E1659" s="5" t="n"/>
      <c r="F1659" s="5" t="n"/>
      <c r="G1659" s="6">
        <f>IF(B1659&amp;""="","",IFERROR(INDEX('الوحدات'!$C$6:$C$305,MATCH(B1659&amp;"",'الوحدات'!$A$6:$A$305,0))&amp;"","كود غير موجود"))</f>
        <v/>
      </c>
      <c r="H1659" s="22">
        <f>IF(OR(B1659&amp;""="",NOT(ISNUMBER(A1659))),"",IF(COUNTIFS($B$6:$B$2005,B1659&amp;"",$A$6:$A$2005,"&gt;"&amp;A1659)=0,1,0))</f>
        <v/>
      </c>
      <c r="I1659" s="22">
        <f>IF(B1659&amp;""="","",COUNTIFS($B$6:B1659,B1659&amp;""))</f>
        <v/>
      </c>
      <c r="J1659" s="6">
        <f>IF(B1659&amp;""="","",B1659&amp;"|"&amp;I1659)</f>
        <v/>
      </c>
    </row>
    <row r="1660">
      <c r="A1660" s="13" t="n"/>
      <c r="B1660" s="5" t="n"/>
      <c r="C1660" s="15" t="n"/>
      <c r="D1660" s="14" t="n"/>
      <c r="E1660" s="5" t="n"/>
      <c r="F1660" s="5" t="n"/>
      <c r="G1660" s="6">
        <f>IF(B1660&amp;""="","",IFERROR(INDEX('الوحدات'!$C$6:$C$305,MATCH(B1660&amp;"",'الوحدات'!$A$6:$A$305,0))&amp;"","كود غير موجود"))</f>
        <v/>
      </c>
      <c r="H1660" s="22">
        <f>IF(OR(B1660&amp;""="",NOT(ISNUMBER(A1660))),"",IF(COUNTIFS($B$6:$B$2005,B1660&amp;"",$A$6:$A$2005,"&gt;"&amp;A1660)=0,1,0))</f>
        <v/>
      </c>
      <c r="I1660" s="22">
        <f>IF(B1660&amp;""="","",COUNTIFS($B$6:B1660,B1660&amp;""))</f>
        <v/>
      </c>
      <c r="J1660" s="6">
        <f>IF(B1660&amp;""="","",B1660&amp;"|"&amp;I1660)</f>
        <v/>
      </c>
    </row>
    <row r="1661">
      <c r="A1661" s="13" t="n"/>
      <c r="B1661" s="5" t="n"/>
      <c r="C1661" s="15" t="n"/>
      <c r="D1661" s="14" t="n"/>
      <c r="E1661" s="5" t="n"/>
      <c r="F1661" s="5" t="n"/>
      <c r="G1661" s="6">
        <f>IF(B1661&amp;""="","",IFERROR(INDEX('الوحدات'!$C$6:$C$305,MATCH(B1661&amp;"",'الوحدات'!$A$6:$A$305,0))&amp;"","كود غير موجود"))</f>
        <v/>
      </c>
      <c r="H1661" s="22">
        <f>IF(OR(B1661&amp;""="",NOT(ISNUMBER(A1661))),"",IF(COUNTIFS($B$6:$B$2005,B1661&amp;"",$A$6:$A$2005,"&gt;"&amp;A1661)=0,1,0))</f>
        <v/>
      </c>
      <c r="I1661" s="22">
        <f>IF(B1661&amp;""="","",COUNTIFS($B$6:B1661,B1661&amp;""))</f>
        <v/>
      </c>
      <c r="J1661" s="6">
        <f>IF(B1661&amp;""="","",B1661&amp;"|"&amp;I1661)</f>
        <v/>
      </c>
    </row>
    <row r="1662">
      <c r="A1662" s="13" t="n"/>
      <c r="B1662" s="5" t="n"/>
      <c r="C1662" s="15" t="n"/>
      <c r="D1662" s="14" t="n"/>
      <c r="E1662" s="5" t="n"/>
      <c r="F1662" s="5" t="n"/>
      <c r="G1662" s="6">
        <f>IF(B1662&amp;""="","",IFERROR(INDEX('الوحدات'!$C$6:$C$305,MATCH(B1662&amp;"",'الوحدات'!$A$6:$A$305,0))&amp;"","كود غير موجود"))</f>
        <v/>
      </c>
      <c r="H1662" s="22">
        <f>IF(OR(B1662&amp;""="",NOT(ISNUMBER(A1662))),"",IF(COUNTIFS($B$6:$B$2005,B1662&amp;"",$A$6:$A$2005,"&gt;"&amp;A1662)=0,1,0))</f>
        <v/>
      </c>
      <c r="I1662" s="22">
        <f>IF(B1662&amp;""="","",COUNTIFS($B$6:B1662,B1662&amp;""))</f>
        <v/>
      </c>
      <c r="J1662" s="6">
        <f>IF(B1662&amp;""="","",B1662&amp;"|"&amp;I1662)</f>
        <v/>
      </c>
    </row>
    <row r="1663">
      <c r="A1663" s="13" t="n"/>
      <c r="B1663" s="5" t="n"/>
      <c r="C1663" s="15" t="n"/>
      <c r="D1663" s="14" t="n"/>
      <c r="E1663" s="5" t="n"/>
      <c r="F1663" s="5" t="n"/>
      <c r="G1663" s="6">
        <f>IF(B1663&amp;""="","",IFERROR(INDEX('الوحدات'!$C$6:$C$305,MATCH(B1663&amp;"",'الوحدات'!$A$6:$A$305,0))&amp;"","كود غير موجود"))</f>
        <v/>
      </c>
      <c r="H1663" s="22">
        <f>IF(OR(B1663&amp;""="",NOT(ISNUMBER(A1663))),"",IF(COUNTIFS($B$6:$B$2005,B1663&amp;"",$A$6:$A$2005,"&gt;"&amp;A1663)=0,1,0))</f>
        <v/>
      </c>
      <c r="I1663" s="22">
        <f>IF(B1663&amp;""="","",COUNTIFS($B$6:B1663,B1663&amp;""))</f>
        <v/>
      </c>
      <c r="J1663" s="6">
        <f>IF(B1663&amp;""="","",B1663&amp;"|"&amp;I1663)</f>
        <v/>
      </c>
    </row>
    <row r="1664">
      <c r="A1664" s="13" t="n"/>
      <c r="B1664" s="5" t="n"/>
      <c r="C1664" s="15" t="n"/>
      <c r="D1664" s="14" t="n"/>
      <c r="E1664" s="5" t="n"/>
      <c r="F1664" s="5" t="n"/>
      <c r="G1664" s="6">
        <f>IF(B1664&amp;""="","",IFERROR(INDEX('الوحدات'!$C$6:$C$305,MATCH(B1664&amp;"",'الوحدات'!$A$6:$A$305,0))&amp;"","كود غير موجود"))</f>
        <v/>
      </c>
      <c r="H1664" s="22">
        <f>IF(OR(B1664&amp;""="",NOT(ISNUMBER(A1664))),"",IF(COUNTIFS($B$6:$B$2005,B1664&amp;"",$A$6:$A$2005,"&gt;"&amp;A1664)=0,1,0))</f>
        <v/>
      </c>
      <c r="I1664" s="22">
        <f>IF(B1664&amp;""="","",COUNTIFS($B$6:B1664,B1664&amp;""))</f>
        <v/>
      </c>
      <c r="J1664" s="6">
        <f>IF(B1664&amp;""="","",B1664&amp;"|"&amp;I1664)</f>
        <v/>
      </c>
    </row>
    <row r="1665">
      <c r="A1665" s="13" t="n"/>
      <c r="B1665" s="5" t="n"/>
      <c r="C1665" s="15" t="n"/>
      <c r="D1665" s="14" t="n"/>
      <c r="E1665" s="5" t="n"/>
      <c r="F1665" s="5" t="n"/>
      <c r="G1665" s="6">
        <f>IF(B1665&amp;""="","",IFERROR(INDEX('الوحدات'!$C$6:$C$305,MATCH(B1665&amp;"",'الوحدات'!$A$6:$A$305,0))&amp;"","كود غير موجود"))</f>
        <v/>
      </c>
      <c r="H1665" s="22">
        <f>IF(OR(B1665&amp;""="",NOT(ISNUMBER(A1665))),"",IF(COUNTIFS($B$6:$B$2005,B1665&amp;"",$A$6:$A$2005,"&gt;"&amp;A1665)=0,1,0))</f>
        <v/>
      </c>
      <c r="I1665" s="22">
        <f>IF(B1665&amp;""="","",COUNTIFS($B$6:B1665,B1665&amp;""))</f>
        <v/>
      </c>
      <c r="J1665" s="6">
        <f>IF(B1665&amp;""="","",B1665&amp;"|"&amp;I1665)</f>
        <v/>
      </c>
    </row>
    <row r="1666">
      <c r="A1666" s="13" t="n"/>
      <c r="B1666" s="5" t="n"/>
      <c r="C1666" s="15" t="n"/>
      <c r="D1666" s="14" t="n"/>
      <c r="E1666" s="5" t="n"/>
      <c r="F1666" s="5" t="n"/>
      <c r="G1666" s="6">
        <f>IF(B1666&amp;""="","",IFERROR(INDEX('الوحدات'!$C$6:$C$305,MATCH(B1666&amp;"",'الوحدات'!$A$6:$A$305,0))&amp;"","كود غير موجود"))</f>
        <v/>
      </c>
      <c r="H1666" s="22">
        <f>IF(OR(B1666&amp;""="",NOT(ISNUMBER(A1666))),"",IF(COUNTIFS($B$6:$B$2005,B1666&amp;"",$A$6:$A$2005,"&gt;"&amp;A1666)=0,1,0))</f>
        <v/>
      </c>
      <c r="I1666" s="22">
        <f>IF(B1666&amp;""="","",COUNTIFS($B$6:B1666,B1666&amp;""))</f>
        <v/>
      </c>
      <c r="J1666" s="6">
        <f>IF(B1666&amp;""="","",B1666&amp;"|"&amp;I1666)</f>
        <v/>
      </c>
    </row>
    <row r="1667">
      <c r="A1667" s="13" t="n"/>
      <c r="B1667" s="5" t="n"/>
      <c r="C1667" s="15" t="n"/>
      <c r="D1667" s="14" t="n"/>
      <c r="E1667" s="5" t="n"/>
      <c r="F1667" s="5" t="n"/>
      <c r="G1667" s="6">
        <f>IF(B1667&amp;""="","",IFERROR(INDEX('الوحدات'!$C$6:$C$305,MATCH(B1667&amp;"",'الوحدات'!$A$6:$A$305,0))&amp;"","كود غير موجود"))</f>
        <v/>
      </c>
      <c r="H1667" s="22">
        <f>IF(OR(B1667&amp;""="",NOT(ISNUMBER(A1667))),"",IF(COUNTIFS($B$6:$B$2005,B1667&amp;"",$A$6:$A$2005,"&gt;"&amp;A1667)=0,1,0))</f>
        <v/>
      </c>
      <c r="I1667" s="22">
        <f>IF(B1667&amp;""="","",COUNTIFS($B$6:B1667,B1667&amp;""))</f>
        <v/>
      </c>
      <c r="J1667" s="6">
        <f>IF(B1667&amp;""="","",B1667&amp;"|"&amp;I1667)</f>
        <v/>
      </c>
    </row>
    <row r="1668">
      <c r="A1668" s="13" t="n"/>
      <c r="B1668" s="5" t="n"/>
      <c r="C1668" s="15" t="n"/>
      <c r="D1668" s="14" t="n"/>
      <c r="E1668" s="5" t="n"/>
      <c r="F1668" s="5" t="n"/>
      <c r="G1668" s="6">
        <f>IF(B1668&amp;""="","",IFERROR(INDEX('الوحدات'!$C$6:$C$305,MATCH(B1668&amp;"",'الوحدات'!$A$6:$A$305,0))&amp;"","كود غير موجود"))</f>
        <v/>
      </c>
      <c r="H1668" s="22">
        <f>IF(OR(B1668&amp;""="",NOT(ISNUMBER(A1668))),"",IF(COUNTIFS($B$6:$B$2005,B1668&amp;"",$A$6:$A$2005,"&gt;"&amp;A1668)=0,1,0))</f>
        <v/>
      </c>
      <c r="I1668" s="22">
        <f>IF(B1668&amp;""="","",COUNTIFS($B$6:B1668,B1668&amp;""))</f>
        <v/>
      </c>
      <c r="J1668" s="6">
        <f>IF(B1668&amp;""="","",B1668&amp;"|"&amp;I1668)</f>
        <v/>
      </c>
    </row>
    <row r="1669">
      <c r="A1669" s="13" t="n"/>
      <c r="B1669" s="5" t="n"/>
      <c r="C1669" s="15" t="n"/>
      <c r="D1669" s="14" t="n"/>
      <c r="E1669" s="5" t="n"/>
      <c r="F1669" s="5" t="n"/>
      <c r="G1669" s="6">
        <f>IF(B1669&amp;""="","",IFERROR(INDEX('الوحدات'!$C$6:$C$305,MATCH(B1669&amp;"",'الوحدات'!$A$6:$A$305,0))&amp;"","كود غير موجود"))</f>
        <v/>
      </c>
      <c r="H1669" s="22">
        <f>IF(OR(B1669&amp;""="",NOT(ISNUMBER(A1669))),"",IF(COUNTIFS($B$6:$B$2005,B1669&amp;"",$A$6:$A$2005,"&gt;"&amp;A1669)=0,1,0))</f>
        <v/>
      </c>
      <c r="I1669" s="22">
        <f>IF(B1669&amp;""="","",COUNTIFS($B$6:B1669,B1669&amp;""))</f>
        <v/>
      </c>
      <c r="J1669" s="6">
        <f>IF(B1669&amp;""="","",B1669&amp;"|"&amp;I1669)</f>
        <v/>
      </c>
    </row>
    <row r="1670">
      <c r="A1670" s="13" t="n"/>
      <c r="B1670" s="5" t="n"/>
      <c r="C1670" s="15" t="n"/>
      <c r="D1670" s="14" t="n"/>
      <c r="E1670" s="5" t="n"/>
      <c r="F1670" s="5" t="n"/>
      <c r="G1670" s="6">
        <f>IF(B1670&amp;""="","",IFERROR(INDEX('الوحدات'!$C$6:$C$305,MATCH(B1670&amp;"",'الوحدات'!$A$6:$A$305,0))&amp;"","كود غير موجود"))</f>
        <v/>
      </c>
      <c r="H1670" s="22">
        <f>IF(OR(B1670&amp;""="",NOT(ISNUMBER(A1670))),"",IF(COUNTIFS($B$6:$B$2005,B1670&amp;"",$A$6:$A$2005,"&gt;"&amp;A1670)=0,1,0))</f>
        <v/>
      </c>
      <c r="I1670" s="22">
        <f>IF(B1670&amp;""="","",COUNTIFS($B$6:B1670,B1670&amp;""))</f>
        <v/>
      </c>
      <c r="J1670" s="6">
        <f>IF(B1670&amp;""="","",B1670&amp;"|"&amp;I1670)</f>
        <v/>
      </c>
    </row>
    <row r="1671">
      <c r="A1671" s="13" t="n"/>
      <c r="B1671" s="5" t="n"/>
      <c r="C1671" s="15" t="n"/>
      <c r="D1671" s="14" t="n"/>
      <c r="E1671" s="5" t="n"/>
      <c r="F1671" s="5" t="n"/>
      <c r="G1671" s="6">
        <f>IF(B1671&amp;""="","",IFERROR(INDEX('الوحدات'!$C$6:$C$305,MATCH(B1671&amp;"",'الوحدات'!$A$6:$A$305,0))&amp;"","كود غير موجود"))</f>
        <v/>
      </c>
      <c r="H1671" s="22">
        <f>IF(OR(B1671&amp;""="",NOT(ISNUMBER(A1671))),"",IF(COUNTIFS($B$6:$B$2005,B1671&amp;"",$A$6:$A$2005,"&gt;"&amp;A1671)=0,1,0))</f>
        <v/>
      </c>
      <c r="I1671" s="22">
        <f>IF(B1671&amp;""="","",COUNTIFS($B$6:B1671,B1671&amp;""))</f>
        <v/>
      </c>
      <c r="J1671" s="6">
        <f>IF(B1671&amp;""="","",B1671&amp;"|"&amp;I1671)</f>
        <v/>
      </c>
    </row>
    <row r="1672">
      <c r="A1672" s="13" t="n"/>
      <c r="B1672" s="5" t="n"/>
      <c r="C1672" s="15" t="n"/>
      <c r="D1672" s="14" t="n"/>
      <c r="E1672" s="5" t="n"/>
      <c r="F1672" s="5" t="n"/>
      <c r="G1672" s="6">
        <f>IF(B1672&amp;""="","",IFERROR(INDEX('الوحدات'!$C$6:$C$305,MATCH(B1672&amp;"",'الوحدات'!$A$6:$A$305,0))&amp;"","كود غير موجود"))</f>
        <v/>
      </c>
      <c r="H1672" s="22">
        <f>IF(OR(B1672&amp;""="",NOT(ISNUMBER(A1672))),"",IF(COUNTIFS($B$6:$B$2005,B1672&amp;"",$A$6:$A$2005,"&gt;"&amp;A1672)=0,1,0))</f>
        <v/>
      </c>
      <c r="I1672" s="22">
        <f>IF(B1672&amp;""="","",COUNTIFS($B$6:B1672,B1672&amp;""))</f>
        <v/>
      </c>
      <c r="J1672" s="6">
        <f>IF(B1672&amp;""="","",B1672&amp;"|"&amp;I1672)</f>
        <v/>
      </c>
    </row>
    <row r="1673">
      <c r="A1673" s="13" t="n"/>
      <c r="B1673" s="5" t="n"/>
      <c r="C1673" s="15" t="n"/>
      <c r="D1673" s="14" t="n"/>
      <c r="E1673" s="5" t="n"/>
      <c r="F1673" s="5" t="n"/>
      <c r="G1673" s="6">
        <f>IF(B1673&amp;""="","",IFERROR(INDEX('الوحدات'!$C$6:$C$305,MATCH(B1673&amp;"",'الوحدات'!$A$6:$A$305,0))&amp;"","كود غير موجود"))</f>
        <v/>
      </c>
      <c r="H1673" s="22">
        <f>IF(OR(B1673&amp;""="",NOT(ISNUMBER(A1673))),"",IF(COUNTIFS($B$6:$B$2005,B1673&amp;"",$A$6:$A$2005,"&gt;"&amp;A1673)=0,1,0))</f>
        <v/>
      </c>
      <c r="I1673" s="22">
        <f>IF(B1673&amp;""="","",COUNTIFS($B$6:B1673,B1673&amp;""))</f>
        <v/>
      </c>
      <c r="J1673" s="6">
        <f>IF(B1673&amp;""="","",B1673&amp;"|"&amp;I1673)</f>
        <v/>
      </c>
    </row>
    <row r="1674">
      <c r="A1674" s="13" t="n"/>
      <c r="B1674" s="5" t="n"/>
      <c r="C1674" s="15" t="n"/>
      <c r="D1674" s="14" t="n"/>
      <c r="E1674" s="5" t="n"/>
      <c r="F1674" s="5" t="n"/>
      <c r="G1674" s="6">
        <f>IF(B1674&amp;""="","",IFERROR(INDEX('الوحدات'!$C$6:$C$305,MATCH(B1674&amp;"",'الوحدات'!$A$6:$A$305,0))&amp;"","كود غير موجود"))</f>
        <v/>
      </c>
      <c r="H1674" s="22">
        <f>IF(OR(B1674&amp;""="",NOT(ISNUMBER(A1674))),"",IF(COUNTIFS($B$6:$B$2005,B1674&amp;"",$A$6:$A$2005,"&gt;"&amp;A1674)=0,1,0))</f>
        <v/>
      </c>
      <c r="I1674" s="22">
        <f>IF(B1674&amp;""="","",COUNTIFS($B$6:B1674,B1674&amp;""))</f>
        <v/>
      </c>
      <c r="J1674" s="6">
        <f>IF(B1674&amp;""="","",B1674&amp;"|"&amp;I1674)</f>
        <v/>
      </c>
    </row>
    <row r="1675">
      <c r="A1675" s="13" t="n"/>
      <c r="B1675" s="5" t="n"/>
      <c r="C1675" s="15" t="n"/>
      <c r="D1675" s="14" t="n"/>
      <c r="E1675" s="5" t="n"/>
      <c r="F1675" s="5" t="n"/>
      <c r="G1675" s="6">
        <f>IF(B1675&amp;""="","",IFERROR(INDEX('الوحدات'!$C$6:$C$305,MATCH(B1675&amp;"",'الوحدات'!$A$6:$A$305,0))&amp;"","كود غير موجود"))</f>
        <v/>
      </c>
      <c r="H1675" s="22">
        <f>IF(OR(B1675&amp;""="",NOT(ISNUMBER(A1675))),"",IF(COUNTIFS($B$6:$B$2005,B1675&amp;"",$A$6:$A$2005,"&gt;"&amp;A1675)=0,1,0))</f>
        <v/>
      </c>
      <c r="I1675" s="22">
        <f>IF(B1675&amp;""="","",COUNTIFS($B$6:B1675,B1675&amp;""))</f>
        <v/>
      </c>
      <c r="J1675" s="6">
        <f>IF(B1675&amp;""="","",B1675&amp;"|"&amp;I1675)</f>
        <v/>
      </c>
    </row>
    <row r="1676">
      <c r="A1676" s="13" t="n"/>
      <c r="B1676" s="5" t="n"/>
      <c r="C1676" s="15" t="n"/>
      <c r="D1676" s="14" t="n"/>
      <c r="E1676" s="5" t="n"/>
      <c r="F1676" s="5" t="n"/>
      <c r="G1676" s="6">
        <f>IF(B1676&amp;""="","",IFERROR(INDEX('الوحدات'!$C$6:$C$305,MATCH(B1676&amp;"",'الوحدات'!$A$6:$A$305,0))&amp;"","كود غير موجود"))</f>
        <v/>
      </c>
      <c r="H1676" s="22">
        <f>IF(OR(B1676&amp;""="",NOT(ISNUMBER(A1676))),"",IF(COUNTIFS($B$6:$B$2005,B1676&amp;"",$A$6:$A$2005,"&gt;"&amp;A1676)=0,1,0))</f>
        <v/>
      </c>
      <c r="I1676" s="22">
        <f>IF(B1676&amp;""="","",COUNTIFS($B$6:B1676,B1676&amp;""))</f>
        <v/>
      </c>
      <c r="J1676" s="6">
        <f>IF(B1676&amp;""="","",B1676&amp;"|"&amp;I1676)</f>
        <v/>
      </c>
    </row>
    <row r="1677">
      <c r="A1677" s="13" t="n"/>
      <c r="B1677" s="5" t="n"/>
      <c r="C1677" s="15" t="n"/>
      <c r="D1677" s="14" t="n"/>
      <c r="E1677" s="5" t="n"/>
      <c r="F1677" s="5" t="n"/>
      <c r="G1677" s="6">
        <f>IF(B1677&amp;""="","",IFERROR(INDEX('الوحدات'!$C$6:$C$305,MATCH(B1677&amp;"",'الوحدات'!$A$6:$A$305,0))&amp;"","كود غير موجود"))</f>
        <v/>
      </c>
      <c r="H1677" s="22">
        <f>IF(OR(B1677&amp;""="",NOT(ISNUMBER(A1677))),"",IF(COUNTIFS($B$6:$B$2005,B1677&amp;"",$A$6:$A$2005,"&gt;"&amp;A1677)=0,1,0))</f>
        <v/>
      </c>
      <c r="I1677" s="22">
        <f>IF(B1677&amp;""="","",COUNTIFS($B$6:B1677,B1677&amp;""))</f>
        <v/>
      </c>
      <c r="J1677" s="6">
        <f>IF(B1677&amp;""="","",B1677&amp;"|"&amp;I1677)</f>
        <v/>
      </c>
    </row>
    <row r="1678">
      <c r="A1678" s="13" t="n"/>
      <c r="B1678" s="5" t="n"/>
      <c r="C1678" s="15" t="n"/>
      <c r="D1678" s="14" t="n"/>
      <c r="E1678" s="5" t="n"/>
      <c r="F1678" s="5" t="n"/>
      <c r="G1678" s="6">
        <f>IF(B1678&amp;""="","",IFERROR(INDEX('الوحدات'!$C$6:$C$305,MATCH(B1678&amp;"",'الوحدات'!$A$6:$A$305,0))&amp;"","كود غير موجود"))</f>
        <v/>
      </c>
      <c r="H1678" s="22">
        <f>IF(OR(B1678&amp;""="",NOT(ISNUMBER(A1678))),"",IF(COUNTIFS($B$6:$B$2005,B1678&amp;"",$A$6:$A$2005,"&gt;"&amp;A1678)=0,1,0))</f>
        <v/>
      </c>
      <c r="I1678" s="22">
        <f>IF(B1678&amp;""="","",COUNTIFS($B$6:B1678,B1678&amp;""))</f>
        <v/>
      </c>
      <c r="J1678" s="6">
        <f>IF(B1678&amp;""="","",B1678&amp;"|"&amp;I1678)</f>
        <v/>
      </c>
    </row>
    <row r="1679">
      <c r="A1679" s="13" t="n"/>
      <c r="B1679" s="5" t="n"/>
      <c r="C1679" s="15" t="n"/>
      <c r="D1679" s="14" t="n"/>
      <c r="E1679" s="5" t="n"/>
      <c r="F1679" s="5" t="n"/>
      <c r="G1679" s="6">
        <f>IF(B1679&amp;""="","",IFERROR(INDEX('الوحدات'!$C$6:$C$305,MATCH(B1679&amp;"",'الوحدات'!$A$6:$A$305,0))&amp;"","كود غير موجود"))</f>
        <v/>
      </c>
      <c r="H1679" s="22">
        <f>IF(OR(B1679&amp;""="",NOT(ISNUMBER(A1679))),"",IF(COUNTIFS($B$6:$B$2005,B1679&amp;"",$A$6:$A$2005,"&gt;"&amp;A1679)=0,1,0))</f>
        <v/>
      </c>
      <c r="I1679" s="22">
        <f>IF(B1679&amp;""="","",COUNTIFS($B$6:B1679,B1679&amp;""))</f>
        <v/>
      </c>
      <c r="J1679" s="6">
        <f>IF(B1679&amp;""="","",B1679&amp;"|"&amp;I1679)</f>
        <v/>
      </c>
    </row>
    <row r="1680">
      <c r="A1680" s="13" t="n"/>
      <c r="B1680" s="5" t="n"/>
      <c r="C1680" s="15" t="n"/>
      <c r="D1680" s="14" t="n"/>
      <c r="E1680" s="5" t="n"/>
      <c r="F1680" s="5" t="n"/>
      <c r="G1680" s="6">
        <f>IF(B1680&amp;""="","",IFERROR(INDEX('الوحدات'!$C$6:$C$305,MATCH(B1680&amp;"",'الوحدات'!$A$6:$A$305,0))&amp;"","كود غير موجود"))</f>
        <v/>
      </c>
      <c r="H1680" s="22">
        <f>IF(OR(B1680&amp;""="",NOT(ISNUMBER(A1680))),"",IF(COUNTIFS($B$6:$B$2005,B1680&amp;"",$A$6:$A$2005,"&gt;"&amp;A1680)=0,1,0))</f>
        <v/>
      </c>
      <c r="I1680" s="22">
        <f>IF(B1680&amp;""="","",COUNTIFS($B$6:B1680,B1680&amp;""))</f>
        <v/>
      </c>
      <c r="J1680" s="6">
        <f>IF(B1680&amp;""="","",B1680&amp;"|"&amp;I1680)</f>
        <v/>
      </c>
    </row>
    <row r="1681">
      <c r="A1681" s="13" t="n"/>
      <c r="B1681" s="5" t="n"/>
      <c r="C1681" s="15" t="n"/>
      <c r="D1681" s="14" t="n"/>
      <c r="E1681" s="5" t="n"/>
      <c r="F1681" s="5" t="n"/>
      <c r="G1681" s="6">
        <f>IF(B1681&amp;""="","",IFERROR(INDEX('الوحدات'!$C$6:$C$305,MATCH(B1681&amp;"",'الوحدات'!$A$6:$A$305,0))&amp;"","كود غير موجود"))</f>
        <v/>
      </c>
      <c r="H1681" s="22">
        <f>IF(OR(B1681&amp;""="",NOT(ISNUMBER(A1681))),"",IF(COUNTIFS($B$6:$B$2005,B1681&amp;"",$A$6:$A$2005,"&gt;"&amp;A1681)=0,1,0))</f>
        <v/>
      </c>
      <c r="I1681" s="22">
        <f>IF(B1681&amp;""="","",COUNTIFS($B$6:B1681,B1681&amp;""))</f>
        <v/>
      </c>
      <c r="J1681" s="6">
        <f>IF(B1681&amp;""="","",B1681&amp;"|"&amp;I1681)</f>
        <v/>
      </c>
    </row>
    <row r="1682">
      <c r="A1682" s="13" t="n"/>
      <c r="B1682" s="5" t="n"/>
      <c r="C1682" s="15" t="n"/>
      <c r="D1682" s="14" t="n"/>
      <c r="E1682" s="5" t="n"/>
      <c r="F1682" s="5" t="n"/>
      <c r="G1682" s="6">
        <f>IF(B1682&amp;""="","",IFERROR(INDEX('الوحدات'!$C$6:$C$305,MATCH(B1682&amp;"",'الوحدات'!$A$6:$A$305,0))&amp;"","كود غير موجود"))</f>
        <v/>
      </c>
      <c r="H1682" s="22">
        <f>IF(OR(B1682&amp;""="",NOT(ISNUMBER(A1682))),"",IF(COUNTIFS($B$6:$B$2005,B1682&amp;"",$A$6:$A$2005,"&gt;"&amp;A1682)=0,1,0))</f>
        <v/>
      </c>
      <c r="I1682" s="22">
        <f>IF(B1682&amp;""="","",COUNTIFS($B$6:B1682,B1682&amp;""))</f>
        <v/>
      </c>
      <c r="J1682" s="6">
        <f>IF(B1682&amp;""="","",B1682&amp;"|"&amp;I1682)</f>
        <v/>
      </c>
    </row>
    <row r="1683">
      <c r="A1683" s="13" t="n"/>
      <c r="B1683" s="5" t="n"/>
      <c r="C1683" s="15" t="n"/>
      <c r="D1683" s="14" t="n"/>
      <c r="E1683" s="5" t="n"/>
      <c r="F1683" s="5" t="n"/>
      <c r="G1683" s="6">
        <f>IF(B1683&amp;""="","",IFERROR(INDEX('الوحدات'!$C$6:$C$305,MATCH(B1683&amp;"",'الوحدات'!$A$6:$A$305,0))&amp;"","كود غير موجود"))</f>
        <v/>
      </c>
      <c r="H1683" s="22">
        <f>IF(OR(B1683&amp;""="",NOT(ISNUMBER(A1683))),"",IF(COUNTIFS($B$6:$B$2005,B1683&amp;"",$A$6:$A$2005,"&gt;"&amp;A1683)=0,1,0))</f>
        <v/>
      </c>
      <c r="I1683" s="22">
        <f>IF(B1683&amp;""="","",COUNTIFS($B$6:B1683,B1683&amp;""))</f>
        <v/>
      </c>
      <c r="J1683" s="6">
        <f>IF(B1683&amp;""="","",B1683&amp;"|"&amp;I1683)</f>
        <v/>
      </c>
    </row>
    <row r="1684">
      <c r="A1684" s="13" t="n"/>
      <c r="B1684" s="5" t="n"/>
      <c r="C1684" s="15" t="n"/>
      <c r="D1684" s="14" t="n"/>
      <c r="E1684" s="5" t="n"/>
      <c r="F1684" s="5" t="n"/>
      <c r="G1684" s="6">
        <f>IF(B1684&amp;""="","",IFERROR(INDEX('الوحدات'!$C$6:$C$305,MATCH(B1684&amp;"",'الوحدات'!$A$6:$A$305,0))&amp;"","كود غير موجود"))</f>
        <v/>
      </c>
      <c r="H1684" s="22">
        <f>IF(OR(B1684&amp;""="",NOT(ISNUMBER(A1684))),"",IF(COUNTIFS($B$6:$B$2005,B1684&amp;"",$A$6:$A$2005,"&gt;"&amp;A1684)=0,1,0))</f>
        <v/>
      </c>
      <c r="I1684" s="22">
        <f>IF(B1684&amp;""="","",COUNTIFS($B$6:B1684,B1684&amp;""))</f>
        <v/>
      </c>
      <c r="J1684" s="6">
        <f>IF(B1684&amp;""="","",B1684&amp;"|"&amp;I1684)</f>
        <v/>
      </c>
    </row>
    <row r="1685">
      <c r="A1685" s="13" t="n"/>
      <c r="B1685" s="5" t="n"/>
      <c r="C1685" s="15" t="n"/>
      <c r="D1685" s="14" t="n"/>
      <c r="E1685" s="5" t="n"/>
      <c r="F1685" s="5" t="n"/>
      <c r="G1685" s="6">
        <f>IF(B1685&amp;""="","",IFERROR(INDEX('الوحدات'!$C$6:$C$305,MATCH(B1685&amp;"",'الوحدات'!$A$6:$A$305,0))&amp;"","كود غير موجود"))</f>
        <v/>
      </c>
      <c r="H1685" s="22">
        <f>IF(OR(B1685&amp;""="",NOT(ISNUMBER(A1685))),"",IF(COUNTIFS($B$6:$B$2005,B1685&amp;"",$A$6:$A$2005,"&gt;"&amp;A1685)=0,1,0))</f>
        <v/>
      </c>
      <c r="I1685" s="22">
        <f>IF(B1685&amp;""="","",COUNTIFS($B$6:B1685,B1685&amp;""))</f>
        <v/>
      </c>
      <c r="J1685" s="6">
        <f>IF(B1685&amp;""="","",B1685&amp;"|"&amp;I1685)</f>
        <v/>
      </c>
    </row>
    <row r="1686">
      <c r="A1686" s="13" t="n"/>
      <c r="B1686" s="5" t="n"/>
      <c r="C1686" s="15" t="n"/>
      <c r="D1686" s="14" t="n"/>
      <c r="E1686" s="5" t="n"/>
      <c r="F1686" s="5" t="n"/>
      <c r="G1686" s="6">
        <f>IF(B1686&amp;""="","",IFERROR(INDEX('الوحدات'!$C$6:$C$305,MATCH(B1686&amp;"",'الوحدات'!$A$6:$A$305,0))&amp;"","كود غير موجود"))</f>
        <v/>
      </c>
      <c r="H1686" s="22">
        <f>IF(OR(B1686&amp;""="",NOT(ISNUMBER(A1686))),"",IF(COUNTIFS($B$6:$B$2005,B1686&amp;"",$A$6:$A$2005,"&gt;"&amp;A1686)=0,1,0))</f>
        <v/>
      </c>
      <c r="I1686" s="22">
        <f>IF(B1686&amp;""="","",COUNTIFS($B$6:B1686,B1686&amp;""))</f>
        <v/>
      </c>
      <c r="J1686" s="6">
        <f>IF(B1686&amp;""="","",B1686&amp;"|"&amp;I1686)</f>
        <v/>
      </c>
    </row>
    <row r="1687">
      <c r="A1687" s="13" t="n"/>
      <c r="B1687" s="5" t="n"/>
      <c r="C1687" s="15" t="n"/>
      <c r="D1687" s="14" t="n"/>
      <c r="E1687" s="5" t="n"/>
      <c r="F1687" s="5" t="n"/>
      <c r="G1687" s="6">
        <f>IF(B1687&amp;""="","",IFERROR(INDEX('الوحدات'!$C$6:$C$305,MATCH(B1687&amp;"",'الوحدات'!$A$6:$A$305,0))&amp;"","كود غير موجود"))</f>
        <v/>
      </c>
      <c r="H1687" s="22">
        <f>IF(OR(B1687&amp;""="",NOT(ISNUMBER(A1687))),"",IF(COUNTIFS($B$6:$B$2005,B1687&amp;"",$A$6:$A$2005,"&gt;"&amp;A1687)=0,1,0))</f>
        <v/>
      </c>
      <c r="I1687" s="22">
        <f>IF(B1687&amp;""="","",COUNTIFS($B$6:B1687,B1687&amp;""))</f>
        <v/>
      </c>
      <c r="J1687" s="6">
        <f>IF(B1687&amp;""="","",B1687&amp;"|"&amp;I1687)</f>
        <v/>
      </c>
    </row>
    <row r="1688">
      <c r="A1688" s="13" t="n"/>
      <c r="B1688" s="5" t="n"/>
      <c r="C1688" s="15" t="n"/>
      <c r="D1688" s="14" t="n"/>
      <c r="E1688" s="5" t="n"/>
      <c r="F1688" s="5" t="n"/>
      <c r="G1688" s="6">
        <f>IF(B1688&amp;""="","",IFERROR(INDEX('الوحدات'!$C$6:$C$305,MATCH(B1688&amp;"",'الوحدات'!$A$6:$A$305,0))&amp;"","كود غير موجود"))</f>
        <v/>
      </c>
      <c r="H1688" s="22">
        <f>IF(OR(B1688&amp;""="",NOT(ISNUMBER(A1688))),"",IF(COUNTIFS($B$6:$B$2005,B1688&amp;"",$A$6:$A$2005,"&gt;"&amp;A1688)=0,1,0))</f>
        <v/>
      </c>
      <c r="I1688" s="22">
        <f>IF(B1688&amp;""="","",COUNTIFS($B$6:B1688,B1688&amp;""))</f>
        <v/>
      </c>
      <c r="J1688" s="6">
        <f>IF(B1688&amp;""="","",B1688&amp;"|"&amp;I1688)</f>
        <v/>
      </c>
    </row>
    <row r="1689">
      <c r="A1689" s="13" t="n"/>
      <c r="B1689" s="5" t="n"/>
      <c r="C1689" s="15" t="n"/>
      <c r="D1689" s="14" t="n"/>
      <c r="E1689" s="5" t="n"/>
      <c r="F1689" s="5" t="n"/>
      <c r="G1689" s="6">
        <f>IF(B1689&amp;""="","",IFERROR(INDEX('الوحدات'!$C$6:$C$305,MATCH(B1689&amp;"",'الوحدات'!$A$6:$A$305,0))&amp;"","كود غير موجود"))</f>
        <v/>
      </c>
      <c r="H1689" s="22">
        <f>IF(OR(B1689&amp;""="",NOT(ISNUMBER(A1689))),"",IF(COUNTIFS($B$6:$B$2005,B1689&amp;"",$A$6:$A$2005,"&gt;"&amp;A1689)=0,1,0))</f>
        <v/>
      </c>
      <c r="I1689" s="22">
        <f>IF(B1689&amp;""="","",COUNTIFS($B$6:B1689,B1689&amp;""))</f>
        <v/>
      </c>
      <c r="J1689" s="6">
        <f>IF(B1689&amp;""="","",B1689&amp;"|"&amp;I1689)</f>
        <v/>
      </c>
    </row>
    <row r="1690">
      <c r="A1690" s="13" t="n"/>
      <c r="B1690" s="5" t="n"/>
      <c r="C1690" s="15" t="n"/>
      <c r="D1690" s="14" t="n"/>
      <c r="E1690" s="5" t="n"/>
      <c r="F1690" s="5" t="n"/>
      <c r="G1690" s="6">
        <f>IF(B1690&amp;""="","",IFERROR(INDEX('الوحدات'!$C$6:$C$305,MATCH(B1690&amp;"",'الوحدات'!$A$6:$A$305,0))&amp;"","كود غير موجود"))</f>
        <v/>
      </c>
      <c r="H1690" s="22">
        <f>IF(OR(B1690&amp;""="",NOT(ISNUMBER(A1690))),"",IF(COUNTIFS($B$6:$B$2005,B1690&amp;"",$A$6:$A$2005,"&gt;"&amp;A1690)=0,1,0))</f>
        <v/>
      </c>
      <c r="I1690" s="22">
        <f>IF(B1690&amp;""="","",COUNTIFS($B$6:B1690,B1690&amp;""))</f>
        <v/>
      </c>
      <c r="J1690" s="6">
        <f>IF(B1690&amp;""="","",B1690&amp;"|"&amp;I1690)</f>
        <v/>
      </c>
    </row>
    <row r="1691">
      <c r="A1691" s="13" t="n"/>
      <c r="B1691" s="5" t="n"/>
      <c r="C1691" s="15" t="n"/>
      <c r="D1691" s="14" t="n"/>
      <c r="E1691" s="5" t="n"/>
      <c r="F1691" s="5" t="n"/>
      <c r="G1691" s="6">
        <f>IF(B1691&amp;""="","",IFERROR(INDEX('الوحدات'!$C$6:$C$305,MATCH(B1691&amp;"",'الوحدات'!$A$6:$A$305,0))&amp;"","كود غير موجود"))</f>
        <v/>
      </c>
      <c r="H1691" s="22">
        <f>IF(OR(B1691&amp;""="",NOT(ISNUMBER(A1691))),"",IF(COUNTIFS($B$6:$B$2005,B1691&amp;"",$A$6:$A$2005,"&gt;"&amp;A1691)=0,1,0))</f>
        <v/>
      </c>
      <c r="I1691" s="22">
        <f>IF(B1691&amp;""="","",COUNTIFS($B$6:B1691,B1691&amp;""))</f>
        <v/>
      </c>
      <c r="J1691" s="6">
        <f>IF(B1691&amp;""="","",B1691&amp;"|"&amp;I1691)</f>
        <v/>
      </c>
    </row>
    <row r="1692">
      <c r="A1692" s="13" t="n"/>
      <c r="B1692" s="5" t="n"/>
      <c r="C1692" s="15" t="n"/>
      <c r="D1692" s="14" t="n"/>
      <c r="E1692" s="5" t="n"/>
      <c r="F1692" s="5" t="n"/>
      <c r="G1692" s="6">
        <f>IF(B1692&amp;""="","",IFERROR(INDEX('الوحدات'!$C$6:$C$305,MATCH(B1692&amp;"",'الوحدات'!$A$6:$A$305,0))&amp;"","كود غير موجود"))</f>
        <v/>
      </c>
      <c r="H1692" s="22">
        <f>IF(OR(B1692&amp;""="",NOT(ISNUMBER(A1692))),"",IF(COUNTIFS($B$6:$B$2005,B1692&amp;"",$A$6:$A$2005,"&gt;"&amp;A1692)=0,1,0))</f>
        <v/>
      </c>
      <c r="I1692" s="22">
        <f>IF(B1692&amp;""="","",COUNTIFS($B$6:B1692,B1692&amp;""))</f>
        <v/>
      </c>
      <c r="J1692" s="6">
        <f>IF(B1692&amp;""="","",B1692&amp;"|"&amp;I1692)</f>
        <v/>
      </c>
    </row>
    <row r="1693">
      <c r="A1693" s="13" t="n"/>
      <c r="B1693" s="5" t="n"/>
      <c r="C1693" s="15" t="n"/>
      <c r="D1693" s="14" t="n"/>
      <c r="E1693" s="5" t="n"/>
      <c r="F1693" s="5" t="n"/>
      <c r="G1693" s="6">
        <f>IF(B1693&amp;""="","",IFERROR(INDEX('الوحدات'!$C$6:$C$305,MATCH(B1693&amp;"",'الوحدات'!$A$6:$A$305,0))&amp;"","كود غير موجود"))</f>
        <v/>
      </c>
      <c r="H1693" s="22">
        <f>IF(OR(B1693&amp;""="",NOT(ISNUMBER(A1693))),"",IF(COUNTIFS($B$6:$B$2005,B1693&amp;"",$A$6:$A$2005,"&gt;"&amp;A1693)=0,1,0))</f>
        <v/>
      </c>
      <c r="I1693" s="22">
        <f>IF(B1693&amp;""="","",COUNTIFS($B$6:B1693,B1693&amp;""))</f>
        <v/>
      </c>
      <c r="J1693" s="6">
        <f>IF(B1693&amp;""="","",B1693&amp;"|"&amp;I1693)</f>
        <v/>
      </c>
    </row>
    <row r="1694">
      <c r="A1694" s="13" t="n"/>
      <c r="B1694" s="5" t="n"/>
      <c r="C1694" s="15" t="n"/>
      <c r="D1694" s="14" t="n"/>
      <c r="E1694" s="5" t="n"/>
      <c r="F1694" s="5" t="n"/>
      <c r="G1694" s="6">
        <f>IF(B1694&amp;""="","",IFERROR(INDEX('الوحدات'!$C$6:$C$305,MATCH(B1694&amp;"",'الوحدات'!$A$6:$A$305,0))&amp;"","كود غير موجود"))</f>
        <v/>
      </c>
      <c r="H1694" s="22">
        <f>IF(OR(B1694&amp;""="",NOT(ISNUMBER(A1694))),"",IF(COUNTIFS($B$6:$B$2005,B1694&amp;"",$A$6:$A$2005,"&gt;"&amp;A1694)=0,1,0))</f>
        <v/>
      </c>
      <c r="I1694" s="22">
        <f>IF(B1694&amp;""="","",COUNTIFS($B$6:B1694,B1694&amp;""))</f>
        <v/>
      </c>
      <c r="J1694" s="6">
        <f>IF(B1694&amp;""="","",B1694&amp;"|"&amp;I1694)</f>
        <v/>
      </c>
    </row>
    <row r="1695">
      <c r="A1695" s="13" t="n"/>
      <c r="B1695" s="5" t="n"/>
      <c r="C1695" s="15" t="n"/>
      <c r="D1695" s="14" t="n"/>
      <c r="E1695" s="5" t="n"/>
      <c r="F1695" s="5" t="n"/>
      <c r="G1695" s="6">
        <f>IF(B1695&amp;""="","",IFERROR(INDEX('الوحدات'!$C$6:$C$305,MATCH(B1695&amp;"",'الوحدات'!$A$6:$A$305,0))&amp;"","كود غير موجود"))</f>
        <v/>
      </c>
      <c r="H1695" s="22">
        <f>IF(OR(B1695&amp;""="",NOT(ISNUMBER(A1695))),"",IF(COUNTIFS($B$6:$B$2005,B1695&amp;"",$A$6:$A$2005,"&gt;"&amp;A1695)=0,1,0))</f>
        <v/>
      </c>
      <c r="I1695" s="22">
        <f>IF(B1695&amp;""="","",COUNTIFS($B$6:B1695,B1695&amp;""))</f>
        <v/>
      </c>
      <c r="J1695" s="6">
        <f>IF(B1695&amp;""="","",B1695&amp;"|"&amp;I1695)</f>
        <v/>
      </c>
    </row>
    <row r="1696">
      <c r="A1696" s="13" t="n"/>
      <c r="B1696" s="5" t="n"/>
      <c r="C1696" s="15" t="n"/>
      <c r="D1696" s="14" t="n"/>
      <c r="E1696" s="5" t="n"/>
      <c r="F1696" s="5" t="n"/>
      <c r="G1696" s="6">
        <f>IF(B1696&amp;""="","",IFERROR(INDEX('الوحدات'!$C$6:$C$305,MATCH(B1696&amp;"",'الوحدات'!$A$6:$A$305,0))&amp;"","كود غير موجود"))</f>
        <v/>
      </c>
      <c r="H1696" s="22">
        <f>IF(OR(B1696&amp;""="",NOT(ISNUMBER(A1696))),"",IF(COUNTIFS($B$6:$B$2005,B1696&amp;"",$A$6:$A$2005,"&gt;"&amp;A1696)=0,1,0))</f>
        <v/>
      </c>
      <c r="I1696" s="22">
        <f>IF(B1696&amp;""="","",COUNTIFS($B$6:B1696,B1696&amp;""))</f>
        <v/>
      </c>
      <c r="J1696" s="6">
        <f>IF(B1696&amp;""="","",B1696&amp;"|"&amp;I1696)</f>
        <v/>
      </c>
    </row>
    <row r="1697">
      <c r="A1697" s="13" t="n"/>
      <c r="B1697" s="5" t="n"/>
      <c r="C1697" s="15" t="n"/>
      <c r="D1697" s="14" t="n"/>
      <c r="E1697" s="5" t="n"/>
      <c r="F1697" s="5" t="n"/>
      <c r="G1697" s="6">
        <f>IF(B1697&amp;""="","",IFERROR(INDEX('الوحدات'!$C$6:$C$305,MATCH(B1697&amp;"",'الوحدات'!$A$6:$A$305,0))&amp;"","كود غير موجود"))</f>
        <v/>
      </c>
      <c r="H1697" s="22">
        <f>IF(OR(B1697&amp;""="",NOT(ISNUMBER(A1697))),"",IF(COUNTIFS($B$6:$B$2005,B1697&amp;"",$A$6:$A$2005,"&gt;"&amp;A1697)=0,1,0))</f>
        <v/>
      </c>
      <c r="I1697" s="22">
        <f>IF(B1697&amp;""="","",COUNTIFS($B$6:B1697,B1697&amp;""))</f>
        <v/>
      </c>
      <c r="J1697" s="6">
        <f>IF(B1697&amp;""="","",B1697&amp;"|"&amp;I1697)</f>
        <v/>
      </c>
    </row>
    <row r="1698">
      <c r="A1698" s="13" t="n"/>
      <c r="B1698" s="5" t="n"/>
      <c r="C1698" s="15" t="n"/>
      <c r="D1698" s="14" t="n"/>
      <c r="E1698" s="5" t="n"/>
      <c r="F1698" s="5" t="n"/>
      <c r="G1698" s="6">
        <f>IF(B1698&amp;""="","",IFERROR(INDEX('الوحدات'!$C$6:$C$305,MATCH(B1698&amp;"",'الوحدات'!$A$6:$A$305,0))&amp;"","كود غير موجود"))</f>
        <v/>
      </c>
      <c r="H1698" s="22">
        <f>IF(OR(B1698&amp;""="",NOT(ISNUMBER(A1698))),"",IF(COUNTIFS($B$6:$B$2005,B1698&amp;"",$A$6:$A$2005,"&gt;"&amp;A1698)=0,1,0))</f>
        <v/>
      </c>
      <c r="I1698" s="22">
        <f>IF(B1698&amp;""="","",COUNTIFS($B$6:B1698,B1698&amp;""))</f>
        <v/>
      </c>
      <c r="J1698" s="6">
        <f>IF(B1698&amp;""="","",B1698&amp;"|"&amp;I1698)</f>
        <v/>
      </c>
    </row>
    <row r="1699">
      <c r="A1699" s="13" t="n"/>
      <c r="B1699" s="5" t="n"/>
      <c r="C1699" s="15" t="n"/>
      <c r="D1699" s="14" t="n"/>
      <c r="E1699" s="5" t="n"/>
      <c r="F1699" s="5" t="n"/>
      <c r="G1699" s="6">
        <f>IF(B1699&amp;""="","",IFERROR(INDEX('الوحدات'!$C$6:$C$305,MATCH(B1699&amp;"",'الوحدات'!$A$6:$A$305,0))&amp;"","كود غير موجود"))</f>
        <v/>
      </c>
      <c r="H1699" s="22">
        <f>IF(OR(B1699&amp;""="",NOT(ISNUMBER(A1699))),"",IF(COUNTIFS($B$6:$B$2005,B1699&amp;"",$A$6:$A$2005,"&gt;"&amp;A1699)=0,1,0))</f>
        <v/>
      </c>
      <c r="I1699" s="22">
        <f>IF(B1699&amp;""="","",COUNTIFS($B$6:B1699,B1699&amp;""))</f>
        <v/>
      </c>
      <c r="J1699" s="6">
        <f>IF(B1699&amp;""="","",B1699&amp;"|"&amp;I1699)</f>
        <v/>
      </c>
    </row>
    <row r="1700">
      <c r="A1700" s="13" t="n"/>
      <c r="B1700" s="5" t="n"/>
      <c r="C1700" s="15" t="n"/>
      <c r="D1700" s="14" t="n"/>
      <c r="E1700" s="5" t="n"/>
      <c r="F1700" s="5" t="n"/>
      <c r="G1700" s="6">
        <f>IF(B1700&amp;""="","",IFERROR(INDEX('الوحدات'!$C$6:$C$305,MATCH(B1700&amp;"",'الوحدات'!$A$6:$A$305,0))&amp;"","كود غير موجود"))</f>
        <v/>
      </c>
      <c r="H1700" s="22">
        <f>IF(OR(B1700&amp;""="",NOT(ISNUMBER(A1700))),"",IF(COUNTIFS($B$6:$B$2005,B1700&amp;"",$A$6:$A$2005,"&gt;"&amp;A1700)=0,1,0))</f>
        <v/>
      </c>
      <c r="I1700" s="22">
        <f>IF(B1700&amp;""="","",COUNTIFS($B$6:B1700,B1700&amp;""))</f>
        <v/>
      </c>
      <c r="J1700" s="6">
        <f>IF(B1700&amp;""="","",B1700&amp;"|"&amp;I1700)</f>
        <v/>
      </c>
    </row>
    <row r="1701">
      <c r="A1701" s="13" t="n"/>
      <c r="B1701" s="5" t="n"/>
      <c r="C1701" s="15" t="n"/>
      <c r="D1701" s="14" t="n"/>
      <c r="E1701" s="5" t="n"/>
      <c r="F1701" s="5" t="n"/>
      <c r="G1701" s="6">
        <f>IF(B1701&amp;""="","",IFERROR(INDEX('الوحدات'!$C$6:$C$305,MATCH(B1701&amp;"",'الوحدات'!$A$6:$A$305,0))&amp;"","كود غير موجود"))</f>
        <v/>
      </c>
      <c r="H1701" s="22">
        <f>IF(OR(B1701&amp;""="",NOT(ISNUMBER(A1701))),"",IF(COUNTIFS($B$6:$B$2005,B1701&amp;"",$A$6:$A$2005,"&gt;"&amp;A1701)=0,1,0))</f>
        <v/>
      </c>
      <c r="I1701" s="22">
        <f>IF(B1701&amp;""="","",COUNTIFS($B$6:B1701,B1701&amp;""))</f>
        <v/>
      </c>
      <c r="J1701" s="6">
        <f>IF(B1701&amp;""="","",B1701&amp;"|"&amp;I1701)</f>
        <v/>
      </c>
    </row>
    <row r="1702">
      <c r="A1702" s="13" t="n"/>
      <c r="B1702" s="5" t="n"/>
      <c r="C1702" s="15" t="n"/>
      <c r="D1702" s="14" t="n"/>
      <c r="E1702" s="5" t="n"/>
      <c r="F1702" s="5" t="n"/>
      <c r="G1702" s="6">
        <f>IF(B1702&amp;""="","",IFERROR(INDEX('الوحدات'!$C$6:$C$305,MATCH(B1702&amp;"",'الوحدات'!$A$6:$A$305,0))&amp;"","كود غير موجود"))</f>
        <v/>
      </c>
      <c r="H1702" s="22">
        <f>IF(OR(B1702&amp;""="",NOT(ISNUMBER(A1702))),"",IF(COUNTIFS($B$6:$B$2005,B1702&amp;"",$A$6:$A$2005,"&gt;"&amp;A1702)=0,1,0))</f>
        <v/>
      </c>
      <c r="I1702" s="22">
        <f>IF(B1702&amp;""="","",COUNTIFS($B$6:B1702,B1702&amp;""))</f>
        <v/>
      </c>
      <c r="J1702" s="6">
        <f>IF(B1702&amp;""="","",B1702&amp;"|"&amp;I1702)</f>
        <v/>
      </c>
    </row>
    <row r="1703">
      <c r="A1703" s="13" t="n"/>
      <c r="B1703" s="5" t="n"/>
      <c r="C1703" s="15" t="n"/>
      <c r="D1703" s="14" t="n"/>
      <c r="E1703" s="5" t="n"/>
      <c r="F1703" s="5" t="n"/>
      <c r="G1703" s="6">
        <f>IF(B1703&amp;""="","",IFERROR(INDEX('الوحدات'!$C$6:$C$305,MATCH(B1703&amp;"",'الوحدات'!$A$6:$A$305,0))&amp;"","كود غير موجود"))</f>
        <v/>
      </c>
      <c r="H1703" s="22">
        <f>IF(OR(B1703&amp;""="",NOT(ISNUMBER(A1703))),"",IF(COUNTIFS($B$6:$B$2005,B1703&amp;"",$A$6:$A$2005,"&gt;"&amp;A1703)=0,1,0))</f>
        <v/>
      </c>
      <c r="I1703" s="22">
        <f>IF(B1703&amp;""="","",COUNTIFS($B$6:B1703,B1703&amp;""))</f>
        <v/>
      </c>
      <c r="J1703" s="6">
        <f>IF(B1703&amp;""="","",B1703&amp;"|"&amp;I1703)</f>
        <v/>
      </c>
    </row>
    <row r="1704">
      <c r="A1704" s="13" t="n"/>
      <c r="B1704" s="5" t="n"/>
      <c r="C1704" s="15" t="n"/>
      <c r="D1704" s="14" t="n"/>
      <c r="E1704" s="5" t="n"/>
      <c r="F1704" s="5" t="n"/>
      <c r="G1704" s="6">
        <f>IF(B1704&amp;""="","",IFERROR(INDEX('الوحدات'!$C$6:$C$305,MATCH(B1704&amp;"",'الوحدات'!$A$6:$A$305,0))&amp;"","كود غير موجود"))</f>
        <v/>
      </c>
      <c r="H1704" s="22">
        <f>IF(OR(B1704&amp;""="",NOT(ISNUMBER(A1704))),"",IF(COUNTIFS($B$6:$B$2005,B1704&amp;"",$A$6:$A$2005,"&gt;"&amp;A1704)=0,1,0))</f>
        <v/>
      </c>
      <c r="I1704" s="22">
        <f>IF(B1704&amp;""="","",COUNTIFS($B$6:B1704,B1704&amp;""))</f>
        <v/>
      </c>
      <c r="J1704" s="6">
        <f>IF(B1704&amp;""="","",B1704&amp;"|"&amp;I1704)</f>
        <v/>
      </c>
    </row>
    <row r="1705">
      <c r="A1705" s="13" t="n"/>
      <c r="B1705" s="5" t="n"/>
      <c r="C1705" s="15" t="n"/>
      <c r="D1705" s="14" t="n"/>
      <c r="E1705" s="5" t="n"/>
      <c r="F1705" s="5" t="n"/>
      <c r="G1705" s="6">
        <f>IF(B1705&amp;""="","",IFERROR(INDEX('الوحدات'!$C$6:$C$305,MATCH(B1705&amp;"",'الوحدات'!$A$6:$A$305,0))&amp;"","كود غير موجود"))</f>
        <v/>
      </c>
      <c r="H1705" s="22">
        <f>IF(OR(B1705&amp;""="",NOT(ISNUMBER(A1705))),"",IF(COUNTIFS($B$6:$B$2005,B1705&amp;"",$A$6:$A$2005,"&gt;"&amp;A1705)=0,1,0))</f>
        <v/>
      </c>
      <c r="I1705" s="22">
        <f>IF(B1705&amp;""="","",COUNTIFS($B$6:B1705,B1705&amp;""))</f>
        <v/>
      </c>
      <c r="J1705" s="6">
        <f>IF(B1705&amp;""="","",B1705&amp;"|"&amp;I1705)</f>
        <v/>
      </c>
    </row>
    <row r="1706">
      <c r="A1706" s="13" t="n"/>
      <c r="B1706" s="5" t="n"/>
      <c r="C1706" s="15" t="n"/>
      <c r="D1706" s="14" t="n"/>
      <c r="E1706" s="5" t="n"/>
      <c r="F1706" s="5" t="n"/>
      <c r="G1706" s="6">
        <f>IF(B1706&amp;""="","",IFERROR(INDEX('الوحدات'!$C$6:$C$305,MATCH(B1706&amp;"",'الوحدات'!$A$6:$A$305,0))&amp;"","كود غير موجود"))</f>
        <v/>
      </c>
      <c r="H1706" s="22">
        <f>IF(OR(B1706&amp;""="",NOT(ISNUMBER(A1706))),"",IF(COUNTIFS($B$6:$B$2005,B1706&amp;"",$A$6:$A$2005,"&gt;"&amp;A1706)=0,1,0))</f>
        <v/>
      </c>
      <c r="I1706" s="22">
        <f>IF(B1706&amp;""="","",COUNTIFS($B$6:B1706,B1706&amp;""))</f>
        <v/>
      </c>
      <c r="J1706" s="6">
        <f>IF(B1706&amp;""="","",B1706&amp;"|"&amp;I1706)</f>
        <v/>
      </c>
    </row>
    <row r="1707">
      <c r="A1707" s="13" t="n"/>
      <c r="B1707" s="5" t="n"/>
      <c r="C1707" s="15" t="n"/>
      <c r="D1707" s="14" t="n"/>
      <c r="E1707" s="5" t="n"/>
      <c r="F1707" s="5" t="n"/>
      <c r="G1707" s="6">
        <f>IF(B1707&amp;""="","",IFERROR(INDEX('الوحدات'!$C$6:$C$305,MATCH(B1707&amp;"",'الوحدات'!$A$6:$A$305,0))&amp;"","كود غير موجود"))</f>
        <v/>
      </c>
      <c r="H1707" s="22">
        <f>IF(OR(B1707&amp;""="",NOT(ISNUMBER(A1707))),"",IF(COUNTIFS($B$6:$B$2005,B1707&amp;"",$A$6:$A$2005,"&gt;"&amp;A1707)=0,1,0))</f>
        <v/>
      </c>
      <c r="I1707" s="22">
        <f>IF(B1707&amp;""="","",COUNTIFS($B$6:B1707,B1707&amp;""))</f>
        <v/>
      </c>
      <c r="J1707" s="6">
        <f>IF(B1707&amp;""="","",B1707&amp;"|"&amp;I1707)</f>
        <v/>
      </c>
    </row>
    <row r="1708">
      <c r="A1708" s="13" t="n"/>
      <c r="B1708" s="5" t="n"/>
      <c r="C1708" s="15" t="n"/>
      <c r="D1708" s="14" t="n"/>
      <c r="E1708" s="5" t="n"/>
      <c r="F1708" s="5" t="n"/>
      <c r="G1708" s="6">
        <f>IF(B1708&amp;""="","",IFERROR(INDEX('الوحدات'!$C$6:$C$305,MATCH(B1708&amp;"",'الوحدات'!$A$6:$A$305,0))&amp;"","كود غير موجود"))</f>
        <v/>
      </c>
      <c r="H1708" s="22">
        <f>IF(OR(B1708&amp;""="",NOT(ISNUMBER(A1708))),"",IF(COUNTIFS($B$6:$B$2005,B1708&amp;"",$A$6:$A$2005,"&gt;"&amp;A1708)=0,1,0))</f>
        <v/>
      </c>
      <c r="I1708" s="22">
        <f>IF(B1708&amp;""="","",COUNTIFS($B$6:B1708,B1708&amp;""))</f>
        <v/>
      </c>
      <c r="J1708" s="6">
        <f>IF(B1708&amp;""="","",B1708&amp;"|"&amp;I1708)</f>
        <v/>
      </c>
    </row>
    <row r="1709">
      <c r="A1709" s="13" t="n"/>
      <c r="B1709" s="5" t="n"/>
      <c r="C1709" s="15" t="n"/>
      <c r="D1709" s="14" t="n"/>
      <c r="E1709" s="5" t="n"/>
      <c r="F1709" s="5" t="n"/>
      <c r="G1709" s="6">
        <f>IF(B1709&amp;""="","",IFERROR(INDEX('الوحدات'!$C$6:$C$305,MATCH(B1709&amp;"",'الوحدات'!$A$6:$A$305,0))&amp;"","كود غير موجود"))</f>
        <v/>
      </c>
      <c r="H1709" s="22">
        <f>IF(OR(B1709&amp;""="",NOT(ISNUMBER(A1709))),"",IF(COUNTIFS($B$6:$B$2005,B1709&amp;"",$A$6:$A$2005,"&gt;"&amp;A1709)=0,1,0))</f>
        <v/>
      </c>
      <c r="I1709" s="22">
        <f>IF(B1709&amp;""="","",COUNTIFS($B$6:B1709,B1709&amp;""))</f>
        <v/>
      </c>
      <c r="J1709" s="6">
        <f>IF(B1709&amp;""="","",B1709&amp;"|"&amp;I1709)</f>
        <v/>
      </c>
    </row>
    <row r="1710">
      <c r="A1710" s="13" t="n"/>
      <c r="B1710" s="5" t="n"/>
      <c r="C1710" s="15" t="n"/>
      <c r="D1710" s="14" t="n"/>
      <c r="E1710" s="5" t="n"/>
      <c r="F1710" s="5" t="n"/>
      <c r="G1710" s="6">
        <f>IF(B1710&amp;""="","",IFERROR(INDEX('الوحدات'!$C$6:$C$305,MATCH(B1710&amp;"",'الوحدات'!$A$6:$A$305,0))&amp;"","كود غير موجود"))</f>
        <v/>
      </c>
      <c r="H1710" s="22">
        <f>IF(OR(B1710&amp;""="",NOT(ISNUMBER(A1710))),"",IF(COUNTIFS($B$6:$B$2005,B1710&amp;"",$A$6:$A$2005,"&gt;"&amp;A1710)=0,1,0))</f>
        <v/>
      </c>
      <c r="I1710" s="22">
        <f>IF(B1710&amp;""="","",COUNTIFS($B$6:B1710,B1710&amp;""))</f>
        <v/>
      </c>
      <c r="J1710" s="6">
        <f>IF(B1710&amp;""="","",B1710&amp;"|"&amp;I1710)</f>
        <v/>
      </c>
    </row>
    <row r="1711">
      <c r="A1711" s="13" t="n"/>
      <c r="B1711" s="5" t="n"/>
      <c r="C1711" s="15" t="n"/>
      <c r="D1711" s="14" t="n"/>
      <c r="E1711" s="5" t="n"/>
      <c r="F1711" s="5" t="n"/>
      <c r="G1711" s="6">
        <f>IF(B1711&amp;""="","",IFERROR(INDEX('الوحدات'!$C$6:$C$305,MATCH(B1711&amp;"",'الوحدات'!$A$6:$A$305,0))&amp;"","كود غير موجود"))</f>
        <v/>
      </c>
      <c r="H1711" s="22">
        <f>IF(OR(B1711&amp;""="",NOT(ISNUMBER(A1711))),"",IF(COUNTIFS($B$6:$B$2005,B1711&amp;"",$A$6:$A$2005,"&gt;"&amp;A1711)=0,1,0))</f>
        <v/>
      </c>
      <c r="I1711" s="22">
        <f>IF(B1711&amp;""="","",COUNTIFS($B$6:B1711,B1711&amp;""))</f>
        <v/>
      </c>
      <c r="J1711" s="6">
        <f>IF(B1711&amp;""="","",B1711&amp;"|"&amp;I1711)</f>
        <v/>
      </c>
    </row>
    <row r="1712">
      <c r="A1712" s="13" t="n"/>
      <c r="B1712" s="5" t="n"/>
      <c r="C1712" s="15" t="n"/>
      <c r="D1712" s="14" t="n"/>
      <c r="E1712" s="5" t="n"/>
      <c r="F1712" s="5" t="n"/>
      <c r="G1712" s="6">
        <f>IF(B1712&amp;""="","",IFERROR(INDEX('الوحدات'!$C$6:$C$305,MATCH(B1712&amp;"",'الوحدات'!$A$6:$A$305,0))&amp;"","كود غير موجود"))</f>
        <v/>
      </c>
      <c r="H1712" s="22">
        <f>IF(OR(B1712&amp;""="",NOT(ISNUMBER(A1712))),"",IF(COUNTIFS($B$6:$B$2005,B1712&amp;"",$A$6:$A$2005,"&gt;"&amp;A1712)=0,1,0))</f>
        <v/>
      </c>
      <c r="I1712" s="22">
        <f>IF(B1712&amp;""="","",COUNTIFS($B$6:B1712,B1712&amp;""))</f>
        <v/>
      </c>
      <c r="J1712" s="6">
        <f>IF(B1712&amp;""="","",B1712&amp;"|"&amp;I1712)</f>
        <v/>
      </c>
    </row>
    <row r="1713">
      <c r="A1713" s="13" t="n"/>
      <c r="B1713" s="5" t="n"/>
      <c r="C1713" s="15" t="n"/>
      <c r="D1713" s="14" t="n"/>
      <c r="E1713" s="5" t="n"/>
      <c r="F1713" s="5" t="n"/>
      <c r="G1713" s="6">
        <f>IF(B1713&amp;""="","",IFERROR(INDEX('الوحدات'!$C$6:$C$305,MATCH(B1713&amp;"",'الوحدات'!$A$6:$A$305,0))&amp;"","كود غير موجود"))</f>
        <v/>
      </c>
      <c r="H1713" s="22">
        <f>IF(OR(B1713&amp;""="",NOT(ISNUMBER(A1713))),"",IF(COUNTIFS($B$6:$B$2005,B1713&amp;"",$A$6:$A$2005,"&gt;"&amp;A1713)=0,1,0))</f>
        <v/>
      </c>
      <c r="I1713" s="22">
        <f>IF(B1713&amp;""="","",COUNTIFS($B$6:B1713,B1713&amp;""))</f>
        <v/>
      </c>
      <c r="J1713" s="6">
        <f>IF(B1713&amp;""="","",B1713&amp;"|"&amp;I1713)</f>
        <v/>
      </c>
    </row>
    <row r="1714">
      <c r="A1714" s="13" t="n"/>
      <c r="B1714" s="5" t="n"/>
      <c r="C1714" s="15" t="n"/>
      <c r="D1714" s="14" t="n"/>
      <c r="E1714" s="5" t="n"/>
      <c r="F1714" s="5" t="n"/>
      <c r="G1714" s="6">
        <f>IF(B1714&amp;""="","",IFERROR(INDEX('الوحدات'!$C$6:$C$305,MATCH(B1714&amp;"",'الوحدات'!$A$6:$A$305,0))&amp;"","كود غير موجود"))</f>
        <v/>
      </c>
      <c r="H1714" s="22">
        <f>IF(OR(B1714&amp;""="",NOT(ISNUMBER(A1714))),"",IF(COUNTIFS($B$6:$B$2005,B1714&amp;"",$A$6:$A$2005,"&gt;"&amp;A1714)=0,1,0))</f>
        <v/>
      </c>
      <c r="I1714" s="22">
        <f>IF(B1714&amp;""="","",COUNTIFS($B$6:B1714,B1714&amp;""))</f>
        <v/>
      </c>
      <c r="J1714" s="6">
        <f>IF(B1714&amp;""="","",B1714&amp;"|"&amp;I1714)</f>
        <v/>
      </c>
    </row>
    <row r="1715">
      <c r="A1715" s="13" t="n"/>
      <c r="B1715" s="5" t="n"/>
      <c r="C1715" s="15" t="n"/>
      <c r="D1715" s="14" t="n"/>
      <c r="E1715" s="5" t="n"/>
      <c r="F1715" s="5" t="n"/>
      <c r="G1715" s="6">
        <f>IF(B1715&amp;""="","",IFERROR(INDEX('الوحدات'!$C$6:$C$305,MATCH(B1715&amp;"",'الوحدات'!$A$6:$A$305,0))&amp;"","كود غير موجود"))</f>
        <v/>
      </c>
      <c r="H1715" s="22">
        <f>IF(OR(B1715&amp;""="",NOT(ISNUMBER(A1715))),"",IF(COUNTIFS($B$6:$B$2005,B1715&amp;"",$A$6:$A$2005,"&gt;"&amp;A1715)=0,1,0))</f>
        <v/>
      </c>
      <c r="I1715" s="22">
        <f>IF(B1715&amp;""="","",COUNTIFS($B$6:B1715,B1715&amp;""))</f>
        <v/>
      </c>
      <c r="J1715" s="6">
        <f>IF(B1715&amp;""="","",B1715&amp;"|"&amp;I1715)</f>
        <v/>
      </c>
    </row>
    <row r="1716">
      <c r="A1716" s="13" t="n"/>
      <c r="B1716" s="5" t="n"/>
      <c r="C1716" s="15" t="n"/>
      <c r="D1716" s="14" t="n"/>
      <c r="E1716" s="5" t="n"/>
      <c r="F1716" s="5" t="n"/>
      <c r="G1716" s="6">
        <f>IF(B1716&amp;""="","",IFERROR(INDEX('الوحدات'!$C$6:$C$305,MATCH(B1716&amp;"",'الوحدات'!$A$6:$A$305,0))&amp;"","كود غير موجود"))</f>
        <v/>
      </c>
      <c r="H1716" s="22">
        <f>IF(OR(B1716&amp;""="",NOT(ISNUMBER(A1716))),"",IF(COUNTIFS($B$6:$B$2005,B1716&amp;"",$A$6:$A$2005,"&gt;"&amp;A1716)=0,1,0))</f>
        <v/>
      </c>
      <c r="I1716" s="22">
        <f>IF(B1716&amp;""="","",COUNTIFS($B$6:B1716,B1716&amp;""))</f>
        <v/>
      </c>
      <c r="J1716" s="6">
        <f>IF(B1716&amp;""="","",B1716&amp;"|"&amp;I1716)</f>
        <v/>
      </c>
    </row>
    <row r="1717">
      <c r="A1717" s="13" t="n"/>
      <c r="B1717" s="5" t="n"/>
      <c r="C1717" s="15" t="n"/>
      <c r="D1717" s="14" t="n"/>
      <c r="E1717" s="5" t="n"/>
      <c r="F1717" s="5" t="n"/>
      <c r="G1717" s="6">
        <f>IF(B1717&amp;""="","",IFERROR(INDEX('الوحدات'!$C$6:$C$305,MATCH(B1717&amp;"",'الوحدات'!$A$6:$A$305,0))&amp;"","كود غير موجود"))</f>
        <v/>
      </c>
      <c r="H1717" s="22">
        <f>IF(OR(B1717&amp;""="",NOT(ISNUMBER(A1717))),"",IF(COUNTIFS($B$6:$B$2005,B1717&amp;"",$A$6:$A$2005,"&gt;"&amp;A1717)=0,1,0))</f>
        <v/>
      </c>
      <c r="I1717" s="22">
        <f>IF(B1717&amp;""="","",COUNTIFS($B$6:B1717,B1717&amp;""))</f>
        <v/>
      </c>
      <c r="J1717" s="6">
        <f>IF(B1717&amp;""="","",B1717&amp;"|"&amp;I1717)</f>
        <v/>
      </c>
    </row>
    <row r="1718">
      <c r="A1718" s="13" t="n"/>
      <c r="B1718" s="5" t="n"/>
      <c r="C1718" s="15" t="n"/>
      <c r="D1718" s="14" t="n"/>
      <c r="E1718" s="5" t="n"/>
      <c r="F1718" s="5" t="n"/>
      <c r="G1718" s="6">
        <f>IF(B1718&amp;""="","",IFERROR(INDEX('الوحدات'!$C$6:$C$305,MATCH(B1718&amp;"",'الوحدات'!$A$6:$A$305,0))&amp;"","كود غير موجود"))</f>
        <v/>
      </c>
      <c r="H1718" s="22">
        <f>IF(OR(B1718&amp;""="",NOT(ISNUMBER(A1718))),"",IF(COUNTIFS($B$6:$B$2005,B1718&amp;"",$A$6:$A$2005,"&gt;"&amp;A1718)=0,1,0))</f>
        <v/>
      </c>
      <c r="I1718" s="22">
        <f>IF(B1718&amp;""="","",COUNTIFS($B$6:B1718,B1718&amp;""))</f>
        <v/>
      </c>
      <c r="J1718" s="6">
        <f>IF(B1718&amp;""="","",B1718&amp;"|"&amp;I1718)</f>
        <v/>
      </c>
    </row>
    <row r="1719">
      <c r="A1719" s="13" t="n"/>
      <c r="B1719" s="5" t="n"/>
      <c r="C1719" s="15" t="n"/>
      <c r="D1719" s="14" t="n"/>
      <c r="E1719" s="5" t="n"/>
      <c r="F1719" s="5" t="n"/>
      <c r="G1719" s="6">
        <f>IF(B1719&amp;""="","",IFERROR(INDEX('الوحدات'!$C$6:$C$305,MATCH(B1719&amp;"",'الوحدات'!$A$6:$A$305,0))&amp;"","كود غير موجود"))</f>
        <v/>
      </c>
      <c r="H1719" s="22">
        <f>IF(OR(B1719&amp;""="",NOT(ISNUMBER(A1719))),"",IF(COUNTIFS($B$6:$B$2005,B1719&amp;"",$A$6:$A$2005,"&gt;"&amp;A1719)=0,1,0))</f>
        <v/>
      </c>
      <c r="I1719" s="22">
        <f>IF(B1719&amp;""="","",COUNTIFS($B$6:B1719,B1719&amp;""))</f>
        <v/>
      </c>
      <c r="J1719" s="6">
        <f>IF(B1719&amp;""="","",B1719&amp;"|"&amp;I1719)</f>
        <v/>
      </c>
    </row>
    <row r="1720">
      <c r="A1720" s="13" t="n"/>
      <c r="B1720" s="5" t="n"/>
      <c r="C1720" s="15" t="n"/>
      <c r="D1720" s="14" t="n"/>
      <c r="E1720" s="5" t="n"/>
      <c r="F1720" s="5" t="n"/>
      <c r="G1720" s="6">
        <f>IF(B1720&amp;""="","",IFERROR(INDEX('الوحدات'!$C$6:$C$305,MATCH(B1720&amp;"",'الوحدات'!$A$6:$A$305,0))&amp;"","كود غير موجود"))</f>
        <v/>
      </c>
      <c r="H1720" s="22">
        <f>IF(OR(B1720&amp;""="",NOT(ISNUMBER(A1720))),"",IF(COUNTIFS($B$6:$B$2005,B1720&amp;"",$A$6:$A$2005,"&gt;"&amp;A1720)=0,1,0))</f>
        <v/>
      </c>
      <c r="I1720" s="22">
        <f>IF(B1720&amp;""="","",COUNTIFS($B$6:B1720,B1720&amp;""))</f>
        <v/>
      </c>
      <c r="J1720" s="6">
        <f>IF(B1720&amp;""="","",B1720&amp;"|"&amp;I1720)</f>
        <v/>
      </c>
    </row>
    <row r="1721">
      <c r="A1721" s="13" t="n"/>
      <c r="B1721" s="5" t="n"/>
      <c r="C1721" s="15" t="n"/>
      <c r="D1721" s="14" t="n"/>
      <c r="E1721" s="5" t="n"/>
      <c r="F1721" s="5" t="n"/>
      <c r="G1721" s="6">
        <f>IF(B1721&amp;""="","",IFERROR(INDEX('الوحدات'!$C$6:$C$305,MATCH(B1721&amp;"",'الوحدات'!$A$6:$A$305,0))&amp;"","كود غير موجود"))</f>
        <v/>
      </c>
      <c r="H1721" s="22">
        <f>IF(OR(B1721&amp;""="",NOT(ISNUMBER(A1721))),"",IF(COUNTIFS($B$6:$B$2005,B1721&amp;"",$A$6:$A$2005,"&gt;"&amp;A1721)=0,1,0))</f>
        <v/>
      </c>
      <c r="I1721" s="22">
        <f>IF(B1721&amp;""="","",COUNTIFS($B$6:B1721,B1721&amp;""))</f>
        <v/>
      </c>
      <c r="J1721" s="6">
        <f>IF(B1721&amp;""="","",B1721&amp;"|"&amp;I1721)</f>
        <v/>
      </c>
    </row>
    <row r="1722">
      <c r="A1722" s="13" t="n"/>
      <c r="B1722" s="5" t="n"/>
      <c r="C1722" s="15" t="n"/>
      <c r="D1722" s="14" t="n"/>
      <c r="E1722" s="5" t="n"/>
      <c r="F1722" s="5" t="n"/>
      <c r="G1722" s="6">
        <f>IF(B1722&amp;""="","",IFERROR(INDEX('الوحدات'!$C$6:$C$305,MATCH(B1722&amp;"",'الوحدات'!$A$6:$A$305,0))&amp;"","كود غير موجود"))</f>
        <v/>
      </c>
      <c r="H1722" s="22">
        <f>IF(OR(B1722&amp;""="",NOT(ISNUMBER(A1722))),"",IF(COUNTIFS($B$6:$B$2005,B1722&amp;"",$A$6:$A$2005,"&gt;"&amp;A1722)=0,1,0))</f>
        <v/>
      </c>
      <c r="I1722" s="22">
        <f>IF(B1722&amp;""="","",COUNTIFS($B$6:B1722,B1722&amp;""))</f>
        <v/>
      </c>
      <c r="J1722" s="6">
        <f>IF(B1722&amp;""="","",B1722&amp;"|"&amp;I1722)</f>
        <v/>
      </c>
    </row>
    <row r="1723">
      <c r="A1723" s="13" t="n"/>
      <c r="B1723" s="5" t="n"/>
      <c r="C1723" s="15" t="n"/>
      <c r="D1723" s="14" t="n"/>
      <c r="E1723" s="5" t="n"/>
      <c r="F1723" s="5" t="n"/>
      <c r="G1723" s="6">
        <f>IF(B1723&amp;""="","",IFERROR(INDEX('الوحدات'!$C$6:$C$305,MATCH(B1723&amp;"",'الوحدات'!$A$6:$A$305,0))&amp;"","كود غير موجود"))</f>
        <v/>
      </c>
      <c r="H1723" s="22">
        <f>IF(OR(B1723&amp;""="",NOT(ISNUMBER(A1723))),"",IF(COUNTIFS($B$6:$B$2005,B1723&amp;"",$A$6:$A$2005,"&gt;"&amp;A1723)=0,1,0))</f>
        <v/>
      </c>
      <c r="I1723" s="22">
        <f>IF(B1723&amp;""="","",COUNTIFS($B$6:B1723,B1723&amp;""))</f>
        <v/>
      </c>
      <c r="J1723" s="6">
        <f>IF(B1723&amp;""="","",B1723&amp;"|"&amp;I1723)</f>
        <v/>
      </c>
    </row>
    <row r="1724">
      <c r="A1724" s="13" t="n"/>
      <c r="B1724" s="5" t="n"/>
      <c r="C1724" s="15" t="n"/>
      <c r="D1724" s="14" t="n"/>
      <c r="E1724" s="5" t="n"/>
      <c r="F1724" s="5" t="n"/>
      <c r="G1724" s="6">
        <f>IF(B1724&amp;""="","",IFERROR(INDEX('الوحدات'!$C$6:$C$305,MATCH(B1724&amp;"",'الوحدات'!$A$6:$A$305,0))&amp;"","كود غير موجود"))</f>
        <v/>
      </c>
      <c r="H1724" s="22">
        <f>IF(OR(B1724&amp;""="",NOT(ISNUMBER(A1724))),"",IF(COUNTIFS($B$6:$B$2005,B1724&amp;"",$A$6:$A$2005,"&gt;"&amp;A1724)=0,1,0))</f>
        <v/>
      </c>
      <c r="I1724" s="22">
        <f>IF(B1724&amp;""="","",COUNTIFS($B$6:B1724,B1724&amp;""))</f>
        <v/>
      </c>
      <c r="J1724" s="6">
        <f>IF(B1724&amp;""="","",B1724&amp;"|"&amp;I1724)</f>
        <v/>
      </c>
    </row>
    <row r="1725">
      <c r="A1725" s="13" t="n"/>
      <c r="B1725" s="5" t="n"/>
      <c r="C1725" s="15" t="n"/>
      <c r="D1725" s="14" t="n"/>
      <c r="E1725" s="5" t="n"/>
      <c r="F1725" s="5" t="n"/>
      <c r="G1725" s="6">
        <f>IF(B1725&amp;""="","",IFERROR(INDEX('الوحدات'!$C$6:$C$305,MATCH(B1725&amp;"",'الوحدات'!$A$6:$A$305,0))&amp;"","كود غير موجود"))</f>
        <v/>
      </c>
      <c r="H1725" s="22">
        <f>IF(OR(B1725&amp;""="",NOT(ISNUMBER(A1725))),"",IF(COUNTIFS($B$6:$B$2005,B1725&amp;"",$A$6:$A$2005,"&gt;"&amp;A1725)=0,1,0))</f>
        <v/>
      </c>
      <c r="I1725" s="22">
        <f>IF(B1725&amp;""="","",COUNTIFS($B$6:B1725,B1725&amp;""))</f>
        <v/>
      </c>
      <c r="J1725" s="6">
        <f>IF(B1725&amp;""="","",B1725&amp;"|"&amp;I1725)</f>
        <v/>
      </c>
    </row>
    <row r="1726">
      <c r="A1726" s="13" t="n"/>
      <c r="B1726" s="5" t="n"/>
      <c r="C1726" s="15" t="n"/>
      <c r="D1726" s="14" t="n"/>
      <c r="E1726" s="5" t="n"/>
      <c r="F1726" s="5" t="n"/>
      <c r="G1726" s="6">
        <f>IF(B1726&amp;""="","",IFERROR(INDEX('الوحدات'!$C$6:$C$305,MATCH(B1726&amp;"",'الوحدات'!$A$6:$A$305,0))&amp;"","كود غير موجود"))</f>
        <v/>
      </c>
      <c r="H1726" s="22">
        <f>IF(OR(B1726&amp;""="",NOT(ISNUMBER(A1726))),"",IF(COUNTIFS($B$6:$B$2005,B1726&amp;"",$A$6:$A$2005,"&gt;"&amp;A1726)=0,1,0))</f>
        <v/>
      </c>
      <c r="I1726" s="22">
        <f>IF(B1726&amp;""="","",COUNTIFS($B$6:B1726,B1726&amp;""))</f>
        <v/>
      </c>
      <c r="J1726" s="6">
        <f>IF(B1726&amp;""="","",B1726&amp;"|"&amp;I1726)</f>
        <v/>
      </c>
    </row>
    <row r="1727">
      <c r="A1727" s="13" t="n"/>
      <c r="B1727" s="5" t="n"/>
      <c r="C1727" s="15" t="n"/>
      <c r="D1727" s="14" t="n"/>
      <c r="E1727" s="5" t="n"/>
      <c r="F1727" s="5" t="n"/>
      <c r="G1727" s="6">
        <f>IF(B1727&amp;""="","",IFERROR(INDEX('الوحدات'!$C$6:$C$305,MATCH(B1727&amp;"",'الوحدات'!$A$6:$A$305,0))&amp;"","كود غير موجود"))</f>
        <v/>
      </c>
      <c r="H1727" s="22">
        <f>IF(OR(B1727&amp;""="",NOT(ISNUMBER(A1727))),"",IF(COUNTIFS($B$6:$B$2005,B1727&amp;"",$A$6:$A$2005,"&gt;"&amp;A1727)=0,1,0))</f>
        <v/>
      </c>
      <c r="I1727" s="22">
        <f>IF(B1727&amp;""="","",COUNTIFS($B$6:B1727,B1727&amp;""))</f>
        <v/>
      </c>
      <c r="J1727" s="6">
        <f>IF(B1727&amp;""="","",B1727&amp;"|"&amp;I1727)</f>
        <v/>
      </c>
    </row>
    <row r="1728">
      <c r="A1728" s="13" t="n"/>
      <c r="B1728" s="5" t="n"/>
      <c r="C1728" s="15" t="n"/>
      <c r="D1728" s="14" t="n"/>
      <c r="E1728" s="5" t="n"/>
      <c r="F1728" s="5" t="n"/>
      <c r="G1728" s="6">
        <f>IF(B1728&amp;""="","",IFERROR(INDEX('الوحدات'!$C$6:$C$305,MATCH(B1728&amp;"",'الوحدات'!$A$6:$A$305,0))&amp;"","كود غير موجود"))</f>
        <v/>
      </c>
      <c r="H1728" s="22">
        <f>IF(OR(B1728&amp;""="",NOT(ISNUMBER(A1728))),"",IF(COUNTIFS($B$6:$B$2005,B1728&amp;"",$A$6:$A$2005,"&gt;"&amp;A1728)=0,1,0))</f>
        <v/>
      </c>
      <c r="I1728" s="22">
        <f>IF(B1728&amp;""="","",COUNTIFS($B$6:B1728,B1728&amp;""))</f>
        <v/>
      </c>
      <c r="J1728" s="6">
        <f>IF(B1728&amp;""="","",B1728&amp;"|"&amp;I1728)</f>
        <v/>
      </c>
    </row>
    <row r="1729">
      <c r="A1729" s="13" t="n"/>
      <c r="B1729" s="5" t="n"/>
      <c r="C1729" s="15" t="n"/>
      <c r="D1729" s="14" t="n"/>
      <c r="E1729" s="5" t="n"/>
      <c r="F1729" s="5" t="n"/>
      <c r="G1729" s="6">
        <f>IF(B1729&amp;""="","",IFERROR(INDEX('الوحدات'!$C$6:$C$305,MATCH(B1729&amp;"",'الوحدات'!$A$6:$A$305,0))&amp;"","كود غير موجود"))</f>
        <v/>
      </c>
      <c r="H1729" s="22">
        <f>IF(OR(B1729&amp;""="",NOT(ISNUMBER(A1729))),"",IF(COUNTIFS($B$6:$B$2005,B1729&amp;"",$A$6:$A$2005,"&gt;"&amp;A1729)=0,1,0))</f>
        <v/>
      </c>
      <c r="I1729" s="22">
        <f>IF(B1729&amp;""="","",COUNTIFS($B$6:B1729,B1729&amp;""))</f>
        <v/>
      </c>
      <c r="J1729" s="6">
        <f>IF(B1729&amp;""="","",B1729&amp;"|"&amp;I1729)</f>
        <v/>
      </c>
    </row>
    <row r="1730">
      <c r="A1730" s="13" t="n"/>
      <c r="B1730" s="5" t="n"/>
      <c r="C1730" s="15" t="n"/>
      <c r="D1730" s="14" t="n"/>
      <c r="E1730" s="5" t="n"/>
      <c r="F1730" s="5" t="n"/>
      <c r="G1730" s="6">
        <f>IF(B1730&amp;""="","",IFERROR(INDEX('الوحدات'!$C$6:$C$305,MATCH(B1730&amp;"",'الوحدات'!$A$6:$A$305,0))&amp;"","كود غير موجود"))</f>
        <v/>
      </c>
      <c r="H1730" s="22">
        <f>IF(OR(B1730&amp;""="",NOT(ISNUMBER(A1730))),"",IF(COUNTIFS($B$6:$B$2005,B1730&amp;"",$A$6:$A$2005,"&gt;"&amp;A1730)=0,1,0))</f>
        <v/>
      </c>
      <c r="I1730" s="22">
        <f>IF(B1730&amp;""="","",COUNTIFS($B$6:B1730,B1730&amp;""))</f>
        <v/>
      </c>
      <c r="J1730" s="6">
        <f>IF(B1730&amp;""="","",B1730&amp;"|"&amp;I1730)</f>
        <v/>
      </c>
    </row>
    <row r="1731">
      <c r="A1731" s="13" t="n"/>
      <c r="B1731" s="5" t="n"/>
      <c r="C1731" s="15" t="n"/>
      <c r="D1731" s="14" t="n"/>
      <c r="E1731" s="5" t="n"/>
      <c r="F1731" s="5" t="n"/>
      <c r="G1731" s="6">
        <f>IF(B1731&amp;""="","",IFERROR(INDEX('الوحدات'!$C$6:$C$305,MATCH(B1731&amp;"",'الوحدات'!$A$6:$A$305,0))&amp;"","كود غير موجود"))</f>
        <v/>
      </c>
      <c r="H1731" s="22">
        <f>IF(OR(B1731&amp;""="",NOT(ISNUMBER(A1731))),"",IF(COUNTIFS($B$6:$B$2005,B1731&amp;"",$A$6:$A$2005,"&gt;"&amp;A1731)=0,1,0))</f>
        <v/>
      </c>
      <c r="I1731" s="22">
        <f>IF(B1731&amp;""="","",COUNTIFS($B$6:B1731,B1731&amp;""))</f>
        <v/>
      </c>
      <c r="J1731" s="6">
        <f>IF(B1731&amp;""="","",B1731&amp;"|"&amp;I1731)</f>
        <v/>
      </c>
    </row>
    <row r="1732">
      <c r="A1732" s="13" t="n"/>
      <c r="B1732" s="5" t="n"/>
      <c r="C1732" s="15" t="n"/>
      <c r="D1732" s="14" t="n"/>
      <c r="E1732" s="5" t="n"/>
      <c r="F1732" s="5" t="n"/>
      <c r="G1732" s="6">
        <f>IF(B1732&amp;""="","",IFERROR(INDEX('الوحدات'!$C$6:$C$305,MATCH(B1732&amp;"",'الوحدات'!$A$6:$A$305,0))&amp;"","كود غير موجود"))</f>
        <v/>
      </c>
      <c r="H1732" s="22">
        <f>IF(OR(B1732&amp;""="",NOT(ISNUMBER(A1732))),"",IF(COUNTIFS($B$6:$B$2005,B1732&amp;"",$A$6:$A$2005,"&gt;"&amp;A1732)=0,1,0))</f>
        <v/>
      </c>
      <c r="I1732" s="22">
        <f>IF(B1732&amp;""="","",COUNTIFS($B$6:B1732,B1732&amp;""))</f>
        <v/>
      </c>
      <c r="J1732" s="6">
        <f>IF(B1732&amp;""="","",B1732&amp;"|"&amp;I1732)</f>
        <v/>
      </c>
    </row>
    <row r="1733">
      <c r="A1733" s="13" t="n"/>
      <c r="B1733" s="5" t="n"/>
      <c r="C1733" s="15" t="n"/>
      <c r="D1733" s="14" t="n"/>
      <c r="E1733" s="5" t="n"/>
      <c r="F1733" s="5" t="n"/>
      <c r="G1733" s="6">
        <f>IF(B1733&amp;""="","",IFERROR(INDEX('الوحدات'!$C$6:$C$305,MATCH(B1733&amp;"",'الوحدات'!$A$6:$A$305,0))&amp;"","كود غير موجود"))</f>
        <v/>
      </c>
      <c r="H1733" s="22">
        <f>IF(OR(B1733&amp;""="",NOT(ISNUMBER(A1733))),"",IF(COUNTIFS($B$6:$B$2005,B1733&amp;"",$A$6:$A$2005,"&gt;"&amp;A1733)=0,1,0))</f>
        <v/>
      </c>
      <c r="I1733" s="22">
        <f>IF(B1733&amp;""="","",COUNTIFS($B$6:B1733,B1733&amp;""))</f>
        <v/>
      </c>
      <c r="J1733" s="6">
        <f>IF(B1733&amp;""="","",B1733&amp;"|"&amp;I1733)</f>
        <v/>
      </c>
    </row>
    <row r="1734">
      <c r="A1734" s="13" t="n"/>
      <c r="B1734" s="5" t="n"/>
      <c r="C1734" s="15" t="n"/>
      <c r="D1734" s="14" t="n"/>
      <c r="E1734" s="5" t="n"/>
      <c r="F1734" s="5" t="n"/>
      <c r="G1734" s="6">
        <f>IF(B1734&amp;""="","",IFERROR(INDEX('الوحدات'!$C$6:$C$305,MATCH(B1734&amp;"",'الوحدات'!$A$6:$A$305,0))&amp;"","كود غير موجود"))</f>
        <v/>
      </c>
      <c r="H1734" s="22">
        <f>IF(OR(B1734&amp;""="",NOT(ISNUMBER(A1734))),"",IF(COUNTIFS($B$6:$B$2005,B1734&amp;"",$A$6:$A$2005,"&gt;"&amp;A1734)=0,1,0))</f>
        <v/>
      </c>
      <c r="I1734" s="22">
        <f>IF(B1734&amp;""="","",COUNTIFS($B$6:B1734,B1734&amp;""))</f>
        <v/>
      </c>
      <c r="J1734" s="6">
        <f>IF(B1734&amp;""="","",B1734&amp;"|"&amp;I1734)</f>
        <v/>
      </c>
    </row>
    <row r="1735">
      <c r="A1735" s="13" t="n"/>
      <c r="B1735" s="5" t="n"/>
      <c r="C1735" s="15" t="n"/>
      <c r="D1735" s="14" t="n"/>
      <c r="E1735" s="5" t="n"/>
      <c r="F1735" s="5" t="n"/>
      <c r="G1735" s="6">
        <f>IF(B1735&amp;""="","",IFERROR(INDEX('الوحدات'!$C$6:$C$305,MATCH(B1735&amp;"",'الوحدات'!$A$6:$A$305,0))&amp;"","كود غير موجود"))</f>
        <v/>
      </c>
      <c r="H1735" s="22">
        <f>IF(OR(B1735&amp;""="",NOT(ISNUMBER(A1735))),"",IF(COUNTIFS($B$6:$B$2005,B1735&amp;"",$A$6:$A$2005,"&gt;"&amp;A1735)=0,1,0))</f>
        <v/>
      </c>
      <c r="I1735" s="22">
        <f>IF(B1735&amp;""="","",COUNTIFS($B$6:B1735,B1735&amp;""))</f>
        <v/>
      </c>
      <c r="J1735" s="6">
        <f>IF(B1735&amp;""="","",B1735&amp;"|"&amp;I1735)</f>
        <v/>
      </c>
    </row>
    <row r="1736">
      <c r="A1736" s="13" t="n"/>
      <c r="B1736" s="5" t="n"/>
      <c r="C1736" s="15" t="n"/>
      <c r="D1736" s="14" t="n"/>
      <c r="E1736" s="5" t="n"/>
      <c r="F1736" s="5" t="n"/>
      <c r="G1736" s="6">
        <f>IF(B1736&amp;""="","",IFERROR(INDEX('الوحدات'!$C$6:$C$305,MATCH(B1736&amp;"",'الوحدات'!$A$6:$A$305,0))&amp;"","كود غير موجود"))</f>
        <v/>
      </c>
      <c r="H1736" s="22">
        <f>IF(OR(B1736&amp;""="",NOT(ISNUMBER(A1736))),"",IF(COUNTIFS($B$6:$B$2005,B1736&amp;"",$A$6:$A$2005,"&gt;"&amp;A1736)=0,1,0))</f>
        <v/>
      </c>
      <c r="I1736" s="22">
        <f>IF(B1736&amp;""="","",COUNTIFS($B$6:B1736,B1736&amp;""))</f>
        <v/>
      </c>
      <c r="J1736" s="6">
        <f>IF(B1736&amp;""="","",B1736&amp;"|"&amp;I1736)</f>
        <v/>
      </c>
    </row>
    <row r="1737">
      <c r="A1737" s="13" t="n"/>
      <c r="B1737" s="5" t="n"/>
      <c r="C1737" s="15" t="n"/>
      <c r="D1737" s="14" t="n"/>
      <c r="E1737" s="5" t="n"/>
      <c r="F1737" s="5" t="n"/>
      <c r="G1737" s="6">
        <f>IF(B1737&amp;""="","",IFERROR(INDEX('الوحدات'!$C$6:$C$305,MATCH(B1737&amp;"",'الوحدات'!$A$6:$A$305,0))&amp;"","كود غير موجود"))</f>
        <v/>
      </c>
      <c r="H1737" s="22">
        <f>IF(OR(B1737&amp;""="",NOT(ISNUMBER(A1737))),"",IF(COUNTIFS($B$6:$B$2005,B1737&amp;"",$A$6:$A$2005,"&gt;"&amp;A1737)=0,1,0))</f>
        <v/>
      </c>
      <c r="I1737" s="22">
        <f>IF(B1737&amp;""="","",COUNTIFS($B$6:B1737,B1737&amp;""))</f>
        <v/>
      </c>
      <c r="J1737" s="6">
        <f>IF(B1737&amp;""="","",B1737&amp;"|"&amp;I1737)</f>
        <v/>
      </c>
    </row>
    <row r="1738">
      <c r="A1738" s="13" t="n"/>
      <c r="B1738" s="5" t="n"/>
      <c r="C1738" s="15" t="n"/>
      <c r="D1738" s="14" t="n"/>
      <c r="E1738" s="5" t="n"/>
      <c r="F1738" s="5" t="n"/>
      <c r="G1738" s="6">
        <f>IF(B1738&amp;""="","",IFERROR(INDEX('الوحدات'!$C$6:$C$305,MATCH(B1738&amp;"",'الوحدات'!$A$6:$A$305,0))&amp;"","كود غير موجود"))</f>
        <v/>
      </c>
      <c r="H1738" s="22">
        <f>IF(OR(B1738&amp;""="",NOT(ISNUMBER(A1738))),"",IF(COUNTIFS($B$6:$B$2005,B1738&amp;"",$A$6:$A$2005,"&gt;"&amp;A1738)=0,1,0))</f>
        <v/>
      </c>
      <c r="I1738" s="22">
        <f>IF(B1738&amp;""="","",COUNTIFS($B$6:B1738,B1738&amp;""))</f>
        <v/>
      </c>
      <c r="J1738" s="6">
        <f>IF(B1738&amp;""="","",B1738&amp;"|"&amp;I1738)</f>
        <v/>
      </c>
    </row>
    <row r="1739">
      <c r="A1739" s="13" t="n"/>
      <c r="B1739" s="5" t="n"/>
      <c r="C1739" s="15" t="n"/>
      <c r="D1739" s="14" t="n"/>
      <c r="E1739" s="5" t="n"/>
      <c r="F1739" s="5" t="n"/>
      <c r="G1739" s="6">
        <f>IF(B1739&amp;""="","",IFERROR(INDEX('الوحدات'!$C$6:$C$305,MATCH(B1739&amp;"",'الوحدات'!$A$6:$A$305,0))&amp;"","كود غير موجود"))</f>
        <v/>
      </c>
      <c r="H1739" s="22">
        <f>IF(OR(B1739&amp;""="",NOT(ISNUMBER(A1739))),"",IF(COUNTIFS($B$6:$B$2005,B1739&amp;"",$A$6:$A$2005,"&gt;"&amp;A1739)=0,1,0))</f>
        <v/>
      </c>
      <c r="I1739" s="22">
        <f>IF(B1739&amp;""="","",COUNTIFS($B$6:B1739,B1739&amp;""))</f>
        <v/>
      </c>
      <c r="J1739" s="6">
        <f>IF(B1739&amp;""="","",B1739&amp;"|"&amp;I1739)</f>
        <v/>
      </c>
    </row>
    <row r="1740">
      <c r="A1740" s="13" t="n"/>
      <c r="B1740" s="5" t="n"/>
      <c r="C1740" s="15" t="n"/>
      <c r="D1740" s="14" t="n"/>
      <c r="E1740" s="5" t="n"/>
      <c r="F1740" s="5" t="n"/>
      <c r="G1740" s="6">
        <f>IF(B1740&amp;""="","",IFERROR(INDEX('الوحدات'!$C$6:$C$305,MATCH(B1740&amp;"",'الوحدات'!$A$6:$A$305,0))&amp;"","كود غير موجود"))</f>
        <v/>
      </c>
      <c r="H1740" s="22">
        <f>IF(OR(B1740&amp;""="",NOT(ISNUMBER(A1740))),"",IF(COUNTIFS($B$6:$B$2005,B1740&amp;"",$A$6:$A$2005,"&gt;"&amp;A1740)=0,1,0))</f>
        <v/>
      </c>
      <c r="I1740" s="22">
        <f>IF(B1740&amp;""="","",COUNTIFS($B$6:B1740,B1740&amp;""))</f>
        <v/>
      </c>
      <c r="J1740" s="6">
        <f>IF(B1740&amp;""="","",B1740&amp;"|"&amp;I1740)</f>
        <v/>
      </c>
    </row>
    <row r="1741">
      <c r="A1741" s="13" t="n"/>
      <c r="B1741" s="5" t="n"/>
      <c r="C1741" s="15" t="n"/>
      <c r="D1741" s="14" t="n"/>
      <c r="E1741" s="5" t="n"/>
      <c r="F1741" s="5" t="n"/>
      <c r="G1741" s="6">
        <f>IF(B1741&amp;""="","",IFERROR(INDEX('الوحدات'!$C$6:$C$305,MATCH(B1741&amp;"",'الوحدات'!$A$6:$A$305,0))&amp;"","كود غير موجود"))</f>
        <v/>
      </c>
      <c r="H1741" s="22">
        <f>IF(OR(B1741&amp;""="",NOT(ISNUMBER(A1741))),"",IF(COUNTIFS($B$6:$B$2005,B1741&amp;"",$A$6:$A$2005,"&gt;"&amp;A1741)=0,1,0))</f>
        <v/>
      </c>
      <c r="I1741" s="22">
        <f>IF(B1741&amp;""="","",COUNTIFS($B$6:B1741,B1741&amp;""))</f>
        <v/>
      </c>
      <c r="J1741" s="6">
        <f>IF(B1741&amp;""="","",B1741&amp;"|"&amp;I1741)</f>
        <v/>
      </c>
    </row>
    <row r="1742">
      <c r="A1742" s="13" t="n"/>
      <c r="B1742" s="5" t="n"/>
      <c r="C1742" s="15" t="n"/>
      <c r="D1742" s="14" t="n"/>
      <c r="E1742" s="5" t="n"/>
      <c r="F1742" s="5" t="n"/>
      <c r="G1742" s="6">
        <f>IF(B1742&amp;""="","",IFERROR(INDEX('الوحدات'!$C$6:$C$305,MATCH(B1742&amp;"",'الوحدات'!$A$6:$A$305,0))&amp;"","كود غير موجود"))</f>
        <v/>
      </c>
      <c r="H1742" s="22">
        <f>IF(OR(B1742&amp;""="",NOT(ISNUMBER(A1742))),"",IF(COUNTIFS($B$6:$B$2005,B1742&amp;"",$A$6:$A$2005,"&gt;"&amp;A1742)=0,1,0))</f>
        <v/>
      </c>
      <c r="I1742" s="22">
        <f>IF(B1742&amp;""="","",COUNTIFS($B$6:B1742,B1742&amp;""))</f>
        <v/>
      </c>
      <c r="J1742" s="6">
        <f>IF(B1742&amp;""="","",B1742&amp;"|"&amp;I1742)</f>
        <v/>
      </c>
    </row>
    <row r="1743">
      <c r="A1743" s="13" t="n"/>
      <c r="B1743" s="5" t="n"/>
      <c r="C1743" s="15" t="n"/>
      <c r="D1743" s="14" t="n"/>
      <c r="E1743" s="5" t="n"/>
      <c r="F1743" s="5" t="n"/>
      <c r="G1743" s="6">
        <f>IF(B1743&amp;""="","",IFERROR(INDEX('الوحدات'!$C$6:$C$305,MATCH(B1743&amp;"",'الوحدات'!$A$6:$A$305,0))&amp;"","كود غير موجود"))</f>
        <v/>
      </c>
      <c r="H1743" s="22">
        <f>IF(OR(B1743&amp;""="",NOT(ISNUMBER(A1743))),"",IF(COUNTIFS($B$6:$B$2005,B1743&amp;"",$A$6:$A$2005,"&gt;"&amp;A1743)=0,1,0))</f>
        <v/>
      </c>
      <c r="I1743" s="22">
        <f>IF(B1743&amp;""="","",COUNTIFS($B$6:B1743,B1743&amp;""))</f>
        <v/>
      </c>
      <c r="J1743" s="6">
        <f>IF(B1743&amp;""="","",B1743&amp;"|"&amp;I1743)</f>
        <v/>
      </c>
    </row>
    <row r="1744">
      <c r="A1744" s="13" t="n"/>
      <c r="B1744" s="5" t="n"/>
      <c r="C1744" s="15" t="n"/>
      <c r="D1744" s="14" t="n"/>
      <c r="E1744" s="5" t="n"/>
      <c r="F1744" s="5" t="n"/>
      <c r="G1744" s="6">
        <f>IF(B1744&amp;""="","",IFERROR(INDEX('الوحدات'!$C$6:$C$305,MATCH(B1744&amp;"",'الوحدات'!$A$6:$A$305,0))&amp;"","كود غير موجود"))</f>
        <v/>
      </c>
      <c r="H1744" s="22">
        <f>IF(OR(B1744&amp;""="",NOT(ISNUMBER(A1744))),"",IF(COUNTIFS($B$6:$B$2005,B1744&amp;"",$A$6:$A$2005,"&gt;"&amp;A1744)=0,1,0))</f>
        <v/>
      </c>
      <c r="I1744" s="22">
        <f>IF(B1744&amp;""="","",COUNTIFS($B$6:B1744,B1744&amp;""))</f>
        <v/>
      </c>
      <c r="J1744" s="6">
        <f>IF(B1744&amp;""="","",B1744&amp;"|"&amp;I1744)</f>
        <v/>
      </c>
    </row>
    <row r="1745">
      <c r="A1745" s="13" t="n"/>
      <c r="B1745" s="5" t="n"/>
      <c r="C1745" s="15" t="n"/>
      <c r="D1745" s="14" t="n"/>
      <c r="E1745" s="5" t="n"/>
      <c r="F1745" s="5" t="n"/>
      <c r="G1745" s="6">
        <f>IF(B1745&amp;""="","",IFERROR(INDEX('الوحدات'!$C$6:$C$305,MATCH(B1745&amp;"",'الوحدات'!$A$6:$A$305,0))&amp;"","كود غير موجود"))</f>
        <v/>
      </c>
      <c r="H1745" s="22">
        <f>IF(OR(B1745&amp;""="",NOT(ISNUMBER(A1745))),"",IF(COUNTIFS($B$6:$B$2005,B1745&amp;"",$A$6:$A$2005,"&gt;"&amp;A1745)=0,1,0))</f>
        <v/>
      </c>
      <c r="I1745" s="22">
        <f>IF(B1745&amp;""="","",COUNTIFS($B$6:B1745,B1745&amp;""))</f>
        <v/>
      </c>
      <c r="J1745" s="6">
        <f>IF(B1745&amp;""="","",B1745&amp;"|"&amp;I1745)</f>
        <v/>
      </c>
    </row>
    <row r="1746">
      <c r="A1746" s="13" t="n"/>
      <c r="B1746" s="5" t="n"/>
      <c r="C1746" s="15" t="n"/>
      <c r="D1746" s="14" t="n"/>
      <c r="E1746" s="5" t="n"/>
      <c r="F1746" s="5" t="n"/>
      <c r="G1746" s="6">
        <f>IF(B1746&amp;""="","",IFERROR(INDEX('الوحدات'!$C$6:$C$305,MATCH(B1746&amp;"",'الوحدات'!$A$6:$A$305,0))&amp;"","كود غير موجود"))</f>
        <v/>
      </c>
      <c r="H1746" s="22">
        <f>IF(OR(B1746&amp;""="",NOT(ISNUMBER(A1746))),"",IF(COUNTIFS($B$6:$B$2005,B1746&amp;"",$A$6:$A$2005,"&gt;"&amp;A1746)=0,1,0))</f>
        <v/>
      </c>
      <c r="I1746" s="22">
        <f>IF(B1746&amp;""="","",COUNTIFS($B$6:B1746,B1746&amp;""))</f>
        <v/>
      </c>
      <c r="J1746" s="6">
        <f>IF(B1746&amp;""="","",B1746&amp;"|"&amp;I1746)</f>
        <v/>
      </c>
    </row>
    <row r="1747">
      <c r="A1747" s="13" t="n"/>
      <c r="B1747" s="5" t="n"/>
      <c r="C1747" s="15" t="n"/>
      <c r="D1747" s="14" t="n"/>
      <c r="E1747" s="5" t="n"/>
      <c r="F1747" s="5" t="n"/>
      <c r="G1747" s="6">
        <f>IF(B1747&amp;""="","",IFERROR(INDEX('الوحدات'!$C$6:$C$305,MATCH(B1747&amp;"",'الوحدات'!$A$6:$A$305,0))&amp;"","كود غير موجود"))</f>
        <v/>
      </c>
      <c r="H1747" s="22">
        <f>IF(OR(B1747&amp;""="",NOT(ISNUMBER(A1747))),"",IF(COUNTIFS($B$6:$B$2005,B1747&amp;"",$A$6:$A$2005,"&gt;"&amp;A1747)=0,1,0))</f>
        <v/>
      </c>
      <c r="I1747" s="22">
        <f>IF(B1747&amp;""="","",COUNTIFS($B$6:B1747,B1747&amp;""))</f>
        <v/>
      </c>
      <c r="J1747" s="6">
        <f>IF(B1747&amp;""="","",B1747&amp;"|"&amp;I1747)</f>
        <v/>
      </c>
    </row>
    <row r="1748">
      <c r="A1748" s="13" t="n"/>
      <c r="B1748" s="5" t="n"/>
      <c r="C1748" s="15" t="n"/>
      <c r="D1748" s="14" t="n"/>
      <c r="E1748" s="5" t="n"/>
      <c r="F1748" s="5" t="n"/>
      <c r="G1748" s="6">
        <f>IF(B1748&amp;""="","",IFERROR(INDEX('الوحدات'!$C$6:$C$305,MATCH(B1748&amp;"",'الوحدات'!$A$6:$A$305,0))&amp;"","كود غير موجود"))</f>
        <v/>
      </c>
      <c r="H1748" s="22">
        <f>IF(OR(B1748&amp;""="",NOT(ISNUMBER(A1748))),"",IF(COUNTIFS($B$6:$B$2005,B1748&amp;"",$A$6:$A$2005,"&gt;"&amp;A1748)=0,1,0))</f>
        <v/>
      </c>
      <c r="I1748" s="22">
        <f>IF(B1748&amp;""="","",COUNTIFS($B$6:B1748,B1748&amp;""))</f>
        <v/>
      </c>
      <c r="J1748" s="6">
        <f>IF(B1748&amp;""="","",B1748&amp;"|"&amp;I1748)</f>
        <v/>
      </c>
    </row>
    <row r="1749">
      <c r="A1749" s="13" t="n"/>
      <c r="B1749" s="5" t="n"/>
      <c r="C1749" s="15" t="n"/>
      <c r="D1749" s="14" t="n"/>
      <c r="E1749" s="5" t="n"/>
      <c r="F1749" s="5" t="n"/>
      <c r="G1749" s="6">
        <f>IF(B1749&amp;""="","",IFERROR(INDEX('الوحدات'!$C$6:$C$305,MATCH(B1749&amp;"",'الوحدات'!$A$6:$A$305,0))&amp;"","كود غير موجود"))</f>
        <v/>
      </c>
      <c r="H1749" s="22">
        <f>IF(OR(B1749&amp;""="",NOT(ISNUMBER(A1749))),"",IF(COUNTIFS($B$6:$B$2005,B1749&amp;"",$A$6:$A$2005,"&gt;"&amp;A1749)=0,1,0))</f>
        <v/>
      </c>
      <c r="I1749" s="22">
        <f>IF(B1749&amp;""="","",COUNTIFS($B$6:B1749,B1749&amp;""))</f>
        <v/>
      </c>
      <c r="J1749" s="6">
        <f>IF(B1749&amp;""="","",B1749&amp;"|"&amp;I1749)</f>
        <v/>
      </c>
    </row>
    <row r="1750">
      <c r="A1750" s="13" t="n"/>
      <c r="B1750" s="5" t="n"/>
      <c r="C1750" s="15" t="n"/>
      <c r="D1750" s="14" t="n"/>
      <c r="E1750" s="5" t="n"/>
      <c r="F1750" s="5" t="n"/>
      <c r="G1750" s="6">
        <f>IF(B1750&amp;""="","",IFERROR(INDEX('الوحدات'!$C$6:$C$305,MATCH(B1750&amp;"",'الوحدات'!$A$6:$A$305,0))&amp;"","كود غير موجود"))</f>
        <v/>
      </c>
      <c r="H1750" s="22">
        <f>IF(OR(B1750&amp;""="",NOT(ISNUMBER(A1750))),"",IF(COUNTIFS($B$6:$B$2005,B1750&amp;"",$A$6:$A$2005,"&gt;"&amp;A1750)=0,1,0))</f>
        <v/>
      </c>
      <c r="I1750" s="22">
        <f>IF(B1750&amp;""="","",COUNTIFS($B$6:B1750,B1750&amp;""))</f>
        <v/>
      </c>
      <c r="J1750" s="6">
        <f>IF(B1750&amp;""="","",B1750&amp;"|"&amp;I1750)</f>
        <v/>
      </c>
    </row>
    <row r="1751">
      <c r="A1751" s="13" t="n"/>
      <c r="B1751" s="5" t="n"/>
      <c r="C1751" s="15" t="n"/>
      <c r="D1751" s="14" t="n"/>
      <c r="E1751" s="5" t="n"/>
      <c r="F1751" s="5" t="n"/>
      <c r="G1751" s="6">
        <f>IF(B1751&amp;""="","",IFERROR(INDEX('الوحدات'!$C$6:$C$305,MATCH(B1751&amp;"",'الوحدات'!$A$6:$A$305,0))&amp;"","كود غير موجود"))</f>
        <v/>
      </c>
      <c r="H1751" s="22">
        <f>IF(OR(B1751&amp;""="",NOT(ISNUMBER(A1751))),"",IF(COUNTIFS($B$6:$B$2005,B1751&amp;"",$A$6:$A$2005,"&gt;"&amp;A1751)=0,1,0))</f>
        <v/>
      </c>
      <c r="I1751" s="22">
        <f>IF(B1751&amp;""="","",COUNTIFS($B$6:B1751,B1751&amp;""))</f>
        <v/>
      </c>
      <c r="J1751" s="6">
        <f>IF(B1751&amp;""="","",B1751&amp;"|"&amp;I1751)</f>
        <v/>
      </c>
    </row>
    <row r="1752">
      <c r="A1752" s="13" t="n"/>
      <c r="B1752" s="5" t="n"/>
      <c r="C1752" s="15" t="n"/>
      <c r="D1752" s="14" t="n"/>
      <c r="E1752" s="5" t="n"/>
      <c r="F1752" s="5" t="n"/>
      <c r="G1752" s="6">
        <f>IF(B1752&amp;""="","",IFERROR(INDEX('الوحدات'!$C$6:$C$305,MATCH(B1752&amp;"",'الوحدات'!$A$6:$A$305,0))&amp;"","كود غير موجود"))</f>
        <v/>
      </c>
      <c r="H1752" s="22">
        <f>IF(OR(B1752&amp;""="",NOT(ISNUMBER(A1752))),"",IF(COUNTIFS($B$6:$B$2005,B1752&amp;"",$A$6:$A$2005,"&gt;"&amp;A1752)=0,1,0))</f>
        <v/>
      </c>
      <c r="I1752" s="22">
        <f>IF(B1752&amp;""="","",COUNTIFS($B$6:B1752,B1752&amp;""))</f>
        <v/>
      </c>
      <c r="J1752" s="6">
        <f>IF(B1752&amp;""="","",B1752&amp;"|"&amp;I1752)</f>
        <v/>
      </c>
    </row>
    <row r="1753">
      <c r="A1753" s="13" t="n"/>
      <c r="B1753" s="5" t="n"/>
      <c r="C1753" s="15" t="n"/>
      <c r="D1753" s="14" t="n"/>
      <c r="E1753" s="5" t="n"/>
      <c r="F1753" s="5" t="n"/>
      <c r="G1753" s="6">
        <f>IF(B1753&amp;""="","",IFERROR(INDEX('الوحدات'!$C$6:$C$305,MATCH(B1753&amp;"",'الوحدات'!$A$6:$A$305,0))&amp;"","كود غير موجود"))</f>
        <v/>
      </c>
      <c r="H1753" s="22">
        <f>IF(OR(B1753&amp;""="",NOT(ISNUMBER(A1753))),"",IF(COUNTIFS($B$6:$B$2005,B1753&amp;"",$A$6:$A$2005,"&gt;"&amp;A1753)=0,1,0))</f>
        <v/>
      </c>
      <c r="I1753" s="22">
        <f>IF(B1753&amp;""="","",COUNTIFS($B$6:B1753,B1753&amp;""))</f>
        <v/>
      </c>
      <c r="J1753" s="6">
        <f>IF(B1753&amp;""="","",B1753&amp;"|"&amp;I1753)</f>
        <v/>
      </c>
    </row>
    <row r="1754">
      <c r="A1754" s="13" t="n"/>
      <c r="B1754" s="5" t="n"/>
      <c r="C1754" s="15" t="n"/>
      <c r="D1754" s="14" t="n"/>
      <c r="E1754" s="5" t="n"/>
      <c r="F1754" s="5" t="n"/>
      <c r="G1754" s="6">
        <f>IF(B1754&amp;""="","",IFERROR(INDEX('الوحدات'!$C$6:$C$305,MATCH(B1754&amp;"",'الوحدات'!$A$6:$A$305,0))&amp;"","كود غير موجود"))</f>
        <v/>
      </c>
      <c r="H1754" s="22">
        <f>IF(OR(B1754&amp;""="",NOT(ISNUMBER(A1754))),"",IF(COUNTIFS($B$6:$B$2005,B1754&amp;"",$A$6:$A$2005,"&gt;"&amp;A1754)=0,1,0))</f>
        <v/>
      </c>
      <c r="I1754" s="22">
        <f>IF(B1754&amp;""="","",COUNTIFS($B$6:B1754,B1754&amp;""))</f>
        <v/>
      </c>
      <c r="J1754" s="6">
        <f>IF(B1754&amp;""="","",B1754&amp;"|"&amp;I1754)</f>
        <v/>
      </c>
    </row>
    <row r="1755">
      <c r="A1755" s="13" t="n"/>
      <c r="B1755" s="5" t="n"/>
      <c r="C1755" s="15" t="n"/>
      <c r="D1755" s="14" t="n"/>
      <c r="E1755" s="5" t="n"/>
      <c r="F1755" s="5" t="n"/>
      <c r="G1755" s="6">
        <f>IF(B1755&amp;""="","",IFERROR(INDEX('الوحدات'!$C$6:$C$305,MATCH(B1755&amp;"",'الوحدات'!$A$6:$A$305,0))&amp;"","كود غير موجود"))</f>
        <v/>
      </c>
      <c r="H1755" s="22">
        <f>IF(OR(B1755&amp;""="",NOT(ISNUMBER(A1755))),"",IF(COUNTIFS($B$6:$B$2005,B1755&amp;"",$A$6:$A$2005,"&gt;"&amp;A1755)=0,1,0))</f>
        <v/>
      </c>
      <c r="I1755" s="22">
        <f>IF(B1755&amp;""="","",COUNTIFS($B$6:B1755,B1755&amp;""))</f>
        <v/>
      </c>
      <c r="J1755" s="6">
        <f>IF(B1755&amp;""="","",B1755&amp;"|"&amp;I1755)</f>
        <v/>
      </c>
    </row>
    <row r="1756">
      <c r="A1756" s="13" t="n"/>
      <c r="B1756" s="5" t="n"/>
      <c r="C1756" s="15" t="n"/>
      <c r="D1756" s="14" t="n"/>
      <c r="E1756" s="5" t="n"/>
      <c r="F1756" s="5" t="n"/>
      <c r="G1756" s="6">
        <f>IF(B1756&amp;""="","",IFERROR(INDEX('الوحدات'!$C$6:$C$305,MATCH(B1756&amp;"",'الوحدات'!$A$6:$A$305,0))&amp;"","كود غير موجود"))</f>
        <v/>
      </c>
      <c r="H1756" s="22">
        <f>IF(OR(B1756&amp;""="",NOT(ISNUMBER(A1756))),"",IF(COUNTIFS($B$6:$B$2005,B1756&amp;"",$A$6:$A$2005,"&gt;"&amp;A1756)=0,1,0))</f>
        <v/>
      </c>
      <c r="I1756" s="22">
        <f>IF(B1756&amp;""="","",COUNTIFS($B$6:B1756,B1756&amp;""))</f>
        <v/>
      </c>
      <c r="J1756" s="6">
        <f>IF(B1756&amp;""="","",B1756&amp;"|"&amp;I1756)</f>
        <v/>
      </c>
    </row>
    <row r="1757">
      <c r="A1757" s="13" t="n"/>
      <c r="B1757" s="5" t="n"/>
      <c r="C1757" s="15" t="n"/>
      <c r="D1757" s="14" t="n"/>
      <c r="E1757" s="5" t="n"/>
      <c r="F1757" s="5" t="n"/>
      <c r="G1757" s="6">
        <f>IF(B1757&amp;""="","",IFERROR(INDEX('الوحدات'!$C$6:$C$305,MATCH(B1757&amp;"",'الوحدات'!$A$6:$A$305,0))&amp;"","كود غير موجود"))</f>
        <v/>
      </c>
      <c r="H1757" s="22">
        <f>IF(OR(B1757&amp;""="",NOT(ISNUMBER(A1757))),"",IF(COUNTIFS($B$6:$B$2005,B1757&amp;"",$A$6:$A$2005,"&gt;"&amp;A1757)=0,1,0))</f>
        <v/>
      </c>
      <c r="I1757" s="22">
        <f>IF(B1757&amp;""="","",COUNTIFS($B$6:B1757,B1757&amp;""))</f>
        <v/>
      </c>
      <c r="J1757" s="6">
        <f>IF(B1757&amp;""="","",B1757&amp;"|"&amp;I1757)</f>
        <v/>
      </c>
    </row>
    <row r="1758">
      <c r="A1758" s="13" t="n"/>
      <c r="B1758" s="5" t="n"/>
      <c r="C1758" s="15" t="n"/>
      <c r="D1758" s="14" t="n"/>
      <c r="E1758" s="5" t="n"/>
      <c r="F1758" s="5" t="n"/>
      <c r="G1758" s="6">
        <f>IF(B1758&amp;""="","",IFERROR(INDEX('الوحدات'!$C$6:$C$305,MATCH(B1758&amp;"",'الوحدات'!$A$6:$A$305,0))&amp;"","كود غير موجود"))</f>
        <v/>
      </c>
      <c r="H1758" s="22">
        <f>IF(OR(B1758&amp;""="",NOT(ISNUMBER(A1758))),"",IF(COUNTIFS($B$6:$B$2005,B1758&amp;"",$A$6:$A$2005,"&gt;"&amp;A1758)=0,1,0))</f>
        <v/>
      </c>
      <c r="I1758" s="22">
        <f>IF(B1758&amp;""="","",COUNTIFS($B$6:B1758,B1758&amp;""))</f>
        <v/>
      </c>
      <c r="J1758" s="6">
        <f>IF(B1758&amp;""="","",B1758&amp;"|"&amp;I1758)</f>
        <v/>
      </c>
    </row>
    <row r="1759">
      <c r="A1759" s="13" t="n"/>
      <c r="B1759" s="5" t="n"/>
      <c r="C1759" s="15" t="n"/>
      <c r="D1759" s="14" t="n"/>
      <c r="E1759" s="5" t="n"/>
      <c r="F1759" s="5" t="n"/>
      <c r="G1759" s="6">
        <f>IF(B1759&amp;""="","",IFERROR(INDEX('الوحدات'!$C$6:$C$305,MATCH(B1759&amp;"",'الوحدات'!$A$6:$A$305,0))&amp;"","كود غير موجود"))</f>
        <v/>
      </c>
      <c r="H1759" s="22">
        <f>IF(OR(B1759&amp;""="",NOT(ISNUMBER(A1759))),"",IF(COUNTIFS($B$6:$B$2005,B1759&amp;"",$A$6:$A$2005,"&gt;"&amp;A1759)=0,1,0))</f>
        <v/>
      </c>
      <c r="I1759" s="22">
        <f>IF(B1759&amp;""="","",COUNTIFS($B$6:B1759,B1759&amp;""))</f>
        <v/>
      </c>
      <c r="J1759" s="6">
        <f>IF(B1759&amp;""="","",B1759&amp;"|"&amp;I1759)</f>
        <v/>
      </c>
    </row>
    <row r="1760">
      <c r="A1760" s="13" t="n"/>
      <c r="B1760" s="5" t="n"/>
      <c r="C1760" s="15" t="n"/>
      <c r="D1760" s="14" t="n"/>
      <c r="E1760" s="5" t="n"/>
      <c r="F1760" s="5" t="n"/>
      <c r="G1760" s="6">
        <f>IF(B1760&amp;""="","",IFERROR(INDEX('الوحدات'!$C$6:$C$305,MATCH(B1760&amp;"",'الوحدات'!$A$6:$A$305,0))&amp;"","كود غير موجود"))</f>
        <v/>
      </c>
      <c r="H1760" s="22">
        <f>IF(OR(B1760&amp;""="",NOT(ISNUMBER(A1760))),"",IF(COUNTIFS($B$6:$B$2005,B1760&amp;"",$A$6:$A$2005,"&gt;"&amp;A1760)=0,1,0))</f>
        <v/>
      </c>
      <c r="I1760" s="22">
        <f>IF(B1760&amp;""="","",COUNTIFS($B$6:B1760,B1760&amp;""))</f>
        <v/>
      </c>
      <c r="J1760" s="6">
        <f>IF(B1760&amp;""="","",B1760&amp;"|"&amp;I1760)</f>
        <v/>
      </c>
    </row>
    <row r="1761">
      <c r="A1761" s="13" t="n"/>
      <c r="B1761" s="5" t="n"/>
      <c r="C1761" s="15" t="n"/>
      <c r="D1761" s="14" t="n"/>
      <c r="E1761" s="5" t="n"/>
      <c r="F1761" s="5" t="n"/>
      <c r="G1761" s="6">
        <f>IF(B1761&amp;""="","",IFERROR(INDEX('الوحدات'!$C$6:$C$305,MATCH(B1761&amp;"",'الوحدات'!$A$6:$A$305,0))&amp;"","كود غير موجود"))</f>
        <v/>
      </c>
      <c r="H1761" s="22">
        <f>IF(OR(B1761&amp;""="",NOT(ISNUMBER(A1761))),"",IF(COUNTIFS($B$6:$B$2005,B1761&amp;"",$A$6:$A$2005,"&gt;"&amp;A1761)=0,1,0))</f>
        <v/>
      </c>
      <c r="I1761" s="22">
        <f>IF(B1761&amp;""="","",COUNTIFS($B$6:B1761,B1761&amp;""))</f>
        <v/>
      </c>
      <c r="J1761" s="6">
        <f>IF(B1761&amp;""="","",B1761&amp;"|"&amp;I1761)</f>
        <v/>
      </c>
    </row>
    <row r="1762">
      <c r="A1762" s="13" t="n"/>
      <c r="B1762" s="5" t="n"/>
      <c r="C1762" s="15" t="n"/>
      <c r="D1762" s="14" t="n"/>
      <c r="E1762" s="5" t="n"/>
      <c r="F1762" s="5" t="n"/>
      <c r="G1762" s="6">
        <f>IF(B1762&amp;""="","",IFERROR(INDEX('الوحدات'!$C$6:$C$305,MATCH(B1762&amp;"",'الوحدات'!$A$6:$A$305,0))&amp;"","كود غير موجود"))</f>
        <v/>
      </c>
      <c r="H1762" s="22">
        <f>IF(OR(B1762&amp;""="",NOT(ISNUMBER(A1762))),"",IF(COUNTIFS($B$6:$B$2005,B1762&amp;"",$A$6:$A$2005,"&gt;"&amp;A1762)=0,1,0))</f>
        <v/>
      </c>
      <c r="I1762" s="22">
        <f>IF(B1762&amp;""="","",COUNTIFS($B$6:B1762,B1762&amp;""))</f>
        <v/>
      </c>
      <c r="J1762" s="6">
        <f>IF(B1762&amp;""="","",B1762&amp;"|"&amp;I1762)</f>
        <v/>
      </c>
    </row>
    <row r="1763">
      <c r="A1763" s="13" t="n"/>
      <c r="B1763" s="5" t="n"/>
      <c r="C1763" s="15" t="n"/>
      <c r="D1763" s="14" t="n"/>
      <c r="E1763" s="5" t="n"/>
      <c r="F1763" s="5" t="n"/>
      <c r="G1763" s="6">
        <f>IF(B1763&amp;""="","",IFERROR(INDEX('الوحدات'!$C$6:$C$305,MATCH(B1763&amp;"",'الوحدات'!$A$6:$A$305,0))&amp;"","كود غير موجود"))</f>
        <v/>
      </c>
      <c r="H1763" s="22">
        <f>IF(OR(B1763&amp;""="",NOT(ISNUMBER(A1763))),"",IF(COUNTIFS($B$6:$B$2005,B1763&amp;"",$A$6:$A$2005,"&gt;"&amp;A1763)=0,1,0))</f>
        <v/>
      </c>
      <c r="I1763" s="22">
        <f>IF(B1763&amp;""="","",COUNTIFS($B$6:B1763,B1763&amp;""))</f>
        <v/>
      </c>
      <c r="J1763" s="6">
        <f>IF(B1763&amp;""="","",B1763&amp;"|"&amp;I1763)</f>
        <v/>
      </c>
    </row>
    <row r="1764">
      <c r="A1764" s="13" t="n"/>
      <c r="B1764" s="5" t="n"/>
      <c r="C1764" s="15" t="n"/>
      <c r="D1764" s="14" t="n"/>
      <c r="E1764" s="5" t="n"/>
      <c r="F1764" s="5" t="n"/>
      <c r="G1764" s="6">
        <f>IF(B1764&amp;""="","",IFERROR(INDEX('الوحدات'!$C$6:$C$305,MATCH(B1764&amp;"",'الوحدات'!$A$6:$A$305,0))&amp;"","كود غير موجود"))</f>
        <v/>
      </c>
      <c r="H1764" s="22">
        <f>IF(OR(B1764&amp;""="",NOT(ISNUMBER(A1764))),"",IF(COUNTIFS($B$6:$B$2005,B1764&amp;"",$A$6:$A$2005,"&gt;"&amp;A1764)=0,1,0))</f>
        <v/>
      </c>
      <c r="I1764" s="22">
        <f>IF(B1764&amp;""="","",COUNTIFS($B$6:B1764,B1764&amp;""))</f>
        <v/>
      </c>
      <c r="J1764" s="6">
        <f>IF(B1764&amp;""="","",B1764&amp;"|"&amp;I1764)</f>
        <v/>
      </c>
    </row>
    <row r="1765">
      <c r="A1765" s="13" t="n"/>
      <c r="B1765" s="5" t="n"/>
      <c r="C1765" s="15" t="n"/>
      <c r="D1765" s="14" t="n"/>
      <c r="E1765" s="5" t="n"/>
      <c r="F1765" s="5" t="n"/>
      <c r="G1765" s="6">
        <f>IF(B1765&amp;""="","",IFERROR(INDEX('الوحدات'!$C$6:$C$305,MATCH(B1765&amp;"",'الوحدات'!$A$6:$A$305,0))&amp;"","كود غير موجود"))</f>
        <v/>
      </c>
      <c r="H1765" s="22">
        <f>IF(OR(B1765&amp;""="",NOT(ISNUMBER(A1765))),"",IF(COUNTIFS($B$6:$B$2005,B1765&amp;"",$A$6:$A$2005,"&gt;"&amp;A1765)=0,1,0))</f>
        <v/>
      </c>
      <c r="I1765" s="22">
        <f>IF(B1765&amp;""="","",COUNTIFS($B$6:B1765,B1765&amp;""))</f>
        <v/>
      </c>
      <c r="J1765" s="6">
        <f>IF(B1765&amp;""="","",B1765&amp;"|"&amp;I1765)</f>
        <v/>
      </c>
    </row>
    <row r="1766">
      <c r="A1766" s="13" t="n"/>
      <c r="B1766" s="5" t="n"/>
      <c r="C1766" s="15" t="n"/>
      <c r="D1766" s="14" t="n"/>
      <c r="E1766" s="5" t="n"/>
      <c r="F1766" s="5" t="n"/>
      <c r="G1766" s="6">
        <f>IF(B1766&amp;""="","",IFERROR(INDEX('الوحدات'!$C$6:$C$305,MATCH(B1766&amp;"",'الوحدات'!$A$6:$A$305,0))&amp;"","كود غير موجود"))</f>
        <v/>
      </c>
      <c r="H1766" s="22">
        <f>IF(OR(B1766&amp;""="",NOT(ISNUMBER(A1766))),"",IF(COUNTIFS($B$6:$B$2005,B1766&amp;"",$A$6:$A$2005,"&gt;"&amp;A1766)=0,1,0))</f>
        <v/>
      </c>
      <c r="I1766" s="22">
        <f>IF(B1766&amp;""="","",COUNTIFS($B$6:B1766,B1766&amp;""))</f>
        <v/>
      </c>
      <c r="J1766" s="6">
        <f>IF(B1766&amp;""="","",B1766&amp;"|"&amp;I1766)</f>
        <v/>
      </c>
    </row>
    <row r="1767">
      <c r="A1767" s="13" t="n"/>
      <c r="B1767" s="5" t="n"/>
      <c r="C1767" s="15" t="n"/>
      <c r="D1767" s="14" t="n"/>
      <c r="E1767" s="5" t="n"/>
      <c r="F1767" s="5" t="n"/>
      <c r="G1767" s="6">
        <f>IF(B1767&amp;""="","",IFERROR(INDEX('الوحدات'!$C$6:$C$305,MATCH(B1767&amp;"",'الوحدات'!$A$6:$A$305,0))&amp;"","كود غير موجود"))</f>
        <v/>
      </c>
      <c r="H1767" s="22">
        <f>IF(OR(B1767&amp;""="",NOT(ISNUMBER(A1767))),"",IF(COUNTIFS($B$6:$B$2005,B1767&amp;"",$A$6:$A$2005,"&gt;"&amp;A1767)=0,1,0))</f>
        <v/>
      </c>
      <c r="I1767" s="22">
        <f>IF(B1767&amp;""="","",COUNTIFS($B$6:B1767,B1767&amp;""))</f>
        <v/>
      </c>
      <c r="J1767" s="6">
        <f>IF(B1767&amp;""="","",B1767&amp;"|"&amp;I1767)</f>
        <v/>
      </c>
    </row>
    <row r="1768">
      <c r="A1768" s="13" t="n"/>
      <c r="B1768" s="5" t="n"/>
      <c r="C1768" s="15" t="n"/>
      <c r="D1768" s="14" t="n"/>
      <c r="E1768" s="5" t="n"/>
      <c r="F1768" s="5" t="n"/>
      <c r="G1768" s="6">
        <f>IF(B1768&amp;""="","",IFERROR(INDEX('الوحدات'!$C$6:$C$305,MATCH(B1768&amp;"",'الوحدات'!$A$6:$A$305,0))&amp;"","كود غير موجود"))</f>
        <v/>
      </c>
      <c r="H1768" s="22">
        <f>IF(OR(B1768&amp;""="",NOT(ISNUMBER(A1768))),"",IF(COUNTIFS($B$6:$B$2005,B1768&amp;"",$A$6:$A$2005,"&gt;"&amp;A1768)=0,1,0))</f>
        <v/>
      </c>
      <c r="I1768" s="22">
        <f>IF(B1768&amp;""="","",COUNTIFS($B$6:B1768,B1768&amp;""))</f>
        <v/>
      </c>
      <c r="J1768" s="6">
        <f>IF(B1768&amp;""="","",B1768&amp;"|"&amp;I1768)</f>
        <v/>
      </c>
    </row>
    <row r="1769">
      <c r="A1769" s="13" t="n"/>
      <c r="B1769" s="5" t="n"/>
      <c r="C1769" s="15" t="n"/>
      <c r="D1769" s="14" t="n"/>
      <c r="E1769" s="5" t="n"/>
      <c r="F1769" s="5" t="n"/>
      <c r="G1769" s="6">
        <f>IF(B1769&amp;""="","",IFERROR(INDEX('الوحدات'!$C$6:$C$305,MATCH(B1769&amp;"",'الوحدات'!$A$6:$A$305,0))&amp;"","كود غير موجود"))</f>
        <v/>
      </c>
      <c r="H1769" s="22">
        <f>IF(OR(B1769&amp;""="",NOT(ISNUMBER(A1769))),"",IF(COUNTIFS($B$6:$B$2005,B1769&amp;"",$A$6:$A$2005,"&gt;"&amp;A1769)=0,1,0))</f>
        <v/>
      </c>
      <c r="I1769" s="22">
        <f>IF(B1769&amp;""="","",COUNTIFS($B$6:B1769,B1769&amp;""))</f>
        <v/>
      </c>
      <c r="J1769" s="6">
        <f>IF(B1769&amp;""="","",B1769&amp;"|"&amp;I1769)</f>
        <v/>
      </c>
    </row>
    <row r="1770">
      <c r="A1770" s="13" t="n"/>
      <c r="B1770" s="5" t="n"/>
      <c r="C1770" s="15" t="n"/>
      <c r="D1770" s="14" t="n"/>
      <c r="E1770" s="5" t="n"/>
      <c r="F1770" s="5" t="n"/>
      <c r="G1770" s="6">
        <f>IF(B1770&amp;""="","",IFERROR(INDEX('الوحدات'!$C$6:$C$305,MATCH(B1770&amp;"",'الوحدات'!$A$6:$A$305,0))&amp;"","كود غير موجود"))</f>
        <v/>
      </c>
      <c r="H1770" s="22">
        <f>IF(OR(B1770&amp;""="",NOT(ISNUMBER(A1770))),"",IF(COUNTIFS($B$6:$B$2005,B1770&amp;"",$A$6:$A$2005,"&gt;"&amp;A1770)=0,1,0))</f>
        <v/>
      </c>
      <c r="I1770" s="22">
        <f>IF(B1770&amp;""="","",COUNTIFS($B$6:B1770,B1770&amp;""))</f>
        <v/>
      </c>
      <c r="J1770" s="6">
        <f>IF(B1770&amp;""="","",B1770&amp;"|"&amp;I1770)</f>
        <v/>
      </c>
    </row>
    <row r="1771">
      <c r="A1771" s="13" t="n"/>
      <c r="B1771" s="5" t="n"/>
      <c r="C1771" s="15" t="n"/>
      <c r="D1771" s="14" t="n"/>
      <c r="E1771" s="5" t="n"/>
      <c r="F1771" s="5" t="n"/>
      <c r="G1771" s="6">
        <f>IF(B1771&amp;""="","",IFERROR(INDEX('الوحدات'!$C$6:$C$305,MATCH(B1771&amp;"",'الوحدات'!$A$6:$A$305,0))&amp;"","كود غير موجود"))</f>
        <v/>
      </c>
      <c r="H1771" s="22">
        <f>IF(OR(B1771&amp;""="",NOT(ISNUMBER(A1771))),"",IF(COUNTIFS($B$6:$B$2005,B1771&amp;"",$A$6:$A$2005,"&gt;"&amp;A1771)=0,1,0))</f>
        <v/>
      </c>
      <c r="I1771" s="22">
        <f>IF(B1771&amp;""="","",COUNTIFS($B$6:B1771,B1771&amp;""))</f>
        <v/>
      </c>
      <c r="J1771" s="6">
        <f>IF(B1771&amp;""="","",B1771&amp;"|"&amp;I1771)</f>
        <v/>
      </c>
    </row>
    <row r="1772">
      <c r="A1772" s="13" t="n"/>
      <c r="B1772" s="5" t="n"/>
      <c r="C1772" s="15" t="n"/>
      <c r="D1772" s="14" t="n"/>
      <c r="E1772" s="5" t="n"/>
      <c r="F1772" s="5" t="n"/>
      <c r="G1772" s="6">
        <f>IF(B1772&amp;""="","",IFERROR(INDEX('الوحدات'!$C$6:$C$305,MATCH(B1772&amp;"",'الوحدات'!$A$6:$A$305,0))&amp;"","كود غير موجود"))</f>
        <v/>
      </c>
      <c r="H1772" s="22">
        <f>IF(OR(B1772&amp;""="",NOT(ISNUMBER(A1772))),"",IF(COUNTIFS($B$6:$B$2005,B1772&amp;"",$A$6:$A$2005,"&gt;"&amp;A1772)=0,1,0))</f>
        <v/>
      </c>
      <c r="I1772" s="22">
        <f>IF(B1772&amp;""="","",COUNTIFS($B$6:B1772,B1772&amp;""))</f>
        <v/>
      </c>
      <c r="J1772" s="6">
        <f>IF(B1772&amp;""="","",B1772&amp;"|"&amp;I1772)</f>
        <v/>
      </c>
    </row>
    <row r="1773">
      <c r="A1773" s="13" t="n"/>
      <c r="B1773" s="5" t="n"/>
      <c r="C1773" s="15" t="n"/>
      <c r="D1773" s="14" t="n"/>
      <c r="E1773" s="5" t="n"/>
      <c r="F1773" s="5" t="n"/>
      <c r="G1773" s="6">
        <f>IF(B1773&amp;""="","",IFERROR(INDEX('الوحدات'!$C$6:$C$305,MATCH(B1773&amp;"",'الوحدات'!$A$6:$A$305,0))&amp;"","كود غير موجود"))</f>
        <v/>
      </c>
      <c r="H1773" s="22">
        <f>IF(OR(B1773&amp;""="",NOT(ISNUMBER(A1773))),"",IF(COUNTIFS($B$6:$B$2005,B1773&amp;"",$A$6:$A$2005,"&gt;"&amp;A1773)=0,1,0))</f>
        <v/>
      </c>
      <c r="I1773" s="22">
        <f>IF(B1773&amp;""="","",COUNTIFS($B$6:B1773,B1773&amp;""))</f>
        <v/>
      </c>
      <c r="J1773" s="6">
        <f>IF(B1773&amp;""="","",B1773&amp;"|"&amp;I1773)</f>
        <v/>
      </c>
    </row>
    <row r="1774">
      <c r="A1774" s="13" t="n"/>
      <c r="B1774" s="5" t="n"/>
      <c r="C1774" s="15" t="n"/>
      <c r="D1774" s="14" t="n"/>
      <c r="E1774" s="5" t="n"/>
      <c r="F1774" s="5" t="n"/>
      <c r="G1774" s="6">
        <f>IF(B1774&amp;""="","",IFERROR(INDEX('الوحدات'!$C$6:$C$305,MATCH(B1774&amp;"",'الوحدات'!$A$6:$A$305,0))&amp;"","كود غير موجود"))</f>
        <v/>
      </c>
      <c r="H1774" s="22">
        <f>IF(OR(B1774&amp;""="",NOT(ISNUMBER(A1774))),"",IF(COUNTIFS($B$6:$B$2005,B1774&amp;"",$A$6:$A$2005,"&gt;"&amp;A1774)=0,1,0))</f>
        <v/>
      </c>
      <c r="I1774" s="22">
        <f>IF(B1774&amp;""="","",COUNTIFS($B$6:B1774,B1774&amp;""))</f>
        <v/>
      </c>
      <c r="J1774" s="6">
        <f>IF(B1774&amp;""="","",B1774&amp;"|"&amp;I1774)</f>
        <v/>
      </c>
    </row>
    <row r="1775">
      <c r="A1775" s="13" t="n"/>
      <c r="B1775" s="5" t="n"/>
      <c r="C1775" s="15" t="n"/>
      <c r="D1775" s="14" t="n"/>
      <c r="E1775" s="5" t="n"/>
      <c r="F1775" s="5" t="n"/>
      <c r="G1775" s="6">
        <f>IF(B1775&amp;""="","",IFERROR(INDEX('الوحدات'!$C$6:$C$305,MATCH(B1775&amp;"",'الوحدات'!$A$6:$A$305,0))&amp;"","كود غير موجود"))</f>
        <v/>
      </c>
      <c r="H1775" s="22">
        <f>IF(OR(B1775&amp;""="",NOT(ISNUMBER(A1775))),"",IF(COUNTIFS($B$6:$B$2005,B1775&amp;"",$A$6:$A$2005,"&gt;"&amp;A1775)=0,1,0))</f>
        <v/>
      </c>
      <c r="I1775" s="22">
        <f>IF(B1775&amp;""="","",COUNTIFS($B$6:B1775,B1775&amp;""))</f>
        <v/>
      </c>
      <c r="J1775" s="6">
        <f>IF(B1775&amp;""="","",B1775&amp;"|"&amp;I1775)</f>
        <v/>
      </c>
    </row>
    <row r="1776">
      <c r="A1776" s="13" t="n"/>
      <c r="B1776" s="5" t="n"/>
      <c r="C1776" s="15" t="n"/>
      <c r="D1776" s="14" t="n"/>
      <c r="E1776" s="5" t="n"/>
      <c r="F1776" s="5" t="n"/>
      <c r="G1776" s="6">
        <f>IF(B1776&amp;""="","",IFERROR(INDEX('الوحدات'!$C$6:$C$305,MATCH(B1776&amp;"",'الوحدات'!$A$6:$A$305,0))&amp;"","كود غير موجود"))</f>
        <v/>
      </c>
      <c r="H1776" s="22">
        <f>IF(OR(B1776&amp;""="",NOT(ISNUMBER(A1776))),"",IF(COUNTIFS($B$6:$B$2005,B1776&amp;"",$A$6:$A$2005,"&gt;"&amp;A1776)=0,1,0))</f>
        <v/>
      </c>
      <c r="I1776" s="22">
        <f>IF(B1776&amp;""="","",COUNTIFS($B$6:B1776,B1776&amp;""))</f>
        <v/>
      </c>
      <c r="J1776" s="6">
        <f>IF(B1776&amp;""="","",B1776&amp;"|"&amp;I1776)</f>
        <v/>
      </c>
    </row>
    <row r="1777">
      <c r="A1777" s="13" t="n"/>
      <c r="B1777" s="5" t="n"/>
      <c r="C1777" s="15" t="n"/>
      <c r="D1777" s="14" t="n"/>
      <c r="E1777" s="5" t="n"/>
      <c r="F1777" s="5" t="n"/>
      <c r="G1777" s="6">
        <f>IF(B1777&amp;""="","",IFERROR(INDEX('الوحدات'!$C$6:$C$305,MATCH(B1777&amp;"",'الوحدات'!$A$6:$A$305,0))&amp;"","كود غير موجود"))</f>
        <v/>
      </c>
      <c r="H1777" s="22">
        <f>IF(OR(B1777&amp;""="",NOT(ISNUMBER(A1777))),"",IF(COUNTIFS($B$6:$B$2005,B1777&amp;"",$A$6:$A$2005,"&gt;"&amp;A1777)=0,1,0))</f>
        <v/>
      </c>
      <c r="I1777" s="22">
        <f>IF(B1777&amp;""="","",COUNTIFS($B$6:B1777,B1777&amp;""))</f>
        <v/>
      </c>
      <c r="J1777" s="6">
        <f>IF(B1777&amp;""="","",B1777&amp;"|"&amp;I1777)</f>
        <v/>
      </c>
    </row>
    <row r="1778">
      <c r="A1778" s="13" t="n"/>
      <c r="B1778" s="5" t="n"/>
      <c r="C1778" s="15" t="n"/>
      <c r="D1778" s="14" t="n"/>
      <c r="E1778" s="5" t="n"/>
      <c r="F1778" s="5" t="n"/>
      <c r="G1778" s="6">
        <f>IF(B1778&amp;""="","",IFERROR(INDEX('الوحدات'!$C$6:$C$305,MATCH(B1778&amp;"",'الوحدات'!$A$6:$A$305,0))&amp;"","كود غير موجود"))</f>
        <v/>
      </c>
      <c r="H1778" s="22">
        <f>IF(OR(B1778&amp;""="",NOT(ISNUMBER(A1778))),"",IF(COUNTIFS($B$6:$B$2005,B1778&amp;"",$A$6:$A$2005,"&gt;"&amp;A1778)=0,1,0))</f>
        <v/>
      </c>
      <c r="I1778" s="22">
        <f>IF(B1778&amp;""="","",COUNTIFS($B$6:B1778,B1778&amp;""))</f>
        <v/>
      </c>
      <c r="J1778" s="6">
        <f>IF(B1778&amp;""="","",B1778&amp;"|"&amp;I1778)</f>
        <v/>
      </c>
    </row>
    <row r="1779">
      <c r="A1779" s="13" t="n"/>
      <c r="B1779" s="5" t="n"/>
      <c r="C1779" s="15" t="n"/>
      <c r="D1779" s="14" t="n"/>
      <c r="E1779" s="5" t="n"/>
      <c r="F1779" s="5" t="n"/>
      <c r="G1779" s="6">
        <f>IF(B1779&amp;""="","",IFERROR(INDEX('الوحدات'!$C$6:$C$305,MATCH(B1779&amp;"",'الوحدات'!$A$6:$A$305,0))&amp;"","كود غير موجود"))</f>
        <v/>
      </c>
      <c r="H1779" s="22">
        <f>IF(OR(B1779&amp;""="",NOT(ISNUMBER(A1779))),"",IF(COUNTIFS($B$6:$B$2005,B1779&amp;"",$A$6:$A$2005,"&gt;"&amp;A1779)=0,1,0))</f>
        <v/>
      </c>
      <c r="I1779" s="22">
        <f>IF(B1779&amp;""="","",COUNTIFS($B$6:B1779,B1779&amp;""))</f>
        <v/>
      </c>
      <c r="J1779" s="6">
        <f>IF(B1779&amp;""="","",B1779&amp;"|"&amp;I1779)</f>
        <v/>
      </c>
    </row>
    <row r="1780">
      <c r="A1780" s="13" t="n"/>
      <c r="B1780" s="5" t="n"/>
      <c r="C1780" s="15" t="n"/>
      <c r="D1780" s="14" t="n"/>
      <c r="E1780" s="5" t="n"/>
      <c r="F1780" s="5" t="n"/>
      <c r="G1780" s="6">
        <f>IF(B1780&amp;""="","",IFERROR(INDEX('الوحدات'!$C$6:$C$305,MATCH(B1780&amp;"",'الوحدات'!$A$6:$A$305,0))&amp;"","كود غير موجود"))</f>
        <v/>
      </c>
      <c r="H1780" s="22">
        <f>IF(OR(B1780&amp;""="",NOT(ISNUMBER(A1780))),"",IF(COUNTIFS($B$6:$B$2005,B1780&amp;"",$A$6:$A$2005,"&gt;"&amp;A1780)=0,1,0))</f>
        <v/>
      </c>
      <c r="I1780" s="22">
        <f>IF(B1780&amp;""="","",COUNTIFS($B$6:B1780,B1780&amp;""))</f>
        <v/>
      </c>
      <c r="J1780" s="6">
        <f>IF(B1780&amp;""="","",B1780&amp;"|"&amp;I1780)</f>
        <v/>
      </c>
    </row>
    <row r="1781">
      <c r="A1781" s="13" t="n"/>
      <c r="B1781" s="5" t="n"/>
      <c r="C1781" s="15" t="n"/>
      <c r="D1781" s="14" t="n"/>
      <c r="E1781" s="5" t="n"/>
      <c r="F1781" s="5" t="n"/>
      <c r="G1781" s="6">
        <f>IF(B1781&amp;""="","",IFERROR(INDEX('الوحدات'!$C$6:$C$305,MATCH(B1781&amp;"",'الوحدات'!$A$6:$A$305,0))&amp;"","كود غير موجود"))</f>
        <v/>
      </c>
      <c r="H1781" s="22">
        <f>IF(OR(B1781&amp;""="",NOT(ISNUMBER(A1781))),"",IF(COUNTIFS($B$6:$B$2005,B1781&amp;"",$A$6:$A$2005,"&gt;"&amp;A1781)=0,1,0))</f>
        <v/>
      </c>
      <c r="I1781" s="22">
        <f>IF(B1781&amp;""="","",COUNTIFS($B$6:B1781,B1781&amp;""))</f>
        <v/>
      </c>
      <c r="J1781" s="6">
        <f>IF(B1781&amp;""="","",B1781&amp;"|"&amp;I1781)</f>
        <v/>
      </c>
    </row>
    <row r="1782">
      <c r="A1782" s="13" t="n"/>
      <c r="B1782" s="5" t="n"/>
      <c r="C1782" s="15" t="n"/>
      <c r="D1782" s="14" t="n"/>
      <c r="E1782" s="5" t="n"/>
      <c r="F1782" s="5" t="n"/>
      <c r="G1782" s="6">
        <f>IF(B1782&amp;""="","",IFERROR(INDEX('الوحدات'!$C$6:$C$305,MATCH(B1782&amp;"",'الوحدات'!$A$6:$A$305,0))&amp;"","كود غير موجود"))</f>
        <v/>
      </c>
      <c r="H1782" s="22">
        <f>IF(OR(B1782&amp;""="",NOT(ISNUMBER(A1782))),"",IF(COUNTIFS($B$6:$B$2005,B1782&amp;"",$A$6:$A$2005,"&gt;"&amp;A1782)=0,1,0))</f>
        <v/>
      </c>
      <c r="I1782" s="22">
        <f>IF(B1782&amp;""="","",COUNTIFS($B$6:B1782,B1782&amp;""))</f>
        <v/>
      </c>
      <c r="J1782" s="6">
        <f>IF(B1782&amp;""="","",B1782&amp;"|"&amp;I1782)</f>
        <v/>
      </c>
    </row>
    <row r="1783">
      <c r="A1783" s="13" t="n"/>
      <c r="B1783" s="5" t="n"/>
      <c r="C1783" s="15" t="n"/>
      <c r="D1783" s="14" t="n"/>
      <c r="E1783" s="5" t="n"/>
      <c r="F1783" s="5" t="n"/>
      <c r="G1783" s="6">
        <f>IF(B1783&amp;""="","",IFERROR(INDEX('الوحدات'!$C$6:$C$305,MATCH(B1783&amp;"",'الوحدات'!$A$6:$A$305,0))&amp;"","كود غير موجود"))</f>
        <v/>
      </c>
      <c r="H1783" s="22">
        <f>IF(OR(B1783&amp;""="",NOT(ISNUMBER(A1783))),"",IF(COUNTIFS($B$6:$B$2005,B1783&amp;"",$A$6:$A$2005,"&gt;"&amp;A1783)=0,1,0))</f>
        <v/>
      </c>
      <c r="I1783" s="22">
        <f>IF(B1783&amp;""="","",COUNTIFS($B$6:B1783,B1783&amp;""))</f>
        <v/>
      </c>
      <c r="J1783" s="6">
        <f>IF(B1783&amp;""="","",B1783&amp;"|"&amp;I1783)</f>
        <v/>
      </c>
    </row>
    <row r="1784">
      <c r="A1784" s="13" t="n"/>
      <c r="B1784" s="5" t="n"/>
      <c r="C1784" s="15" t="n"/>
      <c r="D1784" s="14" t="n"/>
      <c r="E1784" s="5" t="n"/>
      <c r="F1784" s="5" t="n"/>
      <c r="G1784" s="6">
        <f>IF(B1784&amp;""="","",IFERROR(INDEX('الوحدات'!$C$6:$C$305,MATCH(B1784&amp;"",'الوحدات'!$A$6:$A$305,0))&amp;"","كود غير موجود"))</f>
        <v/>
      </c>
      <c r="H1784" s="22">
        <f>IF(OR(B1784&amp;""="",NOT(ISNUMBER(A1784))),"",IF(COUNTIFS($B$6:$B$2005,B1784&amp;"",$A$6:$A$2005,"&gt;"&amp;A1784)=0,1,0))</f>
        <v/>
      </c>
      <c r="I1784" s="22">
        <f>IF(B1784&amp;""="","",COUNTIFS($B$6:B1784,B1784&amp;""))</f>
        <v/>
      </c>
      <c r="J1784" s="6">
        <f>IF(B1784&amp;""="","",B1784&amp;"|"&amp;I1784)</f>
        <v/>
      </c>
    </row>
    <row r="1785">
      <c r="A1785" s="13" t="n"/>
      <c r="B1785" s="5" t="n"/>
      <c r="C1785" s="15" t="n"/>
      <c r="D1785" s="14" t="n"/>
      <c r="E1785" s="5" t="n"/>
      <c r="F1785" s="5" t="n"/>
      <c r="G1785" s="6">
        <f>IF(B1785&amp;""="","",IFERROR(INDEX('الوحدات'!$C$6:$C$305,MATCH(B1785&amp;"",'الوحدات'!$A$6:$A$305,0))&amp;"","كود غير موجود"))</f>
        <v/>
      </c>
      <c r="H1785" s="22">
        <f>IF(OR(B1785&amp;""="",NOT(ISNUMBER(A1785))),"",IF(COUNTIFS($B$6:$B$2005,B1785&amp;"",$A$6:$A$2005,"&gt;"&amp;A1785)=0,1,0))</f>
        <v/>
      </c>
      <c r="I1785" s="22">
        <f>IF(B1785&amp;""="","",COUNTIFS($B$6:B1785,B1785&amp;""))</f>
        <v/>
      </c>
      <c r="J1785" s="6">
        <f>IF(B1785&amp;""="","",B1785&amp;"|"&amp;I1785)</f>
        <v/>
      </c>
    </row>
    <row r="1786">
      <c r="A1786" s="13" t="n"/>
      <c r="B1786" s="5" t="n"/>
      <c r="C1786" s="15" t="n"/>
      <c r="D1786" s="14" t="n"/>
      <c r="E1786" s="5" t="n"/>
      <c r="F1786" s="5" t="n"/>
      <c r="G1786" s="6">
        <f>IF(B1786&amp;""="","",IFERROR(INDEX('الوحدات'!$C$6:$C$305,MATCH(B1786&amp;"",'الوحدات'!$A$6:$A$305,0))&amp;"","كود غير موجود"))</f>
        <v/>
      </c>
      <c r="H1786" s="22">
        <f>IF(OR(B1786&amp;""="",NOT(ISNUMBER(A1786))),"",IF(COUNTIFS($B$6:$B$2005,B1786&amp;"",$A$6:$A$2005,"&gt;"&amp;A1786)=0,1,0))</f>
        <v/>
      </c>
      <c r="I1786" s="22">
        <f>IF(B1786&amp;""="","",COUNTIFS($B$6:B1786,B1786&amp;""))</f>
        <v/>
      </c>
      <c r="J1786" s="6">
        <f>IF(B1786&amp;""="","",B1786&amp;"|"&amp;I1786)</f>
        <v/>
      </c>
    </row>
    <row r="1787">
      <c r="A1787" s="13" t="n"/>
      <c r="B1787" s="5" t="n"/>
      <c r="C1787" s="15" t="n"/>
      <c r="D1787" s="14" t="n"/>
      <c r="E1787" s="5" t="n"/>
      <c r="F1787" s="5" t="n"/>
      <c r="G1787" s="6">
        <f>IF(B1787&amp;""="","",IFERROR(INDEX('الوحدات'!$C$6:$C$305,MATCH(B1787&amp;"",'الوحدات'!$A$6:$A$305,0))&amp;"","كود غير موجود"))</f>
        <v/>
      </c>
      <c r="H1787" s="22">
        <f>IF(OR(B1787&amp;""="",NOT(ISNUMBER(A1787))),"",IF(COUNTIFS($B$6:$B$2005,B1787&amp;"",$A$6:$A$2005,"&gt;"&amp;A1787)=0,1,0))</f>
        <v/>
      </c>
      <c r="I1787" s="22">
        <f>IF(B1787&amp;""="","",COUNTIFS($B$6:B1787,B1787&amp;""))</f>
        <v/>
      </c>
      <c r="J1787" s="6">
        <f>IF(B1787&amp;""="","",B1787&amp;"|"&amp;I1787)</f>
        <v/>
      </c>
    </row>
    <row r="1788">
      <c r="A1788" s="13" t="n"/>
      <c r="B1788" s="5" t="n"/>
      <c r="C1788" s="15" t="n"/>
      <c r="D1788" s="14" t="n"/>
      <c r="E1788" s="5" t="n"/>
      <c r="F1788" s="5" t="n"/>
      <c r="G1788" s="6">
        <f>IF(B1788&amp;""="","",IFERROR(INDEX('الوحدات'!$C$6:$C$305,MATCH(B1788&amp;"",'الوحدات'!$A$6:$A$305,0))&amp;"","كود غير موجود"))</f>
        <v/>
      </c>
      <c r="H1788" s="22">
        <f>IF(OR(B1788&amp;""="",NOT(ISNUMBER(A1788))),"",IF(COUNTIFS($B$6:$B$2005,B1788&amp;"",$A$6:$A$2005,"&gt;"&amp;A1788)=0,1,0))</f>
        <v/>
      </c>
      <c r="I1788" s="22">
        <f>IF(B1788&amp;""="","",COUNTIFS($B$6:B1788,B1788&amp;""))</f>
        <v/>
      </c>
      <c r="J1788" s="6">
        <f>IF(B1788&amp;""="","",B1788&amp;"|"&amp;I1788)</f>
        <v/>
      </c>
    </row>
    <row r="1789">
      <c r="A1789" s="13" t="n"/>
      <c r="B1789" s="5" t="n"/>
      <c r="C1789" s="15" t="n"/>
      <c r="D1789" s="14" t="n"/>
      <c r="E1789" s="5" t="n"/>
      <c r="F1789" s="5" t="n"/>
      <c r="G1789" s="6">
        <f>IF(B1789&amp;""="","",IFERROR(INDEX('الوحدات'!$C$6:$C$305,MATCH(B1789&amp;"",'الوحدات'!$A$6:$A$305,0))&amp;"","كود غير موجود"))</f>
        <v/>
      </c>
      <c r="H1789" s="22">
        <f>IF(OR(B1789&amp;""="",NOT(ISNUMBER(A1789))),"",IF(COUNTIFS($B$6:$B$2005,B1789&amp;"",$A$6:$A$2005,"&gt;"&amp;A1789)=0,1,0))</f>
        <v/>
      </c>
      <c r="I1789" s="22">
        <f>IF(B1789&amp;""="","",COUNTIFS($B$6:B1789,B1789&amp;""))</f>
        <v/>
      </c>
      <c r="J1789" s="6">
        <f>IF(B1789&amp;""="","",B1789&amp;"|"&amp;I1789)</f>
        <v/>
      </c>
    </row>
    <row r="1790">
      <c r="A1790" s="13" t="n"/>
      <c r="B1790" s="5" t="n"/>
      <c r="C1790" s="15" t="n"/>
      <c r="D1790" s="14" t="n"/>
      <c r="E1790" s="5" t="n"/>
      <c r="F1790" s="5" t="n"/>
      <c r="G1790" s="6">
        <f>IF(B1790&amp;""="","",IFERROR(INDEX('الوحدات'!$C$6:$C$305,MATCH(B1790&amp;"",'الوحدات'!$A$6:$A$305,0))&amp;"","كود غير موجود"))</f>
        <v/>
      </c>
      <c r="H1790" s="22">
        <f>IF(OR(B1790&amp;""="",NOT(ISNUMBER(A1790))),"",IF(COUNTIFS($B$6:$B$2005,B1790&amp;"",$A$6:$A$2005,"&gt;"&amp;A1790)=0,1,0))</f>
        <v/>
      </c>
      <c r="I1790" s="22">
        <f>IF(B1790&amp;""="","",COUNTIFS($B$6:B1790,B1790&amp;""))</f>
        <v/>
      </c>
      <c r="J1790" s="6">
        <f>IF(B1790&amp;""="","",B1790&amp;"|"&amp;I1790)</f>
        <v/>
      </c>
    </row>
    <row r="1791">
      <c r="A1791" s="13" t="n"/>
      <c r="B1791" s="5" t="n"/>
      <c r="C1791" s="15" t="n"/>
      <c r="D1791" s="14" t="n"/>
      <c r="E1791" s="5" t="n"/>
      <c r="F1791" s="5" t="n"/>
      <c r="G1791" s="6">
        <f>IF(B1791&amp;""="","",IFERROR(INDEX('الوحدات'!$C$6:$C$305,MATCH(B1791&amp;"",'الوحدات'!$A$6:$A$305,0))&amp;"","كود غير موجود"))</f>
        <v/>
      </c>
      <c r="H1791" s="22">
        <f>IF(OR(B1791&amp;""="",NOT(ISNUMBER(A1791))),"",IF(COUNTIFS($B$6:$B$2005,B1791&amp;"",$A$6:$A$2005,"&gt;"&amp;A1791)=0,1,0))</f>
        <v/>
      </c>
      <c r="I1791" s="22">
        <f>IF(B1791&amp;""="","",COUNTIFS($B$6:B1791,B1791&amp;""))</f>
        <v/>
      </c>
      <c r="J1791" s="6">
        <f>IF(B1791&amp;""="","",B1791&amp;"|"&amp;I1791)</f>
        <v/>
      </c>
    </row>
    <row r="1792">
      <c r="A1792" s="13" t="n"/>
      <c r="B1792" s="5" t="n"/>
      <c r="C1792" s="15" t="n"/>
      <c r="D1792" s="14" t="n"/>
      <c r="E1792" s="5" t="n"/>
      <c r="F1792" s="5" t="n"/>
      <c r="G1792" s="6">
        <f>IF(B1792&amp;""="","",IFERROR(INDEX('الوحدات'!$C$6:$C$305,MATCH(B1792&amp;"",'الوحدات'!$A$6:$A$305,0))&amp;"","كود غير موجود"))</f>
        <v/>
      </c>
      <c r="H1792" s="22">
        <f>IF(OR(B1792&amp;""="",NOT(ISNUMBER(A1792))),"",IF(COUNTIFS($B$6:$B$2005,B1792&amp;"",$A$6:$A$2005,"&gt;"&amp;A1792)=0,1,0))</f>
        <v/>
      </c>
      <c r="I1792" s="22">
        <f>IF(B1792&amp;""="","",COUNTIFS($B$6:B1792,B1792&amp;""))</f>
        <v/>
      </c>
      <c r="J1792" s="6">
        <f>IF(B1792&amp;""="","",B1792&amp;"|"&amp;I1792)</f>
        <v/>
      </c>
    </row>
    <row r="1793">
      <c r="A1793" s="13" t="n"/>
      <c r="B1793" s="5" t="n"/>
      <c r="C1793" s="15" t="n"/>
      <c r="D1793" s="14" t="n"/>
      <c r="E1793" s="5" t="n"/>
      <c r="F1793" s="5" t="n"/>
      <c r="G1793" s="6">
        <f>IF(B1793&amp;""="","",IFERROR(INDEX('الوحدات'!$C$6:$C$305,MATCH(B1793&amp;"",'الوحدات'!$A$6:$A$305,0))&amp;"","كود غير موجود"))</f>
        <v/>
      </c>
      <c r="H1793" s="22">
        <f>IF(OR(B1793&amp;""="",NOT(ISNUMBER(A1793))),"",IF(COUNTIFS($B$6:$B$2005,B1793&amp;"",$A$6:$A$2005,"&gt;"&amp;A1793)=0,1,0))</f>
        <v/>
      </c>
      <c r="I1793" s="22">
        <f>IF(B1793&amp;""="","",COUNTIFS($B$6:B1793,B1793&amp;""))</f>
        <v/>
      </c>
      <c r="J1793" s="6">
        <f>IF(B1793&amp;""="","",B1793&amp;"|"&amp;I1793)</f>
        <v/>
      </c>
    </row>
    <row r="1794">
      <c r="A1794" s="13" t="n"/>
      <c r="B1794" s="5" t="n"/>
      <c r="C1794" s="15" t="n"/>
      <c r="D1794" s="14" t="n"/>
      <c r="E1794" s="5" t="n"/>
      <c r="F1794" s="5" t="n"/>
      <c r="G1794" s="6">
        <f>IF(B1794&amp;""="","",IFERROR(INDEX('الوحدات'!$C$6:$C$305,MATCH(B1794&amp;"",'الوحدات'!$A$6:$A$305,0))&amp;"","كود غير موجود"))</f>
        <v/>
      </c>
      <c r="H1794" s="22">
        <f>IF(OR(B1794&amp;""="",NOT(ISNUMBER(A1794))),"",IF(COUNTIFS($B$6:$B$2005,B1794&amp;"",$A$6:$A$2005,"&gt;"&amp;A1794)=0,1,0))</f>
        <v/>
      </c>
      <c r="I1794" s="22">
        <f>IF(B1794&amp;""="","",COUNTIFS($B$6:B1794,B1794&amp;""))</f>
        <v/>
      </c>
      <c r="J1794" s="6">
        <f>IF(B1794&amp;""="","",B1794&amp;"|"&amp;I1794)</f>
        <v/>
      </c>
    </row>
    <row r="1795">
      <c r="A1795" s="13" t="n"/>
      <c r="B1795" s="5" t="n"/>
      <c r="C1795" s="15" t="n"/>
      <c r="D1795" s="14" t="n"/>
      <c r="E1795" s="5" t="n"/>
      <c r="F1795" s="5" t="n"/>
      <c r="G1795" s="6">
        <f>IF(B1795&amp;""="","",IFERROR(INDEX('الوحدات'!$C$6:$C$305,MATCH(B1795&amp;"",'الوحدات'!$A$6:$A$305,0))&amp;"","كود غير موجود"))</f>
        <v/>
      </c>
      <c r="H1795" s="22">
        <f>IF(OR(B1795&amp;""="",NOT(ISNUMBER(A1795))),"",IF(COUNTIFS($B$6:$B$2005,B1795&amp;"",$A$6:$A$2005,"&gt;"&amp;A1795)=0,1,0))</f>
        <v/>
      </c>
      <c r="I1795" s="22">
        <f>IF(B1795&amp;""="","",COUNTIFS($B$6:B1795,B1795&amp;""))</f>
        <v/>
      </c>
      <c r="J1795" s="6">
        <f>IF(B1795&amp;""="","",B1795&amp;"|"&amp;I1795)</f>
        <v/>
      </c>
    </row>
    <row r="1796">
      <c r="A1796" s="13" t="n"/>
      <c r="B1796" s="5" t="n"/>
      <c r="C1796" s="15" t="n"/>
      <c r="D1796" s="14" t="n"/>
      <c r="E1796" s="5" t="n"/>
      <c r="F1796" s="5" t="n"/>
      <c r="G1796" s="6">
        <f>IF(B1796&amp;""="","",IFERROR(INDEX('الوحدات'!$C$6:$C$305,MATCH(B1796&amp;"",'الوحدات'!$A$6:$A$305,0))&amp;"","كود غير موجود"))</f>
        <v/>
      </c>
      <c r="H1796" s="22">
        <f>IF(OR(B1796&amp;""="",NOT(ISNUMBER(A1796))),"",IF(COUNTIFS($B$6:$B$2005,B1796&amp;"",$A$6:$A$2005,"&gt;"&amp;A1796)=0,1,0))</f>
        <v/>
      </c>
      <c r="I1796" s="22">
        <f>IF(B1796&amp;""="","",COUNTIFS($B$6:B1796,B1796&amp;""))</f>
        <v/>
      </c>
      <c r="J1796" s="6">
        <f>IF(B1796&amp;""="","",B1796&amp;"|"&amp;I1796)</f>
        <v/>
      </c>
    </row>
    <row r="1797">
      <c r="A1797" s="13" t="n"/>
      <c r="B1797" s="5" t="n"/>
      <c r="C1797" s="15" t="n"/>
      <c r="D1797" s="14" t="n"/>
      <c r="E1797" s="5" t="n"/>
      <c r="F1797" s="5" t="n"/>
      <c r="G1797" s="6">
        <f>IF(B1797&amp;""="","",IFERROR(INDEX('الوحدات'!$C$6:$C$305,MATCH(B1797&amp;"",'الوحدات'!$A$6:$A$305,0))&amp;"","كود غير موجود"))</f>
        <v/>
      </c>
      <c r="H1797" s="22">
        <f>IF(OR(B1797&amp;""="",NOT(ISNUMBER(A1797))),"",IF(COUNTIFS($B$6:$B$2005,B1797&amp;"",$A$6:$A$2005,"&gt;"&amp;A1797)=0,1,0))</f>
        <v/>
      </c>
      <c r="I1797" s="22">
        <f>IF(B1797&amp;""="","",COUNTIFS($B$6:B1797,B1797&amp;""))</f>
        <v/>
      </c>
      <c r="J1797" s="6">
        <f>IF(B1797&amp;""="","",B1797&amp;"|"&amp;I1797)</f>
        <v/>
      </c>
    </row>
    <row r="1798">
      <c r="A1798" s="13" t="n"/>
      <c r="B1798" s="5" t="n"/>
      <c r="C1798" s="15" t="n"/>
      <c r="D1798" s="14" t="n"/>
      <c r="E1798" s="5" t="n"/>
      <c r="F1798" s="5" t="n"/>
      <c r="G1798" s="6">
        <f>IF(B1798&amp;""="","",IFERROR(INDEX('الوحدات'!$C$6:$C$305,MATCH(B1798&amp;"",'الوحدات'!$A$6:$A$305,0))&amp;"","كود غير موجود"))</f>
        <v/>
      </c>
      <c r="H1798" s="22">
        <f>IF(OR(B1798&amp;""="",NOT(ISNUMBER(A1798))),"",IF(COUNTIFS($B$6:$B$2005,B1798&amp;"",$A$6:$A$2005,"&gt;"&amp;A1798)=0,1,0))</f>
        <v/>
      </c>
      <c r="I1798" s="22">
        <f>IF(B1798&amp;""="","",COUNTIFS($B$6:B1798,B1798&amp;""))</f>
        <v/>
      </c>
      <c r="J1798" s="6">
        <f>IF(B1798&amp;""="","",B1798&amp;"|"&amp;I1798)</f>
        <v/>
      </c>
    </row>
    <row r="1799">
      <c r="A1799" s="13" t="n"/>
      <c r="B1799" s="5" t="n"/>
      <c r="C1799" s="15" t="n"/>
      <c r="D1799" s="14" t="n"/>
      <c r="E1799" s="5" t="n"/>
      <c r="F1799" s="5" t="n"/>
      <c r="G1799" s="6">
        <f>IF(B1799&amp;""="","",IFERROR(INDEX('الوحدات'!$C$6:$C$305,MATCH(B1799&amp;"",'الوحدات'!$A$6:$A$305,0))&amp;"","كود غير موجود"))</f>
        <v/>
      </c>
      <c r="H1799" s="22">
        <f>IF(OR(B1799&amp;""="",NOT(ISNUMBER(A1799))),"",IF(COUNTIFS($B$6:$B$2005,B1799&amp;"",$A$6:$A$2005,"&gt;"&amp;A1799)=0,1,0))</f>
        <v/>
      </c>
      <c r="I1799" s="22">
        <f>IF(B1799&amp;""="","",COUNTIFS($B$6:B1799,B1799&amp;""))</f>
        <v/>
      </c>
      <c r="J1799" s="6">
        <f>IF(B1799&amp;""="","",B1799&amp;"|"&amp;I1799)</f>
        <v/>
      </c>
    </row>
    <row r="1800">
      <c r="A1800" s="13" t="n"/>
      <c r="B1800" s="5" t="n"/>
      <c r="C1800" s="15" t="n"/>
      <c r="D1800" s="14" t="n"/>
      <c r="E1800" s="5" t="n"/>
      <c r="F1800" s="5" t="n"/>
      <c r="G1800" s="6">
        <f>IF(B1800&amp;""="","",IFERROR(INDEX('الوحدات'!$C$6:$C$305,MATCH(B1800&amp;"",'الوحدات'!$A$6:$A$305,0))&amp;"","كود غير موجود"))</f>
        <v/>
      </c>
      <c r="H1800" s="22">
        <f>IF(OR(B1800&amp;""="",NOT(ISNUMBER(A1800))),"",IF(COUNTIFS($B$6:$B$2005,B1800&amp;"",$A$6:$A$2005,"&gt;"&amp;A1800)=0,1,0))</f>
        <v/>
      </c>
      <c r="I1800" s="22">
        <f>IF(B1800&amp;""="","",COUNTIFS($B$6:B1800,B1800&amp;""))</f>
        <v/>
      </c>
      <c r="J1800" s="6">
        <f>IF(B1800&amp;""="","",B1800&amp;"|"&amp;I1800)</f>
        <v/>
      </c>
    </row>
    <row r="1801">
      <c r="A1801" s="13" t="n"/>
      <c r="B1801" s="5" t="n"/>
      <c r="C1801" s="15" t="n"/>
      <c r="D1801" s="14" t="n"/>
      <c r="E1801" s="5" t="n"/>
      <c r="F1801" s="5" t="n"/>
      <c r="G1801" s="6">
        <f>IF(B1801&amp;""="","",IFERROR(INDEX('الوحدات'!$C$6:$C$305,MATCH(B1801&amp;"",'الوحدات'!$A$6:$A$305,0))&amp;"","كود غير موجود"))</f>
        <v/>
      </c>
      <c r="H1801" s="22">
        <f>IF(OR(B1801&amp;""="",NOT(ISNUMBER(A1801))),"",IF(COUNTIFS($B$6:$B$2005,B1801&amp;"",$A$6:$A$2005,"&gt;"&amp;A1801)=0,1,0))</f>
        <v/>
      </c>
      <c r="I1801" s="22">
        <f>IF(B1801&amp;""="","",COUNTIFS($B$6:B1801,B1801&amp;""))</f>
        <v/>
      </c>
      <c r="J1801" s="6">
        <f>IF(B1801&amp;""="","",B1801&amp;"|"&amp;I1801)</f>
        <v/>
      </c>
    </row>
    <row r="1802">
      <c r="A1802" s="13" t="n"/>
      <c r="B1802" s="5" t="n"/>
      <c r="C1802" s="15" t="n"/>
      <c r="D1802" s="14" t="n"/>
      <c r="E1802" s="5" t="n"/>
      <c r="F1802" s="5" t="n"/>
      <c r="G1802" s="6">
        <f>IF(B1802&amp;""="","",IFERROR(INDEX('الوحدات'!$C$6:$C$305,MATCH(B1802&amp;"",'الوحدات'!$A$6:$A$305,0))&amp;"","كود غير موجود"))</f>
        <v/>
      </c>
      <c r="H1802" s="22">
        <f>IF(OR(B1802&amp;""="",NOT(ISNUMBER(A1802))),"",IF(COUNTIFS($B$6:$B$2005,B1802&amp;"",$A$6:$A$2005,"&gt;"&amp;A1802)=0,1,0))</f>
        <v/>
      </c>
      <c r="I1802" s="22">
        <f>IF(B1802&amp;""="","",COUNTIFS($B$6:B1802,B1802&amp;""))</f>
        <v/>
      </c>
      <c r="J1802" s="6">
        <f>IF(B1802&amp;""="","",B1802&amp;"|"&amp;I1802)</f>
        <v/>
      </c>
    </row>
    <row r="1803">
      <c r="A1803" s="13" t="n"/>
      <c r="B1803" s="5" t="n"/>
      <c r="C1803" s="15" t="n"/>
      <c r="D1803" s="14" t="n"/>
      <c r="E1803" s="5" t="n"/>
      <c r="F1803" s="5" t="n"/>
      <c r="G1803" s="6">
        <f>IF(B1803&amp;""="","",IFERROR(INDEX('الوحدات'!$C$6:$C$305,MATCH(B1803&amp;"",'الوحدات'!$A$6:$A$305,0))&amp;"","كود غير موجود"))</f>
        <v/>
      </c>
      <c r="H1803" s="22">
        <f>IF(OR(B1803&amp;""="",NOT(ISNUMBER(A1803))),"",IF(COUNTIFS($B$6:$B$2005,B1803&amp;"",$A$6:$A$2005,"&gt;"&amp;A1803)=0,1,0))</f>
        <v/>
      </c>
      <c r="I1803" s="22">
        <f>IF(B1803&amp;""="","",COUNTIFS($B$6:B1803,B1803&amp;""))</f>
        <v/>
      </c>
      <c r="J1803" s="6">
        <f>IF(B1803&amp;""="","",B1803&amp;"|"&amp;I1803)</f>
        <v/>
      </c>
    </row>
    <row r="1804">
      <c r="A1804" s="13" t="n"/>
      <c r="B1804" s="5" t="n"/>
      <c r="C1804" s="15" t="n"/>
      <c r="D1804" s="14" t="n"/>
      <c r="E1804" s="5" t="n"/>
      <c r="F1804" s="5" t="n"/>
      <c r="G1804" s="6">
        <f>IF(B1804&amp;""="","",IFERROR(INDEX('الوحدات'!$C$6:$C$305,MATCH(B1804&amp;"",'الوحدات'!$A$6:$A$305,0))&amp;"","كود غير موجود"))</f>
        <v/>
      </c>
      <c r="H1804" s="22">
        <f>IF(OR(B1804&amp;""="",NOT(ISNUMBER(A1804))),"",IF(COUNTIFS($B$6:$B$2005,B1804&amp;"",$A$6:$A$2005,"&gt;"&amp;A1804)=0,1,0))</f>
        <v/>
      </c>
      <c r="I1804" s="22">
        <f>IF(B1804&amp;""="","",COUNTIFS($B$6:B1804,B1804&amp;""))</f>
        <v/>
      </c>
      <c r="J1804" s="6">
        <f>IF(B1804&amp;""="","",B1804&amp;"|"&amp;I1804)</f>
        <v/>
      </c>
    </row>
    <row r="1805">
      <c r="A1805" s="13" t="n"/>
      <c r="B1805" s="5" t="n"/>
      <c r="C1805" s="15" t="n"/>
      <c r="D1805" s="14" t="n"/>
      <c r="E1805" s="5" t="n"/>
      <c r="F1805" s="5" t="n"/>
      <c r="G1805" s="6">
        <f>IF(B1805&amp;""="","",IFERROR(INDEX('الوحدات'!$C$6:$C$305,MATCH(B1805&amp;"",'الوحدات'!$A$6:$A$305,0))&amp;"","كود غير موجود"))</f>
        <v/>
      </c>
      <c r="H1805" s="22">
        <f>IF(OR(B1805&amp;""="",NOT(ISNUMBER(A1805))),"",IF(COUNTIFS($B$6:$B$2005,B1805&amp;"",$A$6:$A$2005,"&gt;"&amp;A1805)=0,1,0))</f>
        <v/>
      </c>
      <c r="I1805" s="22">
        <f>IF(B1805&amp;""="","",COUNTIFS($B$6:B1805,B1805&amp;""))</f>
        <v/>
      </c>
      <c r="J1805" s="6">
        <f>IF(B1805&amp;""="","",B1805&amp;"|"&amp;I1805)</f>
        <v/>
      </c>
    </row>
    <row r="1806">
      <c r="A1806" s="13" t="n"/>
      <c r="B1806" s="5" t="n"/>
      <c r="C1806" s="15" t="n"/>
      <c r="D1806" s="14" t="n"/>
      <c r="E1806" s="5" t="n"/>
      <c r="F1806" s="5" t="n"/>
      <c r="G1806" s="6">
        <f>IF(B1806&amp;""="","",IFERROR(INDEX('الوحدات'!$C$6:$C$305,MATCH(B1806&amp;"",'الوحدات'!$A$6:$A$305,0))&amp;"","كود غير موجود"))</f>
        <v/>
      </c>
      <c r="H1806" s="22">
        <f>IF(OR(B1806&amp;""="",NOT(ISNUMBER(A1806))),"",IF(COUNTIFS($B$6:$B$2005,B1806&amp;"",$A$6:$A$2005,"&gt;"&amp;A1806)=0,1,0))</f>
        <v/>
      </c>
      <c r="I1806" s="22">
        <f>IF(B1806&amp;""="","",COUNTIFS($B$6:B1806,B1806&amp;""))</f>
        <v/>
      </c>
      <c r="J1806" s="6">
        <f>IF(B1806&amp;""="","",B1806&amp;"|"&amp;I1806)</f>
        <v/>
      </c>
    </row>
    <row r="1807">
      <c r="A1807" s="13" t="n"/>
      <c r="B1807" s="5" t="n"/>
      <c r="C1807" s="15" t="n"/>
      <c r="D1807" s="14" t="n"/>
      <c r="E1807" s="5" t="n"/>
      <c r="F1807" s="5" t="n"/>
      <c r="G1807" s="6">
        <f>IF(B1807&amp;""="","",IFERROR(INDEX('الوحدات'!$C$6:$C$305,MATCH(B1807&amp;"",'الوحدات'!$A$6:$A$305,0))&amp;"","كود غير موجود"))</f>
        <v/>
      </c>
      <c r="H1807" s="22">
        <f>IF(OR(B1807&amp;""="",NOT(ISNUMBER(A1807))),"",IF(COUNTIFS($B$6:$B$2005,B1807&amp;"",$A$6:$A$2005,"&gt;"&amp;A1807)=0,1,0))</f>
        <v/>
      </c>
      <c r="I1807" s="22">
        <f>IF(B1807&amp;""="","",COUNTIFS($B$6:B1807,B1807&amp;""))</f>
        <v/>
      </c>
      <c r="J1807" s="6">
        <f>IF(B1807&amp;""="","",B1807&amp;"|"&amp;I1807)</f>
        <v/>
      </c>
    </row>
    <row r="1808">
      <c r="A1808" s="13" t="n"/>
      <c r="B1808" s="5" t="n"/>
      <c r="C1808" s="15" t="n"/>
      <c r="D1808" s="14" t="n"/>
      <c r="E1808" s="5" t="n"/>
      <c r="F1808" s="5" t="n"/>
      <c r="G1808" s="6">
        <f>IF(B1808&amp;""="","",IFERROR(INDEX('الوحدات'!$C$6:$C$305,MATCH(B1808&amp;"",'الوحدات'!$A$6:$A$305,0))&amp;"","كود غير موجود"))</f>
        <v/>
      </c>
      <c r="H1808" s="22">
        <f>IF(OR(B1808&amp;""="",NOT(ISNUMBER(A1808))),"",IF(COUNTIFS($B$6:$B$2005,B1808&amp;"",$A$6:$A$2005,"&gt;"&amp;A1808)=0,1,0))</f>
        <v/>
      </c>
      <c r="I1808" s="22">
        <f>IF(B1808&amp;""="","",COUNTIFS($B$6:B1808,B1808&amp;""))</f>
        <v/>
      </c>
      <c r="J1808" s="6">
        <f>IF(B1808&amp;""="","",B1808&amp;"|"&amp;I1808)</f>
        <v/>
      </c>
    </row>
    <row r="1809">
      <c r="A1809" s="13" t="n"/>
      <c r="B1809" s="5" t="n"/>
      <c r="C1809" s="15" t="n"/>
      <c r="D1809" s="14" t="n"/>
      <c r="E1809" s="5" t="n"/>
      <c r="F1809" s="5" t="n"/>
      <c r="G1809" s="6">
        <f>IF(B1809&amp;""="","",IFERROR(INDEX('الوحدات'!$C$6:$C$305,MATCH(B1809&amp;"",'الوحدات'!$A$6:$A$305,0))&amp;"","كود غير موجود"))</f>
        <v/>
      </c>
      <c r="H1809" s="22">
        <f>IF(OR(B1809&amp;""="",NOT(ISNUMBER(A1809))),"",IF(COUNTIFS($B$6:$B$2005,B1809&amp;"",$A$6:$A$2005,"&gt;"&amp;A1809)=0,1,0))</f>
        <v/>
      </c>
      <c r="I1809" s="22">
        <f>IF(B1809&amp;""="","",COUNTIFS($B$6:B1809,B1809&amp;""))</f>
        <v/>
      </c>
      <c r="J1809" s="6">
        <f>IF(B1809&amp;""="","",B1809&amp;"|"&amp;I1809)</f>
        <v/>
      </c>
    </row>
    <row r="1810">
      <c r="A1810" s="13" t="n"/>
      <c r="B1810" s="5" t="n"/>
      <c r="C1810" s="15" t="n"/>
      <c r="D1810" s="14" t="n"/>
      <c r="E1810" s="5" t="n"/>
      <c r="F1810" s="5" t="n"/>
      <c r="G1810" s="6">
        <f>IF(B1810&amp;""="","",IFERROR(INDEX('الوحدات'!$C$6:$C$305,MATCH(B1810&amp;"",'الوحدات'!$A$6:$A$305,0))&amp;"","كود غير موجود"))</f>
        <v/>
      </c>
      <c r="H1810" s="22">
        <f>IF(OR(B1810&amp;""="",NOT(ISNUMBER(A1810))),"",IF(COUNTIFS($B$6:$B$2005,B1810&amp;"",$A$6:$A$2005,"&gt;"&amp;A1810)=0,1,0))</f>
        <v/>
      </c>
      <c r="I1810" s="22">
        <f>IF(B1810&amp;""="","",COUNTIFS($B$6:B1810,B1810&amp;""))</f>
        <v/>
      </c>
      <c r="J1810" s="6">
        <f>IF(B1810&amp;""="","",B1810&amp;"|"&amp;I1810)</f>
        <v/>
      </c>
    </row>
    <row r="1811">
      <c r="A1811" s="13" t="n"/>
      <c r="B1811" s="5" t="n"/>
      <c r="C1811" s="15" t="n"/>
      <c r="D1811" s="14" t="n"/>
      <c r="E1811" s="5" t="n"/>
      <c r="F1811" s="5" t="n"/>
      <c r="G1811" s="6">
        <f>IF(B1811&amp;""="","",IFERROR(INDEX('الوحدات'!$C$6:$C$305,MATCH(B1811&amp;"",'الوحدات'!$A$6:$A$305,0))&amp;"","كود غير موجود"))</f>
        <v/>
      </c>
      <c r="H1811" s="22">
        <f>IF(OR(B1811&amp;""="",NOT(ISNUMBER(A1811))),"",IF(COUNTIFS($B$6:$B$2005,B1811&amp;"",$A$6:$A$2005,"&gt;"&amp;A1811)=0,1,0))</f>
        <v/>
      </c>
      <c r="I1811" s="22">
        <f>IF(B1811&amp;""="","",COUNTIFS($B$6:B1811,B1811&amp;""))</f>
        <v/>
      </c>
      <c r="J1811" s="6">
        <f>IF(B1811&amp;""="","",B1811&amp;"|"&amp;I1811)</f>
        <v/>
      </c>
    </row>
    <row r="1812">
      <c r="A1812" s="13" t="n"/>
      <c r="B1812" s="5" t="n"/>
      <c r="C1812" s="15" t="n"/>
      <c r="D1812" s="14" t="n"/>
      <c r="E1812" s="5" t="n"/>
      <c r="F1812" s="5" t="n"/>
      <c r="G1812" s="6">
        <f>IF(B1812&amp;""="","",IFERROR(INDEX('الوحدات'!$C$6:$C$305,MATCH(B1812&amp;"",'الوحدات'!$A$6:$A$305,0))&amp;"","كود غير موجود"))</f>
        <v/>
      </c>
      <c r="H1812" s="22">
        <f>IF(OR(B1812&amp;""="",NOT(ISNUMBER(A1812))),"",IF(COUNTIFS($B$6:$B$2005,B1812&amp;"",$A$6:$A$2005,"&gt;"&amp;A1812)=0,1,0))</f>
        <v/>
      </c>
      <c r="I1812" s="22">
        <f>IF(B1812&amp;""="","",COUNTIFS($B$6:B1812,B1812&amp;""))</f>
        <v/>
      </c>
      <c r="J1812" s="6">
        <f>IF(B1812&amp;""="","",B1812&amp;"|"&amp;I1812)</f>
        <v/>
      </c>
    </row>
    <row r="1813">
      <c r="A1813" s="13" t="n"/>
      <c r="B1813" s="5" t="n"/>
      <c r="C1813" s="15" t="n"/>
      <c r="D1813" s="14" t="n"/>
      <c r="E1813" s="5" t="n"/>
      <c r="F1813" s="5" t="n"/>
      <c r="G1813" s="6">
        <f>IF(B1813&amp;""="","",IFERROR(INDEX('الوحدات'!$C$6:$C$305,MATCH(B1813&amp;"",'الوحدات'!$A$6:$A$305,0))&amp;"","كود غير موجود"))</f>
        <v/>
      </c>
      <c r="H1813" s="22">
        <f>IF(OR(B1813&amp;""="",NOT(ISNUMBER(A1813))),"",IF(COUNTIFS($B$6:$B$2005,B1813&amp;"",$A$6:$A$2005,"&gt;"&amp;A1813)=0,1,0))</f>
        <v/>
      </c>
      <c r="I1813" s="22">
        <f>IF(B1813&amp;""="","",COUNTIFS($B$6:B1813,B1813&amp;""))</f>
        <v/>
      </c>
      <c r="J1813" s="6">
        <f>IF(B1813&amp;""="","",B1813&amp;"|"&amp;I1813)</f>
        <v/>
      </c>
    </row>
    <row r="1814">
      <c r="A1814" s="13" t="n"/>
      <c r="B1814" s="5" t="n"/>
      <c r="C1814" s="15" t="n"/>
      <c r="D1814" s="14" t="n"/>
      <c r="E1814" s="5" t="n"/>
      <c r="F1814" s="5" t="n"/>
      <c r="G1814" s="6">
        <f>IF(B1814&amp;""="","",IFERROR(INDEX('الوحدات'!$C$6:$C$305,MATCH(B1814&amp;"",'الوحدات'!$A$6:$A$305,0))&amp;"","كود غير موجود"))</f>
        <v/>
      </c>
      <c r="H1814" s="22">
        <f>IF(OR(B1814&amp;""="",NOT(ISNUMBER(A1814))),"",IF(COUNTIFS($B$6:$B$2005,B1814&amp;"",$A$6:$A$2005,"&gt;"&amp;A1814)=0,1,0))</f>
        <v/>
      </c>
      <c r="I1814" s="22">
        <f>IF(B1814&amp;""="","",COUNTIFS($B$6:B1814,B1814&amp;""))</f>
        <v/>
      </c>
      <c r="J1814" s="6">
        <f>IF(B1814&amp;""="","",B1814&amp;"|"&amp;I1814)</f>
        <v/>
      </c>
    </row>
    <row r="1815">
      <c r="A1815" s="13" t="n"/>
      <c r="B1815" s="5" t="n"/>
      <c r="C1815" s="15" t="n"/>
      <c r="D1815" s="14" t="n"/>
      <c r="E1815" s="5" t="n"/>
      <c r="F1815" s="5" t="n"/>
      <c r="G1815" s="6">
        <f>IF(B1815&amp;""="","",IFERROR(INDEX('الوحدات'!$C$6:$C$305,MATCH(B1815&amp;"",'الوحدات'!$A$6:$A$305,0))&amp;"","كود غير موجود"))</f>
        <v/>
      </c>
      <c r="H1815" s="22">
        <f>IF(OR(B1815&amp;""="",NOT(ISNUMBER(A1815))),"",IF(COUNTIFS($B$6:$B$2005,B1815&amp;"",$A$6:$A$2005,"&gt;"&amp;A1815)=0,1,0))</f>
        <v/>
      </c>
      <c r="I1815" s="22">
        <f>IF(B1815&amp;""="","",COUNTIFS($B$6:B1815,B1815&amp;""))</f>
        <v/>
      </c>
      <c r="J1815" s="6">
        <f>IF(B1815&amp;""="","",B1815&amp;"|"&amp;I1815)</f>
        <v/>
      </c>
    </row>
    <row r="1816">
      <c r="A1816" s="13" t="n"/>
      <c r="B1816" s="5" t="n"/>
      <c r="C1816" s="15" t="n"/>
      <c r="D1816" s="14" t="n"/>
      <c r="E1816" s="5" t="n"/>
      <c r="F1816" s="5" t="n"/>
      <c r="G1816" s="6">
        <f>IF(B1816&amp;""="","",IFERROR(INDEX('الوحدات'!$C$6:$C$305,MATCH(B1816&amp;"",'الوحدات'!$A$6:$A$305,0))&amp;"","كود غير موجود"))</f>
        <v/>
      </c>
      <c r="H1816" s="22">
        <f>IF(OR(B1816&amp;""="",NOT(ISNUMBER(A1816))),"",IF(COUNTIFS($B$6:$B$2005,B1816&amp;"",$A$6:$A$2005,"&gt;"&amp;A1816)=0,1,0))</f>
        <v/>
      </c>
      <c r="I1816" s="22">
        <f>IF(B1816&amp;""="","",COUNTIFS($B$6:B1816,B1816&amp;""))</f>
        <v/>
      </c>
      <c r="J1816" s="6">
        <f>IF(B1816&amp;""="","",B1816&amp;"|"&amp;I1816)</f>
        <v/>
      </c>
    </row>
    <row r="1817">
      <c r="A1817" s="13" t="n"/>
      <c r="B1817" s="5" t="n"/>
      <c r="C1817" s="15" t="n"/>
      <c r="D1817" s="14" t="n"/>
      <c r="E1817" s="5" t="n"/>
      <c r="F1817" s="5" t="n"/>
      <c r="G1817" s="6">
        <f>IF(B1817&amp;""="","",IFERROR(INDEX('الوحدات'!$C$6:$C$305,MATCH(B1817&amp;"",'الوحدات'!$A$6:$A$305,0))&amp;"","كود غير موجود"))</f>
        <v/>
      </c>
      <c r="H1817" s="22">
        <f>IF(OR(B1817&amp;""="",NOT(ISNUMBER(A1817))),"",IF(COUNTIFS($B$6:$B$2005,B1817&amp;"",$A$6:$A$2005,"&gt;"&amp;A1817)=0,1,0))</f>
        <v/>
      </c>
      <c r="I1817" s="22">
        <f>IF(B1817&amp;""="","",COUNTIFS($B$6:B1817,B1817&amp;""))</f>
        <v/>
      </c>
      <c r="J1817" s="6">
        <f>IF(B1817&amp;""="","",B1817&amp;"|"&amp;I1817)</f>
        <v/>
      </c>
    </row>
    <row r="1818">
      <c r="A1818" s="13" t="n"/>
      <c r="B1818" s="5" t="n"/>
      <c r="C1818" s="15" t="n"/>
      <c r="D1818" s="14" t="n"/>
      <c r="E1818" s="5" t="n"/>
      <c r="F1818" s="5" t="n"/>
      <c r="G1818" s="6">
        <f>IF(B1818&amp;""="","",IFERROR(INDEX('الوحدات'!$C$6:$C$305,MATCH(B1818&amp;"",'الوحدات'!$A$6:$A$305,0))&amp;"","كود غير موجود"))</f>
        <v/>
      </c>
      <c r="H1818" s="22">
        <f>IF(OR(B1818&amp;""="",NOT(ISNUMBER(A1818))),"",IF(COUNTIFS($B$6:$B$2005,B1818&amp;"",$A$6:$A$2005,"&gt;"&amp;A1818)=0,1,0))</f>
        <v/>
      </c>
      <c r="I1818" s="22">
        <f>IF(B1818&amp;""="","",COUNTIFS($B$6:B1818,B1818&amp;""))</f>
        <v/>
      </c>
      <c r="J1818" s="6">
        <f>IF(B1818&amp;""="","",B1818&amp;"|"&amp;I1818)</f>
        <v/>
      </c>
    </row>
    <row r="1819">
      <c r="A1819" s="13" t="n"/>
      <c r="B1819" s="5" t="n"/>
      <c r="C1819" s="15" t="n"/>
      <c r="D1819" s="14" t="n"/>
      <c r="E1819" s="5" t="n"/>
      <c r="F1819" s="5" t="n"/>
      <c r="G1819" s="6">
        <f>IF(B1819&amp;""="","",IFERROR(INDEX('الوحدات'!$C$6:$C$305,MATCH(B1819&amp;"",'الوحدات'!$A$6:$A$305,0))&amp;"","كود غير موجود"))</f>
        <v/>
      </c>
      <c r="H1819" s="22">
        <f>IF(OR(B1819&amp;""="",NOT(ISNUMBER(A1819))),"",IF(COUNTIFS($B$6:$B$2005,B1819&amp;"",$A$6:$A$2005,"&gt;"&amp;A1819)=0,1,0))</f>
        <v/>
      </c>
      <c r="I1819" s="22">
        <f>IF(B1819&amp;""="","",COUNTIFS($B$6:B1819,B1819&amp;""))</f>
        <v/>
      </c>
      <c r="J1819" s="6">
        <f>IF(B1819&amp;""="","",B1819&amp;"|"&amp;I1819)</f>
        <v/>
      </c>
    </row>
    <row r="1820">
      <c r="A1820" s="13" t="n"/>
      <c r="B1820" s="5" t="n"/>
      <c r="C1820" s="15" t="n"/>
      <c r="D1820" s="14" t="n"/>
      <c r="E1820" s="5" t="n"/>
      <c r="F1820" s="5" t="n"/>
      <c r="G1820" s="6">
        <f>IF(B1820&amp;""="","",IFERROR(INDEX('الوحدات'!$C$6:$C$305,MATCH(B1820&amp;"",'الوحدات'!$A$6:$A$305,0))&amp;"","كود غير موجود"))</f>
        <v/>
      </c>
      <c r="H1820" s="22">
        <f>IF(OR(B1820&amp;""="",NOT(ISNUMBER(A1820))),"",IF(COUNTIFS($B$6:$B$2005,B1820&amp;"",$A$6:$A$2005,"&gt;"&amp;A1820)=0,1,0))</f>
        <v/>
      </c>
      <c r="I1820" s="22">
        <f>IF(B1820&amp;""="","",COUNTIFS($B$6:B1820,B1820&amp;""))</f>
        <v/>
      </c>
      <c r="J1820" s="6">
        <f>IF(B1820&amp;""="","",B1820&amp;"|"&amp;I1820)</f>
        <v/>
      </c>
    </row>
    <row r="1821">
      <c r="A1821" s="13" t="n"/>
      <c r="B1821" s="5" t="n"/>
      <c r="C1821" s="15" t="n"/>
      <c r="D1821" s="14" t="n"/>
      <c r="E1821" s="5" t="n"/>
      <c r="F1821" s="5" t="n"/>
      <c r="G1821" s="6">
        <f>IF(B1821&amp;""="","",IFERROR(INDEX('الوحدات'!$C$6:$C$305,MATCH(B1821&amp;"",'الوحدات'!$A$6:$A$305,0))&amp;"","كود غير موجود"))</f>
        <v/>
      </c>
      <c r="H1821" s="22">
        <f>IF(OR(B1821&amp;""="",NOT(ISNUMBER(A1821))),"",IF(COUNTIFS($B$6:$B$2005,B1821&amp;"",$A$6:$A$2005,"&gt;"&amp;A1821)=0,1,0))</f>
        <v/>
      </c>
      <c r="I1821" s="22">
        <f>IF(B1821&amp;""="","",COUNTIFS($B$6:B1821,B1821&amp;""))</f>
        <v/>
      </c>
      <c r="J1821" s="6">
        <f>IF(B1821&amp;""="","",B1821&amp;"|"&amp;I1821)</f>
        <v/>
      </c>
    </row>
    <row r="1822">
      <c r="A1822" s="13" t="n"/>
      <c r="B1822" s="5" t="n"/>
      <c r="C1822" s="15" t="n"/>
      <c r="D1822" s="14" t="n"/>
      <c r="E1822" s="5" t="n"/>
      <c r="F1822" s="5" t="n"/>
      <c r="G1822" s="6">
        <f>IF(B1822&amp;""="","",IFERROR(INDEX('الوحدات'!$C$6:$C$305,MATCH(B1822&amp;"",'الوحدات'!$A$6:$A$305,0))&amp;"","كود غير موجود"))</f>
        <v/>
      </c>
      <c r="H1822" s="22">
        <f>IF(OR(B1822&amp;""="",NOT(ISNUMBER(A1822))),"",IF(COUNTIFS($B$6:$B$2005,B1822&amp;"",$A$6:$A$2005,"&gt;"&amp;A1822)=0,1,0))</f>
        <v/>
      </c>
      <c r="I1822" s="22">
        <f>IF(B1822&amp;""="","",COUNTIFS($B$6:B1822,B1822&amp;""))</f>
        <v/>
      </c>
      <c r="J1822" s="6">
        <f>IF(B1822&amp;""="","",B1822&amp;"|"&amp;I1822)</f>
        <v/>
      </c>
    </row>
    <row r="1823">
      <c r="A1823" s="13" t="n"/>
      <c r="B1823" s="5" t="n"/>
      <c r="C1823" s="15" t="n"/>
      <c r="D1823" s="14" t="n"/>
      <c r="E1823" s="5" t="n"/>
      <c r="F1823" s="5" t="n"/>
      <c r="G1823" s="6">
        <f>IF(B1823&amp;""="","",IFERROR(INDEX('الوحدات'!$C$6:$C$305,MATCH(B1823&amp;"",'الوحدات'!$A$6:$A$305,0))&amp;"","كود غير موجود"))</f>
        <v/>
      </c>
      <c r="H1823" s="22">
        <f>IF(OR(B1823&amp;""="",NOT(ISNUMBER(A1823))),"",IF(COUNTIFS($B$6:$B$2005,B1823&amp;"",$A$6:$A$2005,"&gt;"&amp;A1823)=0,1,0))</f>
        <v/>
      </c>
      <c r="I1823" s="22">
        <f>IF(B1823&amp;""="","",COUNTIFS($B$6:B1823,B1823&amp;""))</f>
        <v/>
      </c>
      <c r="J1823" s="6">
        <f>IF(B1823&amp;""="","",B1823&amp;"|"&amp;I1823)</f>
        <v/>
      </c>
    </row>
    <row r="1824">
      <c r="A1824" s="13" t="n"/>
      <c r="B1824" s="5" t="n"/>
      <c r="C1824" s="15" t="n"/>
      <c r="D1824" s="14" t="n"/>
      <c r="E1824" s="5" t="n"/>
      <c r="F1824" s="5" t="n"/>
      <c r="G1824" s="6">
        <f>IF(B1824&amp;""="","",IFERROR(INDEX('الوحدات'!$C$6:$C$305,MATCH(B1824&amp;"",'الوحدات'!$A$6:$A$305,0))&amp;"","كود غير موجود"))</f>
        <v/>
      </c>
      <c r="H1824" s="22">
        <f>IF(OR(B1824&amp;""="",NOT(ISNUMBER(A1824))),"",IF(COUNTIFS($B$6:$B$2005,B1824&amp;"",$A$6:$A$2005,"&gt;"&amp;A1824)=0,1,0))</f>
        <v/>
      </c>
      <c r="I1824" s="22">
        <f>IF(B1824&amp;""="","",COUNTIFS($B$6:B1824,B1824&amp;""))</f>
        <v/>
      </c>
      <c r="J1824" s="6">
        <f>IF(B1824&amp;""="","",B1824&amp;"|"&amp;I1824)</f>
        <v/>
      </c>
    </row>
    <row r="1825">
      <c r="A1825" s="13" t="n"/>
      <c r="B1825" s="5" t="n"/>
      <c r="C1825" s="15" t="n"/>
      <c r="D1825" s="14" t="n"/>
      <c r="E1825" s="5" t="n"/>
      <c r="F1825" s="5" t="n"/>
      <c r="G1825" s="6">
        <f>IF(B1825&amp;""="","",IFERROR(INDEX('الوحدات'!$C$6:$C$305,MATCH(B1825&amp;"",'الوحدات'!$A$6:$A$305,0))&amp;"","كود غير موجود"))</f>
        <v/>
      </c>
      <c r="H1825" s="22">
        <f>IF(OR(B1825&amp;""="",NOT(ISNUMBER(A1825))),"",IF(COUNTIFS($B$6:$B$2005,B1825&amp;"",$A$6:$A$2005,"&gt;"&amp;A1825)=0,1,0))</f>
        <v/>
      </c>
      <c r="I1825" s="22">
        <f>IF(B1825&amp;""="","",COUNTIFS($B$6:B1825,B1825&amp;""))</f>
        <v/>
      </c>
      <c r="J1825" s="6">
        <f>IF(B1825&amp;""="","",B1825&amp;"|"&amp;I1825)</f>
        <v/>
      </c>
    </row>
    <row r="1826">
      <c r="A1826" s="13" t="n"/>
      <c r="B1826" s="5" t="n"/>
      <c r="C1826" s="15" t="n"/>
      <c r="D1826" s="14" t="n"/>
      <c r="E1826" s="5" t="n"/>
      <c r="F1826" s="5" t="n"/>
      <c r="G1826" s="6">
        <f>IF(B1826&amp;""="","",IFERROR(INDEX('الوحدات'!$C$6:$C$305,MATCH(B1826&amp;"",'الوحدات'!$A$6:$A$305,0))&amp;"","كود غير موجود"))</f>
        <v/>
      </c>
      <c r="H1826" s="22">
        <f>IF(OR(B1826&amp;""="",NOT(ISNUMBER(A1826))),"",IF(COUNTIFS($B$6:$B$2005,B1826&amp;"",$A$6:$A$2005,"&gt;"&amp;A1826)=0,1,0))</f>
        <v/>
      </c>
      <c r="I1826" s="22">
        <f>IF(B1826&amp;""="","",COUNTIFS($B$6:B1826,B1826&amp;""))</f>
        <v/>
      </c>
      <c r="J1826" s="6">
        <f>IF(B1826&amp;""="","",B1826&amp;"|"&amp;I1826)</f>
        <v/>
      </c>
    </row>
    <row r="1827">
      <c r="A1827" s="13" t="n"/>
      <c r="B1827" s="5" t="n"/>
      <c r="C1827" s="15" t="n"/>
      <c r="D1827" s="14" t="n"/>
      <c r="E1827" s="5" t="n"/>
      <c r="F1827" s="5" t="n"/>
      <c r="G1827" s="6">
        <f>IF(B1827&amp;""="","",IFERROR(INDEX('الوحدات'!$C$6:$C$305,MATCH(B1827&amp;"",'الوحدات'!$A$6:$A$305,0))&amp;"","كود غير موجود"))</f>
        <v/>
      </c>
      <c r="H1827" s="22">
        <f>IF(OR(B1827&amp;""="",NOT(ISNUMBER(A1827))),"",IF(COUNTIFS($B$6:$B$2005,B1827&amp;"",$A$6:$A$2005,"&gt;"&amp;A1827)=0,1,0))</f>
        <v/>
      </c>
      <c r="I1827" s="22">
        <f>IF(B1827&amp;""="","",COUNTIFS($B$6:B1827,B1827&amp;""))</f>
        <v/>
      </c>
      <c r="J1827" s="6">
        <f>IF(B1827&amp;""="","",B1827&amp;"|"&amp;I1827)</f>
        <v/>
      </c>
    </row>
    <row r="1828">
      <c r="A1828" s="13" t="n"/>
      <c r="B1828" s="5" t="n"/>
      <c r="C1828" s="15" t="n"/>
      <c r="D1828" s="14" t="n"/>
      <c r="E1828" s="5" t="n"/>
      <c r="F1828" s="5" t="n"/>
      <c r="G1828" s="6">
        <f>IF(B1828&amp;""="","",IFERROR(INDEX('الوحدات'!$C$6:$C$305,MATCH(B1828&amp;"",'الوحدات'!$A$6:$A$305,0))&amp;"","كود غير موجود"))</f>
        <v/>
      </c>
      <c r="H1828" s="22">
        <f>IF(OR(B1828&amp;""="",NOT(ISNUMBER(A1828))),"",IF(COUNTIFS($B$6:$B$2005,B1828&amp;"",$A$6:$A$2005,"&gt;"&amp;A1828)=0,1,0))</f>
        <v/>
      </c>
      <c r="I1828" s="22">
        <f>IF(B1828&amp;""="","",COUNTIFS($B$6:B1828,B1828&amp;""))</f>
        <v/>
      </c>
      <c r="J1828" s="6">
        <f>IF(B1828&amp;""="","",B1828&amp;"|"&amp;I1828)</f>
        <v/>
      </c>
    </row>
    <row r="1829">
      <c r="A1829" s="13" t="n"/>
      <c r="B1829" s="5" t="n"/>
      <c r="C1829" s="15" t="n"/>
      <c r="D1829" s="14" t="n"/>
      <c r="E1829" s="5" t="n"/>
      <c r="F1829" s="5" t="n"/>
      <c r="G1829" s="6">
        <f>IF(B1829&amp;""="","",IFERROR(INDEX('الوحدات'!$C$6:$C$305,MATCH(B1829&amp;"",'الوحدات'!$A$6:$A$305,0))&amp;"","كود غير موجود"))</f>
        <v/>
      </c>
      <c r="H1829" s="22">
        <f>IF(OR(B1829&amp;""="",NOT(ISNUMBER(A1829))),"",IF(COUNTIFS($B$6:$B$2005,B1829&amp;"",$A$6:$A$2005,"&gt;"&amp;A1829)=0,1,0))</f>
        <v/>
      </c>
      <c r="I1829" s="22">
        <f>IF(B1829&amp;""="","",COUNTIFS($B$6:B1829,B1829&amp;""))</f>
        <v/>
      </c>
      <c r="J1829" s="6">
        <f>IF(B1829&amp;""="","",B1829&amp;"|"&amp;I1829)</f>
        <v/>
      </c>
    </row>
    <row r="1830">
      <c r="A1830" s="13" t="n"/>
      <c r="B1830" s="5" t="n"/>
      <c r="C1830" s="15" t="n"/>
      <c r="D1830" s="14" t="n"/>
      <c r="E1830" s="5" t="n"/>
      <c r="F1830" s="5" t="n"/>
      <c r="G1830" s="6">
        <f>IF(B1830&amp;""="","",IFERROR(INDEX('الوحدات'!$C$6:$C$305,MATCH(B1830&amp;"",'الوحدات'!$A$6:$A$305,0))&amp;"","كود غير موجود"))</f>
        <v/>
      </c>
      <c r="H1830" s="22">
        <f>IF(OR(B1830&amp;""="",NOT(ISNUMBER(A1830))),"",IF(COUNTIFS($B$6:$B$2005,B1830&amp;"",$A$6:$A$2005,"&gt;"&amp;A1830)=0,1,0))</f>
        <v/>
      </c>
      <c r="I1830" s="22">
        <f>IF(B1830&amp;""="","",COUNTIFS($B$6:B1830,B1830&amp;""))</f>
        <v/>
      </c>
      <c r="J1830" s="6">
        <f>IF(B1830&amp;""="","",B1830&amp;"|"&amp;I1830)</f>
        <v/>
      </c>
    </row>
    <row r="1831">
      <c r="A1831" s="13" t="n"/>
      <c r="B1831" s="5" t="n"/>
      <c r="C1831" s="15" t="n"/>
      <c r="D1831" s="14" t="n"/>
      <c r="E1831" s="5" t="n"/>
      <c r="F1831" s="5" t="n"/>
      <c r="G1831" s="6">
        <f>IF(B1831&amp;""="","",IFERROR(INDEX('الوحدات'!$C$6:$C$305,MATCH(B1831&amp;"",'الوحدات'!$A$6:$A$305,0))&amp;"","كود غير موجود"))</f>
        <v/>
      </c>
      <c r="H1831" s="22">
        <f>IF(OR(B1831&amp;""="",NOT(ISNUMBER(A1831))),"",IF(COUNTIFS($B$6:$B$2005,B1831&amp;"",$A$6:$A$2005,"&gt;"&amp;A1831)=0,1,0))</f>
        <v/>
      </c>
      <c r="I1831" s="22">
        <f>IF(B1831&amp;""="","",COUNTIFS($B$6:B1831,B1831&amp;""))</f>
        <v/>
      </c>
      <c r="J1831" s="6">
        <f>IF(B1831&amp;""="","",B1831&amp;"|"&amp;I1831)</f>
        <v/>
      </c>
    </row>
    <row r="1832">
      <c r="A1832" s="13" t="n"/>
      <c r="B1832" s="5" t="n"/>
      <c r="C1832" s="15" t="n"/>
      <c r="D1832" s="14" t="n"/>
      <c r="E1832" s="5" t="n"/>
      <c r="F1832" s="5" t="n"/>
      <c r="G1832" s="6">
        <f>IF(B1832&amp;""="","",IFERROR(INDEX('الوحدات'!$C$6:$C$305,MATCH(B1832&amp;"",'الوحدات'!$A$6:$A$305,0))&amp;"","كود غير موجود"))</f>
        <v/>
      </c>
      <c r="H1832" s="22">
        <f>IF(OR(B1832&amp;""="",NOT(ISNUMBER(A1832))),"",IF(COUNTIFS($B$6:$B$2005,B1832&amp;"",$A$6:$A$2005,"&gt;"&amp;A1832)=0,1,0))</f>
        <v/>
      </c>
      <c r="I1832" s="22">
        <f>IF(B1832&amp;""="","",COUNTIFS($B$6:B1832,B1832&amp;""))</f>
        <v/>
      </c>
      <c r="J1832" s="6">
        <f>IF(B1832&amp;""="","",B1832&amp;"|"&amp;I1832)</f>
        <v/>
      </c>
    </row>
    <row r="1833">
      <c r="A1833" s="13" t="n"/>
      <c r="B1833" s="5" t="n"/>
      <c r="C1833" s="15" t="n"/>
      <c r="D1833" s="14" t="n"/>
      <c r="E1833" s="5" t="n"/>
      <c r="F1833" s="5" t="n"/>
      <c r="G1833" s="6">
        <f>IF(B1833&amp;""="","",IFERROR(INDEX('الوحدات'!$C$6:$C$305,MATCH(B1833&amp;"",'الوحدات'!$A$6:$A$305,0))&amp;"","كود غير موجود"))</f>
        <v/>
      </c>
      <c r="H1833" s="22">
        <f>IF(OR(B1833&amp;""="",NOT(ISNUMBER(A1833))),"",IF(COUNTIFS($B$6:$B$2005,B1833&amp;"",$A$6:$A$2005,"&gt;"&amp;A1833)=0,1,0))</f>
        <v/>
      </c>
      <c r="I1833" s="22">
        <f>IF(B1833&amp;""="","",COUNTIFS($B$6:B1833,B1833&amp;""))</f>
        <v/>
      </c>
      <c r="J1833" s="6">
        <f>IF(B1833&amp;""="","",B1833&amp;"|"&amp;I1833)</f>
        <v/>
      </c>
    </row>
    <row r="1834">
      <c r="A1834" s="13" t="n"/>
      <c r="B1834" s="5" t="n"/>
      <c r="C1834" s="15" t="n"/>
      <c r="D1834" s="14" t="n"/>
      <c r="E1834" s="5" t="n"/>
      <c r="F1834" s="5" t="n"/>
      <c r="G1834" s="6">
        <f>IF(B1834&amp;""="","",IFERROR(INDEX('الوحدات'!$C$6:$C$305,MATCH(B1834&amp;"",'الوحدات'!$A$6:$A$305,0))&amp;"","كود غير موجود"))</f>
        <v/>
      </c>
      <c r="H1834" s="22">
        <f>IF(OR(B1834&amp;""="",NOT(ISNUMBER(A1834))),"",IF(COUNTIFS($B$6:$B$2005,B1834&amp;"",$A$6:$A$2005,"&gt;"&amp;A1834)=0,1,0))</f>
        <v/>
      </c>
      <c r="I1834" s="22">
        <f>IF(B1834&amp;""="","",COUNTIFS($B$6:B1834,B1834&amp;""))</f>
        <v/>
      </c>
      <c r="J1834" s="6">
        <f>IF(B1834&amp;""="","",B1834&amp;"|"&amp;I1834)</f>
        <v/>
      </c>
    </row>
    <row r="1835">
      <c r="A1835" s="13" t="n"/>
      <c r="B1835" s="5" t="n"/>
      <c r="C1835" s="15" t="n"/>
      <c r="D1835" s="14" t="n"/>
      <c r="E1835" s="5" t="n"/>
      <c r="F1835" s="5" t="n"/>
      <c r="G1835" s="6">
        <f>IF(B1835&amp;""="","",IFERROR(INDEX('الوحدات'!$C$6:$C$305,MATCH(B1835&amp;"",'الوحدات'!$A$6:$A$305,0))&amp;"","كود غير موجود"))</f>
        <v/>
      </c>
      <c r="H1835" s="22">
        <f>IF(OR(B1835&amp;""="",NOT(ISNUMBER(A1835))),"",IF(COUNTIFS($B$6:$B$2005,B1835&amp;"",$A$6:$A$2005,"&gt;"&amp;A1835)=0,1,0))</f>
        <v/>
      </c>
      <c r="I1835" s="22">
        <f>IF(B1835&amp;""="","",COUNTIFS($B$6:B1835,B1835&amp;""))</f>
        <v/>
      </c>
      <c r="J1835" s="6">
        <f>IF(B1835&amp;""="","",B1835&amp;"|"&amp;I1835)</f>
        <v/>
      </c>
    </row>
    <row r="1836">
      <c r="A1836" s="13" t="n"/>
      <c r="B1836" s="5" t="n"/>
      <c r="C1836" s="15" t="n"/>
      <c r="D1836" s="14" t="n"/>
      <c r="E1836" s="5" t="n"/>
      <c r="F1836" s="5" t="n"/>
      <c r="G1836" s="6">
        <f>IF(B1836&amp;""="","",IFERROR(INDEX('الوحدات'!$C$6:$C$305,MATCH(B1836&amp;"",'الوحدات'!$A$6:$A$305,0))&amp;"","كود غير موجود"))</f>
        <v/>
      </c>
      <c r="H1836" s="22">
        <f>IF(OR(B1836&amp;""="",NOT(ISNUMBER(A1836))),"",IF(COUNTIFS($B$6:$B$2005,B1836&amp;"",$A$6:$A$2005,"&gt;"&amp;A1836)=0,1,0))</f>
        <v/>
      </c>
      <c r="I1836" s="22">
        <f>IF(B1836&amp;""="","",COUNTIFS($B$6:B1836,B1836&amp;""))</f>
        <v/>
      </c>
      <c r="J1836" s="6">
        <f>IF(B1836&amp;""="","",B1836&amp;"|"&amp;I1836)</f>
        <v/>
      </c>
    </row>
    <row r="1837">
      <c r="A1837" s="13" t="n"/>
      <c r="B1837" s="5" t="n"/>
      <c r="C1837" s="15" t="n"/>
      <c r="D1837" s="14" t="n"/>
      <c r="E1837" s="5" t="n"/>
      <c r="F1837" s="5" t="n"/>
      <c r="G1837" s="6">
        <f>IF(B1837&amp;""="","",IFERROR(INDEX('الوحدات'!$C$6:$C$305,MATCH(B1837&amp;"",'الوحدات'!$A$6:$A$305,0))&amp;"","كود غير موجود"))</f>
        <v/>
      </c>
      <c r="H1837" s="22">
        <f>IF(OR(B1837&amp;""="",NOT(ISNUMBER(A1837))),"",IF(COUNTIFS($B$6:$B$2005,B1837&amp;"",$A$6:$A$2005,"&gt;"&amp;A1837)=0,1,0))</f>
        <v/>
      </c>
      <c r="I1837" s="22">
        <f>IF(B1837&amp;""="","",COUNTIFS($B$6:B1837,B1837&amp;""))</f>
        <v/>
      </c>
      <c r="J1837" s="6">
        <f>IF(B1837&amp;""="","",B1837&amp;"|"&amp;I1837)</f>
        <v/>
      </c>
    </row>
    <row r="1838">
      <c r="A1838" s="13" t="n"/>
      <c r="B1838" s="5" t="n"/>
      <c r="C1838" s="15" t="n"/>
      <c r="D1838" s="14" t="n"/>
      <c r="E1838" s="5" t="n"/>
      <c r="F1838" s="5" t="n"/>
      <c r="G1838" s="6">
        <f>IF(B1838&amp;""="","",IFERROR(INDEX('الوحدات'!$C$6:$C$305,MATCH(B1838&amp;"",'الوحدات'!$A$6:$A$305,0))&amp;"","كود غير موجود"))</f>
        <v/>
      </c>
      <c r="H1838" s="22">
        <f>IF(OR(B1838&amp;""="",NOT(ISNUMBER(A1838))),"",IF(COUNTIFS($B$6:$B$2005,B1838&amp;"",$A$6:$A$2005,"&gt;"&amp;A1838)=0,1,0))</f>
        <v/>
      </c>
      <c r="I1838" s="22">
        <f>IF(B1838&amp;""="","",COUNTIFS($B$6:B1838,B1838&amp;""))</f>
        <v/>
      </c>
      <c r="J1838" s="6">
        <f>IF(B1838&amp;""="","",B1838&amp;"|"&amp;I1838)</f>
        <v/>
      </c>
    </row>
    <row r="1839">
      <c r="A1839" s="13" t="n"/>
      <c r="B1839" s="5" t="n"/>
      <c r="C1839" s="15" t="n"/>
      <c r="D1839" s="14" t="n"/>
      <c r="E1839" s="5" t="n"/>
      <c r="F1839" s="5" t="n"/>
      <c r="G1839" s="6">
        <f>IF(B1839&amp;""="","",IFERROR(INDEX('الوحدات'!$C$6:$C$305,MATCH(B1839&amp;"",'الوحدات'!$A$6:$A$305,0))&amp;"","كود غير موجود"))</f>
        <v/>
      </c>
      <c r="H1839" s="22">
        <f>IF(OR(B1839&amp;""="",NOT(ISNUMBER(A1839))),"",IF(COUNTIFS($B$6:$B$2005,B1839&amp;"",$A$6:$A$2005,"&gt;"&amp;A1839)=0,1,0))</f>
        <v/>
      </c>
      <c r="I1839" s="22">
        <f>IF(B1839&amp;""="","",COUNTIFS($B$6:B1839,B1839&amp;""))</f>
        <v/>
      </c>
      <c r="J1839" s="6">
        <f>IF(B1839&amp;""="","",B1839&amp;"|"&amp;I1839)</f>
        <v/>
      </c>
    </row>
    <row r="1840">
      <c r="A1840" s="13" t="n"/>
      <c r="B1840" s="5" t="n"/>
      <c r="C1840" s="15" t="n"/>
      <c r="D1840" s="14" t="n"/>
      <c r="E1840" s="5" t="n"/>
      <c r="F1840" s="5" t="n"/>
      <c r="G1840" s="6">
        <f>IF(B1840&amp;""="","",IFERROR(INDEX('الوحدات'!$C$6:$C$305,MATCH(B1840&amp;"",'الوحدات'!$A$6:$A$305,0))&amp;"","كود غير موجود"))</f>
        <v/>
      </c>
      <c r="H1840" s="22">
        <f>IF(OR(B1840&amp;""="",NOT(ISNUMBER(A1840))),"",IF(COUNTIFS($B$6:$B$2005,B1840&amp;"",$A$6:$A$2005,"&gt;"&amp;A1840)=0,1,0))</f>
        <v/>
      </c>
      <c r="I1840" s="22">
        <f>IF(B1840&amp;""="","",COUNTIFS($B$6:B1840,B1840&amp;""))</f>
        <v/>
      </c>
      <c r="J1840" s="6">
        <f>IF(B1840&amp;""="","",B1840&amp;"|"&amp;I1840)</f>
        <v/>
      </c>
    </row>
    <row r="1841">
      <c r="A1841" s="13" t="n"/>
      <c r="B1841" s="5" t="n"/>
      <c r="C1841" s="15" t="n"/>
      <c r="D1841" s="14" t="n"/>
      <c r="E1841" s="5" t="n"/>
      <c r="F1841" s="5" t="n"/>
      <c r="G1841" s="6">
        <f>IF(B1841&amp;""="","",IFERROR(INDEX('الوحدات'!$C$6:$C$305,MATCH(B1841&amp;"",'الوحدات'!$A$6:$A$305,0))&amp;"","كود غير موجود"))</f>
        <v/>
      </c>
      <c r="H1841" s="22">
        <f>IF(OR(B1841&amp;""="",NOT(ISNUMBER(A1841))),"",IF(COUNTIFS($B$6:$B$2005,B1841&amp;"",$A$6:$A$2005,"&gt;"&amp;A1841)=0,1,0))</f>
        <v/>
      </c>
      <c r="I1841" s="22">
        <f>IF(B1841&amp;""="","",COUNTIFS($B$6:B1841,B1841&amp;""))</f>
        <v/>
      </c>
      <c r="J1841" s="6">
        <f>IF(B1841&amp;""="","",B1841&amp;"|"&amp;I1841)</f>
        <v/>
      </c>
    </row>
    <row r="1842">
      <c r="A1842" s="13" t="n"/>
      <c r="B1842" s="5" t="n"/>
      <c r="C1842" s="15" t="n"/>
      <c r="D1842" s="14" t="n"/>
      <c r="E1842" s="5" t="n"/>
      <c r="F1842" s="5" t="n"/>
      <c r="G1842" s="6">
        <f>IF(B1842&amp;""="","",IFERROR(INDEX('الوحدات'!$C$6:$C$305,MATCH(B1842&amp;"",'الوحدات'!$A$6:$A$305,0))&amp;"","كود غير موجود"))</f>
        <v/>
      </c>
      <c r="H1842" s="22">
        <f>IF(OR(B1842&amp;""="",NOT(ISNUMBER(A1842))),"",IF(COUNTIFS($B$6:$B$2005,B1842&amp;"",$A$6:$A$2005,"&gt;"&amp;A1842)=0,1,0))</f>
        <v/>
      </c>
      <c r="I1842" s="22">
        <f>IF(B1842&amp;""="","",COUNTIFS($B$6:B1842,B1842&amp;""))</f>
        <v/>
      </c>
      <c r="J1842" s="6">
        <f>IF(B1842&amp;""="","",B1842&amp;"|"&amp;I1842)</f>
        <v/>
      </c>
    </row>
    <row r="1843">
      <c r="A1843" s="13" t="n"/>
      <c r="B1843" s="5" t="n"/>
      <c r="C1843" s="15" t="n"/>
      <c r="D1843" s="14" t="n"/>
      <c r="E1843" s="5" t="n"/>
      <c r="F1843" s="5" t="n"/>
      <c r="G1843" s="6">
        <f>IF(B1843&amp;""="","",IFERROR(INDEX('الوحدات'!$C$6:$C$305,MATCH(B1843&amp;"",'الوحدات'!$A$6:$A$305,0))&amp;"","كود غير موجود"))</f>
        <v/>
      </c>
      <c r="H1843" s="22">
        <f>IF(OR(B1843&amp;""="",NOT(ISNUMBER(A1843))),"",IF(COUNTIFS($B$6:$B$2005,B1843&amp;"",$A$6:$A$2005,"&gt;"&amp;A1843)=0,1,0))</f>
        <v/>
      </c>
      <c r="I1843" s="22">
        <f>IF(B1843&amp;""="","",COUNTIFS($B$6:B1843,B1843&amp;""))</f>
        <v/>
      </c>
      <c r="J1843" s="6">
        <f>IF(B1843&amp;""="","",B1843&amp;"|"&amp;I1843)</f>
        <v/>
      </c>
    </row>
    <row r="1844">
      <c r="A1844" s="13" t="n"/>
      <c r="B1844" s="5" t="n"/>
      <c r="C1844" s="15" t="n"/>
      <c r="D1844" s="14" t="n"/>
      <c r="E1844" s="5" t="n"/>
      <c r="F1844" s="5" t="n"/>
      <c r="G1844" s="6">
        <f>IF(B1844&amp;""="","",IFERROR(INDEX('الوحدات'!$C$6:$C$305,MATCH(B1844&amp;"",'الوحدات'!$A$6:$A$305,0))&amp;"","كود غير موجود"))</f>
        <v/>
      </c>
      <c r="H1844" s="22">
        <f>IF(OR(B1844&amp;""="",NOT(ISNUMBER(A1844))),"",IF(COUNTIFS($B$6:$B$2005,B1844&amp;"",$A$6:$A$2005,"&gt;"&amp;A1844)=0,1,0))</f>
        <v/>
      </c>
      <c r="I1844" s="22">
        <f>IF(B1844&amp;""="","",COUNTIFS($B$6:B1844,B1844&amp;""))</f>
        <v/>
      </c>
      <c r="J1844" s="6">
        <f>IF(B1844&amp;""="","",B1844&amp;"|"&amp;I1844)</f>
        <v/>
      </c>
    </row>
    <row r="1845">
      <c r="A1845" s="13" t="n"/>
      <c r="B1845" s="5" t="n"/>
      <c r="C1845" s="15" t="n"/>
      <c r="D1845" s="14" t="n"/>
      <c r="E1845" s="5" t="n"/>
      <c r="F1845" s="5" t="n"/>
      <c r="G1845" s="6">
        <f>IF(B1845&amp;""="","",IFERROR(INDEX('الوحدات'!$C$6:$C$305,MATCH(B1845&amp;"",'الوحدات'!$A$6:$A$305,0))&amp;"","كود غير موجود"))</f>
        <v/>
      </c>
      <c r="H1845" s="22">
        <f>IF(OR(B1845&amp;""="",NOT(ISNUMBER(A1845))),"",IF(COUNTIFS($B$6:$B$2005,B1845&amp;"",$A$6:$A$2005,"&gt;"&amp;A1845)=0,1,0))</f>
        <v/>
      </c>
      <c r="I1845" s="22">
        <f>IF(B1845&amp;""="","",COUNTIFS($B$6:B1845,B1845&amp;""))</f>
        <v/>
      </c>
      <c r="J1845" s="6">
        <f>IF(B1845&amp;""="","",B1845&amp;"|"&amp;I1845)</f>
        <v/>
      </c>
    </row>
    <row r="1846">
      <c r="A1846" s="13" t="n"/>
      <c r="B1846" s="5" t="n"/>
      <c r="C1846" s="15" t="n"/>
      <c r="D1846" s="14" t="n"/>
      <c r="E1846" s="5" t="n"/>
      <c r="F1846" s="5" t="n"/>
      <c r="G1846" s="6">
        <f>IF(B1846&amp;""="","",IFERROR(INDEX('الوحدات'!$C$6:$C$305,MATCH(B1846&amp;"",'الوحدات'!$A$6:$A$305,0))&amp;"","كود غير موجود"))</f>
        <v/>
      </c>
      <c r="H1846" s="22">
        <f>IF(OR(B1846&amp;""="",NOT(ISNUMBER(A1846))),"",IF(COUNTIFS($B$6:$B$2005,B1846&amp;"",$A$6:$A$2005,"&gt;"&amp;A1846)=0,1,0))</f>
        <v/>
      </c>
      <c r="I1846" s="22">
        <f>IF(B1846&amp;""="","",COUNTIFS($B$6:B1846,B1846&amp;""))</f>
        <v/>
      </c>
      <c r="J1846" s="6">
        <f>IF(B1846&amp;""="","",B1846&amp;"|"&amp;I1846)</f>
        <v/>
      </c>
    </row>
    <row r="1847">
      <c r="A1847" s="13" t="n"/>
      <c r="B1847" s="5" t="n"/>
      <c r="C1847" s="15" t="n"/>
      <c r="D1847" s="14" t="n"/>
      <c r="E1847" s="5" t="n"/>
      <c r="F1847" s="5" t="n"/>
      <c r="G1847" s="6">
        <f>IF(B1847&amp;""="","",IFERROR(INDEX('الوحدات'!$C$6:$C$305,MATCH(B1847&amp;"",'الوحدات'!$A$6:$A$305,0))&amp;"","كود غير موجود"))</f>
        <v/>
      </c>
      <c r="H1847" s="22">
        <f>IF(OR(B1847&amp;""="",NOT(ISNUMBER(A1847))),"",IF(COUNTIFS($B$6:$B$2005,B1847&amp;"",$A$6:$A$2005,"&gt;"&amp;A1847)=0,1,0))</f>
        <v/>
      </c>
      <c r="I1847" s="22">
        <f>IF(B1847&amp;""="","",COUNTIFS($B$6:B1847,B1847&amp;""))</f>
        <v/>
      </c>
      <c r="J1847" s="6">
        <f>IF(B1847&amp;""="","",B1847&amp;"|"&amp;I1847)</f>
        <v/>
      </c>
    </row>
    <row r="1848">
      <c r="A1848" s="13" t="n"/>
      <c r="B1848" s="5" t="n"/>
      <c r="C1848" s="15" t="n"/>
      <c r="D1848" s="14" t="n"/>
      <c r="E1848" s="5" t="n"/>
      <c r="F1848" s="5" t="n"/>
      <c r="G1848" s="6">
        <f>IF(B1848&amp;""="","",IFERROR(INDEX('الوحدات'!$C$6:$C$305,MATCH(B1848&amp;"",'الوحدات'!$A$6:$A$305,0))&amp;"","كود غير موجود"))</f>
        <v/>
      </c>
      <c r="H1848" s="22">
        <f>IF(OR(B1848&amp;""="",NOT(ISNUMBER(A1848))),"",IF(COUNTIFS($B$6:$B$2005,B1848&amp;"",$A$6:$A$2005,"&gt;"&amp;A1848)=0,1,0))</f>
        <v/>
      </c>
      <c r="I1848" s="22">
        <f>IF(B1848&amp;""="","",COUNTIFS($B$6:B1848,B1848&amp;""))</f>
        <v/>
      </c>
      <c r="J1848" s="6">
        <f>IF(B1848&amp;""="","",B1848&amp;"|"&amp;I1848)</f>
        <v/>
      </c>
    </row>
    <row r="1849">
      <c r="A1849" s="13" t="n"/>
      <c r="B1849" s="5" t="n"/>
      <c r="C1849" s="15" t="n"/>
      <c r="D1849" s="14" t="n"/>
      <c r="E1849" s="5" t="n"/>
      <c r="F1849" s="5" t="n"/>
      <c r="G1849" s="6">
        <f>IF(B1849&amp;""="","",IFERROR(INDEX('الوحدات'!$C$6:$C$305,MATCH(B1849&amp;"",'الوحدات'!$A$6:$A$305,0))&amp;"","كود غير موجود"))</f>
        <v/>
      </c>
      <c r="H1849" s="22">
        <f>IF(OR(B1849&amp;""="",NOT(ISNUMBER(A1849))),"",IF(COUNTIFS($B$6:$B$2005,B1849&amp;"",$A$6:$A$2005,"&gt;"&amp;A1849)=0,1,0))</f>
        <v/>
      </c>
      <c r="I1849" s="22">
        <f>IF(B1849&amp;""="","",COUNTIFS($B$6:B1849,B1849&amp;""))</f>
        <v/>
      </c>
      <c r="J1849" s="6">
        <f>IF(B1849&amp;""="","",B1849&amp;"|"&amp;I1849)</f>
        <v/>
      </c>
    </row>
    <row r="1850">
      <c r="A1850" s="13" t="n"/>
      <c r="B1850" s="5" t="n"/>
      <c r="C1850" s="15" t="n"/>
      <c r="D1850" s="14" t="n"/>
      <c r="E1850" s="5" t="n"/>
      <c r="F1850" s="5" t="n"/>
      <c r="G1850" s="6">
        <f>IF(B1850&amp;""="","",IFERROR(INDEX('الوحدات'!$C$6:$C$305,MATCH(B1850&amp;"",'الوحدات'!$A$6:$A$305,0))&amp;"","كود غير موجود"))</f>
        <v/>
      </c>
      <c r="H1850" s="22">
        <f>IF(OR(B1850&amp;""="",NOT(ISNUMBER(A1850))),"",IF(COUNTIFS($B$6:$B$2005,B1850&amp;"",$A$6:$A$2005,"&gt;"&amp;A1850)=0,1,0))</f>
        <v/>
      </c>
      <c r="I1850" s="22">
        <f>IF(B1850&amp;""="","",COUNTIFS($B$6:B1850,B1850&amp;""))</f>
        <v/>
      </c>
      <c r="J1850" s="6">
        <f>IF(B1850&amp;""="","",B1850&amp;"|"&amp;I1850)</f>
        <v/>
      </c>
    </row>
    <row r="1851">
      <c r="A1851" s="13" t="n"/>
      <c r="B1851" s="5" t="n"/>
      <c r="C1851" s="15" t="n"/>
      <c r="D1851" s="14" t="n"/>
      <c r="E1851" s="5" t="n"/>
      <c r="F1851" s="5" t="n"/>
      <c r="G1851" s="6">
        <f>IF(B1851&amp;""="","",IFERROR(INDEX('الوحدات'!$C$6:$C$305,MATCH(B1851&amp;"",'الوحدات'!$A$6:$A$305,0))&amp;"","كود غير موجود"))</f>
        <v/>
      </c>
      <c r="H1851" s="22">
        <f>IF(OR(B1851&amp;""="",NOT(ISNUMBER(A1851))),"",IF(COUNTIFS($B$6:$B$2005,B1851&amp;"",$A$6:$A$2005,"&gt;"&amp;A1851)=0,1,0))</f>
        <v/>
      </c>
      <c r="I1851" s="22">
        <f>IF(B1851&amp;""="","",COUNTIFS($B$6:B1851,B1851&amp;""))</f>
        <v/>
      </c>
      <c r="J1851" s="6">
        <f>IF(B1851&amp;""="","",B1851&amp;"|"&amp;I1851)</f>
        <v/>
      </c>
    </row>
    <row r="1852">
      <c r="A1852" s="13" t="n"/>
      <c r="B1852" s="5" t="n"/>
      <c r="C1852" s="15" t="n"/>
      <c r="D1852" s="14" t="n"/>
      <c r="E1852" s="5" t="n"/>
      <c r="F1852" s="5" t="n"/>
      <c r="G1852" s="6">
        <f>IF(B1852&amp;""="","",IFERROR(INDEX('الوحدات'!$C$6:$C$305,MATCH(B1852&amp;"",'الوحدات'!$A$6:$A$305,0))&amp;"","كود غير موجود"))</f>
        <v/>
      </c>
      <c r="H1852" s="22">
        <f>IF(OR(B1852&amp;""="",NOT(ISNUMBER(A1852))),"",IF(COUNTIFS($B$6:$B$2005,B1852&amp;"",$A$6:$A$2005,"&gt;"&amp;A1852)=0,1,0))</f>
        <v/>
      </c>
      <c r="I1852" s="22">
        <f>IF(B1852&amp;""="","",COUNTIFS($B$6:B1852,B1852&amp;""))</f>
        <v/>
      </c>
      <c r="J1852" s="6">
        <f>IF(B1852&amp;""="","",B1852&amp;"|"&amp;I1852)</f>
        <v/>
      </c>
    </row>
    <row r="1853">
      <c r="A1853" s="13" t="n"/>
      <c r="B1853" s="5" t="n"/>
      <c r="C1853" s="15" t="n"/>
      <c r="D1853" s="14" t="n"/>
      <c r="E1853" s="5" t="n"/>
      <c r="F1853" s="5" t="n"/>
      <c r="G1853" s="6">
        <f>IF(B1853&amp;""="","",IFERROR(INDEX('الوحدات'!$C$6:$C$305,MATCH(B1853&amp;"",'الوحدات'!$A$6:$A$305,0))&amp;"","كود غير موجود"))</f>
        <v/>
      </c>
      <c r="H1853" s="22">
        <f>IF(OR(B1853&amp;""="",NOT(ISNUMBER(A1853))),"",IF(COUNTIFS($B$6:$B$2005,B1853&amp;"",$A$6:$A$2005,"&gt;"&amp;A1853)=0,1,0))</f>
        <v/>
      </c>
      <c r="I1853" s="22">
        <f>IF(B1853&amp;""="","",COUNTIFS($B$6:B1853,B1853&amp;""))</f>
        <v/>
      </c>
      <c r="J1853" s="6">
        <f>IF(B1853&amp;""="","",B1853&amp;"|"&amp;I1853)</f>
        <v/>
      </c>
    </row>
    <row r="1854">
      <c r="A1854" s="13" t="n"/>
      <c r="B1854" s="5" t="n"/>
      <c r="C1854" s="15" t="n"/>
      <c r="D1854" s="14" t="n"/>
      <c r="E1854" s="5" t="n"/>
      <c r="F1854" s="5" t="n"/>
      <c r="G1854" s="6">
        <f>IF(B1854&amp;""="","",IFERROR(INDEX('الوحدات'!$C$6:$C$305,MATCH(B1854&amp;"",'الوحدات'!$A$6:$A$305,0))&amp;"","كود غير موجود"))</f>
        <v/>
      </c>
      <c r="H1854" s="22">
        <f>IF(OR(B1854&amp;""="",NOT(ISNUMBER(A1854))),"",IF(COUNTIFS($B$6:$B$2005,B1854&amp;"",$A$6:$A$2005,"&gt;"&amp;A1854)=0,1,0))</f>
        <v/>
      </c>
      <c r="I1854" s="22">
        <f>IF(B1854&amp;""="","",COUNTIFS($B$6:B1854,B1854&amp;""))</f>
        <v/>
      </c>
      <c r="J1854" s="6">
        <f>IF(B1854&amp;""="","",B1854&amp;"|"&amp;I1854)</f>
        <v/>
      </c>
    </row>
    <row r="1855">
      <c r="A1855" s="13" t="n"/>
      <c r="B1855" s="5" t="n"/>
      <c r="C1855" s="15" t="n"/>
      <c r="D1855" s="14" t="n"/>
      <c r="E1855" s="5" t="n"/>
      <c r="F1855" s="5" t="n"/>
      <c r="G1855" s="6">
        <f>IF(B1855&amp;""="","",IFERROR(INDEX('الوحدات'!$C$6:$C$305,MATCH(B1855&amp;"",'الوحدات'!$A$6:$A$305,0))&amp;"","كود غير موجود"))</f>
        <v/>
      </c>
      <c r="H1855" s="22">
        <f>IF(OR(B1855&amp;""="",NOT(ISNUMBER(A1855))),"",IF(COUNTIFS($B$6:$B$2005,B1855&amp;"",$A$6:$A$2005,"&gt;"&amp;A1855)=0,1,0))</f>
        <v/>
      </c>
      <c r="I1855" s="22">
        <f>IF(B1855&amp;""="","",COUNTIFS($B$6:B1855,B1855&amp;""))</f>
        <v/>
      </c>
      <c r="J1855" s="6">
        <f>IF(B1855&amp;""="","",B1855&amp;"|"&amp;I1855)</f>
        <v/>
      </c>
    </row>
    <row r="1856">
      <c r="A1856" s="13" t="n"/>
      <c r="B1856" s="5" t="n"/>
      <c r="C1856" s="15" t="n"/>
      <c r="D1856" s="14" t="n"/>
      <c r="E1856" s="5" t="n"/>
      <c r="F1856" s="5" t="n"/>
      <c r="G1856" s="6">
        <f>IF(B1856&amp;""="","",IFERROR(INDEX('الوحدات'!$C$6:$C$305,MATCH(B1856&amp;"",'الوحدات'!$A$6:$A$305,0))&amp;"","كود غير موجود"))</f>
        <v/>
      </c>
      <c r="H1856" s="22">
        <f>IF(OR(B1856&amp;""="",NOT(ISNUMBER(A1856))),"",IF(COUNTIFS($B$6:$B$2005,B1856&amp;"",$A$6:$A$2005,"&gt;"&amp;A1856)=0,1,0))</f>
        <v/>
      </c>
      <c r="I1856" s="22">
        <f>IF(B1856&amp;""="","",COUNTIFS($B$6:B1856,B1856&amp;""))</f>
        <v/>
      </c>
      <c r="J1856" s="6">
        <f>IF(B1856&amp;""="","",B1856&amp;"|"&amp;I1856)</f>
        <v/>
      </c>
    </row>
    <row r="1857">
      <c r="A1857" s="13" t="n"/>
      <c r="B1857" s="5" t="n"/>
      <c r="C1857" s="15" t="n"/>
      <c r="D1857" s="14" t="n"/>
      <c r="E1857" s="5" t="n"/>
      <c r="F1857" s="5" t="n"/>
      <c r="G1857" s="6">
        <f>IF(B1857&amp;""="","",IFERROR(INDEX('الوحدات'!$C$6:$C$305,MATCH(B1857&amp;"",'الوحدات'!$A$6:$A$305,0))&amp;"","كود غير موجود"))</f>
        <v/>
      </c>
      <c r="H1857" s="22">
        <f>IF(OR(B1857&amp;""="",NOT(ISNUMBER(A1857))),"",IF(COUNTIFS($B$6:$B$2005,B1857&amp;"",$A$6:$A$2005,"&gt;"&amp;A1857)=0,1,0))</f>
        <v/>
      </c>
      <c r="I1857" s="22">
        <f>IF(B1857&amp;""="","",COUNTIFS($B$6:B1857,B1857&amp;""))</f>
        <v/>
      </c>
      <c r="J1857" s="6">
        <f>IF(B1857&amp;""="","",B1857&amp;"|"&amp;I1857)</f>
        <v/>
      </c>
    </row>
    <row r="1858">
      <c r="A1858" s="13" t="n"/>
      <c r="B1858" s="5" t="n"/>
      <c r="C1858" s="15" t="n"/>
      <c r="D1858" s="14" t="n"/>
      <c r="E1858" s="5" t="n"/>
      <c r="F1858" s="5" t="n"/>
      <c r="G1858" s="6">
        <f>IF(B1858&amp;""="","",IFERROR(INDEX('الوحدات'!$C$6:$C$305,MATCH(B1858&amp;"",'الوحدات'!$A$6:$A$305,0))&amp;"","كود غير موجود"))</f>
        <v/>
      </c>
      <c r="H1858" s="22">
        <f>IF(OR(B1858&amp;""="",NOT(ISNUMBER(A1858))),"",IF(COUNTIFS($B$6:$B$2005,B1858&amp;"",$A$6:$A$2005,"&gt;"&amp;A1858)=0,1,0))</f>
        <v/>
      </c>
      <c r="I1858" s="22">
        <f>IF(B1858&amp;""="","",COUNTIFS($B$6:B1858,B1858&amp;""))</f>
        <v/>
      </c>
      <c r="J1858" s="6">
        <f>IF(B1858&amp;""="","",B1858&amp;"|"&amp;I1858)</f>
        <v/>
      </c>
    </row>
    <row r="1859">
      <c r="A1859" s="13" t="n"/>
      <c r="B1859" s="5" t="n"/>
      <c r="C1859" s="15" t="n"/>
      <c r="D1859" s="14" t="n"/>
      <c r="E1859" s="5" t="n"/>
      <c r="F1859" s="5" t="n"/>
      <c r="G1859" s="6">
        <f>IF(B1859&amp;""="","",IFERROR(INDEX('الوحدات'!$C$6:$C$305,MATCH(B1859&amp;"",'الوحدات'!$A$6:$A$305,0))&amp;"","كود غير موجود"))</f>
        <v/>
      </c>
      <c r="H1859" s="22">
        <f>IF(OR(B1859&amp;""="",NOT(ISNUMBER(A1859))),"",IF(COUNTIFS($B$6:$B$2005,B1859&amp;"",$A$6:$A$2005,"&gt;"&amp;A1859)=0,1,0))</f>
        <v/>
      </c>
      <c r="I1859" s="22">
        <f>IF(B1859&amp;""="","",COUNTIFS($B$6:B1859,B1859&amp;""))</f>
        <v/>
      </c>
      <c r="J1859" s="6">
        <f>IF(B1859&amp;""="","",B1859&amp;"|"&amp;I1859)</f>
        <v/>
      </c>
    </row>
    <row r="1860">
      <c r="A1860" s="13" t="n"/>
      <c r="B1860" s="5" t="n"/>
      <c r="C1860" s="15" t="n"/>
      <c r="D1860" s="14" t="n"/>
      <c r="E1860" s="5" t="n"/>
      <c r="F1860" s="5" t="n"/>
      <c r="G1860" s="6">
        <f>IF(B1860&amp;""="","",IFERROR(INDEX('الوحدات'!$C$6:$C$305,MATCH(B1860&amp;"",'الوحدات'!$A$6:$A$305,0))&amp;"","كود غير موجود"))</f>
        <v/>
      </c>
      <c r="H1860" s="22">
        <f>IF(OR(B1860&amp;""="",NOT(ISNUMBER(A1860))),"",IF(COUNTIFS($B$6:$B$2005,B1860&amp;"",$A$6:$A$2005,"&gt;"&amp;A1860)=0,1,0))</f>
        <v/>
      </c>
      <c r="I1860" s="22">
        <f>IF(B1860&amp;""="","",COUNTIFS($B$6:B1860,B1860&amp;""))</f>
        <v/>
      </c>
      <c r="J1860" s="6">
        <f>IF(B1860&amp;""="","",B1860&amp;"|"&amp;I1860)</f>
        <v/>
      </c>
    </row>
    <row r="1861">
      <c r="A1861" s="13" t="n"/>
      <c r="B1861" s="5" t="n"/>
      <c r="C1861" s="15" t="n"/>
      <c r="D1861" s="14" t="n"/>
      <c r="E1861" s="5" t="n"/>
      <c r="F1861" s="5" t="n"/>
      <c r="G1861" s="6">
        <f>IF(B1861&amp;""="","",IFERROR(INDEX('الوحدات'!$C$6:$C$305,MATCH(B1861&amp;"",'الوحدات'!$A$6:$A$305,0))&amp;"","كود غير موجود"))</f>
        <v/>
      </c>
      <c r="H1861" s="22">
        <f>IF(OR(B1861&amp;""="",NOT(ISNUMBER(A1861))),"",IF(COUNTIFS($B$6:$B$2005,B1861&amp;"",$A$6:$A$2005,"&gt;"&amp;A1861)=0,1,0))</f>
        <v/>
      </c>
      <c r="I1861" s="22">
        <f>IF(B1861&amp;""="","",COUNTIFS($B$6:B1861,B1861&amp;""))</f>
        <v/>
      </c>
      <c r="J1861" s="6">
        <f>IF(B1861&amp;""="","",B1861&amp;"|"&amp;I1861)</f>
        <v/>
      </c>
    </row>
    <row r="1862">
      <c r="A1862" s="13" t="n"/>
      <c r="B1862" s="5" t="n"/>
      <c r="C1862" s="15" t="n"/>
      <c r="D1862" s="14" t="n"/>
      <c r="E1862" s="5" t="n"/>
      <c r="F1862" s="5" t="n"/>
      <c r="G1862" s="6">
        <f>IF(B1862&amp;""="","",IFERROR(INDEX('الوحدات'!$C$6:$C$305,MATCH(B1862&amp;"",'الوحدات'!$A$6:$A$305,0))&amp;"","كود غير موجود"))</f>
        <v/>
      </c>
      <c r="H1862" s="22">
        <f>IF(OR(B1862&amp;""="",NOT(ISNUMBER(A1862))),"",IF(COUNTIFS($B$6:$B$2005,B1862&amp;"",$A$6:$A$2005,"&gt;"&amp;A1862)=0,1,0))</f>
        <v/>
      </c>
      <c r="I1862" s="22">
        <f>IF(B1862&amp;""="","",COUNTIFS($B$6:B1862,B1862&amp;""))</f>
        <v/>
      </c>
      <c r="J1862" s="6">
        <f>IF(B1862&amp;""="","",B1862&amp;"|"&amp;I1862)</f>
        <v/>
      </c>
    </row>
    <row r="1863">
      <c r="A1863" s="13" t="n"/>
      <c r="B1863" s="5" t="n"/>
      <c r="C1863" s="15" t="n"/>
      <c r="D1863" s="14" t="n"/>
      <c r="E1863" s="5" t="n"/>
      <c r="F1863" s="5" t="n"/>
      <c r="G1863" s="6">
        <f>IF(B1863&amp;""="","",IFERROR(INDEX('الوحدات'!$C$6:$C$305,MATCH(B1863&amp;"",'الوحدات'!$A$6:$A$305,0))&amp;"","كود غير موجود"))</f>
        <v/>
      </c>
      <c r="H1863" s="22">
        <f>IF(OR(B1863&amp;""="",NOT(ISNUMBER(A1863))),"",IF(COUNTIFS($B$6:$B$2005,B1863&amp;"",$A$6:$A$2005,"&gt;"&amp;A1863)=0,1,0))</f>
        <v/>
      </c>
      <c r="I1863" s="22">
        <f>IF(B1863&amp;""="","",COUNTIFS($B$6:B1863,B1863&amp;""))</f>
        <v/>
      </c>
      <c r="J1863" s="6">
        <f>IF(B1863&amp;""="","",B1863&amp;"|"&amp;I1863)</f>
        <v/>
      </c>
    </row>
    <row r="1864">
      <c r="A1864" s="13" t="n"/>
      <c r="B1864" s="5" t="n"/>
      <c r="C1864" s="15" t="n"/>
      <c r="D1864" s="14" t="n"/>
      <c r="E1864" s="5" t="n"/>
      <c r="F1864" s="5" t="n"/>
      <c r="G1864" s="6">
        <f>IF(B1864&amp;""="","",IFERROR(INDEX('الوحدات'!$C$6:$C$305,MATCH(B1864&amp;"",'الوحدات'!$A$6:$A$305,0))&amp;"","كود غير موجود"))</f>
        <v/>
      </c>
      <c r="H1864" s="22">
        <f>IF(OR(B1864&amp;""="",NOT(ISNUMBER(A1864))),"",IF(COUNTIFS($B$6:$B$2005,B1864&amp;"",$A$6:$A$2005,"&gt;"&amp;A1864)=0,1,0))</f>
        <v/>
      </c>
      <c r="I1864" s="22">
        <f>IF(B1864&amp;""="","",COUNTIFS($B$6:B1864,B1864&amp;""))</f>
        <v/>
      </c>
      <c r="J1864" s="6">
        <f>IF(B1864&amp;""="","",B1864&amp;"|"&amp;I1864)</f>
        <v/>
      </c>
    </row>
    <row r="1865">
      <c r="A1865" s="13" t="n"/>
      <c r="B1865" s="5" t="n"/>
      <c r="C1865" s="15" t="n"/>
      <c r="D1865" s="14" t="n"/>
      <c r="E1865" s="5" t="n"/>
      <c r="F1865" s="5" t="n"/>
      <c r="G1865" s="6">
        <f>IF(B1865&amp;""="","",IFERROR(INDEX('الوحدات'!$C$6:$C$305,MATCH(B1865&amp;"",'الوحدات'!$A$6:$A$305,0))&amp;"","كود غير موجود"))</f>
        <v/>
      </c>
      <c r="H1865" s="22">
        <f>IF(OR(B1865&amp;""="",NOT(ISNUMBER(A1865))),"",IF(COUNTIFS($B$6:$B$2005,B1865&amp;"",$A$6:$A$2005,"&gt;"&amp;A1865)=0,1,0))</f>
        <v/>
      </c>
      <c r="I1865" s="22">
        <f>IF(B1865&amp;""="","",COUNTIFS($B$6:B1865,B1865&amp;""))</f>
        <v/>
      </c>
      <c r="J1865" s="6">
        <f>IF(B1865&amp;""="","",B1865&amp;"|"&amp;I1865)</f>
        <v/>
      </c>
    </row>
    <row r="1866">
      <c r="A1866" s="13" t="n"/>
      <c r="B1866" s="5" t="n"/>
      <c r="C1866" s="15" t="n"/>
      <c r="D1866" s="14" t="n"/>
      <c r="E1866" s="5" t="n"/>
      <c r="F1866" s="5" t="n"/>
      <c r="G1866" s="6">
        <f>IF(B1866&amp;""="","",IFERROR(INDEX('الوحدات'!$C$6:$C$305,MATCH(B1866&amp;"",'الوحدات'!$A$6:$A$305,0))&amp;"","كود غير موجود"))</f>
        <v/>
      </c>
      <c r="H1866" s="22">
        <f>IF(OR(B1866&amp;""="",NOT(ISNUMBER(A1866))),"",IF(COUNTIFS($B$6:$B$2005,B1866&amp;"",$A$6:$A$2005,"&gt;"&amp;A1866)=0,1,0))</f>
        <v/>
      </c>
      <c r="I1866" s="22">
        <f>IF(B1866&amp;""="","",COUNTIFS($B$6:B1866,B1866&amp;""))</f>
        <v/>
      </c>
      <c r="J1866" s="6">
        <f>IF(B1866&amp;""="","",B1866&amp;"|"&amp;I1866)</f>
        <v/>
      </c>
    </row>
    <row r="1867">
      <c r="A1867" s="13" t="n"/>
      <c r="B1867" s="5" t="n"/>
      <c r="C1867" s="15" t="n"/>
      <c r="D1867" s="14" t="n"/>
      <c r="E1867" s="5" t="n"/>
      <c r="F1867" s="5" t="n"/>
      <c r="G1867" s="6">
        <f>IF(B1867&amp;""="","",IFERROR(INDEX('الوحدات'!$C$6:$C$305,MATCH(B1867&amp;"",'الوحدات'!$A$6:$A$305,0))&amp;"","كود غير موجود"))</f>
        <v/>
      </c>
      <c r="H1867" s="22">
        <f>IF(OR(B1867&amp;""="",NOT(ISNUMBER(A1867))),"",IF(COUNTIFS($B$6:$B$2005,B1867&amp;"",$A$6:$A$2005,"&gt;"&amp;A1867)=0,1,0))</f>
        <v/>
      </c>
      <c r="I1867" s="22">
        <f>IF(B1867&amp;""="","",COUNTIFS($B$6:B1867,B1867&amp;""))</f>
        <v/>
      </c>
      <c r="J1867" s="6">
        <f>IF(B1867&amp;""="","",B1867&amp;"|"&amp;I1867)</f>
        <v/>
      </c>
    </row>
    <row r="1868">
      <c r="A1868" s="13" t="n"/>
      <c r="B1868" s="5" t="n"/>
      <c r="C1868" s="15" t="n"/>
      <c r="D1868" s="14" t="n"/>
      <c r="E1868" s="5" t="n"/>
      <c r="F1868" s="5" t="n"/>
      <c r="G1868" s="6">
        <f>IF(B1868&amp;""="","",IFERROR(INDEX('الوحدات'!$C$6:$C$305,MATCH(B1868&amp;"",'الوحدات'!$A$6:$A$305,0))&amp;"","كود غير موجود"))</f>
        <v/>
      </c>
      <c r="H1868" s="22">
        <f>IF(OR(B1868&amp;""="",NOT(ISNUMBER(A1868))),"",IF(COUNTIFS($B$6:$B$2005,B1868&amp;"",$A$6:$A$2005,"&gt;"&amp;A1868)=0,1,0))</f>
        <v/>
      </c>
      <c r="I1868" s="22">
        <f>IF(B1868&amp;""="","",COUNTIFS($B$6:B1868,B1868&amp;""))</f>
        <v/>
      </c>
      <c r="J1868" s="6">
        <f>IF(B1868&amp;""="","",B1868&amp;"|"&amp;I1868)</f>
        <v/>
      </c>
    </row>
    <row r="1869">
      <c r="A1869" s="13" t="n"/>
      <c r="B1869" s="5" t="n"/>
      <c r="C1869" s="15" t="n"/>
      <c r="D1869" s="14" t="n"/>
      <c r="E1869" s="5" t="n"/>
      <c r="F1869" s="5" t="n"/>
      <c r="G1869" s="6">
        <f>IF(B1869&amp;""="","",IFERROR(INDEX('الوحدات'!$C$6:$C$305,MATCH(B1869&amp;"",'الوحدات'!$A$6:$A$305,0))&amp;"","كود غير موجود"))</f>
        <v/>
      </c>
      <c r="H1869" s="22">
        <f>IF(OR(B1869&amp;""="",NOT(ISNUMBER(A1869))),"",IF(COUNTIFS($B$6:$B$2005,B1869&amp;"",$A$6:$A$2005,"&gt;"&amp;A1869)=0,1,0))</f>
        <v/>
      </c>
      <c r="I1869" s="22">
        <f>IF(B1869&amp;""="","",COUNTIFS($B$6:B1869,B1869&amp;""))</f>
        <v/>
      </c>
      <c r="J1869" s="6">
        <f>IF(B1869&amp;""="","",B1869&amp;"|"&amp;I1869)</f>
        <v/>
      </c>
    </row>
    <row r="1870">
      <c r="A1870" s="13" t="n"/>
      <c r="B1870" s="5" t="n"/>
      <c r="C1870" s="15" t="n"/>
      <c r="D1870" s="14" t="n"/>
      <c r="E1870" s="5" t="n"/>
      <c r="F1870" s="5" t="n"/>
      <c r="G1870" s="6">
        <f>IF(B1870&amp;""="","",IFERROR(INDEX('الوحدات'!$C$6:$C$305,MATCH(B1870&amp;"",'الوحدات'!$A$6:$A$305,0))&amp;"","كود غير موجود"))</f>
        <v/>
      </c>
      <c r="H1870" s="22">
        <f>IF(OR(B1870&amp;""="",NOT(ISNUMBER(A1870))),"",IF(COUNTIFS($B$6:$B$2005,B1870&amp;"",$A$6:$A$2005,"&gt;"&amp;A1870)=0,1,0))</f>
        <v/>
      </c>
      <c r="I1870" s="22">
        <f>IF(B1870&amp;""="","",COUNTIFS($B$6:B1870,B1870&amp;""))</f>
        <v/>
      </c>
      <c r="J1870" s="6">
        <f>IF(B1870&amp;""="","",B1870&amp;"|"&amp;I1870)</f>
        <v/>
      </c>
    </row>
    <row r="1871">
      <c r="A1871" s="13" t="n"/>
      <c r="B1871" s="5" t="n"/>
      <c r="C1871" s="15" t="n"/>
      <c r="D1871" s="14" t="n"/>
      <c r="E1871" s="5" t="n"/>
      <c r="F1871" s="5" t="n"/>
      <c r="G1871" s="6">
        <f>IF(B1871&amp;""="","",IFERROR(INDEX('الوحدات'!$C$6:$C$305,MATCH(B1871&amp;"",'الوحدات'!$A$6:$A$305,0))&amp;"","كود غير موجود"))</f>
        <v/>
      </c>
      <c r="H1871" s="22">
        <f>IF(OR(B1871&amp;""="",NOT(ISNUMBER(A1871))),"",IF(COUNTIFS($B$6:$B$2005,B1871&amp;"",$A$6:$A$2005,"&gt;"&amp;A1871)=0,1,0))</f>
        <v/>
      </c>
      <c r="I1871" s="22">
        <f>IF(B1871&amp;""="","",COUNTIFS($B$6:B1871,B1871&amp;""))</f>
        <v/>
      </c>
      <c r="J1871" s="6">
        <f>IF(B1871&amp;""="","",B1871&amp;"|"&amp;I1871)</f>
        <v/>
      </c>
    </row>
    <row r="1872">
      <c r="A1872" s="13" t="n"/>
      <c r="B1872" s="5" t="n"/>
      <c r="C1872" s="15" t="n"/>
      <c r="D1872" s="14" t="n"/>
      <c r="E1872" s="5" t="n"/>
      <c r="F1872" s="5" t="n"/>
      <c r="G1872" s="6">
        <f>IF(B1872&amp;""="","",IFERROR(INDEX('الوحدات'!$C$6:$C$305,MATCH(B1872&amp;"",'الوحدات'!$A$6:$A$305,0))&amp;"","كود غير موجود"))</f>
        <v/>
      </c>
      <c r="H1872" s="22">
        <f>IF(OR(B1872&amp;""="",NOT(ISNUMBER(A1872))),"",IF(COUNTIFS($B$6:$B$2005,B1872&amp;"",$A$6:$A$2005,"&gt;"&amp;A1872)=0,1,0))</f>
        <v/>
      </c>
      <c r="I1872" s="22">
        <f>IF(B1872&amp;""="","",COUNTIFS($B$6:B1872,B1872&amp;""))</f>
        <v/>
      </c>
      <c r="J1872" s="6">
        <f>IF(B1872&amp;""="","",B1872&amp;"|"&amp;I1872)</f>
        <v/>
      </c>
    </row>
    <row r="1873">
      <c r="A1873" s="13" t="n"/>
      <c r="B1873" s="5" t="n"/>
      <c r="C1873" s="15" t="n"/>
      <c r="D1873" s="14" t="n"/>
      <c r="E1873" s="5" t="n"/>
      <c r="F1873" s="5" t="n"/>
      <c r="G1873" s="6">
        <f>IF(B1873&amp;""="","",IFERROR(INDEX('الوحدات'!$C$6:$C$305,MATCH(B1873&amp;"",'الوحدات'!$A$6:$A$305,0))&amp;"","كود غير موجود"))</f>
        <v/>
      </c>
      <c r="H1873" s="22">
        <f>IF(OR(B1873&amp;""="",NOT(ISNUMBER(A1873))),"",IF(COUNTIFS($B$6:$B$2005,B1873&amp;"",$A$6:$A$2005,"&gt;"&amp;A1873)=0,1,0))</f>
        <v/>
      </c>
      <c r="I1873" s="22">
        <f>IF(B1873&amp;""="","",COUNTIFS($B$6:B1873,B1873&amp;""))</f>
        <v/>
      </c>
      <c r="J1873" s="6">
        <f>IF(B1873&amp;""="","",B1873&amp;"|"&amp;I1873)</f>
        <v/>
      </c>
    </row>
    <row r="1874">
      <c r="A1874" s="13" t="n"/>
      <c r="B1874" s="5" t="n"/>
      <c r="C1874" s="15" t="n"/>
      <c r="D1874" s="14" t="n"/>
      <c r="E1874" s="5" t="n"/>
      <c r="F1874" s="5" t="n"/>
      <c r="G1874" s="6">
        <f>IF(B1874&amp;""="","",IFERROR(INDEX('الوحدات'!$C$6:$C$305,MATCH(B1874&amp;"",'الوحدات'!$A$6:$A$305,0))&amp;"","كود غير موجود"))</f>
        <v/>
      </c>
      <c r="H1874" s="22">
        <f>IF(OR(B1874&amp;""="",NOT(ISNUMBER(A1874))),"",IF(COUNTIFS($B$6:$B$2005,B1874&amp;"",$A$6:$A$2005,"&gt;"&amp;A1874)=0,1,0))</f>
        <v/>
      </c>
      <c r="I1874" s="22">
        <f>IF(B1874&amp;""="","",COUNTIFS($B$6:B1874,B1874&amp;""))</f>
        <v/>
      </c>
      <c r="J1874" s="6">
        <f>IF(B1874&amp;""="","",B1874&amp;"|"&amp;I1874)</f>
        <v/>
      </c>
    </row>
    <row r="1875">
      <c r="A1875" s="13" t="n"/>
      <c r="B1875" s="5" t="n"/>
      <c r="C1875" s="15" t="n"/>
      <c r="D1875" s="14" t="n"/>
      <c r="E1875" s="5" t="n"/>
      <c r="F1875" s="5" t="n"/>
      <c r="G1875" s="6">
        <f>IF(B1875&amp;""="","",IFERROR(INDEX('الوحدات'!$C$6:$C$305,MATCH(B1875&amp;"",'الوحدات'!$A$6:$A$305,0))&amp;"","كود غير موجود"))</f>
        <v/>
      </c>
      <c r="H1875" s="22">
        <f>IF(OR(B1875&amp;""="",NOT(ISNUMBER(A1875))),"",IF(COUNTIFS($B$6:$B$2005,B1875&amp;"",$A$6:$A$2005,"&gt;"&amp;A1875)=0,1,0))</f>
        <v/>
      </c>
      <c r="I1875" s="22">
        <f>IF(B1875&amp;""="","",COUNTIFS($B$6:B1875,B1875&amp;""))</f>
        <v/>
      </c>
      <c r="J1875" s="6">
        <f>IF(B1875&amp;""="","",B1875&amp;"|"&amp;I1875)</f>
        <v/>
      </c>
    </row>
    <row r="1876">
      <c r="A1876" s="13" t="n"/>
      <c r="B1876" s="5" t="n"/>
      <c r="C1876" s="15" t="n"/>
      <c r="D1876" s="14" t="n"/>
      <c r="E1876" s="5" t="n"/>
      <c r="F1876" s="5" t="n"/>
      <c r="G1876" s="6">
        <f>IF(B1876&amp;""="","",IFERROR(INDEX('الوحدات'!$C$6:$C$305,MATCH(B1876&amp;"",'الوحدات'!$A$6:$A$305,0))&amp;"","كود غير موجود"))</f>
        <v/>
      </c>
      <c r="H1876" s="22">
        <f>IF(OR(B1876&amp;""="",NOT(ISNUMBER(A1876))),"",IF(COUNTIFS($B$6:$B$2005,B1876&amp;"",$A$6:$A$2005,"&gt;"&amp;A1876)=0,1,0))</f>
        <v/>
      </c>
      <c r="I1876" s="22">
        <f>IF(B1876&amp;""="","",COUNTIFS($B$6:B1876,B1876&amp;""))</f>
        <v/>
      </c>
      <c r="J1876" s="6">
        <f>IF(B1876&amp;""="","",B1876&amp;"|"&amp;I1876)</f>
        <v/>
      </c>
    </row>
    <row r="1877">
      <c r="A1877" s="13" t="n"/>
      <c r="B1877" s="5" t="n"/>
      <c r="C1877" s="15" t="n"/>
      <c r="D1877" s="14" t="n"/>
      <c r="E1877" s="5" t="n"/>
      <c r="F1877" s="5" t="n"/>
      <c r="G1877" s="6">
        <f>IF(B1877&amp;""="","",IFERROR(INDEX('الوحدات'!$C$6:$C$305,MATCH(B1877&amp;"",'الوحدات'!$A$6:$A$305,0))&amp;"","كود غير موجود"))</f>
        <v/>
      </c>
      <c r="H1877" s="22">
        <f>IF(OR(B1877&amp;""="",NOT(ISNUMBER(A1877))),"",IF(COUNTIFS($B$6:$B$2005,B1877&amp;"",$A$6:$A$2005,"&gt;"&amp;A1877)=0,1,0))</f>
        <v/>
      </c>
      <c r="I1877" s="22">
        <f>IF(B1877&amp;""="","",COUNTIFS($B$6:B1877,B1877&amp;""))</f>
        <v/>
      </c>
      <c r="J1877" s="6">
        <f>IF(B1877&amp;""="","",B1877&amp;"|"&amp;I1877)</f>
        <v/>
      </c>
    </row>
    <row r="1878">
      <c r="A1878" s="13" t="n"/>
      <c r="B1878" s="5" t="n"/>
      <c r="C1878" s="15" t="n"/>
      <c r="D1878" s="14" t="n"/>
      <c r="E1878" s="5" t="n"/>
      <c r="F1878" s="5" t="n"/>
      <c r="G1878" s="6">
        <f>IF(B1878&amp;""="","",IFERROR(INDEX('الوحدات'!$C$6:$C$305,MATCH(B1878&amp;"",'الوحدات'!$A$6:$A$305,0))&amp;"","كود غير موجود"))</f>
        <v/>
      </c>
      <c r="H1878" s="22">
        <f>IF(OR(B1878&amp;""="",NOT(ISNUMBER(A1878))),"",IF(COUNTIFS($B$6:$B$2005,B1878&amp;"",$A$6:$A$2005,"&gt;"&amp;A1878)=0,1,0))</f>
        <v/>
      </c>
      <c r="I1878" s="22">
        <f>IF(B1878&amp;""="","",COUNTIFS($B$6:B1878,B1878&amp;""))</f>
        <v/>
      </c>
      <c r="J1878" s="6">
        <f>IF(B1878&amp;""="","",B1878&amp;"|"&amp;I1878)</f>
        <v/>
      </c>
    </row>
    <row r="1879">
      <c r="A1879" s="13" t="n"/>
      <c r="B1879" s="5" t="n"/>
      <c r="C1879" s="15" t="n"/>
      <c r="D1879" s="14" t="n"/>
      <c r="E1879" s="5" t="n"/>
      <c r="F1879" s="5" t="n"/>
      <c r="G1879" s="6">
        <f>IF(B1879&amp;""="","",IFERROR(INDEX('الوحدات'!$C$6:$C$305,MATCH(B1879&amp;"",'الوحدات'!$A$6:$A$305,0))&amp;"","كود غير موجود"))</f>
        <v/>
      </c>
      <c r="H1879" s="22">
        <f>IF(OR(B1879&amp;""="",NOT(ISNUMBER(A1879))),"",IF(COUNTIFS($B$6:$B$2005,B1879&amp;"",$A$6:$A$2005,"&gt;"&amp;A1879)=0,1,0))</f>
        <v/>
      </c>
      <c r="I1879" s="22">
        <f>IF(B1879&amp;""="","",COUNTIFS($B$6:B1879,B1879&amp;""))</f>
        <v/>
      </c>
      <c r="J1879" s="6">
        <f>IF(B1879&amp;""="","",B1879&amp;"|"&amp;I1879)</f>
        <v/>
      </c>
    </row>
    <row r="1880">
      <c r="A1880" s="13" t="n"/>
      <c r="B1880" s="5" t="n"/>
      <c r="C1880" s="15" t="n"/>
      <c r="D1880" s="14" t="n"/>
      <c r="E1880" s="5" t="n"/>
      <c r="F1880" s="5" t="n"/>
      <c r="G1880" s="6">
        <f>IF(B1880&amp;""="","",IFERROR(INDEX('الوحدات'!$C$6:$C$305,MATCH(B1880&amp;"",'الوحدات'!$A$6:$A$305,0))&amp;"","كود غير موجود"))</f>
        <v/>
      </c>
      <c r="H1880" s="22">
        <f>IF(OR(B1880&amp;""="",NOT(ISNUMBER(A1880))),"",IF(COUNTIFS($B$6:$B$2005,B1880&amp;"",$A$6:$A$2005,"&gt;"&amp;A1880)=0,1,0))</f>
        <v/>
      </c>
      <c r="I1880" s="22">
        <f>IF(B1880&amp;""="","",COUNTIFS($B$6:B1880,B1880&amp;""))</f>
        <v/>
      </c>
      <c r="J1880" s="6">
        <f>IF(B1880&amp;""="","",B1880&amp;"|"&amp;I1880)</f>
        <v/>
      </c>
    </row>
    <row r="1881">
      <c r="A1881" s="13" t="n"/>
      <c r="B1881" s="5" t="n"/>
      <c r="C1881" s="15" t="n"/>
      <c r="D1881" s="14" t="n"/>
      <c r="E1881" s="5" t="n"/>
      <c r="F1881" s="5" t="n"/>
      <c r="G1881" s="6">
        <f>IF(B1881&amp;""="","",IFERROR(INDEX('الوحدات'!$C$6:$C$305,MATCH(B1881&amp;"",'الوحدات'!$A$6:$A$305,0))&amp;"","كود غير موجود"))</f>
        <v/>
      </c>
      <c r="H1881" s="22">
        <f>IF(OR(B1881&amp;""="",NOT(ISNUMBER(A1881))),"",IF(COUNTIFS($B$6:$B$2005,B1881&amp;"",$A$6:$A$2005,"&gt;"&amp;A1881)=0,1,0))</f>
        <v/>
      </c>
      <c r="I1881" s="22">
        <f>IF(B1881&amp;""="","",COUNTIFS($B$6:B1881,B1881&amp;""))</f>
        <v/>
      </c>
      <c r="J1881" s="6">
        <f>IF(B1881&amp;""="","",B1881&amp;"|"&amp;I1881)</f>
        <v/>
      </c>
    </row>
    <row r="1882">
      <c r="A1882" s="13" t="n"/>
      <c r="B1882" s="5" t="n"/>
      <c r="C1882" s="15" t="n"/>
      <c r="D1882" s="14" t="n"/>
      <c r="E1882" s="5" t="n"/>
      <c r="F1882" s="5" t="n"/>
      <c r="G1882" s="6">
        <f>IF(B1882&amp;""="","",IFERROR(INDEX('الوحدات'!$C$6:$C$305,MATCH(B1882&amp;"",'الوحدات'!$A$6:$A$305,0))&amp;"","كود غير موجود"))</f>
        <v/>
      </c>
      <c r="H1882" s="22">
        <f>IF(OR(B1882&amp;""="",NOT(ISNUMBER(A1882))),"",IF(COUNTIFS($B$6:$B$2005,B1882&amp;"",$A$6:$A$2005,"&gt;"&amp;A1882)=0,1,0))</f>
        <v/>
      </c>
      <c r="I1882" s="22">
        <f>IF(B1882&amp;""="","",COUNTIFS($B$6:B1882,B1882&amp;""))</f>
        <v/>
      </c>
      <c r="J1882" s="6">
        <f>IF(B1882&amp;""="","",B1882&amp;"|"&amp;I1882)</f>
        <v/>
      </c>
    </row>
    <row r="1883">
      <c r="A1883" s="13" t="n"/>
      <c r="B1883" s="5" t="n"/>
      <c r="C1883" s="15" t="n"/>
      <c r="D1883" s="14" t="n"/>
      <c r="E1883" s="5" t="n"/>
      <c r="F1883" s="5" t="n"/>
      <c r="G1883" s="6">
        <f>IF(B1883&amp;""="","",IFERROR(INDEX('الوحدات'!$C$6:$C$305,MATCH(B1883&amp;"",'الوحدات'!$A$6:$A$305,0))&amp;"","كود غير موجود"))</f>
        <v/>
      </c>
      <c r="H1883" s="22">
        <f>IF(OR(B1883&amp;""="",NOT(ISNUMBER(A1883))),"",IF(COUNTIFS($B$6:$B$2005,B1883&amp;"",$A$6:$A$2005,"&gt;"&amp;A1883)=0,1,0))</f>
        <v/>
      </c>
      <c r="I1883" s="22">
        <f>IF(B1883&amp;""="","",COUNTIFS($B$6:B1883,B1883&amp;""))</f>
        <v/>
      </c>
      <c r="J1883" s="6">
        <f>IF(B1883&amp;""="","",B1883&amp;"|"&amp;I1883)</f>
        <v/>
      </c>
    </row>
    <row r="1884">
      <c r="A1884" s="13" t="n"/>
      <c r="B1884" s="5" t="n"/>
      <c r="C1884" s="15" t="n"/>
      <c r="D1884" s="14" t="n"/>
      <c r="E1884" s="5" t="n"/>
      <c r="F1884" s="5" t="n"/>
      <c r="G1884" s="6">
        <f>IF(B1884&amp;""="","",IFERROR(INDEX('الوحدات'!$C$6:$C$305,MATCH(B1884&amp;"",'الوحدات'!$A$6:$A$305,0))&amp;"","كود غير موجود"))</f>
        <v/>
      </c>
      <c r="H1884" s="22">
        <f>IF(OR(B1884&amp;""="",NOT(ISNUMBER(A1884))),"",IF(COUNTIFS($B$6:$B$2005,B1884&amp;"",$A$6:$A$2005,"&gt;"&amp;A1884)=0,1,0))</f>
        <v/>
      </c>
      <c r="I1884" s="22">
        <f>IF(B1884&amp;""="","",COUNTIFS($B$6:B1884,B1884&amp;""))</f>
        <v/>
      </c>
      <c r="J1884" s="6">
        <f>IF(B1884&amp;""="","",B1884&amp;"|"&amp;I1884)</f>
        <v/>
      </c>
    </row>
    <row r="1885">
      <c r="A1885" s="13" t="n"/>
      <c r="B1885" s="5" t="n"/>
      <c r="C1885" s="15" t="n"/>
      <c r="D1885" s="14" t="n"/>
      <c r="E1885" s="5" t="n"/>
      <c r="F1885" s="5" t="n"/>
      <c r="G1885" s="6">
        <f>IF(B1885&amp;""="","",IFERROR(INDEX('الوحدات'!$C$6:$C$305,MATCH(B1885&amp;"",'الوحدات'!$A$6:$A$305,0))&amp;"","كود غير موجود"))</f>
        <v/>
      </c>
      <c r="H1885" s="22">
        <f>IF(OR(B1885&amp;""="",NOT(ISNUMBER(A1885))),"",IF(COUNTIFS($B$6:$B$2005,B1885&amp;"",$A$6:$A$2005,"&gt;"&amp;A1885)=0,1,0))</f>
        <v/>
      </c>
      <c r="I1885" s="22">
        <f>IF(B1885&amp;""="","",COUNTIFS($B$6:B1885,B1885&amp;""))</f>
        <v/>
      </c>
      <c r="J1885" s="6">
        <f>IF(B1885&amp;""="","",B1885&amp;"|"&amp;I1885)</f>
        <v/>
      </c>
    </row>
    <row r="1886">
      <c r="A1886" s="13" t="n"/>
      <c r="B1886" s="5" t="n"/>
      <c r="C1886" s="15" t="n"/>
      <c r="D1886" s="14" t="n"/>
      <c r="E1886" s="5" t="n"/>
      <c r="F1886" s="5" t="n"/>
      <c r="G1886" s="6">
        <f>IF(B1886&amp;""="","",IFERROR(INDEX('الوحدات'!$C$6:$C$305,MATCH(B1886&amp;"",'الوحدات'!$A$6:$A$305,0))&amp;"","كود غير موجود"))</f>
        <v/>
      </c>
      <c r="H1886" s="22">
        <f>IF(OR(B1886&amp;""="",NOT(ISNUMBER(A1886))),"",IF(COUNTIFS($B$6:$B$2005,B1886&amp;"",$A$6:$A$2005,"&gt;"&amp;A1886)=0,1,0))</f>
        <v/>
      </c>
      <c r="I1886" s="22">
        <f>IF(B1886&amp;""="","",COUNTIFS($B$6:B1886,B1886&amp;""))</f>
        <v/>
      </c>
      <c r="J1886" s="6">
        <f>IF(B1886&amp;""="","",B1886&amp;"|"&amp;I1886)</f>
        <v/>
      </c>
    </row>
    <row r="1887">
      <c r="A1887" s="13" t="n"/>
      <c r="B1887" s="5" t="n"/>
      <c r="C1887" s="15" t="n"/>
      <c r="D1887" s="14" t="n"/>
      <c r="E1887" s="5" t="n"/>
      <c r="F1887" s="5" t="n"/>
      <c r="G1887" s="6">
        <f>IF(B1887&amp;""="","",IFERROR(INDEX('الوحدات'!$C$6:$C$305,MATCH(B1887&amp;"",'الوحدات'!$A$6:$A$305,0))&amp;"","كود غير موجود"))</f>
        <v/>
      </c>
      <c r="H1887" s="22">
        <f>IF(OR(B1887&amp;""="",NOT(ISNUMBER(A1887))),"",IF(COUNTIFS($B$6:$B$2005,B1887&amp;"",$A$6:$A$2005,"&gt;"&amp;A1887)=0,1,0))</f>
        <v/>
      </c>
      <c r="I1887" s="22">
        <f>IF(B1887&amp;""="","",COUNTIFS($B$6:B1887,B1887&amp;""))</f>
        <v/>
      </c>
      <c r="J1887" s="6">
        <f>IF(B1887&amp;""="","",B1887&amp;"|"&amp;I1887)</f>
        <v/>
      </c>
    </row>
    <row r="1888">
      <c r="A1888" s="13" t="n"/>
      <c r="B1888" s="5" t="n"/>
      <c r="C1888" s="15" t="n"/>
      <c r="D1888" s="14" t="n"/>
      <c r="E1888" s="5" t="n"/>
      <c r="F1888" s="5" t="n"/>
      <c r="G1888" s="6">
        <f>IF(B1888&amp;""="","",IFERROR(INDEX('الوحدات'!$C$6:$C$305,MATCH(B1888&amp;"",'الوحدات'!$A$6:$A$305,0))&amp;"","كود غير موجود"))</f>
        <v/>
      </c>
      <c r="H1888" s="22">
        <f>IF(OR(B1888&amp;""="",NOT(ISNUMBER(A1888))),"",IF(COUNTIFS($B$6:$B$2005,B1888&amp;"",$A$6:$A$2005,"&gt;"&amp;A1888)=0,1,0))</f>
        <v/>
      </c>
      <c r="I1888" s="22">
        <f>IF(B1888&amp;""="","",COUNTIFS($B$6:B1888,B1888&amp;""))</f>
        <v/>
      </c>
      <c r="J1888" s="6">
        <f>IF(B1888&amp;""="","",B1888&amp;"|"&amp;I1888)</f>
        <v/>
      </c>
    </row>
    <row r="1889">
      <c r="A1889" s="13" t="n"/>
      <c r="B1889" s="5" t="n"/>
      <c r="C1889" s="15" t="n"/>
      <c r="D1889" s="14" t="n"/>
      <c r="E1889" s="5" t="n"/>
      <c r="F1889" s="5" t="n"/>
      <c r="G1889" s="6">
        <f>IF(B1889&amp;""="","",IFERROR(INDEX('الوحدات'!$C$6:$C$305,MATCH(B1889&amp;"",'الوحدات'!$A$6:$A$305,0))&amp;"","كود غير موجود"))</f>
        <v/>
      </c>
      <c r="H1889" s="22">
        <f>IF(OR(B1889&amp;""="",NOT(ISNUMBER(A1889))),"",IF(COUNTIFS($B$6:$B$2005,B1889&amp;"",$A$6:$A$2005,"&gt;"&amp;A1889)=0,1,0))</f>
        <v/>
      </c>
      <c r="I1889" s="22">
        <f>IF(B1889&amp;""="","",COUNTIFS($B$6:B1889,B1889&amp;""))</f>
        <v/>
      </c>
      <c r="J1889" s="6">
        <f>IF(B1889&amp;""="","",B1889&amp;"|"&amp;I1889)</f>
        <v/>
      </c>
    </row>
    <row r="1890">
      <c r="A1890" s="13" t="n"/>
      <c r="B1890" s="5" t="n"/>
      <c r="C1890" s="15" t="n"/>
      <c r="D1890" s="14" t="n"/>
      <c r="E1890" s="5" t="n"/>
      <c r="F1890" s="5" t="n"/>
      <c r="G1890" s="6">
        <f>IF(B1890&amp;""="","",IFERROR(INDEX('الوحدات'!$C$6:$C$305,MATCH(B1890&amp;"",'الوحدات'!$A$6:$A$305,0))&amp;"","كود غير موجود"))</f>
        <v/>
      </c>
      <c r="H1890" s="22">
        <f>IF(OR(B1890&amp;""="",NOT(ISNUMBER(A1890))),"",IF(COUNTIFS($B$6:$B$2005,B1890&amp;"",$A$6:$A$2005,"&gt;"&amp;A1890)=0,1,0))</f>
        <v/>
      </c>
      <c r="I1890" s="22">
        <f>IF(B1890&amp;""="","",COUNTIFS($B$6:B1890,B1890&amp;""))</f>
        <v/>
      </c>
      <c r="J1890" s="6">
        <f>IF(B1890&amp;""="","",B1890&amp;"|"&amp;I1890)</f>
        <v/>
      </c>
    </row>
    <row r="1891">
      <c r="A1891" s="13" t="n"/>
      <c r="B1891" s="5" t="n"/>
      <c r="C1891" s="15" t="n"/>
      <c r="D1891" s="14" t="n"/>
      <c r="E1891" s="5" t="n"/>
      <c r="F1891" s="5" t="n"/>
      <c r="G1891" s="6">
        <f>IF(B1891&amp;""="","",IFERROR(INDEX('الوحدات'!$C$6:$C$305,MATCH(B1891&amp;"",'الوحدات'!$A$6:$A$305,0))&amp;"","كود غير موجود"))</f>
        <v/>
      </c>
      <c r="H1891" s="22">
        <f>IF(OR(B1891&amp;""="",NOT(ISNUMBER(A1891))),"",IF(COUNTIFS($B$6:$B$2005,B1891&amp;"",$A$6:$A$2005,"&gt;"&amp;A1891)=0,1,0))</f>
        <v/>
      </c>
      <c r="I1891" s="22">
        <f>IF(B1891&amp;""="","",COUNTIFS($B$6:B1891,B1891&amp;""))</f>
        <v/>
      </c>
      <c r="J1891" s="6">
        <f>IF(B1891&amp;""="","",B1891&amp;"|"&amp;I1891)</f>
        <v/>
      </c>
    </row>
    <row r="1892">
      <c r="A1892" s="13" t="n"/>
      <c r="B1892" s="5" t="n"/>
      <c r="C1892" s="15" t="n"/>
      <c r="D1892" s="14" t="n"/>
      <c r="E1892" s="5" t="n"/>
      <c r="F1892" s="5" t="n"/>
      <c r="G1892" s="6">
        <f>IF(B1892&amp;""="","",IFERROR(INDEX('الوحدات'!$C$6:$C$305,MATCH(B1892&amp;"",'الوحدات'!$A$6:$A$305,0))&amp;"","كود غير موجود"))</f>
        <v/>
      </c>
      <c r="H1892" s="22">
        <f>IF(OR(B1892&amp;""="",NOT(ISNUMBER(A1892))),"",IF(COUNTIFS($B$6:$B$2005,B1892&amp;"",$A$6:$A$2005,"&gt;"&amp;A1892)=0,1,0))</f>
        <v/>
      </c>
      <c r="I1892" s="22">
        <f>IF(B1892&amp;""="","",COUNTIFS($B$6:B1892,B1892&amp;""))</f>
        <v/>
      </c>
      <c r="J1892" s="6">
        <f>IF(B1892&amp;""="","",B1892&amp;"|"&amp;I1892)</f>
        <v/>
      </c>
    </row>
    <row r="1893">
      <c r="A1893" s="13" t="n"/>
      <c r="B1893" s="5" t="n"/>
      <c r="C1893" s="15" t="n"/>
      <c r="D1893" s="14" t="n"/>
      <c r="E1893" s="5" t="n"/>
      <c r="F1893" s="5" t="n"/>
      <c r="G1893" s="6">
        <f>IF(B1893&amp;""="","",IFERROR(INDEX('الوحدات'!$C$6:$C$305,MATCH(B1893&amp;"",'الوحدات'!$A$6:$A$305,0))&amp;"","كود غير موجود"))</f>
        <v/>
      </c>
      <c r="H1893" s="22">
        <f>IF(OR(B1893&amp;""="",NOT(ISNUMBER(A1893))),"",IF(COUNTIFS($B$6:$B$2005,B1893&amp;"",$A$6:$A$2005,"&gt;"&amp;A1893)=0,1,0))</f>
        <v/>
      </c>
      <c r="I1893" s="22">
        <f>IF(B1893&amp;""="","",COUNTIFS($B$6:B1893,B1893&amp;""))</f>
        <v/>
      </c>
      <c r="J1893" s="6">
        <f>IF(B1893&amp;""="","",B1893&amp;"|"&amp;I1893)</f>
        <v/>
      </c>
    </row>
    <row r="1894">
      <c r="A1894" s="13" t="n"/>
      <c r="B1894" s="5" t="n"/>
      <c r="C1894" s="15" t="n"/>
      <c r="D1894" s="14" t="n"/>
      <c r="E1894" s="5" t="n"/>
      <c r="F1894" s="5" t="n"/>
      <c r="G1894" s="6">
        <f>IF(B1894&amp;""="","",IFERROR(INDEX('الوحدات'!$C$6:$C$305,MATCH(B1894&amp;"",'الوحدات'!$A$6:$A$305,0))&amp;"","كود غير موجود"))</f>
        <v/>
      </c>
      <c r="H1894" s="22">
        <f>IF(OR(B1894&amp;""="",NOT(ISNUMBER(A1894))),"",IF(COUNTIFS($B$6:$B$2005,B1894&amp;"",$A$6:$A$2005,"&gt;"&amp;A1894)=0,1,0))</f>
        <v/>
      </c>
      <c r="I1894" s="22">
        <f>IF(B1894&amp;""="","",COUNTIFS($B$6:B1894,B1894&amp;""))</f>
        <v/>
      </c>
      <c r="J1894" s="6">
        <f>IF(B1894&amp;""="","",B1894&amp;"|"&amp;I1894)</f>
        <v/>
      </c>
    </row>
    <row r="1895">
      <c r="A1895" s="13" t="n"/>
      <c r="B1895" s="5" t="n"/>
      <c r="C1895" s="15" t="n"/>
      <c r="D1895" s="14" t="n"/>
      <c r="E1895" s="5" t="n"/>
      <c r="F1895" s="5" t="n"/>
      <c r="G1895" s="6">
        <f>IF(B1895&amp;""="","",IFERROR(INDEX('الوحدات'!$C$6:$C$305,MATCH(B1895&amp;"",'الوحدات'!$A$6:$A$305,0))&amp;"","كود غير موجود"))</f>
        <v/>
      </c>
      <c r="H1895" s="22">
        <f>IF(OR(B1895&amp;""="",NOT(ISNUMBER(A1895))),"",IF(COUNTIFS($B$6:$B$2005,B1895&amp;"",$A$6:$A$2005,"&gt;"&amp;A1895)=0,1,0))</f>
        <v/>
      </c>
      <c r="I1895" s="22">
        <f>IF(B1895&amp;""="","",COUNTIFS($B$6:B1895,B1895&amp;""))</f>
        <v/>
      </c>
      <c r="J1895" s="6">
        <f>IF(B1895&amp;""="","",B1895&amp;"|"&amp;I1895)</f>
        <v/>
      </c>
    </row>
    <row r="1896">
      <c r="A1896" s="13" t="n"/>
      <c r="B1896" s="5" t="n"/>
      <c r="C1896" s="15" t="n"/>
      <c r="D1896" s="14" t="n"/>
      <c r="E1896" s="5" t="n"/>
      <c r="F1896" s="5" t="n"/>
      <c r="G1896" s="6">
        <f>IF(B1896&amp;""="","",IFERROR(INDEX('الوحدات'!$C$6:$C$305,MATCH(B1896&amp;"",'الوحدات'!$A$6:$A$305,0))&amp;"","كود غير موجود"))</f>
        <v/>
      </c>
      <c r="H1896" s="22">
        <f>IF(OR(B1896&amp;""="",NOT(ISNUMBER(A1896))),"",IF(COUNTIFS($B$6:$B$2005,B1896&amp;"",$A$6:$A$2005,"&gt;"&amp;A1896)=0,1,0))</f>
        <v/>
      </c>
      <c r="I1896" s="22">
        <f>IF(B1896&amp;""="","",COUNTIFS($B$6:B1896,B1896&amp;""))</f>
        <v/>
      </c>
      <c r="J1896" s="6">
        <f>IF(B1896&amp;""="","",B1896&amp;"|"&amp;I1896)</f>
        <v/>
      </c>
    </row>
    <row r="1897">
      <c r="A1897" s="13" t="n"/>
      <c r="B1897" s="5" t="n"/>
      <c r="C1897" s="15" t="n"/>
      <c r="D1897" s="14" t="n"/>
      <c r="E1897" s="5" t="n"/>
      <c r="F1897" s="5" t="n"/>
      <c r="G1897" s="6">
        <f>IF(B1897&amp;""="","",IFERROR(INDEX('الوحدات'!$C$6:$C$305,MATCH(B1897&amp;"",'الوحدات'!$A$6:$A$305,0))&amp;"","كود غير موجود"))</f>
        <v/>
      </c>
      <c r="H1897" s="22">
        <f>IF(OR(B1897&amp;""="",NOT(ISNUMBER(A1897))),"",IF(COUNTIFS($B$6:$B$2005,B1897&amp;"",$A$6:$A$2005,"&gt;"&amp;A1897)=0,1,0))</f>
        <v/>
      </c>
      <c r="I1897" s="22">
        <f>IF(B1897&amp;""="","",COUNTIFS($B$6:B1897,B1897&amp;""))</f>
        <v/>
      </c>
      <c r="J1897" s="6">
        <f>IF(B1897&amp;""="","",B1897&amp;"|"&amp;I1897)</f>
        <v/>
      </c>
    </row>
    <row r="1898">
      <c r="A1898" s="13" t="n"/>
      <c r="B1898" s="5" t="n"/>
      <c r="C1898" s="15" t="n"/>
      <c r="D1898" s="14" t="n"/>
      <c r="E1898" s="5" t="n"/>
      <c r="F1898" s="5" t="n"/>
      <c r="G1898" s="6">
        <f>IF(B1898&amp;""="","",IFERROR(INDEX('الوحدات'!$C$6:$C$305,MATCH(B1898&amp;"",'الوحدات'!$A$6:$A$305,0))&amp;"","كود غير موجود"))</f>
        <v/>
      </c>
      <c r="H1898" s="22">
        <f>IF(OR(B1898&amp;""="",NOT(ISNUMBER(A1898))),"",IF(COUNTIFS($B$6:$B$2005,B1898&amp;"",$A$6:$A$2005,"&gt;"&amp;A1898)=0,1,0))</f>
        <v/>
      </c>
      <c r="I1898" s="22">
        <f>IF(B1898&amp;""="","",COUNTIFS($B$6:B1898,B1898&amp;""))</f>
        <v/>
      </c>
      <c r="J1898" s="6">
        <f>IF(B1898&amp;""="","",B1898&amp;"|"&amp;I1898)</f>
        <v/>
      </c>
    </row>
    <row r="1899">
      <c r="A1899" s="13" t="n"/>
      <c r="B1899" s="5" t="n"/>
      <c r="C1899" s="15" t="n"/>
      <c r="D1899" s="14" t="n"/>
      <c r="E1899" s="5" t="n"/>
      <c r="F1899" s="5" t="n"/>
      <c r="G1899" s="6">
        <f>IF(B1899&amp;""="","",IFERROR(INDEX('الوحدات'!$C$6:$C$305,MATCH(B1899&amp;"",'الوحدات'!$A$6:$A$305,0))&amp;"","كود غير موجود"))</f>
        <v/>
      </c>
      <c r="H1899" s="22">
        <f>IF(OR(B1899&amp;""="",NOT(ISNUMBER(A1899))),"",IF(COUNTIFS($B$6:$B$2005,B1899&amp;"",$A$6:$A$2005,"&gt;"&amp;A1899)=0,1,0))</f>
        <v/>
      </c>
      <c r="I1899" s="22">
        <f>IF(B1899&amp;""="","",COUNTIFS($B$6:B1899,B1899&amp;""))</f>
        <v/>
      </c>
      <c r="J1899" s="6">
        <f>IF(B1899&amp;""="","",B1899&amp;"|"&amp;I1899)</f>
        <v/>
      </c>
    </row>
    <row r="1900">
      <c r="A1900" s="13" t="n"/>
      <c r="B1900" s="5" t="n"/>
      <c r="C1900" s="15" t="n"/>
      <c r="D1900" s="14" t="n"/>
      <c r="E1900" s="5" t="n"/>
      <c r="F1900" s="5" t="n"/>
      <c r="G1900" s="6">
        <f>IF(B1900&amp;""="","",IFERROR(INDEX('الوحدات'!$C$6:$C$305,MATCH(B1900&amp;"",'الوحدات'!$A$6:$A$305,0))&amp;"","كود غير موجود"))</f>
        <v/>
      </c>
      <c r="H1900" s="22">
        <f>IF(OR(B1900&amp;""="",NOT(ISNUMBER(A1900))),"",IF(COUNTIFS($B$6:$B$2005,B1900&amp;"",$A$6:$A$2005,"&gt;"&amp;A1900)=0,1,0))</f>
        <v/>
      </c>
      <c r="I1900" s="22">
        <f>IF(B1900&amp;""="","",COUNTIFS($B$6:B1900,B1900&amp;""))</f>
        <v/>
      </c>
      <c r="J1900" s="6">
        <f>IF(B1900&amp;""="","",B1900&amp;"|"&amp;I1900)</f>
        <v/>
      </c>
    </row>
    <row r="1901">
      <c r="A1901" s="13" t="n"/>
      <c r="B1901" s="5" t="n"/>
      <c r="C1901" s="15" t="n"/>
      <c r="D1901" s="14" t="n"/>
      <c r="E1901" s="5" t="n"/>
      <c r="F1901" s="5" t="n"/>
      <c r="G1901" s="6">
        <f>IF(B1901&amp;""="","",IFERROR(INDEX('الوحدات'!$C$6:$C$305,MATCH(B1901&amp;"",'الوحدات'!$A$6:$A$305,0))&amp;"","كود غير موجود"))</f>
        <v/>
      </c>
      <c r="H1901" s="22">
        <f>IF(OR(B1901&amp;""="",NOT(ISNUMBER(A1901))),"",IF(COUNTIFS($B$6:$B$2005,B1901&amp;"",$A$6:$A$2005,"&gt;"&amp;A1901)=0,1,0))</f>
        <v/>
      </c>
      <c r="I1901" s="22">
        <f>IF(B1901&amp;""="","",COUNTIFS($B$6:B1901,B1901&amp;""))</f>
        <v/>
      </c>
      <c r="J1901" s="6">
        <f>IF(B1901&amp;""="","",B1901&amp;"|"&amp;I1901)</f>
        <v/>
      </c>
    </row>
    <row r="1902">
      <c r="A1902" s="13" t="n"/>
      <c r="B1902" s="5" t="n"/>
      <c r="C1902" s="15" t="n"/>
      <c r="D1902" s="14" t="n"/>
      <c r="E1902" s="5" t="n"/>
      <c r="F1902" s="5" t="n"/>
      <c r="G1902" s="6">
        <f>IF(B1902&amp;""="","",IFERROR(INDEX('الوحدات'!$C$6:$C$305,MATCH(B1902&amp;"",'الوحدات'!$A$6:$A$305,0))&amp;"","كود غير موجود"))</f>
        <v/>
      </c>
      <c r="H1902" s="22">
        <f>IF(OR(B1902&amp;""="",NOT(ISNUMBER(A1902))),"",IF(COUNTIFS($B$6:$B$2005,B1902&amp;"",$A$6:$A$2005,"&gt;"&amp;A1902)=0,1,0))</f>
        <v/>
      </c>
      <c r="I1902" s="22">
        <f>IF(B1902&amp;""="","",COUNTIFS($B$6:B1902,B1902&amp;""))</f>
        <v/>
      </c>
      <c r="J1902" s="6">
        <f>IF(B1902&amp;""="","",B1902&amp;"|"&amp;I1902)</f>
        <v/>
      </c>
    </row>
    <row r="1903">
      <c r="A1903" s="13" t="n"/>
      <c r="B1903" s="5" t="n"/>
      <c r="C1903" s="15" t="n"/>
      <c r="D1903" s="14" t="n"/>
      <c r="E1903" s="5" t="n"/>
      <c r="F1903" s="5" t="n"/>
      <c r="G1903" s="6">
        <f>IF(B1903&amp;""="","",IFERROR(INDEX('الوحدات'!$C$6:$C$305,MATCH(B1903&amp;"",'الوحدات'!$A$6:$A$305,0))&amp;"","كود غير موجود"))</f>
        <v/>
      </c>
      <c r="H1903" s="22">
        <f>IF(OR(B1903&amp;""="",NOT(ISNUMBER(A1903))),"",IF(COUNTIFS($B$6:$B$2005,B1903&amp;"",$A$6:$A$2005,"&gt;"&amp;A1903)=0,1,0))</f>
        <v/>
      </c>
      <c r="I1903" s="22">
        <f>IF(B1903&amp;""="","",COUNTIFS($B$6:B1903,B1903&amp;""))</f>
        <v/>
      </c>
      <c r="J1903" s="6">
        <f>IF(B1903&amp;""="","",B1903&amp;"|"&amp;I1903)</f>
        <v/>
      </c>
    </row>
    <row r="1904">
      <c r="A1904" s="13" t="n"/>
      <c r="B1904" s="5" t="n"/>
      <c r="C1904" s="15" t="n"/>
      <c r="D1904" s="14" t="n"/>
      <c r="E1904" s="5" t="n"/>
      <c r="F1904" s="5" t="n"/>
      <c r="G1904" s="6">
        <f>IF(B1904&amp;""="","",IFERROR(INDEX('الوحدات'!$C$6:$C$305,MATCH(B1904&amp;"",'الوحدات'!$A$6:$A$305,0))&amp;"","كود غير موجود"))</f>
        <v/>
      </c>
      <c r="H1904" s="22">
        <f>IF(OR(B1904&amp;""="",NOT(ISNUMBER(A1904))),"",IF(COUNTIFS($B$6:$B$2005,B1904&amp;"",$A$6:$A$2005,"&gt;"&amp;A1904)=0,1,0))</f>
        <v/>
      </c>
      <c r="I1904" s="22">
        <f>IF(B1904&amp;""="","",COUNTIFS($B$6:B1904,B1904&amp;""))</f>
        <v/>
      </c>
      <c r="J1904" s="6">
        <f>IF(B1904&amp;""="","",B1904&amp;"|"&amp;I1904)</f>
        <v/>
      </c>
    </row>
    <row r="1905">
      <c r="A1905" s="13" t="n"/>
      <c r="B1905" s="5" t="n"/>
      <c r="C1905" s="15" t="n"/>
      <c r="D1905" s="14" t="n"/>
      <c r="E1905" s="5" t="n"/>
      <c r="F1905" s="5" t="n"/>
      <c r="G1905" s="6">
        <f>IF(B1905&amp;""="","",IFERROR(INDEX('الوحدات'!$C$6:$C$305,MATCH(B1905&amp;"",'الوحدات'!$A$6:$A$305,0))&amp;"","كود غير موجود"))</f>
        <v/>
      </c>
      <c r="H1905" s="22">
        <f>IF(OR(B1905&amp;""="",NOT(ISNUMBER(A1905))),"",IF(COUNTIFS($B$6:$B$2005,B1905&amp;"",$A$6:$A$2005,"&gt;"&amp;A1905)=0,1,0))</f>
        <v/>
      </c>
      <c r="I1905" s="22">
        <f>IF(B1905&amp;""="","",COUNTIFS($B$6:B1905,B1905&amp;""))</f>
        <v/>
      </c>
      <c r="J1905" s="6">
        <f>IF(B1905&amp;""="","",B1905&amp;"|"&amp;I1905)</f>
        <v/>
      </c>
    </row>
    <row r="1906">
      <c r="A1906" s="13" t="n"/>
      <c r="B1906" s="5" t="n"/>
      <c r="C1906" s="15" t="n"/>
      <c r="D1906" s="14" t="n"/>
      <c r="E1906" s="5" t="n"/>
      <c r="F1906" s="5" t="n"/>
      <c r="G1906" s="6">
        <f>IF(B1906&amp;""="","",IFERROR(INDEX('الوحدات'!$C$6:$C$305,MATCH(B1906&amp;"",'الوحدات'!$A$6:$A$305,0))&amp;"","كود غير موجود"))</f>
        <v/>
      </c>
      <c r="H1906" s="22">
        <f>IF(OR(B1906&amp;""="",NOT(ISNUMBER(A1906))),"",IF(COUNTIFS($B$6:$B$2005,B1906&amp;"",$A$6:$A$2005,"&gt;"&amp;A1906)=0,1,0))</f>
        <v/>
      </c>
      <c r="I1906" s="22">
        <f>IF(B1906&amp;""="","",COUNTIFS($B$6:B1906,B1906&amp;""))</f>
        <v/>
      </c>
      <c r="J1906" s="6">
        <f>IF(B1906&amp;""="","",B1906&amp;"|"&amp;I1906)</f>
        <v/>
      </c>
    </row>
    <row r="1907">
      <c r="A1907" s="13" t="n"/>
      <c r="B1907" s="5" t="n"/>
      <c r="C1907" s="15" t="n"/>
      <c r="D1907" s="14" t="n"/>
      <c r="E1907" s="5" t="n"/>
      <c r="F1907" s="5" t="n"/>
      <c r="G1907" s="6">
        <f>IF(B1907&amp;""="","",IFERROR(INDEX('الوحدات'!$C$6:$C$305,MATCH(B1907&amp;"",'الوحدات'!$A$6:$A$305,0))&amp;"","كود غير موجود"))</f>
        <v/>
      </c>
      <c r="H1907" s="22">
        <f>IF(OR(B1907&amp;""="",NOT(ISNUMBER(A1907))),"",IF(COUNTIFS($B$6:$B$2005,B1907&amp;"",$A$6:$A$2005,"&gt;"&amp;A1907)=0,1,0))</f>
        <v/>
      </c>
      <c r="I1907" s="22">
        <f>IF(B1907&amp;""="","",COUNTIFS($B$6:B1907,B1907&amp;""))</f>
        <v/>
      </c>
      <c r="J1907" s="6">
        <f>IF(B1907&amp;""="","",B1907&amp;"|"&amp;I1907)</f>
        <v/>
      </c>
    </row>
    <row r="1908">
      <c r="A1908" s="13" t="n"/>
      <c r="B1908" s="5" t="n"/>
      <c r="C1908" s="15" t="n"/>
      <c r="D1908" s="14" t="n"/>
      <c r="E1908" s="5" t="n"/>
      <c r="F1908" s="5" t="n"/>
      <c r="G1908" s="6">
        <f>IF(B1908&amp;""="","",IFERROR(INDEX('الوحدات'!$C$6:$C$305,MATCH(B1908&amp;"",'الوحدات'!$A$6:$A$305,0))&amp;"","كود غير موجود"))</f>
        <v/>
      </c>
      <c r="H1908" s="22">
        <f>IF(OR(B1908&amp;""="",NOT(ISNUMBER(A1908))),"",IF(COUNTIFS($B$6:$B$2005,B1908&amp;"",$A$6:$A$2005,"&gt;"&amp;A1908)=0,1,0))</f>
        <v/>
      </c>
      <c r="I1908" s="22">
        <f>IF(B1908&amp;""="","",COUNTIFS($B$6:B1908,B1908&amp;""))</f>
        <v/>
      </c>
      <c r="J1908" s="6">
        <f>IF(B1908&amp;""="","",B1908&amp;"|"&amp;I1908)</f>
        <v/>
      </c>
    </row>
    <row r="1909">
      <c r="A1909" s="13" t="n"/>
      <c r="B1909" s="5" t="n"/>
      <c r="C1909" s="15" t="n"/>
      <c r="D1909" s="14" t="n"/>
      <c r="E1909" s="5" t="n"/>
      <c r="F1909" s="5" t="n"/>
      <c r="G1909" s="6">
        <f>IF(B1909&amp;""="","",IFERROR(INDEX('الوحدات'!$C$6:$C$305,MATCH(B1909&amp;"",'الوحدات'!$A$6:$A$305,0))&amp;"","كود غير موجود"))</f>
        <v/>
      </c>
      <c r="H1909" s="22">
        <f>IF(OR(B1909&amp;""="",NOT(ISNUMBER(A1909))),"",IF(COUNTIFS($B$6:$B$2005,B1909&amp;"",$A$6:$A$2005,"&gt;"&amp;A1909)=0,1,0))</f>
        <v/>
      </c>
      <c r="I1909" s="22">
        <f>IF(B1909&amp;""="","",COUNTIFS($B$6:B1909,B1909&amp;""))</f>
        <v/>
      </c>
      <c r="J1909" s="6">
        <f>IF(B1909&amp;""="","",B1909&amp;"|"&amp;I1909)</f>
        <v/>
      </c>
    </row>
    <row r="1910">
      <c r="A1910" s="13" t="n"/>
      <c r="B1910" s="5" t="n"/>
      <c r="C1910" s="15" t="n"/>
      <c r="D1910" s="14" t="n"/>
      <c r="E1910" s="5" t="n"/>
      <c r="F1910" s="5" t="n"/>
      <c r="G1910" s="6">
        <f>IF(B1910&amp;""="","",IFERROR(INDEX('الوحدات'!$C$6:$C$305,MATCH(B1910&amp;"",'الوحدات'!$A$6:$A$305,0))&amp;"","كود غير موجود"))</f>
        <v/>
      </c>
      <c r="H1910" s="22">
        <f>IF(OR(B1910&amp;""="",NOT(ISNUMBER(A1910))),"",IF(COUNTIFS($B$6:$B$2005,B1910&amp;"",$A$6:$A$2005,"&gt;"&amp;A1910)=0,1,0))</f>
        <v/>
      </c>
      <c r="I1910" s="22">
        <f>IF(B1910&amp;""="","",COUNTIFS($B$6:B1910,B1910&amp;""))</f>
        <v/>
      </c>
      <c r="J1910" s="6">
        <f>IF(B1910&amp;""="","",B1910&amp;"|"&amp;I1910)</f>
        <v/>
      </c>
    </row>
    <row r="1911">
      <c r="A1911" s="13" t="n"/>
      <c r="B1911" s="5" t="n"/>
      <c r="C1911" s="15" t="n"/>
      <c r="D1911" s="14" t="n"/>
      <c r="E1911" s="5" t="n"/>
      <c r="F1911" s="5" t="n"/>
      <c r="G1911" s="6">
        <f>IF(B1911&amp;""="","",IFERROR(INDEX('الوحدات'!$C$6:$C$305,MATCH(B1911&amp;"",'الوحدات'!$A$6:$A$305,0))&amp;"","كود غير موجود"))</f>
        <v/>
      </c>
      <c r="H1911" s="22">
        <f>IF(OR(B1911&amp;""="",NOT(ISNUMBER(A1911))),"",IF(COUNTIFS($B$6:$B$2005,B1911&amp;"",$A$6:$A$2005,"&gt;"&amp;A1911)=0,1,0))</f>
        <v/>
      </c>
      <c r="I1911" s="22">
        <f>IF(B1911&amp;""="","",COUNTIFS($B$6:B1911,B1911&amp;""))</f>
        <v/>
      </c>
      <c r="J1911" s="6">
        <f>IF(B1911&amp;""="","",B1911&amp;"|"&amp;I1911)</f>
        <v/>
      </c>
    </row>
    <row r="1912">
      <c r="A1912" s="13" t="n"/>
      <c r="B1912" s="5" t="n"/>
      <c r="C1912" s="15" t="n"/>
      <c r="D1912" s="14" t="n"/>
      <c r="E1912" s="5" t="n"/>
      <c r="F1912" s="5" t="n"/>
      <c r="G1912" s="6">
        <f>IF(B1912&amp;""="","",IFERROR(INDEX('الوحدات'!$C$6:$C$305,MATCH(B1912&amp;"",'الوحدات'!$A$6:$A$305,0))&amp;"","كود غير موجود"))</f>
        <v/>
      </c>
      <c r="H1912" s="22">
        <f>IF(OR(B1912&amp;""="",NOT(ISNUMBER(A1912))),"",IF(COUNTIFS($B$6:$B$2005,B1912&amp;"",$A$6:$A$2005,"&gt;"&amp;A1912)=0,1,0))</f>
        <v/>
      </c>
      <c r="I1912" s="22">
        <f>IF(B1912&amp;""="","",COUNTIFS($B$6:B1912,B1912&amp;""))</f>
        <v/>
      </c>
      <c r="J1912" s="6">
        <f>IF(B1912&amp;""="","",B1912&amp;"|"&amp;I1912)</f>
        <v/>
      </c>
    </row>
    <row r="1913">
      <c r="A1913" s="13" t="n"/>
      <c r="B1913" s="5" t="n"/>
      <c r="C1913" s="15" t="n"/>
      <c r="D1913" s="14" t="n"/>
      <c r="E1913" s="5" t="n"/>
      <c r="F1913" s="5" t="n"/>
      <c r="G1913" s="6">
        <f>IF(B1913&amp;""="","",IFERROR(INDEX('الوحدات'!$C$6:$C$305,MATCH(B1913&amp;"",'الوحدات'!$A$6:$A$305,0))&amp;"","كود غير موجود"))</f>
        <v/>
      </c>
      <c r="H1913" s="22">
        <f>IF(OR(B1913&amp;""="",NOT(ISNUMBER(A1913))),"",IF(COUNTIFS($B$6:$B$2005,B1913&amp;"",$A$6:$A$2005,"&gt;"&amp;A1913)=0,1,0))</f>
        <v/>
      </c>
      <c r="I1913" s="22">
        <f>IF(B1913&amp;""="","",COUNTIFS($B$6:B1913,B1913&amp;""))</f>
        <v/>
      </c>
      <c r="J1913" s="6">
        <f>IF(B1913&amp;""="","",B1913&amp;"|"&amp;I1913)</f>
        <v/>
      </c>
    </row>
    <row r="1914">
      <c r="A1914" s="13" t="n"/>
      <c r="B1914" s="5" t="n"/>
      <c r="C1914" s="15" t="n"/>
      <c r="D1914" s="14" t="n"/>
      <c r="E1914" s="5" t="n"/>
      <c r="F1914" s="5" t="n"/>
      <c r="G1914" s="6">
        <f>IF(B1914&amp;""="","",IFERROR(INDEX('الوحدات'!$C$6:$C$305,MATCH(B1914&amp;"",'الوحدات'!$A$6:$A$305,0))&amp;"","كود غير موجود"))</f>
        <v/>
      </c>
      <c r="H1914" s="22">
        <f>IF(OR(B1914&amp;""="",NOT(ISNUMBER(A1914))),"",IF(COUNTIFS($B$6:$B$2005,B1914&amp;"",$A$6:$A$2005,"&gt;"&amp;A1914)=0,1,0))</f>
        <v/>
      </c>
      <c r="I1914" s="22">
        <f>IF(B1914&amp;""="","",COUNTIFS($B$6:B1914,B1914&amp;""))</f>
        <v/>
      </c>
      <c r="J1914" s="6">
        <f>IF(B1914&amp;""="","",B1914&amp;"|"&amp;I1914)</f>
        <v/>
      </c>
    </row>
    <row r="1915">
      <c r="A1915" s="13" t="n"/>
      <c r="B1915" s="5" t="n"/>
      <c r="C1915" s="15" t="n"/>
      <c r="D1915" s="14" t="n"/>
      <c r="E1915" s="5" t="n"/>
      <c r="F1915" s="5" t="n"/>
      <c r="G1915" s="6">
        <f>IF(B1915&amp;""="","",IFERROR(INDEX('الوحدات'!$C$6:$C$305,MATCH(B1915&amp;"",'الوحدات'!$A$6:$A$305,0))&amp;"","كود غير موجود"))</f>
        <v/>
      </c>
      <c r="H1915" s="22">
        <f>IF(OR(B1915&amp;""="",NOT(ISNUMBER(A1915))),"",IF(COUNTIFS($B$6:$B$2005,B1915&amp;"",$A$6:$A$2005,"&gt;"&amp;A1915)=0,1,0))</f>
        <v/>
      </c>
      <c r="I1915" s="22">
        <f>IF(B1915&amp;""="","",COUNTIFS($B$6:B1915,B1915&amp;""))</f>
        <v/>
      </c>
      <c r="J1915" s="6">
        <f>IF(B1915&amp;""="","",B1915&amp;"|"&amp;I1915)</f>
        <v/>
      </c>
    </row>
    <row r="1916">
      <c r="A1916" s="13" t="n"/>
      <c r="B1916" s="5" t="n"/>
      <c r="C1916" s="15" t="n"/>
      <c r="D1916" s="14" t="n"/>
      <c r="E1916" s="5" t="n"/>
      <c r="F1916" s="5" t="n"/>
      <c r="G1916" s="6">
        <f>IF(B1916&amp;""="","",IFERROR(INDEX('الوحدات'!$C$6:$C$305,MATCH(B1916&amp;"",'الوحدات'!$A$6:$A$305,0))&amp;"","كود غير موجود"))</f>
        <v/>
      </c>
      <c r="H1916" s="22">
        <f>IF(OR(B1916&amp;""="",NOT(ISNUMBER(A1916))),"",IF(COUNTIFS($B$6:$B$2005,B1916&amp;"",$A$6:$A$2005,"&gt;"&amp;A1916)=0,1,0))</f>
        <v/>
      </c>
      <c r="I1916" s="22">
        <f>IF(B1916&amp;""="","",COUNTIFS($B$6:B1916,B1916&amp;""))</f>
        <v/>
      </c>
      <c r="J1916" s="6">
        <f>IF(B1916&amp;""="","",B1916&amp;"|"&amp;I1916)</f>
        <v/>
      </c>
    </row>
    <row r="1917">
      <c r="A1917" s="13" t="n"/>
      <c r="B1917" s="5" t="n"/>
      <c r="C1917" s="15" t="n"/>
      <c r="D1917" s="14" t="n"/>
      <c r="E1917" s="5" t="n"/>
      <c r="F1917" s="5" t="n"/>
      <c r="G1917" s="6">
        <f>IF(B1917&amp;""="","",IFERROR(INDEX('الوحدات'!$C$6:$C$305,MATCH(B1917&amp;"",'الوحدات'!$A$6:$A$305,0))&amp;"","كود غير موجود"))</f>
        <v/>
      </c>
      <c r="H1917" s="22">
        <f>IF(OR(B1917&amp;""="",NOT(ISNUMBER(A1917))),"",IF(COUNTIFS($B$6:$B$2005,B1917&amp;"",$A$6:$A$2005,"&gt;"&amp;A1917)=0,1,0))</f>
        <v/>
      </c>
      <c r="I1917" s="22">
        <f>IF(B1917&amp;""="","",COUNTIFS($B$6:B1917,B1917&amp;""))</f>
        <v/>
      </c>
      <c r="J1917" s="6">
        <f>IF(B1917&amp;""="","",B1917&amp;"|"&amp;I1917)</f>
        <v/>
      </c>
    </row>
    <row r="1918">
      <c r="A1918" s="13" t="n"/>
      <c r="B1918" s="5" t="n"/>
      <c r="C1918" s="15" t="n"/>
      <c r="D1918" s="14" t="n"/>
      <c r="E1918" s="5" t="n"/>
      <c r="F1918" s="5" t="n"/>
      <c r="G1918" s="6">
        <f>IF(B1918&amp;""="","",IFERROR(INDEX('الوحدات'!$C$6:$C$305,MATCH(B1918&amp;"",'الوحدات'!$A$6:$A$305,0))&amp;"","كود غير موجود"))</f>
        <v/>
      </c>
      <c r="H1918" s="22">
        <f>IF(OR(B1918&amp;""="",NOT(ISNUMBER(A1918))),"",IF(COUNTIFS($B$6:$B$2005,B1918&amp;"",$A$6:$A$2005,"&gt;"&amp;A1918)=0,1,0))</f>
        <v/>
      </c>
      <c r="I1918" s="22">
        <f>IF(B1918&amp;""="","",COUNTIFS($B$6:B1918,B1918&amp;""))</f>
        <v/>
      </c>
      <c r="J1918" s="6">
        <f>IF(B1918&amp;""="","",B1918&amp;"|"&amp;I1918)</f>
        <v/>
      </c>
    </row>
    <row r="1919">
      <c r="A1919" s="13" t="n"/>
      <c r="B1919" s="5" t="n"/>
      <c r="C1919" s="15" t="n"/>
      <c r="D1919" s="14" t="n"/>
      <c r="E1919" s="5" t="n"/>
      <c r="F1919" s="5" t="n"/>
      <c r="G1919" s="6">
        <f>IF(B1919&amp;""="","",IFERROR(INDEX('الوحدات'!$C$6:$C$305,MATCH(B1919&amp;"",'الوحدات'!$A$6:$A$305,0))&amp;"","كود غير موجود"))</f>
        <v/>
      </c>
      <c r="H1919" s="22">
        <f>IF(OR(B1919&amp;""="",NOT(ISNUMBER(A1919))),"",IF(COUNTIFS($B$6:$B$2005,B1919&amp;"",$A$6:$A$2005,"&gt;"&amp;A1919)=0,1,0))</f>
        <v/>
      </c>
      <c r="I1919" s="22">
        <f>IF(B1919&amp;""="","",COUNTIFS($B$6:B1919,B1919&amp;""))</f>
        <v/>
      </c>
      <c r="J1919" s="6">
        <f>IF(B1919&amp;""="","",B1919&amp;"|"&amp;I1919)</f>
        <v/>
      </c>
    </row>
    <row r="1920">
      <c r="A1920" s="13" t="n"/>
      <c r="B1920" s="5" t="n"/>
      <c r="C1920" s="15" t="n"/>
      <c r="D1920" s="14" t="n"/>
      <c r="E1920" s="5" t="n"/>
      <c r="F1920" s="5" t="n"/>
      <c r="G1920" s="6">
        <f>IF(B1920&amp;""="","",IFERROR(INDEX('الوحدات'!$C$6:$C$305,MATCH(B1920&amp;"",'الوحدات'!$A$6:$A$305,0))&amp;"","كود غير موجود"))</f>
        <v/>
      </c>
      <c r="H1920" s="22">
        <f>IF(OR(B1920&amp;""="",NOT(ISNUMBER(A1920))),"",IF(COUNTIFS($B$6:$B$2005,B1920&amp;"",$A$6:$A$2005,"&gt;"&amp;A1920)=0,1,0))</f>
        <v/>
      </c>
      <c r="I1920" s="22">
        <f>IF(B1920&amp;""="","",COUNTIFS($B$6:B1920,B1920&amp;""))</f>
        <v/>
      </c>
      <c r="J1920" s="6">
        <f>IF(B1920&amp;""="","",B1920&amp;"|"&amp;I1920)</f>
        <v/>
      </c>
    </row>
    <row r="1921">
      <c r="A1921" s="13" t="n"/>
      <c r="B1921" s="5" t="n"/>
      <c r="C1921" s="15" t="n"/>
      <c r="D1921" s="14" t="n"/>
      <c r="E1921" s="5" t="n"/>
      <c r="F1921" s="5" t="n"/>
      <c r="G1921" s="6">
        <f>IF(B1921&amp;""="","",IFERROR(INDEX('الوحدات'!$C$6:$C$305,MATCH(B1921&amp;"",'الوحدات'!$A$6:$A$305,0))&amp;"","كود غير موجود"))</f>
        <v/>
      </c>
      <c r="H1921" s="22">
        <f>IF(OR(B1921&amp;""="",NOT(ISNUMBER(A1921))),"",IF(COUNTIFS($B$6:$B$2005,B1921&amp;"",$A$6:$A$2005,"&gt;"&amp;A1921)=0,1,0))</f>
        <v/>
      </c>
      <c r="I1921" s="22">
        <f>IF(B1921&amp;""="","",COUNTIFS($B$6:B1921,B1921&amp;""))</f>
        <v/>
      </c>
      <c r="J1921" s="6">
        <f>IF(B1921&amp;""="","",B1921&amp;"|"&amp;I1921)</f>
        <v/>
      </c>
    </row>
    <row r="1922">
      <c r="A1922" s="13" t="n"/>
      <c r="B1922" s="5" t="n"/>
      <c r="C1922" s="15" t="n"/>
      <c r="D1922" s="14" t="n"/>
      <c r="E1922" s="5" t="n"/>
      <c r="F1922" s="5" t="n"/>
      <c r="G1922" s="6">
        <f>IF(B1922&amp;""="","",IFERROR(INDEX('الوحدات'!$C$6:$C$305,MATCH(B1922&amp;"",'الوحدات'!$A$6:$A$305,0))&amp;"","كود غير موجود"))</f>
        <v/>
      </c>
      <c r="H1922" s="22">
        <f>IF(OR(B1922&amp;""="",NOT(ISNUMBER(A1922))),"",IF(COUNTIFS($B$6:$B$2005,B1922&amp;"",$A$6:$A$2005,"&gt;"&amp;A1922)=0,1,0))</f>
        <v/>
      </c>
      <c r="I1922" s="22">
        <f>IF(B1922&amp;""="","",COUNTIFS($B$6:B1922,B1922&amp;""))</f>
        <v/>
      </c>
      <c r="J1922" s="6">
        <f>IF(B1922&amp;""="","",B1922&amp;"|"&amp;I1922)</f>
        <v/>
      </c>
    </row>
    <row r="1923">
      <c r="A1923" s="13" t="n"/>
      <c r="B1923" s="5" t="n"/>
      <c r="C1923" s="15" t="n"/>
      <c r="D1923" s="14" t="n"/>
      <c r="E1923" s="5" t="n"/>
      <c r="F1923" s="5" t="n"/>
      <c r="G1923" s="6">
        <f>IF(B1923&amp;""="","",IFERROR(INDEX('الوحدات'!$C$6:$C$305,MATCH(B1923&amp;"",'الوحدات'!$A$6:$A$305,0))&amp;"","كود غير موجود"))</f>
        <v/>
      </c>
      <c r="H1923" s="22">
        <f>IF(OR(B1923&amp;""="",NOT(ISNUMBER(A1923))),"",IF(COUNTIFS($B$6:$B$2005,B1923&amp;"",$A$6:$A$2005,"&gt;"&amp;A1923)=0,1,0))</f>
        <v/>
      </c>
      <c r="I1923" s="22">
        <f>IF(B1923&amp;""="","",COUNTIFS($B$6:B1923,B1923&amp;""))</f>
        <v/>
      </c>
      <c r="J1923" s="6">
        <f>IF(B1923&amp;""="","",B1923&amp;"|"&amp;I1923)</f>
        <v/>
      </c>
    </row>
    <row r="1924">
      <c r="A1924" s="13" t="n"/>
      <c r="B1924" s="5" t="n"/>
      <c r="C1924" s="15" t="n"/>
      <c r="D1924" s="14" t="n"/>
      <c r="E1924" s="5" t="n"/>
      <c r="F1924" s="5" t="n"/>
      <c r="G1924" s="6">
        <f>IF(B1924&amp;""="","",IFERROR(INDEX('الوحدات'!$C$6:$C$305,MATCH(B1924&amp;"",'الوحدات'!$A$6:$A$305,0))&amp;"","كود غير موجود"))</f>
        <v/>
      </c>
      <c r="H1924" s="22">
        <f>IF(OR(B1924&amp;""="",NOT(ISNUMBER(A1924))),"",IF(COUNTIFS($B$6:$B$2005,B1924&amp;"",$A$6:$A$2005,"&gt;"&amp;A1924)=0,1,0))</f>
        <v/>
      </c>
      <c r="I1924" s="22">
        <f>IF(B1924&amp;""="","",COUNTIFS($B$6:B1924,B1924&amp;""))</f>
        <v/>
      </c>
      <c r="J1924" s="6">
        <f>IF(B1924&amp;""="","",B1924&amp;"|"&amp;I1924)</f>
        <v/>
      </c>
    </row>
    <row r="1925">
      <c r="A1925" s="13" t="n"/>
      <c r="B1925" s="5" t="n"/>
      <c r="C1925" s="15" t="n"/>
      <c r="D1925" s="14" t="n"/>
      <c r="E1925" s="5" t="n"/>
      <c r="F1925" s="5" t="n"/>
      <c r="G1925" s="6">
        <f>IF(B1925&amp;""="","",IFERROR(INDEX('الوحدات'!$C$6:$C$305,MATCH(B1925&amp;"",'الوحدات'!$A$6:$A$305,0))&amp;"","كود غير موجود"))</f>
        <v/>
      </c>
      <c r="H1925" s="22">
        <f>IF(OR(B1925&amp;""="",NOT(ISNUMBER(A1925))),"",IF(COUNTIFS($B$6:$B$2005,B1925&amp;"",$A$6:$A$2005,"&gt;"&amp;A1925)=0,1,0))</f>
        <v/>
      </c>
      <c r="I1925" s="22">
        <f>IF(B1925&amp;""="","",COUNTIFS($B$6:B1925,B1925&amp;""))</f>
        <v/>
      </c>
      <c r="J1925" s="6">
        <f>IF(B1925&amp;""="","",B1925&amp;"|"&amp;I1925)</f>
        <v/>
      </c>
    </row>
    <row r="1926">
      <c r="A1926" s="13" t="n"/>
      <c r="B1926" s="5" t="n"/>
      <c r="C1926" s="15" t="n"/>
      <c r="D1926" s="14" t="n"/>
      <c r="E1926" s="5" t="n"/>
      <c r="F1926" s="5" t="n"/>
      <c r="G1926" s="6">
        <f>IF(B1926&amp;""="","",IFERROR(INDEX('الوحدات'!$C$6:$C$305,MATCH(B1926&amp;"",'الوحدات'!$A$6:$A$305,0))&amp;"","كود غير موجود"))</f>
        <v/>
      </c>
      <c r="H1926" s="22">
        <f>IF(OR(B1926&amp;""="",NOT(ISNUMBER(A1926))),"",IF(COUNTIFS($B$6:$B$2005,B1926&amp;"",$A$6:$A$2005,"&gt;"&amp;A1926)=0,1,0))</f>
        <v/>
      </c>
      <c r="I1926" s="22">
        <f>IF(B1926&amp;""="","",COUNTIFS($B$6:B1926,B1926&amp;""))</f>
        <v/>
      </c>
      <c r="J1926" s="6">
        <f>IF(B1926&amp;""="","",B1926&amp;"|"&amp;I1926)</f>
        <v/>
      </c>
    </row>
    <row r="1927">
      <c r="A1927" s="13" t="n"/>
      <c r="B1927" s="5" t="n"/>
      <c r="C1927" s="15" t="n"/>
      <c r="D1927" s="14" t="n"/>
      <c r="E1927" s="5" t="n"/>
      <c r="F1927" s="5" t="n"/>
      <c r="G1927" s="6">
        <f>IF(B1927&amp;""="","",IFERROR(INDEX('الوحدات'!$C$6:$C$305,MATCH(B1927&amp;"",'الوحدات'!$A$6:$A$305,0))&amp;"","كود غير موجود"))</f>
        <v/>
      </c>
      <c r="H1927" s="22">
        <f>IF(OR(B1927&amp;""="",NOT(ISNUMBER(A1927))),"",IF(COUNTIFS($B$6:$B$2005,B1927&amp;"",$A$6:$A$2005,"&gt;"&amp;A1927)=0,1,0))</f>
        <v/>
      </c>
      <c r="I1927" s="22">
        <f>IF(B1927&amp;""="","",COUNTIFS($B$6:B1927,B1927&amp;""))</f>
        <v/>
      </c>
      <c r="J1927" s="6">
        <f>IF(B1927&amp;""="","",B1927&amp;"|"&amp;I1927)</f>
        <v/>
      </c>
    </row>
    <row r="1928">
      <c r="A1928" s="13" t="n"/>
      <c r="B1928" s="5" t="n"/>
      <c r="C1928" s="15" t="n"/>
      <c r="D1928" s="14" t="n"/>
      <c r="E1928" s="5" t="n"/>
      <c r="F1928" s="5" t="n"/>
      <c r="G1928" s="6">
        <f>IF(B1928&amp;""="","",IFERROR(INDEX('الوحدات'!$C$6:$C$305,MATCH(B1928&amp;"",'الوحدات'!$A$6:$A$305,0))&amp;"","كود غير موجود"))</f>
        <v/>
      </c>
      <c r="H1928" s="22">
        <f>IF(OR(B1928&amp;""="",NOT(ISNUMBER(A1928))),"",IF(COUNTIFS($B$6:$B$2005,B1928&amp;"",$A$6:$A$2005,"&gt;"&amp;A1928)=0,1,0))</f>
        <v/>
      </c>
      <c r="I1928" s="22">
        <f>IF(B1928&amp;""="","",COUNTIFS($B$6:B1928,B1928&amp;""))</f>
        <v/>
      </c>
      <c r="J1928" s="6">
        <f>IF(B1928&amp;""="","",B1928&amp;"|"&amp;I1928)</f>
        <v/>
      </c>
    </row>
    <row r="1929">
      <c r="A1929" s="13" t="n"/>
      <c r="B1929" s="5" t="n"/>
      <c r="C1929" s="15" t="n"/>
      <c r="D1929" s="14" t="n"/>
      <c r="E1929" s="5" t="n"/>
      <c r="F1929" s="5" t="n"/>
      <c r="G1929" s="6">
        <f>IF(B1929&amp;""="","",IFERROR(INDEX('الوحدات'!$C$6:$C$305,MATCH(B1929&amp;"",'الوحدات'!$A$6:$A$305,0))&amp;"","كود غير موجود"))</f>
        <v/>
      </c>
      <c r="H1929" s="22">
        <f>IF(OR(B1929&amp;""="",NOT(ISNUMBER(A1929))),"",IF(COUNTIFS($B$6:$B$2005,B1929&amp;"",$A$6:$A$2005,"&gt;"&amp;A1929)=0,1,0))</f>
        <v/>
      </c>
      <c r="I1929" s="22">
        <f>IF(B1929&amp;""="","",COUNTIFS($B$6:B1929,B1929&amp;""))</f>
        <v/>
      </c>
      <c r="J1929" s="6">
        <f>IF(B1929&amp;""="","",B1929&amp;"|"&amp;I1929)</f>
        <v/>
      </c>
    </row>
    <row r="1930">
      <c r="A1930" s="13" t="n"/>
      <c r="B1930" s="5" t="n"/>
      <c r="C1930" s="15" t="n"/>
      <c r="D1930" s="14" t="n"/>
      <c r="E1930" s="5" t="n"/>
      <c r="F1930" s="5" t="n"/>
      <c r="G1930" s="6">
        <f>IF(B1930&amp;""="","",IFERROR(INDEX('الوحدات'!$C$6:$C$305,MATCH(B1930&amp;"",'الوحدات'!$A$6:$A$305,0))&amp;"","كود غير موجود"))</f>
        <v/>
      </c>
      <c r="H1930" s="22">
        <f>IF(OR(B1930&amp;""="",NOT(ISNUMBER(A1930))),"",IF(COUNTIFS($B$6:$B$2005,B1930&amp;"",$A$6:$A$2005,"&gt;"&amp;A1930)=0,1,0))</f>
        <v/>
      </c>
      <c r="I1930" s="22">
        <f>IF(B1930&amp;""="","",COUNTIFS($B$6:B1930,B1930&amp;""))</f>
        <v/>
      </c>
      <c r="J1930" s="6">
        <f>IF(B1930&amp;""="","",B1930&amp;"|"&amp;I1930)</f>
        <v/>
      </c>
    </row>
    <row r="1931">
      <c r="A1931" s="13" t="n"/>
      <c r="B1931" s="5" t="n"/>
      <c r="C1931" s="15" t="n"/>
      <c r="D1931" s="14" t="n"/>
      <c r="E1931" s="5" t="n"/>
      <c r="F1931" s="5" t="n"/>
      <c r="G1931" s="6">
        <f>IF(B1931&amp;""="","",IFERROR(INDEX('الوحدات'!$C$6:$C$305,MATCH(B1931&amp;"",'الوحدات'!$A$6:$A$305,0))&amp;"","كود غير موجود"))</f>
        <v/>
      </c>
      <c r="H1931" s="22">
        <f>IF(OR(B1931&amp;""="",NOT(ISNUMBER(A1931))),"",IF(COUNTIFS($B$6:$B$2005,B1931&amp;"",$A$6:$A$2005,"&gt;"&amp;A1931)=0,1,0))</f>
        <v/>
      </c>
      <c r="I1931" s="22">
        <f>IF(B1931&amp;""="","",COUNTIFS($B$6:B1931,B1931&amp;""))</f>
        <v/>
      </c>
      <c r="J1931" s="6">
        <f>IF(B1931&amp;""="","",B1931&amp;"|"&amp;I1931)</f>
        <v/>
      </c>
    </row>
    <row r="1932">
      <c r="A1932" s="13" t="n"/>
      <c r="B1932" s="5" t="n"/>
      <c r="C1932" s="15" t="n"/>
      <c r="D1932" s="14" t="n"/>
      <c r="E1932" s="5" t="n"/>
      <c r="F1932" s="5" t="n"/>
      <c r="G1932" s="6">
        <f>IF(B1932&amp;""="","",IFERROR(INDEX('الوحدات'!$C$6:$C$305,MATCH(B1932&amp;"",'الوحدات'!$A$6:$A$305,0))&amp;"","كود غير موجود"))</f>
        <v/>
      </c>
      <c r="H1932" s="22">
        <f>IF(OR(B1932&amp;""="",NOT(ISNUMBER(A1932))),"",IF(COUNTIFS($B$6:$B$2005,B1932&amp;"",$A$6:$A$2005,"&gt;"&amp;A1932)=0,1,0))</f>
        <v/>
      </c>
      <c r="I1932" s="22">
        <f>IF(B1932&amp;""="","",COUNTIFS($B$6:B1932,B1932&amp;""))</f>
        <v/>
      </c>
      <c r="J1932" s="6">
        <f>IF(B1932&amp;""="","",B1932&amp;"|"&amp;I1932)</f>
        <v/>
      </c>
    </row>
    <row r="1933">
      <c r="A1933" s="13" t="n"/>
      <c r="B1933" s="5" t="n"/>
      <c r="C1933" s="15" t="n"/>
      <c r="D1933" s="14" t="n"/>
      <c r="E1933" s="5" t="n"/>
      <c r="F1933" s="5" t="n"/>
      <c r="G1933" s="6">
        <f>IF(B1933&amp;""="","",IFERROR(INDEX('الوحدات'!$C$6:$C$305,MATCH(B1933&amp;"",'الوحدات'!$A$6:$A$305,0))&amp;"","كود غير موجود"))</f>
        <v/>
      </c>
      <c r="H1933" s="22">
        <f>IF(OR(B1933&amp;""="",NOT(ISNUMBER(A1933))),"",IF(COUNTIFS($B$6:$B$2005,B1933&amp;"",$A$6:$A$2005,"&gt;"&amp;A1933)=0,1,0))</f>
        <v/>
      </c>
      <c r="I1933" s="22">
        <f>IF(B1933&amp;""="","",COUNTIFS($B$6:B1933,B1933&amp;""))</f>
        <v/>
      </c>
      <c r="J1933" s="6">
        <f>IF(B1933&amp;""="","",B1933&amp;"|"&amp;I1933)</f>
        <v/>
      </c>
    </row>
    <row r="1934">
      <c r="A1934" s="13" t="n"/>
      <c r="B1934" s="5" t="n"/>
      <c r="C1934" s="15" t="n"/>
      <c r="D1934" s="14" t="n"/>
      <c r="E1934" s="5" t="n"/>
      <c r="F1934" s="5" t="n"/>
      <c r="G1934" s="6">
        <f>IF(B1934&amp;""="","",IFERROR(INDEX('الوحدات'!$C$6:$C$305,MATCH(B1934&amp;"",'الوحدات'!$A$6:$A$305,0))&amp;"","كود غير موجود"))</f>
        <v/>
      </c>
      <c r="H1934" s="22">
        <f>IF(OR(B1934&amp;""="",NOT(ISNUMBER(A1934))),"",IF(COUNTIFS($B$6:$B$2005,B1934&amp;"",$A$6:$A$2005,"&gt;"&amp;A1934)=0,1,0))</f>
        <v/>
      </c>
      <c r="I1934" s="22">
        <f>IF(B1934&amp;""="","",COUNTIFS($B$6:B1934,B1934&amp;""))</f>
        <v/>
      </c>
      <c r="J1934" s="6">
        <f>IF(B1934&amp;""="","",B1934&amp;"|"&amp;I1934)</f>
        <v/>
      </c>
    </row>
    <row r="1935">
      <c r="A1935" s="13" t="n"/>
      <c r="B1935" s="5" t="n"/>
      <c r="C1935" s="15" t="n"/>
      <c r="D1935" s="14" t="n"/>
      <c r="E1935" s="5" t="n"/>
      <c r="F1935" s="5" t="n"/>
      <c r="G1935" s="6">
        <f>IF(B1935&amp;""="","",IFERROR(INDEX('الوحدات'!$C$6:$C$305,MATCH(B1935&amp;"",'الوحدات'!$A$6:$A$305,0))&amp;"","كود غير موجود"))</f>
        <v/>
      </c>
      <c r="H1935" s="22">
        <f>IF(OR(B1935&amp;""="",NOT(ISNUMBER(A1935))),"",IF(COUNTIFS($B$6:$B$2005,B1935&amp;"",$A$6:$A$2005,"&gt;"&amp;A1935)=0,1,0))</f>
        <v/>
      </c>
      <c r="I1935" s="22">
        <f>IF(B1935&amp;""="","",COUNTIFS($B$6:B1935,B1935&amp;""))</f>
        <v/>
      </c>
      <c r="J1935" s="6">
        <f>IF(B1935&amp;""="","",B1935&amp;"|"&amp;I1935)</f>
        <v/>
      </c>
    </row>
    <row r="1936">
      <c r="A1936" s="13" t="n"/>
      <c r="B1936" s="5" t="n"/>
      <c r="C1936" s="15" t="n"/>
      <c r="D1936" s="14" t="n"/>
      <c r="E1936" s="5" t="n"/>
      <c r="F1936" s="5" t="n"/>
      <c r="G1936" s="6">
        <f>IF(B1936&amp;""="","",IFERROR(INDEX('الوحدات'!$C$6:$C$305,MATCH(B1936&amp;"",'الوحدات'!$A$6:$A$305,0))&amp;"","كود غير موجود"))</f>
        <v/>
      </c>
      <c r="H1936" s="22">
        <f>IF(OR(B1936&amp;""="",NOT(ISNUMBER(A1936))),"",IF(COUNTIFS($B$6:$B$2005,B1936&amp;"",$A$6:$A$2005,"&gt;"&amp;A1936)=0,1,0))</f>
        <v/>
      </c>
      <c r="I1936" s="22">
        <f>IF(B1936&amp;""="","",COUNTIFS($B$6:B1936,B1936&amp;""))</f>
        <v/>
      </c>
      <c r="J1936" s="6">
        <f>IF(B1936&amp;""="","",B1936&amp;"|"&amp;I1936)</f>
        <v/>
      </c>
    </row>
    <row r="1937">
      <c r="A1937" s="13" t="n"/>
      <c r="B1937" s="5" t="n"/>
      <c r="C1937" s="15" t="n"/>
      <c r="D1937" s="14" t="n"/>
      <c r="E1937" s="5" t="n"/>
      <c r="F1937" s="5" t="n"/>
      <c r="G1937" s="6">
        <f>IF(B1937&amp;""="","",IFERROR(INDEX('الوحدات'!$C$6:$C$305,MATCH(B1937&amp;"",'الوحدات'!$A$6:$A$305,0))&amp;"","كود غير موجود"))</f>
        <v/>
      </c>
      <c r="H1937" s="22">
        <f>IF(OR(B1937&amp;""="",NOT(ISNUMBER(A1937))),"",IF(COUNTIFS($B$6:$B$2005,B1937&amp;"",$A$6:$A$2005,"&gt;"&amp;A1937)=0,1,0))</f>
        <v/>
      </c>
      <c r="I1937" s="22">
        <f>IF(B1937&amp;""="","",COUNTIFS($B$6:B1937,B1937&amp;""))</f>
        <v/>
      </c>
      <c r="J1937" s="6">
        <f>IF(B1937&amp;""="","",B1937&amp;"|"&amp;I1937)</f>
        <v/>
      </c>
    </row>
    <row r="1938">
      <c r="A1938" s="13" t="n"/>
      <c r="B1938" s="5" t="n"/>
      <c r="C1938" s="15" t="n"/>
      <c r="D1938" s="14" t="n"/>
      <c r="E1938" s="5" t="n"/>
      <c r="F1938" s="5" t="n"/>
      <c r="G1938" s="6">
        <f>IF(B1938&amp;""="","",IFERROR(INDEX('الوحدات'!$C$6:$C$305,MATCH(B1938&amp;"",'الوحدات'!$A$6:$A$305,0))&amp;"","كود غير موجود"))</f>
        <v/>
      </c>
      <c r="H1938" s="22">
        <f>IF(OR(B1938&amp;""="",NOT(ISNUMBER(A1938))),"",IF(COUNTIFS($B$6:$B$2005,B1938&amp;"",$A$6:$A$2005,"&gt;"&amp;A1938)=0,1,0))</f>
        <v/>
      </c>
      <c r="I1938" s="22">
        <f>IF(B1938&amp;""="","",COUNTIFS($B$6:B1938,B1938&amp;""))</f>
        <v/>
      </c>
      <c r="J1938" s="6">
        <f>IF(B1938&amp;""="","",B1938&amp;"|"&amp;I1938)</f>
        <v/>
      </c>
    </row>
    <row r="1939">
      <c r="A1939" s="13" t="n"/>
      <c r="B1939" s="5" t="n"/>
      <c r="C1939" s="15" t="n"/>
      <c r="D1939" s="14" t="n"/>
      <c r="E1939" s="5" t="n"/>
      <c r="F1939" s="5" t="n"/>
      <c r="G1939" s="6">
        <f>IF(B1939&amp;""="","",IFERROR(INDEX('الوحدات'!$C$6:$C$305,MATCH(B1939&amp;"",'الوحدات'!$A$6:$A$305,0))&amp;"","كود غير موجود"))</f>
        <v/>
      </c>
      <c r="H1939" s="22">
        <f>IF(OR(B1939&amp;""="",NOT(ISNUMBER(A1939))),"",IF(COUNTIFS($B$6:$B$2005,B1939&amp;"",$A$6:$A$2005,"&gt;"&amp;A1939)=0,1,0))</f>
        <v/>
      </c>
      <c r="I1939" s="22">
        <f>IF(B1939&amp;""="","",COUNTIFS($B$6:B1939,B1939&amp;""))</f>
        <v/>
      </c>
      <c r="J1939" s="6">
        <f>IF(B1939&amp;""="","",B1939&amp;"|"&amp;I1939)</f>
        <v/>
      </c>
    </row>
    <row r="1940">
      <c r="A1940" s="13" t="n"/>
      <c r="B1940" s="5" t="n"/>
      <c r="C1940" s="15" t="n"/>
      <c r="D1940" s="14" t="n"/>
      <c r="E1940" s="5" t="n"/>
      <c r="F1940" s="5" t="n"/>
      <c r="G1940" s="6">
        <f>IF(B1940&amp;""="","",IFERROR(INDEX('الوحدات'!$C$6:$C$305,MATCH(B1940&amp;"",'الوحدات'!$A$6:$A$305,0))&amp;"","كود غير موجود"))</f>
        <v/>
      </c>
      <c r="H1940" s="22">
        <f>IF(OR(B1940&amp;""="",NOT(ISNUMBER(A1940))),"",IF(COUNTIFS($B$6:$B$2005,B1940&amp;"",$A$6:$A$2005,"&gt;"&amp;A1940)=0,1,0))</f>
        <v/>
      </c>
      <c r="I1940" s="22">
        <f>IF(B1940&amp;""="","",COUNTIFS($B$6:B1940,B1940&amp;""))</f>
        <v/>
      </c>
      <c r="J1940" s="6">
        <f>IF(B1940&amp;""="","",B1940&amp;"|"&amp;I1940)</f>
        <v/>
      </c>
    </row>
    <row r="1941">
      <c r="A1941" s="13" t="n"/>
      <c r="B1941" s="5" t="n"/>
      <c r="C1941" s="15" t="n"/>
      <c r="D1941" s="14" t="n"/>
      <c r="E1941" s="5" t="n"/>
      <c r="F1941" s="5" t="n"/>
      <c r="G1941" s="6">
        <f>IF(B1941&amp;""="","",IFERROR(INDEX('الوحدات'!$C$6:$C$305,MATCH(B1941&amp;"",'الوحدات'!$A$6:$A$305,0))&amp;"","كود غير موجود"))</f>
        <v/>
      </c>
      <c r="H1941" s="22">
        <f>IF(OR(B1941&amp;""="",NOT(ISNUMBER(A1941))),"",IF(COUNTIFS($B$6:$B$2005,B1941&amp;"",$A$6:$A$2005,"&gt;"&amp;A1941)=0,1,0))</f>
        <v/>
      </c>
      <c r="I1941" s="22">
        <f>IF(B1941&amp;""="","",COUNTIFS($B$6:B1941,B1941&amp;""))</f>
        <v/>
      </c>
      <c r="J1941" s="6">
        <f>IF(B1941&amp;""="","",B1941&amp;"|"&amp;I1941)</f>
        <v/>
      </c>
    </row>
    <row r="1942">
      <c r="A1942" s="13" t="n"/>
      <c r="B1942" s="5" t="n"/>
      <c r="C1942" s="15" t="n"/>
      <c r="D1942" s="14" t="n"/>
      <c r="E1942" s="5" t="n"/>
      <c r="F1942" s="5" t="n"/>
      <c r="G1942" s="6">
        <f>IF(B1942&amp;""="","",IFERROR(INDEX('الوحدات'!$C$6:$C$305,MATCH(B1942&amp;"",'الوحدات'!$A$6:$A$305,0))&amp;"","كود غير موجود"))</f>
        <v/>
      </c>
      <c r="H1942" s="22">
        <f>IF(OR(B1942&amp;""="",NOT(ISNUMBER(A1942))),"",IF(COUNTIFS($B$6:$B$2005,B1942&amp;"",$A$6:$A$2005,"&gt;"&amp;A1942)=0,1,0))</f>
        <v/>
      </c>
      <c r="I1942" s="22">
        <f>IF(B1942&amp;""="","",COUNTIFS($B$6:B1942,B1942&amp;""))</f>
        <v/>
      </c>
      <c r="J1942" s="6">
        <f>IF(B1942&amp;""="","",B1942&amp;"|"&amp;I1942)</f>
        <v/>
      </c>
    </row>
    <row r="1943">
      <c r="A1943" s="13" t="n"/>
      <c r="B1943" s="5" t="n"/>
      <c r="C1943" s="15" t="n"/>
      <c r="D1943" s="14" t="n"/>
      <c r="E1943" s="5" t="n"/>
      <c r="F1943" s="5" t="n"/>
      <c r="G1943" s="6">
        <f>IF(B1943&amp;""="","",IFERROR(INDEX('الوحدات'!$C$6:$C$305,MATCH(B1943&amp;"",'الوحدات'!$A$6:$A$305,0))&amp;"","كود غير موجود"))</f>
        <v/>
      </c>
      <c r="H1943" s="22">
        <f>IF(OR(B1943&amp;""="",NOT(ISNUMBER(A1943))),"",IF(COUNTIFS($B$6:$B$2005,B1943&amp;"",$A$6:$A$2005,"&gt;"&amp;A1943)=0,1,0))</f>
        <v/>
      </c>
      <c r="I1943" s="22">
        <f>IF(B1943&amp;""="","",COUNTIFS($B$6:B1943,B1943&amp;""))</f>
        <v/>
      </c>
      <c r="J1943" s="6">
        <f>IF(B1943&amp;""="","",B1943&amp;"|"&amp;I1943)</f>
        <v/>
      </c>
    </row>
    <row r="1944">
      <c r="A1944" s="13" t="n"/>
      <c r="B1944" s="5" t="n"/>
      <c r="C1944" s="15" t="n"/>
      <c r="D1944" s="14" t="n"/>
      <c r="E1944" s="5" t="n"/>
      <c r="F1944" s="5" t="n"/>
      <c r="G1944" s="6">
        <f>IF(B1944&amp;""="","",IFERROR(INDEX('الوحدات'!$C$6:$C$305,MATCH(B1944&amp;"",'الوحدات'!$A$6:$A$305,0))&amp;"","كود غير موجود"))</f>
        <v/>
      </c>
      <c r="H1944" s="22">
        <f>IF(OR(B1944&amp;""="",NOT(ISNUMBER(A1944))),"",IF(COUNTIFS($B$6:$B$2005,B1944&amp;"",$A$6:$A$2005,"&gt;"&amp;A1944)=0,1,0))</f>
        <v/>
      </c>
      <c r="I1944" s="22">
        <f>IF(B1944&amp;""="","",COUNTIFS($B$6:B1944,B1944&amp;""))</f>
        <v/>
      </c>
      <c r="J1944" s="6">
        <f>IF(B1944&amp;""="","",B1944&amp;"|"&amp;I1944)</f>
        <v/>
      </c>
    </row>
    <row r="1945">
      <c r="A1945" s="13" t="n"/>
      <c r="B1945" s="5" t="n"/>
      <c r="C1945" s="15" t="n"/>
      <c r="D1945" s="14" t="n"/>
      <c r="E1945" s="5" t="n"/>
      <c r="F1945" s="5" t="n"/>
      <c r="G1945" s="6">
        <f>IF(B1945&amp;""="","",IFERROR(INDEX('الوحدات'!$C$6:$C$305,MATCH(B1945&amp;"",'الوحدات'!$A$6:$A$305,0))&amp;"","كود غير موجود"))</f>
        <v/>
      </c>
      <c r="H1945" s="22">
        <f>IF(OR(B1945&amp;""="",NOT(ISNUMBER(A1945))),"",IF(COUNTIFS($B$6:$B$2005,B1945&amp;"",$A$6:$A$2005,"&gt;"&amp;A1945)=0,1,0))</f>
        <v/>
      </c>
      <c r="I1945" s="22">
        <f>IF(B1945&amp;""="","",COUNTIFS($B$6:B1945,B1945&amp;""))</f>
        <v/>
      </c>
      <c r="J1945" s="6">
        <f>IF(B1945&amp;""="","",B1945&amp;"|"&amp;I1945)</f>
        <v/>
      </c>
    </row>
    <row r="1946">
      <c r="A1946" s="13" t="n"/>
      <c r="B1946" s="5" t="n"/>
      <c r="C1946" s="15" t="n"/>
      <c r="D1946" s="14" t="n"/>
      <c r="E1946" s="5" t="n"/>
      <c r="F1946" s="5" t="n"/>
      <c r="G1946" s="6">
        <f>IF(B1946&amp;""="","",IFERROR(INDEX('الوحدات'!$C$6:$C$305,MATCH(B1946&amp;"",'الوحدات'!$A$6:$A$305,0))&amp;"","كود غير موجود"))</f>
        <v/>
      </c>
      <c r="H1946" s="22">
        <f>IF(OR(B1946&amp;""="",NOT(ISNUMBER(A1946))),"",IF(COUNTIFS($B$6:$B$2005,B1946&amp;"",$A$6:$A$2005,"&gt;"&amp;A1946)=0,1,0))</f>
        <v/>
      </c>
      <c r="I1946" s="22">
        <f>IF(B1946&amp;""="","",COUNTIFS($B$6:B1946,B1946&amp;""))</f>
        <v/>
      </c>
      <c r="J1946" s="6">
        <f>IF(B1946&amp;""="","",B1946&amp;"|"&amp;I1946)</f>
        <v/>
      </c>
    </row>
    <row r="1947">
      <c r="A1947" s="13" t="n"/>
      <c r="B1947" s="5" t="n"/>
      <c r="C1947" s="15" t="n"/>
      <c r="D1947" s="14" t="n"/>
      <c r="E1947" s="5" t="n"/>
      <c r="F1947" s="5" t="n"/>
      <c r="G1947" s="6">
        <f>IF(B1947&amp;""="","",IFERROR(INDEX('الوحدات'!$C$6:$C$305,MATCH(B1947&amp;"",'الوحدات'!$A$6:$A$305,0))&amp;"","كود غير موجود"))</f>
        <v/>
      </c>
      <c r="H1947" s="22">
        <f>IF(OR(B1947&amp;""="",NOT(ISNUMBER(A1947))),"",IF(COUNTIFS($B$6:$B$2005,B1947&amp;"",$A$6:$A$2005,"&gt;"&amp;A1947)=0,1,0))</f>
        <v/>
      </c>
      <c r="I1947" s="22">
        <f>IF(B1947&amp;""="","",COUNTIFS($B$6:B1947,B1947&amp;""))</f>
        <v/>
      </c>
      <c r="J1947" s="6">
        <f>IF(B1947&amp;""="","",B1947&amp;"|"&amp;I1947)</f>
        <v/>
      </c>
    </row>
    <row r="1948">
      <c r="A1948" s="13" t="n"/>
      <c r="B1948" s="5" t="n"/>
      <c r="C1948" s="15" t="n"/>
      <c r="D1948" s="14" t="n"/>
      <c r="E1948" s="5" t="n"/>
      <c r="F1948" s="5" t="n"/>
      <c r="G1948" s="6">
        <f>IF(B1948&amp;""="","",IFERROR(INDEX('الوحدات'!$C$6:$C$305,MATCH(B1948&amp;"",'الوحدات'!$A$6:$A$305,0))&amp;"","كود غير موجود"))</f>
        <v/>
      </c>
      <c r="H1948" s="22">
        <f>IF(OR(B1948&amp;""="",NOT(ISNUMBER(A1948))),"",IF(COUNTIFS($B$6:$B$2005,B1948&amp;"",$A$6:$A$2005,"&gt;"&amp;A1948)=0,1,0))</f>
        <v/>
      </c>
      <c r="I1948" s="22">
        <f>IF(B1948&amp;""="","",COUNTIFS($B$6:B1948,B1948&amp;""))</f>
        <v/>
      </c>
      <c r="J1948" s="6">
        <f>IF(B1948&amp;""="","",B1948&amp;"|"&amp;I1948)</f>
        <v/>
      </c>
    </row>
    <row r="1949">
      <c r="A1949" s="13" t="n"/>
      <c r="B1949" s="5" t="n"/>
      <c r="C1949" s="15" t="n"/>
      <c r="D1949" s="14" t="n"/>
      <c r="E1949" s="5" t="n"/>
      <c r="F1949" s="5" t="n"/>
      <c r="G1949" s="6">
        <f>IF(B1949&amp;""="","",IFERROR(INDEX('الوحدات'!$C$6:$C$305,MATCH(B1949&amp;"",'الوحدات'!$A$6:$A$305,0))&amp;"","كود غير موجود"))</f>
        <v/>
      </c>
      <c r="H1949" s="22">
        <f>IF(OR(B1949&amp;""="",NOT(ISNUMBER(A1949))),"",IF(COUNTIFS($B$6:$B$2005,B1949&amp;"",$A$6:$A$2005,"&gt;"&amp;A1949)=0,1,0))</f>
        <v/>
      </c>
      <c r="I1949" s="22">
        <f>IF(B1949&amp;""="","",COUNTIFS($B$6:B1949,B1949&amp;""))</f>
        <v/>
      </c>
      <c r="J1949" s="6">
        <f>IF(B1949&amp;""="","",B1949&amp;"|"&amp;I1949)</f>
        <v/>
      </c>
    </row>
    <row r="1950">
      <c r="A1950" s="13" t="n"/>
      <c r="B1950" s="5" t="n"/>
      <c r="C1950" s="15" t="n"/>
      <c r="D1950" s="14" t="n"/>
      <c r="E1950" s="5" t="n"/>
      <c r="F1950" s="5" t="n"/>
      <c r="G1950" s="6">
        <f>IF(B1950&amp;""="","",IFERROR(INDEX('الوحدات'!$C$6:$C$305,MATCH(B1950&amp;"",'الوحدات'!$A$6:$A$305,0))&amp;"","كود غير موجود"))</f>
        <v/>
      </c>
      <c r="H1950" s="22">
        <f>IF(OR(B1950&amp;""="",NOT(ISNUMBER(A1950))),"",IF(COUNTIFS($B$6:$B$2005,B1950&amp;"",$A$6:$A$2005,"&gt;"&amp;A1950)=0,1,0))</f>
        <v/>
      </c>
      <c r="I1950" s="22">
        <f>IF(B1950&amp;""="","",COUNTIFS($B$6:B1950,B1950&amp;""))</f>
        <v/>
      </c>
      <c r="J1950" s="6">
        <f>IF(B1950&amp;""="","",B1950&amp;"|"&amp;I1950)</f>
        <v/>
      </c>
    </row>
    <row r="1951">
      <c r="A1951" s="13" t="n"/>
      <c r="B1951" s="5" t="n"/>
      <c r="C1951" s="15" t="n"/>
      <c r="D1951" s="14" t="n"/>
      <c r="E1951" s="5" t="n"/>
      <c r="F1951" s="5" t="n"/>
      <c r="G1951" s="6">
        <f>IF(B1951&amp;""="","",IFERROR(INDEX('الوحدات'!$C$6:$C$305,MATCH(B1951&amp;"",'الوحدات'!$A$6:$A$305,0))&amp;"","كود غير موجود"))</f>
        <v/>
      </c>
      <c r="H1951" s="22">
        <f>IF(OR(B1951&amp;""="",NOT(ISNUMBER(A1951))),"",IF(COUNTIFS($B$6:$B$2005,B1951&amp;"",$A$6:$A$2005,"&gt;"&amp;A1951)=0,1,0))</f>
        <v/>
      </c>
      <c r="I1951" s="22">
        <f>IF(B1951&amp;""="","",COUNTIFS($B$6:B1951,B1951&amp;""))</f>
        <v/>
      </c>
      <c r="J1951" s="6">
        <f>IF(B1951&amp;""="","",B1951&amp;"|"&amp;I1951)</f>
        <v/>
      </c>
    </row>
    <row r="1952">
      <c r="A1952" s="13" t="n"/>
      <c r="B1952" s="5" t="n"/>
      <c r="C1952" s="15" t="n"/>
      <c r="D1952" s="14" t="n"/>
      <c r="E1952" s="5" t="n"/>
      <c r="F1952" s="5" t="n"/>
      <c r="G1952" s="6">
        <f>IF(B1952&amp;""="","",IFERROR(INDEX('الوحدات'!$C$6:$C$305,MATCH(B1952&amp;"",'الوحدات'!$A$6:$A$305,0))&amp;"","كود غير موجود"))</f>
        <v/>
      </c>
      <c r="H1952" s="22">
        <f>IF(OR(B1952&amp;""="",NOT(ISNUMBER(A1952))),"",IF(COUNTIFS($B$6:$B$2005,B1952&amp;"",$A$6:$A$2005,"&gt;"&amp;A1952)=0,1,0))</f>
        <v/>
      </c>
      <c r="I1952" s="22">
        <f>IF(B1952&amp;""="","",COUNTIFS($B$6:B1952,B1952&amp;""))</f>
        <v/>
      </c>
      <c r="J1952" s="6">
        <f>IF(B1952&amp;""="","",B1952&amp;"|"&amp;I1952)</f>
        <v/>
      </c>
    </row>
    <row r="1953">
      <c r="A1953" s="13" t="n"/>
      <c r="B1953" s="5" t="n"/>
      <c r="C1953" s="15" t="n"/>
      <c r="D1953" s="14" t="n"/>
      <c r="E1953" s="5" t="n"/>
      <c r="F1953" s="5" t="n"/>
      <c r="G1953" s="6">
        <f>IF(B1953&amp;""="","",IFERROR(INDEX('الوحدات'!$C$6:$C$305,MATCH(B1953&amp;"",'الوحدات'!$A$6:$A$305,0))&amp;"","كود غير موجود"))</f>
        <v/>
      </c>
      <c r="H1953" s="22">
        <f>IF(OR(B1953&amp;""="",NOT(ISNUMBER(A1953))),"",IF(COUNTIFS($B$6:$B$2005,B1953&amp;"",$A$6:$A$2005,"&gt;"&amp;A1953)=0,1,0))</f>
        <v/>
      </c>
      <c r="I1953" s="22">
        <f>IF(B1953&amp;""="","",COUNTIFS($B$6:B1953,B1953&amp;""))</f>
        <v/>
      </c>
      <c r="J1953" s="6">
        <f>IF(B1953&amp;""="","",B1953&amp;"|"&amp;I1953)</f>
        <v/>
      </c>
    </row>
    <row r="1954">
      <c r="A1954" s="13" t="n"/>
      <c r="B1954" s="5" t="n"/>
      <c r="C1954" s="15" t="n"/>
      <c r="D1954" s="14" t="n"/>
      <c r="E1954" s="5" t="n"/>
      <c r="F1954" s="5" t="n"/>
      <c r="G1954" s="6">
        <f>IF(B1954&amp;""="","",IFERROR(INDEX('الوحدات'!$C$6:$C$305,MATCH(B1954&amp;"",'الوحدات'!$A$6:$A$305,0))&amp;"","كود غير موجود"))</f>
        <v/>
      </c>
      <c r="H1954" s="22">
        <f>IF(OR(B1954&amp;""="",NOT(ISNUMBER(A1954))),"",IF(COUNTIFS($B$6:$B$2005,B1954&amp;"",$A$6:$A$2005,"&gt;"&amp;A1954)=0,1,0))</f>
        <v/>
      </c>
      <c r="I1954" s="22">
        <f>IF(B1954&amp;""="","",COUNTIFS($B$6:B1954,B1954&amp;""))</f>
        <v/>
      </c>
      <c r="J1954" s="6">
        <f>IF(B1954&amp;""="","",B1954&amp;"|"&amp;I1954)</f>
        <v/>
      </c>
    </row>
    <row r="1955">
      <c r="A1955" s="13" t="n"/>
      <c r="B1955" s="5" t="n"/>
      <c r="C1955" s="15" t="n"/>
      <c r="D1955" s="14" t="n"/>
      <c r="E1955" s="5" t="n"/>
      <c r="F1955" s="5" t="n"/>
      <c r="G1955" s="6">
        <f>IF(B1955&amp;""="","",IFERROR(INDEX('الوحدات'!$C$6:$C$305,MATCH(B1955&amp;"",'الوحدات'!$A$6:$A$305,0))&amp;"","كود غير موجود"))</f>
        <v/>
      </c>
      <c r="H1955" s="22">
        <f>IF(OR(B1955&amp;""="",NOT(ISNUMBER(A1955))),"",IF(COUNTIFS($B$6:$B$2005,B1955&amp;"",$A$6:$A$2005,"&gt;"&amp;A1955)=0,1,0))</f>
        <v/>
      </c>
      <c r="I1955" s="22">
        <f>IF(B1955&amp;""="","",COUNTIFS($B$6:B1955,B1955&amp;""))</f>
        <v/>
      </c>
      <c r="J1955" s="6">
        <f>IF(B1955&amp;""="","",B1955&amp;"|"&amp;I1955)</f>
        <v/>
      </c>
    </row>
    <row r="1956">
      <c r="A1956" s="13" t="n"/>
      <c r="B1956" s="5" t="n"/>
      <c r="C1956" s="15" t="n"/>
      <c r="D1956" s="14" t="n"/>
      <c r="E1956" s="5" t="n"/>
      <c r="F1956" s="5" t="n"/>
      <c r="G1956" s="6">
        <f>IF(B1956&amp;""="","",IFERROR(INDEX('الوحدات'!$C$6:$C$305,MATCH(B1956&amp;"",'الوحدات'!$A$6:$A$305,0))&amp;"","كود غير موجود"))</f>
        <v/>
      </c>
      <c r="H1956" s="22">
        <f>IF(OR(B1956&amp;""="",NOT(ISNUMBER(A1956))),"",IF(COUNTIFS($B$6:$B$2005,B1956&amp;"",$A$6:$A$2005,"&gt;"&amp;A1956)=0,1,0))</f>
        <v/>
      </c>
      <c r="I1956" s="22">
        <f>IF(B1956&amp;""="","",COUNTIFS($B$6:B1956,B1956&amp;""))</f>
        <v/>
      </c>
      <c r="J1956" s="6">
        <f>IF(B1956&amp;""="","",B1956&amp;"|"&amp;I1956)</f>
        <v/>
      </c>
    </row>
    <row r="1957">
      <c r="A1957" s="13" t="n"/>
      <c r="B1957" s="5" t="n"/>
      <c r="C1957" s="15" t="n"/>
      <c r="D1957" s="14" t="n"/>
      <c r="E1957" s="5" t="n"/>
      <c r="F1957" s="5" t="n"/>
      <c r="G1957" s="6">
        <f>IF(B1957&amp;""="","",IFERROR(INDEX('الوحدات'!$C$6:$C$305,MATCH(B1957&amp;"",'الوحدات'!$A$6:$A$305,0))&amp;"","كود غير موجود"))</f>
        <v/>
      </c>
      <c r="H1957" s="22">
        <f>IF(OR(B1957&amp;""="",NOT(ISNUMBER(A1957))),"",IF(COUNTIFS($B$6:$B$2005,B1957&amp;"",$A$6:$A$2005,"&gt;"&amp;A1957)=0,1,0))</f>
        <v/>
      </c>
      <c r="I1957" s="22">
        <f>IF(B1957&amp;""="","",COUNTIFS($B$6:B1957,B1957&amp;""))</f>
        <v/>
      </c>
      <c r="J1957" s="6">
        <f>IF(B1957&amp;""="","",B1957&amp;"|"&amp;I1957)</f>
        <v/>
      </c>
    </row>
    <row r="1958">
      <c r="A1958" s="13" t="n"/>
      <c r="B1958" s="5" t="n"/>
      <c r="C1958" s="15" t="n"/>
      <c r="D1958" s="14" t="n"/>
      <c r="E1958" s="5" t="n"/>
      <c r="F1958" s="5" t="n"/>
      <c r="G1958" s="6">
        <f>IF(B1958&amp;""="","",IFERROR(INDEX('الوحدات'!$C$6:$C$305,MATCH(B1958&amp;"",'الوحدات'!$A$6:$A$305,0))&amp;"","كود غير موجود"))</f>
        <v/>
      </c>
      <c r="H1958" s="22">
        <f>IF(OR(B1958&amp;""="",NOT(ISNUMBER(A1958))),"",IF(COUNTIFS($B$6:$B$2005,B1958&amp;"",$A$6:$A$2005,"&gt;"&amp;A1958)=0,1,0))</f>
        <v/>
      </c>
      <c r="I1958" s="22">
        <f>IF(B1958&amp;""="","",COUNTIFS($B$6:B1958,B1958&amp;""))</f>
        <v/>
      </c>
      <c r="J1958" s="6">
        <f>IF(B1958&amp;""="","",B1958&amp;"|"&amp;I1958)</f>
        <v/>
      </c>
    </row>
    <row r="1959">
      <c r="A1959" s="13" t="n"/>
      <c r="B1959" s="5" t="n"/>
      <c r="C1959" s="15" t="n"/>
      <c r="D1959" s="14" t="n"/>
      <c r="E1959" s="5" t="n"/>
      <c r="F1959" s="5" t="n"/>
      <c r="G1959" s="6">
        <f>IF(B1959&amp;""="","",IFERROR(INDEX('الوحدات'!$C$6:$C$305,MATCH(B1959&amp;"",'الوحدات'!$A$6:$A$305,0))&amp;"","كود غير موجود"))</f>
        <v/>
      </c>
      <c r="H1959" s="22">
        <f>IF(OR(B1959&amp;""="",NOT(ISNUMBER(A1959))),"",IF(COUNTIFS($B$6:$B$2005,B1959&amp;"",$A$6:$A$2005,"&gt;"&amp;A1959)=0,1,0))</f>
        <v/>
      </c>
      <c r="I1959" s="22">
        <f>IF(B1959&amp;""="","",COUNTIFS($B$6:B1959,B1959&amp;""))</f>
        <v/>
      </c>
      <c r="J1959" s="6">
        <f>IF(B1959&amp;""="","",B1959&amp;"|"&amp;I1959)</f>
        <v/>
      </c>
    </row>
    <row r="1960">
      <c r="A1960" s="13" t="n"/>
      <c r="B1960" s="5" t="n"/>
      <c r="C1960" s="15" t="n"/>
      <c r="D1960" s="14" t="n"/>
      <c r="E1960" s="5" t="n"/>
      <c r="F1960" s="5" t="n"/>
      <c r="G1960" s="6">
        <f>IF(B1960&amp;""="","",IFERROR(INDEX('الوحدات'!$C$6:$C$305,MATCH(B1960&amp;"",'الوحدات'!$A$6:$A$305,0))&amp;"","كود غير موجود"))</f>
        <v/>
      </c>
      <c r="H1960" s="22">
        <f>IF(OR(B1960&amp;""="",NOT(ISNUMBER(A1960))),"",IF(COUNTIFS($B$6:$B$2005,B1960&amp;"",$A$6:$A$2005,"&gt;"&amp;A1960)=0,1,0))</f>
        <v/>
      </c>
      <c r="I1960" s="22">
        <f>IF(B1960&amp;""="","",COUNTIFS($B$6:B1960,B1960&amp;""))</f>
        <v/>
      </c>
      <c r="J1960" s="6">
        <f>IF(B1960&amp;""="","",B1960&amp;"|"&amp;I1960)</f>
        <v/>
      </c>
    </row>
    <row r="1961">
      <c r="A1961" s="13" t="n"/>
      <c r="B1961" s="5" t="n"/>
      <c r="C1961" s="15" t="n"/>
      <c r="D1961" s="14" t="n"/>
      <c r="E1961" s="5" t="n"/>
      <c r="F1961" s="5" t="n"/>
      <c r="G1961" s="6">
        <f>IF(B1961&amp;""="","",IFERROR(INDEX('الوحدات'!$C$6:$C$305,MATCH(B1961&amp;"",'الوحدات'!$A$6:$A$305,0))&amp;"","كود غير موجود"))</f>
        <v/>
      </c>
      <c r="H1961" s="22">
        <f>IF(OR(B1961&amp;""="",NOT(ISNUMBER(A1961))),"",IF(COUNTIFS($B$6:$B$2005,B1961&amp;"",$A$6:$A$2005,"&gt;"&amp;A1961)=0,1,0))</f>
        <v/>
      </c>
      <c r="I1961" s="22">
        <f>IF(B1961&amp;""="","",COUNTIFS($B$6:B1961,B1961&amp;""))</f>
        <v/>
      </c>
      <c r="J1961" s="6">
        <f>IF(B1961&amp;""="","",B1961&amp;"|"&amp;I1961)</f>
        <v/>
      </c>
    </row>
    <row r="1962">
      <c r="A1962" s="13" t="n"/>
      <c r="B1962" s="5" t="n"/>
      <c r="C1962" s="15" t="n"/>
      <c r="D1962" s="14" t="n"/>
      <c r="E1962" s="5" t="n"/>
      <c r="F1962" s="5" t="n"/>
      <c r="G1962" s="6">
        <f>IF(B1962&amp;""="","",IFERROR(INDEX('الوحدات'!$C$6:$C$305,MATCH(B1962&amp;"",'الوحدات'!$A$6:$A$305,0))&amp;"","كود غير موجود"))</f>
        <v/>
      </c>
      <c r="H1962" s="22">
        <f>IF(OR(B1962&amp;""="",NOT(ISNUMBER(A1962))),"",IF(COUNTIFS($B$6:$B$2005,B1962&amp;"",$A$6:$A$2005,"&gt;"&amp;A1962)=0,1,0))</f>
        <v/>
      </c>
      <c r="I1962" s="22">
        <f>IF(B1962&amp;""="","",COUNTIFS($B$6:B1962,B1962&amp;""))</f>
        <v/>
      </c>
      <c r="J1962" s="6">
        <f>IF(B1962&amp;""="","",B1962&amp;"|"&amp;I1962)</f>
        <v/>
      </c>
    </row>
    <row r="1963">
      <c r="A1963" s="13" t="n"/>
      <c r="B1963" s="5" t="n"/>
      <c r="C1963" s="15" t="n"/>
      <c r="D1963" s="14" t="n"/>
      <c r="E1963" s="5" t="n"/>
      <c r="F1963" s="5" t="n"/>
      <c r="G1963" s="6">
        <f>IF(B1963&amp;""="","",IFERROR(INDEX('الوحدات'!$C$6:$C$305,MATCH(B1963&amp;"",'الوحدات'!$A$6:$A$305,0))&amp;"","كود غير موجود"))</f>
        <v/>
      </c>
      <c r="H1963" s="22">
        <f>IF(OR(B1963&amp;""="",NOT(ISNUMBER(A1963))),"",IF(COUNTIFS($B$6:$B$2005,B1963&amp;"",$A$6:$A$2005,"&gt;"&amp;A1963)=0,1,0))</f>
        <v/>
      </c>
      <c r="I1963" s="22">
        <f>IF(B1963&amp;""="","",COUNTIFS($B$6:B1963,B1963&amp;""))</f>
        <v/>
      </c>
      <c r="J1963" s="6">
        <f>IF(B1963&amp;""="","",B1963&amp;"|"&amp;I1963)</f>
        <v/>
      </c>
    </row>
    <row r="1964">
      <c r="A1964" s="13" t="n"/>
      <c r="B1964" s="5" t="n"/>
      <c r="C1964" s="15" t="n"/>
      <c r="D1964" s="14" t="n"/>
      <c r="E1964" s="5" t="n"/>
      <c r="F1964" s="5" t="n"/>
      <c r="G1964" s="6">
        <f>IF(B1964&amp;""="","",IFERROR(INDEX('الوحدات'!$C$6:$C$305,MATCH(B1964&amp;"",'الوحدات'!$A$6:$A$305,0))&amp;"","كود غير موجود"))</f>
        <v/>
      </c>
      <c r="H1964" s="22">
        <f>IF(OR(B1964&amp;""="",NOT(ISNUMBER(A1964))),"",IF(COUNTIFS($B$6:$B$2005,B1964&amp;"",$A$6:$A$2005,"&gt;"&amp;A1964)=0,1,0))</f>
        <v/>
      </c>
      <c r="I1964" s="22">
        <f>IF(B1964&amp;""="","",COUNTIFS($B$6:B1964,B1964&amp;""))</f>
        <v/>
      </c>
      <c r="J1964" s="6">
        <f>IF(B1964&amp;""="","",B1964&amp;"|"&amp;I1964)</f>
        <v/>
      </c>
    </row>
    <row r="1965">
      <c r="A1965" s="13" t="n"/>
      <c r="B1965" s="5" t="n"/>
      <c r="C1965" s="15" t="n"/>
      <c r="D1965" s="14" t="n"/>
      <c r="E1965" s="5" t="n"/>
      <c r="F1965" s="5" t="n"/>
      <c r="G1965" s="6">
        <f>IF(B1965&amp;""="","",IFERROR(INDEX('الوحدات'!$C$6:$C$305,MATCH(B1965&amp;"",'الوحدات'!$A$6:$A$305,0))&amp;"","كود غير موجود"))</f>
        <v/>
      </c>
      <c r="H1965" s="22">
        <f>IF(OR(B1965&amp;""="",NOT(ISNUMBER(A1965))),"",IF(COUNTIFS($B$6:$B$2005,B1965&amp;"",$A$6:$A$2005,"&gt;"&amp;A1965)=0,1,0))</f>
        <v/>
      </c>
      <c r="I1965" s="22">
        <f>IF(B1965&amp;""="","",COUNTIFS($B$6:B1965,B1965&amp;""))</f>
        <v/>
      </c>
      <c r="J1965" s="6">
        <f>IF(B1965&amp;""="","",B1965&amp;"|"&amp;I1965)</f>
        <v/>
      </c>
    </row>
    <row r="1966">
      <c r="A1966" s="13" t="n"/>
      <c r="B1966" s="5" t="n"/>
      <c r="C1966" s="15" t="n"/>
      <c r="D1966" s="14" t="n"/>
      <c r="E1966" s="5" t="n"/>
      <c r="F1966" s="5" t="n"/>
      <c r="G1966" s="6">
        <f>IF(B1966&amp;""="","",IFERROR(INDEX('الوحدات'!$C$6:$C$305,MATCH(B1966&amp;"",'الوحدات'!$A$6:$A$305,0))&amp;"","كود غير موجود"))</f>
        <v/>
      </c>
      <c r="H1966" s="22">
        <f>IF(OR(B1966&amp;""="",NOT(ISNUMBER(A1966))),"",IF(COUNTIFS($B$6:$B$2005,B1966&amp;"",$A$6:$A$2005,"&gt;"&amp;A1966)=0,1,0))</f>
        <v/>
      </c>
      <c r="I1966" s="22">
        <f>IF(B1966&amp;""="","",COUNTIFS($B$6:B1966,B1966&amp;""))</f>
        <v/>
      </c>
      <c r="J1966" s="6">
        <f>IF(B1966&amp;""="","",B1966&amp;"|"&amp;I1966)</f>
        <v/>
      </c>
    </row>
    <row r="1967">
      <c r="A1967" s="13" t="n"/>
      <c r="B1967" s="5" t="n"/>
      <c r="C1967" s="15" t="n"/>
      <c r="D1967" s="14" t="n"/>
      <c r="E1967" s="5" t="n"/>
      <c r="F1967" s="5" t="n"/>
      <c r="G1967" s="6">
        <f>IF(B1967&amp;""="","",IFERROR(INDEX('الوحدات'!$C$6:$C$305,MATCH(B1967&amp;"",'الوحدات'!$A$6:$A$305,0))&amp;"","كود غير موجود"))</f>
        <v/>
      </c>
      <c r="H1967" s="22">
        <f>IF(OR(B1967&amp;""="",NOT(ISNUMBER(A1967))),"",IF(COUNTIFS($B$6:$B$2005,B1967&amp;"",$A$6:$A$2005,"&gt;"&amp;A1967)=0,1,0))</f>
        <v/>
      </c>
      <c r="I1967" s="22">
        <f>IF(B1967&amp;""="","",COUNTIFS($B$6:B1967,B1967&amp;""))</f>
        <v/>
      </c>
      <c r="J1967" s="6">
        <f>IF(B1967&amp;""="","",B1967&amp;"|"&amp;I1967)</f>
        <v/>
      </c>
    </row>
    <row r="1968">
      <c r="A1968" s="13" t="n"/>
      <c r="B1968" s="5" t="n"/>
      <c r="C1968" s="15" t="n"/>
      <c r="D1968" s="14" t="n"/>
      <c r="E1968" s="5" t="n"/>
      <c r="F1968" s="5" t="n"/>
      <c r="G1968" s="6">
        <f>IF(B1968&amp;""="","",IFERROR(INDEX('الوحدات'!$C$6:$C$305,MATCH(B1968&amp;"",'الوحدات'!$A$6:$A$305,0))&amp;"","كود غير موجود"))</f>
        <v/>
      </c>
      <c r="H1968" s="22">
        <f>IF(OR(B1968&amp;""="",NOT(ISNUMBER(A1968))),"",IF(COUNTIFS($B$6:$B$2005,B1968&amp;"",$A$6:$A$2005,"&gt;"&amp;A1968)=0,1,0))</f>
        <v/>
      </c>
      <c r="I1968" s="22">
        <f>IF(B1968&amp;""="","",COUNTIFS($B$6:B1968,B1968&amp;""))</f>
        <v/>
      </c>
      <c r="J1968" s="6">
        <f>IF(B1968&amp;""="","",B1968&amp;"|"&amp;I1968)</f>
        <v/>
      </c>
    </row>
    <row r="1969">
      <c r="A1969" s="13" t="n"/>
      <c r="B1969" s="5" t="n"/>
      <c r="C1969" s="15" t="n"/>
      <c r="D1969" s="14" t="n"/>
      <c r="E1969" s="5" t="n"/>
      <c r="F1969" s="5" t="n"/>
      <c r="G1969" s="6">
        <f>IF(B1969&amp;""="","",IFERROR(INDEX('الوحدات'!$C$6:$C$305,MATCH(B1969&amp;"",'الوحدات'!$A$6:$A$305,0))&amp;"","كود غير موجود"))</f>
        <v/>
      </c>
      <c r="H1969" s="22">
        <f>IF(OR(B1969&amp;""="",NOT(ISNUMBER(A1969))),"",IF(COUNTIFS($B$6:$B$2005,B1969&amp;"",$A$6:$A$2005,"&gt;"&amp;A1969)=0,1,0))</f>
        <v/>
      </c>
      <c r="I1969" s="22">
        <f>IF(B1969&amp;""="","",COUNTIFS($B$6:B1969,B1969&amp;""))</f>
        <v/>
      </c>
      <c r="J1969" s="6">
        <f>IF(B1969&amp;""="","",B1969&amp;"|"&amp;I1969)</f>
        <v/>
      </c>
    </row>
    <row r="1970">
      <c r="A1970" s="13" t="n"/>
      <c r="B1970" s="5" t="n"/>
      <c r="C1970" s="15" t="n"/>
      <c r="D1970" s="14" t="n"/>
      <c r="E1970" s="5" t="n"/>
      <c r="F1970" s="5" t="n"/>
      <c r="G1970" s="6">
        <f>IF(B1970&amp;""="","",IFERROR(INDEX('الوحدات'!$C$6:$C$305,MATCH(B1970&amp;"",'الوحدات'!$A$6:$A$305,0))&amp;"","كود غير موجود"))</f>
        <v/>
      </c>
      <c r="H1970" s="22">
        <f>IF(OR(B1970&amp;""="",NOT(ISNUMBER(A1970))),"",IF(COUNTIFS($B$6:$B$2005,B1970&amp;"",$A$6:$A$2005,"&gt;"&amp;A1970)=0,1,0))</f>
        <v/>
      </c>
      <c r="I1970" s="22">
        <f>IF(B1970&amp;""="","",COUNTIFS($B$6:B1970,B1970&amp;""))</f>
        <v/>
      </c>
      <c r="J1970" s="6">
        <f>IF(B1970&amp;""="","",B1970&amp;"|"&amp;I1970)</f>
        <v/>
      </c>
    </row>
    <row r="1971">
      <c r="A1971" s="13" t="n"/>
      <c r="B1971" s="5" t="n"/>
      <c r="C1971" s="15" t="n"/>
      <c r="D1971" s="14" t="n"/>
      <c r="E1971" s="5" t="n"/>
      <c r="F1971" s="5" t="n"/>
      <c r="G1971" s="6">
        <f>IF(B1971&amp;""="","",IFERROR(INDEX('الوحدات'!$C$6:$C$305,MATCH(B1971&amp;"",'الوحدات'!$A$6:$A$305,0))&amp;"","كود غير موجود"))</f>
        <v/>
      </c>
      <c r="H1971" s="22">
        <f>IF(OR(B1971&amp;""="",NOT(ISNUMBER(A1971))),"",IF(COUNTIFS($B$6:$B$2005,B1971&amp;"",$A$6:$A$2005,"&gt;"&amp;A1971)=0,1,0))</f>
        <v/>
      </c>
      <c r="I1971" s="22">
        <f>IF(B1971&amp;""="","",COUNTIFS($B$6:B1971,B1971&amp;""))</f>
        <v/>
      </c>
      <c r="J1971" s="6">
        <f>IF(B1971&amp;""="","",B1971&amp;"|"&amp;I1971)</f>
        <v/>
      </c>
    </row>
    <row r="1972">
      <c r="A1972" s="13" t="n"/>
      <c r="B1972" s="5" t="n"/>
      <c r="C1972" s="15" t="n"/>
      <c r="D1972" s="14" t="n"/>
      <c r="E1972" s="5" t="n"/>
      <c r="F1972" s="5" t="n"/>
      <c r="G1972" s="6">
        <f>IF(B1972&amp;""="","",IFERROR(INDEX('الوحدات'!$C$6:$C$305,MATCH(B1972&amp;"",'الوحدات'!$A$6:$A$305,0))&amp;"","كود غير موجود"))</f>
        <v/>
      </c>
      <c r="H1972" s="22">
        <f>IF(OR(B1972&amp;""="",NOT(ISNUMBER(A1972))),"",IF(COUNTIFS($B$6:$B$2005,B1972&amp;"",$A$6:$A$2005,"&gt;"&amp;A1972)=0,1,0))</f>
        <v/>
      </c>
      <c r="I1972" s="22">
        <f>IF(B1972&amp;""="","",COUNTIFS($B$6:B1972,B1972&amp;""))</f>
        <v/>
      </c>
      <c r="J1972" s="6">
        <f>IF(B1972&amp;""="","",B1972&amp;"|"&amp;I1972)</f>
        <v/>
      </c>
    </row>
    <row r="1973">
      <c r="A1973" s="13" t="n"/>
      <c r="B1973" s="5" t="n"/>
      <c r="C1973" s="15" t="n"/>
      <c r="D1973" s="14" t="n"/>
      <c r="E1973" s="5" t="n"/>
      <c r="F1973" s="5" t="n"/>
      <c r="G1973" s="6">
        <f>IF(B1973&amp;""="","",IFERROR(INDEX('الوحدات'!$C$6:$C$305,MATCH(B1973&amp;"",'الوحدات'!$A$6:$A$305,0))&amp;"","كود غير موجود"))</f>
        <v/>
      </c>
      <c r="H1973" s="22">
        <f>IF(OR(B1973&amp;""="",NOT(ISNUMBER(A1973))),"",IF(COUNTIFS($B$6:$B$2005,B1973&amp;"",$A$6:$A$2005,"&gt;"&amp;A1973)=0,1,0))</f>
        <v/>
      </c>
      <c r="I1973" s="22">
        <f>IF(B1973&amp;""="","",COUNTIFS($B$6:B1973,B1973&amp;""))</f>
        <v/>
      </c>
      <c r="J1973" s="6">
        <f>IF(B1973&amp;""="","",B1973&amp;"|"&amp;I1973)</f>
        <v/>
      </c>
    </row>
    <row r="1974">
      <c r="A1974" s="13" t="n"/>
      <c r="B1974" s="5" t="n"/>
      <c r="C1974" s="15" t="n"/>
      <c r="D1974" s="14" t="n"/>
      <c r="E1974" s="5" t="n"/>
      <c r="F1974" s="5" t="n"/>
      <c r="G1974" s="6">
        <f>IF(B1974&amp;""="","",IFERROR(INDEX('الوحدات'!$C$6:$C$305,MATCH(B1974&amp;"",'الوحدات'!$A$6:$A$305,0))&amp;"","كود غير موجود"))</f>
        <v/>
      </c>
      <c r="H1974" s="22">
        <f>IF(OR(B1974&amp;""="",NOT(ISNUMBER(A1974))),"",IF(COUNTIFS($B$6:$B$2005,B1974&amp;"",$A$6:$A$2005,"&gt;"&amp;A1974)=0,1,0))</f>
        <v/>
      </c>
      <c r="I1974" s="22">
        <f>IF(B1974&amp;""="","",COUNTIFS($B$6:B1974,B1974&amp;""))</f>
        <v/>
      </c>
      <c r="J1974" s="6">
        <f>IF(B1974&amp;""="","",B1974&amp;"|"&amp;I1974)</f>
        <v/>
      </c>
    </row>
    <row r="1975">
      <c r="A1975" s="13" t="n"/>
      <c r="B1975" s="5" t="n"/>
      <c r="C1975" s="15" t="n"/>
      <c r="D1975" s="14" t="n"/>
      <c r="E1975" s="5" t="n"/>
      <c r="F1975" s="5" t="n"/>
      <c r="G1975" s="6">
        <f>IF(B1975&amp;""="","",IFERROR(INDEX('الوحدات'!$C$6:$C$305,MATCH(B1975&amp;"",'الوحدات'!$A$6:$A$305,0))&amp;"","كود غير موجود"))</f>
        <v/>
      </c>
      <c r="H1975" s="22">
        <f>IF(OR(B1975&amp;""="",NOT(ISNUMBER(A1975))),"",IF(COUNTIFS($B$6:$B$2005,B1975&amp;"",$A$6:$A$2005,"&gt;"&amp;A1975)=0,1,0))</f>
        <v/>
      </c>
      <c r="I1975" s="22">
        <f>IF(B1975&amp;""="","",COUNTIFS($B$6:B1975,B1975&amp;""))</f>
        <v/>
      </c>
      <c r="J1975" s="6">
        <f>IF(B1975&amp;""="","",B1975&amp;"|"&amp;I1975)</f>
        <v/>
      </c>
    </row>
    <row r="1976">
      <c r="A1976" s="13" t="n"/>
      <c r="B1976" s="5" t="n"/>
      <c r="C1976" s="15" t="n"/>
      <c r="D1976" s="14" t="n"/>
      <c r="E1976" s="5" t="n"/>
      <c r="F1976" s="5" t="n"/>
      <c r="G1976" s="6">
        <f>IF(B1976&amp;""="","",IFERROR(INDEX('الوحدات'!$C$6:$C$305,MATCH(B1976&amp;"",'الوحدات'!$A$6:$A$305,0))&amp;"","كود غير موجود"))</f>
        <v/>
      </c>
      <c r="H1976" s="22">
        <f>IF(OR(B1976&amp;""="",NOT(ISNUMBER(A1976))),"",IF(COUNTIFS($B$6:$B$2005,B1976&amp;"",$A$6:$A$2005,"&gt;"&amp;A1976)=0,1,0))</f>
        <v/>
      </c>
      <c r="I1976" s="22">
        <f>IF(B1976&amp;""="","",COUNTIFS($B$6:B1976,B1976&amp;""))</f>
        <v/>
      </c>
      <c r="J1976" s="6">
        <f>IF(B1976&amp;""="","",B1976&amp;"|"&amp;I1976)</f>
        <v/>
      </c>
    </row>
    <row r="1977">
      <c r="A1977" s="13" t="n"/>
      <c r="B1977" s="5" t="n"/>
      <c r="C1977" s="15" t="n"/>
      <c r="D1977" s="14" t="n"/>
      <c r="E1977" s="5" t="n"/>
      <c r="F1977" s="5" t="n"/>
      <c r="G1977" s="6">
        <f>IF(B1977&amp;""="","",IFERROR(INDEX('الوحدات'!$C$6:$C$305,MATCH(B1977&amp;"",'الوحدات'!$A$6:$A$305,0))&amp;"","كود غير موجود"))</f>
        <v/>
      </c>
      <c r="H1977" s="22">
        <f>IF(OR(B1977&amp;""="",NOT(ISNUMBER(A1977))),"",IF(COUNTIFS($B$6:$B$2005,B1977&amp;"",$A$6:$A$2005,"&gt;"&amp;A1977)=0,1,0))</f>
        <v/>
      </c>
      <c r="I1977" s="22">
        <f>IF(B1977&amp;""="","",COUNTIFS($B$6:B1977,B1977&amp;""))</f>
        <v/>
      </c>
      <c r="J1977" s="6">
        <f>IF(B1977&amp;""="","",B1977&amp;"|"&amp;I1977)</f>
        <v/>
      </c>
    </row>
    <row r="1978">
      <c r="A1978" s="13" t="n"/>
      <c r="B1978" s="5" t="n"/>
      <c r="C1978" s="15" t="n"/>
      <c r="D1978" s="14" t="n"/>
      <c r="E1978" s="5" t="n"/>
      <c r="F1978" s="5" t="n"/>
      <c r="G1978" s="6">
        <f>IF(B1978&amp;""="","",IFERROR(INDEX('الوحدات'!$C$6:$C$305,MATCH(B1978&amp;"",'الوحدات'!$A$6:$A$305,0))&amp;"","كود غير موجود"))</f>
        <v/>
      </c>
      <c r="H1978" s="22">
        <f>IF(OR(B1978&amp;""="",NOT(ISNUMBER(A1978))),"",IF(COUNTIFS($B$6:$B$2005,B1978&amp;"",$A$6:$A$2005,"&gt;"&amp;A1978)=0,1,0))</f>
        <v/>
      </c>
      <c r="I1978" s="22">
        <f>IF(B1978&amp;""="","",COUNTIFS($B$6:B1978,B1978&amp;""))</f>
        <v/>
      </c>
      <c r="J1978" s="6">
        <f>IF(B1978&amp;""="","",B1978&amp;"|"&amp;I1978)</f>
        <v/>
      </c>
    </row>
    <row r="1979">
      <c r="A1979" s="13" t="n"/>
      <c r="B1979" s="5" t="n"/>
      <c r="C1979" s="15" t="n"/>
      <c r="D1979" s="14" t="n"/>
      <c r="E1979" s="5" t="n"/>
      <c r="F1979" s="5" t="n"/>
      <c r="G1979" s="6">
        <f>IF(B1979&amp;""="","",IFERROR(INDEX('الوحدات'!$C$6:$C$305,MATCH(B1979&amp;"",'الوحدات'!$A$6:$A$305,0))&amp;"","كود غير موجود"))</f>
        <v/>
      </c>
      <c r="H1979" s="22">
        <f>IF(OR(B1979&amp;""="",NOT(ISNUMBER(A1979))),"",IF(COUNTIFS($B$6:$B$2005,B1979&amp;"",$A$6:$A$2005,"&gt;"&amp;A1979)=0,1,0))</f>
        <v/>
      </c>
      <c r="I1979" s="22">
        <f>IF(B1979&amp;""="","",COUNTIFS($B$6:B1979,B1979&amp;""))</f>
        <v/>
      </c>
      <c r="J1979" s="6">
        <f>IF(B1979&amp;""="","",B1979&amp;"|"&amp;I1979)</f>
        <v/>
      </c>
    </row>
    <row r="1980">
      <c r="A1980" s="13" t="n"/>
      <c r="B1980" s="5" t="n"/>
      <c r="C1980" s="15" t="n"/>
      <c r="D1980" s="14" t="n"/>
      <c r="E1980" s="5" t="n"/>
      <c r="F1980" s="5" t="n"/>
      <c r="G1980" s="6">
        <f>IF(B1980&amp;""="","",IFERROR(INDEX('الوحدات'!$C$6:$C$305,MATCH(B1980&amp;"",'الوحدات'!$A$6:$A$305,0))&amp;"","كود غير موجود"))</f>
        <v/>
      </c>
      <c r="H1980" s="22">
        <f>IF(OR(B1980&amp;""="",NOT(ISNUMBER(A1980))),"",IF(COUNTIFS($B$6:$B$2005,B1980&amp;"",$A$6:$A$2005,"&gt;"&amp;A1980)=0,1,0))</f>
        <v/>
      </c>
      <c r="I1980" s="22">
        <f>IF(B1980&amp;""="","",COUNTIFS($B$6:B1980,B1980&amp;""))</f>
        <v/>
      </c>
      <c r="J1980" s="6">
        <f>IF(B1980&amp;""="","",B1980&amp;"|"&amp;I1980)</f>
        <v/>
      </c>
    </row>
    <row r="1981">
      <c r="A1981" s="13" t="n"/>
      <c r="B1981" s="5" t="n"/>
      <c r="C1981" s="15" t="n"/>
      <c r="D1981" s="14" t="n"/>
      <c r="E1981" s="5" t="n"/>
      <c r="F1981" s="5" t="n"/>
      <c r="G1981" s="6">
        <f>IF(B1981&amp;""="","",IFERROR(INDEX('الوحدات'!$C$6:$C$305,MATCH(B1981&amp;"",'الوحدات'!$A$6:$A$305,0))&amp;"","كود غير موجود"))</f>
        <v/>
      </c>
      <c r="H1981" s="22">
        <f>IF(OR(B1981&amp;""="",NOT(ISNUMBER(A1981))),"",IF(COUNTIFS($B$6:$B$2005,B1981&amp;"",$A$6:$A$2005,"&gt;"&amp;A1981)=0,1,0))</f>
        <v/>
      </c>
      <c r="I1981" s="22">
        <f>IF(B1981&amp;""="","",COUNTIFS($B$6:B1981,B1981&amp;""))</f>
        <v/>
      </c>
      <c r="J1981" s="6">
        <f>IF(B1981&amp;""="","",B1981&amp;"|"&amp;I1981)</f>
        <v/>
      </c>
    </row>
    <row r="1982">
      <c r="A1982" s="13" t="n"/>
      <c r="B1982" s="5" t="n"/>
      <c r="C1982" s="15" t="n"/>
      <c r="D1982" s="14" t="n"/>
      <c r="E1982" s="5" t="n"/>
      <c r="F1982" s="5" t="n"/>
      <c r="G1982" s="6">
        <f>IF(B1982&amp;""="","",IFERROR(INDEX('الوحدات'!$C$6:$C$305,MATCH(B1982&amp;"",'الوحدات'!$A$6:$A$305,0))&amp;"","كود غير موجود"))</f>
        <v/>
      </c>
      <c r="H1982" s="22">
        <f>IF(OR(B1982&amp;""="",NOT(ISNUMBER(A1982))),"",IF(COUNTIFS($B$6:$B$2005,B1982&amp;"",$A$6:$A$2005,"&gt;"&amp;A1982)=0,1,0))</f>
        <v/>
      </c>
      <c r="I1982" s="22">
        <f>IF(B1982&amp;""="","",COUNTIFS($B$6:B1982,B1982&amp;""))</f>
        <v/>
      </c>
      <c r="J1982" s="6">
        <f>IF(B1982&amp;""="","",B1982&amp;"|"&amp;I1982)</f>
        <v/>
      </c>
    </row>
    <row r="1983">
      <c r="A1983" s="13" t="n"/>
      <c r="B1983" s="5" t="n"/>
      <c r="C1983" s="15" t="n"/>
      <c r="D1983" s="14" t="n"/>
      <c r="E1983" s="5" t="n"/>
      <c r="F1983" s="5" t="n"/>
      <c r="G1983" s="6">
        <f>IF(B1983&amp;""="","",IFERROR(INDEX('الوحدات'!$C$6:$C$305,MATCH(B1983&amp;"",'الوحدات'!$A$6:$A$305,0))&amp;"","كود غير موجود"))</f>
        <v/>
      </c>
      <c r="H1983" s="22">
        <f>IF(OR(B1983&amp;""="",NOT(ISNUMBER(A1983))),"",IF(COUNTIFS($B$6:$B$2005,B1983&amp;"",$A$6:$A$2005,"&gt;"&amp;A1983)=0,1,0))</f>
        <v/>
      </c>
      <c r="I1983" s="22">
        <f>IF(B1983&amp;""="","",COUNTIFS($B$6:B1983,B1983&amp;""))</f>
        <v/>
      </c>
      <c r="J1983" s="6">
        <f>IF(B1983&amp;""="","",B1983&amp;"|"&amp;I1983)</f>
        <v/>
      </c>
    </row>
    <row r="1984">
      <c r="A1984" s="13" t="n"/>
      <c r="B1984" s="5" t="n"/>
      <c r="C1984" s="15" t="n"/>
      <c r="D1984" s="14" t="n"/>
      <c r="E1984" s="5" t="n"/>
      <c r="F1984" s="5" t="n"/>
      <c r="G1984" s="6">
        <f>IF(B1984&amp;""="","",IFERROR(INDEX('الوحدات'!$C$6:$C$305,MATCH(B1984&amp;"",'الوحدات'!$A$6:$A$305,0))&amp;"","كود غير موجود"))</f>
        <v/>
      </c>
      <c r="H1984" s="22">
        <f>IF(OR(B1984&amp;""="",NOT(ISNUMBER(A1984))),"",IF(COUNTIFS($B$6:$B$2005,B1984&amp;"",$A$6:$A$2005,"&gt;"&amp;A1984)=0,1,0))</f>
        <v/>
      </c>
      <c r="I1984" s="22">
        <f>IF(B1984&amp;""="","",COUNTIFS($B$6:B1984,B1984&amp;""))</f>
        <v/>
      </c>
      <c r="J1984" s="6">
        <f>IF(B1984&amp;""="","",B1984&amp;"|"&amp;I1984)</f>
        <v/>
      </c>
    </row>
    <row r="1985">
      <c r="A1985" s="13" t="n"/>
      <c r="B1985" s="5" t="n"/>
      <c r="C1985" s="15" t="n"/>
      <c r="D1985" s="14" t="n"/>
      <c r="E1985" s="5" t="n"/>
      <c r="F1985" s="5" t="n"/>
      <c r="G1985" s="6">
        <f>IF(B1985&amp;""="","",IFERROR(INDEX('الوحدات'!$C$6:$C$305,MATCH(B1985&amp;"",'الوحدات'!$A$6:$A$305,0))&amp;"","كود غير موجود"))</f>
        <v/>
      </c>
      <c r="H1985" s="22">
        <f>IF(OR(B1985&amp;""="",NOT(ISNUMBER(A1985))),"",IF(COUNTIFS($B$6:$B$2005,B1985&amp;"",$A$6:$A$2005,"&gt;"&amp;A1985)=0,1,0))</f>
        <v/>
      </c>
      <c r="I1985" s="22">
        <f>IF(B1985&amp;""="","",COUNTIFS($B$6:B1985,B1985&amp;""))</f>
        <v/>
      </c>
      <c r="J1985" s="6">
        <f>IF(B1985&amp;""="","",B1985&amp;"|"&amp;I1985)</f>
        <v/>
      </c>
    </row>
    <row r="1986">
      <c r="A1986" s="13" t="n"/>
      <c r="B1986" s="5" t="n"/>
      <c r="C1986" s="15" t="n"/>
      <c r="D1986" s="14" t="n"/>
      <c r="E1986" s="5" t="n"/>
      <c r="F1986" s="5" t="n"/>
      <c r="G1986" s="6">
        <f>IF(B1986&amp;""="","",IFERROR(INDEX('الوحدات'!$C$6:$C$305,MATCH(B1986&amp;"",'الوحدات'!$A$6:$A$305,0))&amp;"","كود غير موجود"))</f>
        <v/>
      </c>
      <c r="H1986" s="22">
        <f>IF(OR(B1986&amp;""="",NOT(ISNUMBER(A1986))),"",IF(COUNTIFS($B$6:$B$2005,B1986&amp;"",$A$6:$A$2005,"&gt;"&amp;A1986)=0,1,0))</f>
        <v/>
      </c>
      <c r="I1986" s="22">
        <f>IF(B1986&amp;""="","",COUNTIFS($B$6:B1986,B1986&amp;""))</f>
        <v/>
      </c>
      <c r="J1986" s="6">
        <f>IF(B1986&amp;""="","",B1986&amp;"|"&amp;I1986)</f>
        <v/>
      </c>
    </row>
    <row r="1987">
      <c r="A1987" s="13" t="n"/>
      <c r="B1987" s="5" t="n"/>
      <c r="C1987" s="15" t="n"/>
      <c r="D1987" s="14" t="n"/>
      <c r="E1987" s="5" t="n"/>
      <c r="F1987" s="5" t="n"/>
      <c r="G1987" s="6">
        <f>IF(B1987&amp;""="","",IFERROR(INDEX('الوحدات'!$C$6:$C$305,MATCH(B1987&amp;"",'الوحدات'!$A$6:$A$305,0))&amp;"","كود غير موجود"))</f>
        <v/>
      </c>
      <c r="H1987" s="22">
        <f>IF(OR(B1987&amp;""="",NOT(ISNUMBER(A1987))),"",IF(COUNTIFS($B$6:$B$2005,B1987&amp;"",$A$6:$A$2005,"&gt;"&amp;A1987)=0,1,0))</f>
        <v/>
      </c>
      <c r="I1987" s="22">
        <f>IF(B1987&amp;""="","",COUNTIFS($B$6:B1987,B1987&amp;""))</f>
        <v/>
      </c>
      <c r="J1987" s="6">
        <f>IF(B1987&amp;""="","",B1987&amp;"|"&amp;I1987)</f>
        <v/>
      </c>
    </row>
    <row r="1988">
      <c r="A1988" s="13" t="n"/>
      <c r="B1988" s="5" t="n"/>
      <c r="C1988" s="15" t="n"/>
      <c r="D1988" s="14" t="n"/>
      <c r="E1988" s="5" t="n"/>
      <c r="F1988" s="5" t="n"/>
      <c r="G1988" s="6">
        <f>IF(B1988&amp;""="","",IFERROR(INDEX('الوحدات'!$C$6:$C$305,MATCH(B1988&amp;"",'الوحدات'!$A$6:$A$305,0))&amp;"","كود غير موجود"))</f>
        <v/>
      </c>
      <c r="H1988" s="22">
        <f>IF(OR(B1988&amp;""="",NOT(ISNUMBER(A1988))),"",IF(COUNTIFS($B$6:$B$2005,B1988&amp;"",$A$6:$A$2005,"&gt;"&amp;A1988)=0,1,0))</f>
        <v/>
      </c>
      <c r="I1988" s="22">
        <f>IF(B1988&amp;""="","",COUNTIFS($B$6:B1988,B1988&amp;""))</f>
        <v/>
      </c>
      <c r="J1988" s="6">
        <f>IF(B1988&amp;""="","",B1988&amp;"|"&amp;I1988)</f>
        <v/>
      </c>
    </row>
    <row r="1989">
      <c r="A1989" s="13" t="n"/>
      <c r="B1989" s="5" t="n"/>
      <c r="C1989" s="15" t="n"/>
      <c r="D1989" s="14" t="n"/>
      <c r="E1989" s="5" t="n"/>
      <c r="F1989" s="5" t="n"/>
      <c r="G1989" s="6">
        <f>IF(B1989&amp;""="","",IFERROR(INDEX('الوحدات'!$C$6:$C$305,MATCH(B1989&amp;"",'الوحدات'!$A$6:$A$305,0))&amp;"","كود غير موجود"))</f>
        <v/>
      </c>
      <c r="H1989" s="22">
        <f>IF(OR(B1989&amp;""="",NOT(ISNUMBER(A1989))),"",IF(COUNTIFS($B$6:$B$2005,B1989&amp;"",$A$6:$A$2005,"&gt;"&amp;A1989)=0,1,0))</f>
        <v/>
      </c>
      <c r="I1989" s="22">
        <f>IF(B1989&amp;""="","",COUNTIFS($B$6:B1989,B1989&amp;""))</f>
        <v/>
      </c>
      <c r="J1989" s="6">
        <f>IF(B1989&amp;""="","",B1989&amp;"|"&amp;I1989)</f>
        <v/>
      </c>
    </row>
    <row r="1990">
      <c r="A1990" s="13" t="n"/>
      <c r="B1990" s="5" t="n"/>
      <c r="C1990" s="15" t="n"/>
      <c r="D1990" s="14" t="n"/>
      <c r="E1990" s="5" t="n"/>
      <c r="F1990" s="5" t="n"/>
      <c r="G1990" s="6">
        <f>IF(B1990&amp;""="","",IFERROR(INDEX('الوحدات'!$C$6:$C$305,MATCH(B1990&amp;"",'الوحدات'!$A$6:$A$305,0))&amp;"","كود غير موجود"))</f>
        <v/>
      </c>
      <c r="H1990" s="22">
        <f>IF(OR(B1990&amp;""="",NOT(ISNUMBER(A1990))),"",IF(COUNTIFS($B$6:$B$2005,B1990&amp;"",$A$6:$A$2005,"&gt;"&amp;A1990)=0,1,0))</f>
        <v/>
      </c>
      <c r="I1990" s="22">
        <f>IF(B1990&amp;""="","",COUNTIFS($B$6:B1990,B1990&amp;""))</f>
        <v/>
      </c>
      <c r="J1990" s="6">
        <f>IF(B1990&amp;""="","",B1990&amp;"|"&amp;I1990)</f>
        <v/>
      </c>
    </row>
    <row r="1991">
      <c r="A1991" s="13" t="n"/>
      <c r="B1991" s="5" t="n"/>
      <c r="C1991" s="15" t="n"/>
      <c r="D1991" s="14" t="n"/>
      <c r="E1991" s="5" t="n"/>
      <c r="F1991" s="5" t="n"/>
      <c r="G1991" s="6">
        <f>IF(B1991&amp;""="","",IFERROR(INDEX('الوحدات'!$C$6:$C$305,MATCH(B1991&amp;"",'الوحدات'!$A$6:$A$305,0))&amp;"","كود غير موجود"))</f>
        <v/>
      </c>
      <c r="H1991" s="22">
        <f>IF(OR(B1991&amp;""="",NOT(ISNUMBER(A1991))),"",IF(COUNTIFS($B$6:$B$2005,B1991&amp;"",$A$6:$A$2005,"&gt;"&amp;A1991)=0,1,0))</f>
        <v/>
      </c>
      <c r="I1991" s="22">
        <f>IF(B1991&amp;""="","",COUNTIFS($B$6:B1991,B1991&amp;""))</f>
        <v/>
      </c>
      <c r="J1991" s="6">
        <f>IF(B1991&amp;""="","",B1991&amp;"|"&amp;I1991)</f>
        <v/>
      </c>
    </row>
    <row r="1992">
      <c r="A1992" s="13" t="n"/>
      <c r="B1992" s="5" t="n"/>
      <c r="C1992" s="15" t="n"/>
      <c r="D1992" s="14" t="n"/>
      <c r="E1992" s="5" t="n"/>
      <c r="F1992" s="5" t="n"/>
      <c r="G1992" s="6">
        <f>IF(B1992&amp;""="","",IFERROR(INDEX('الوحدات'!$C$6:$C$305,MATCH(B1992&amp;"",'الوحدات'!$A$6:$A$305,0))&amp;"","كود غير موجود"))</f>
        <v/>
      </c>
      <c r="H1992" s="22">
        <f>IF(OR(B1992&amp;""="",NOT(ISNUMBER(A1992))),"",IF(COUNTIFS($B$6:$B$2005,B1992&amp;"",$A$6:$A$2005,"&gt;"&amp;A1992)=0,1,0))</f>
        <v/>
      </c>
      <c r="I1992" s="22">
        <f>IF(B1992&amp;""="","",COUNTIFS($B$6:B1992,B1992&amp;""))</f>
        <v/>
      </c>
      <c r="J1992" s="6">
        <f>IF(B1992&amp;""="","",B1992&amp;"|"&amp;I1992)</f>
        <v/>
      </c>
    </row>
    <row r="1993">
      <c r="A1993" s="13" t="n"/>
      <c r="B1993" s="5" t="n"/>
      <c r="C1993" s="15" t="n"/>
      <c r="D1993" s="14" t="n"/>
      <c r="E1993" s="5" t="n"/>
      <c r="F1993" s="5" t="n"/>
      <c r="G1993" s="6">
        <f>IF(B1993&amp;""="","",IFERROR(INDEX('الوحدات'!$C$6:$C$305,MATCH(B1993&amp;"",'الوحدات'!$A$6:$A$305,0))&amp;"","كود غير موجود"))</f>
        <v/>
      </c>
      <c r="H1993" s="22">
        <f>IF(OR(B1993&amp;""="",NOT(ISNUMBER(A1993))),"",IF(COUNTIFS($B$6:$B$2005,B1993&amp;"",$A$6:$A$2005,"&gt;"&amp;A1993)=0,1,0))</f>
        <v/>
      </c>
      <c r="I1993" s="22">
        <f>IF(B1993&amp;""="","",COUNTIFS($B$6:B1993,B1993&amp;""))</f>
        <v/>
      </c>
      <c r="J1993" s="6">
        <f>IF(B1993&amp;""="","",B1993&amp;"|"&amp;I1993)</f>
        <v/>
      </c>
    </row>
    <row r="1994">
      <c r="A1994" s="13" t="n"/>
      <c r="B1994" s="5" t="n"/>
      <c r="C1994" s="15" t="n"/>
      <c r="D1994" s="14" t="n"/>
      <c r="E1994" s="5" t="n"/>
      <c r="F1994" s="5" t="n"/>
      <c r="G1994" s="6">
        <f>IF(B1994&amp;""="","",IFERROR(INDEX('الوحدات'!$C$6:$C$305,MATCH(B1994&amp;"",'الوحدات'!$A$6:$A$305,0))&amp;"","كود غير موجود"))</f>
        <v/>
      </c>
      <c r="H1994" s="22">
        <f>IF(OR(B1994&amp;""="",NOT(ISNUMBER(A1994))),"",IF(COUNTIFS($B$6:$B$2005,B1994&amp;"",$A$6:$A$2005,"&gt;"&amp;A1994)=0,1,0))</f>
        <v/>
      </c>
      <c r="I1994" s="22">
        <f>IF(B1994&amp;""="","",COUNTIFS($B$6:B1994,B1994&amp;""))</f>
        <v/>
      </c>
      <c r="J1994" s="6">
        <f>IF(B1994&amp;""="","",B1994&amp;"|"&amp;I1994)</f>
        <v/>
      </c>
    </row>
    <row r="1995">
      <c r="A1995" s="13" t="n"/>
      <c r="B1995" s="5" t="n"/>
      <c r="C1995" s="15" t="n"/>
      <c r="D1995" s="14" t="n"/>
      <c r="E1995" s="5" t="n"/>
      <c r="F1995" s="5" t="n"/>
      <c r="G1995" s="6">
        <f>IF(B1995&amp;""="","",IFERROR(INDEX('الوحدات'!$C$6:$C$305,MATCH(B1995&amp;"",'الوحدات'!$A$6:$A$305,0))&amp;"","كود غير موجود"))</f>
        <v/>
      </c>
      <c r="H1995" s="22">
        <f>IF(OR(B1995&amp;""="",NOT(ISNUMBER(A1995))),"",IF(COUNTIFS($B$6:$B$2005,B1995&amp;"",$A$6:$A$2005,"&gt;"&amp;A1995)=0,1,0))</f>
        <v/>
      </c>
      <c r="I1995" s="22">
        <f>IF(B1995&amp;""="","",COUNTIFS($B$6:B1995,B1995&amp;""))</f>
        <v/>
      </c>
      <c r="J1995" s="6">
        <f>IF(B1995&amp;""="","",B1995&amp;"|"&amp;I1995)</f>
        <v/>
      </c>
    </row>
    <row r="1996">
      <c r="A1996" s="13" t="n"/>
      <c r="B1996" s="5" t="n"/>
      <c r="C1996" s="15" t="n"/>
      <c r="D1996" s="14" t="n"/>
      <c r="E1996" s="5" t="n"/>
      <c r="F1996" s="5" t="n"/>
      <c r="G1996" s="6">
        <f>IF(B1996&amp;""="","",IFERROR(INDEX('الوحدات'!$C$6:$C$305,MATCH(B1996&amp;"",'الوحدات'!$A$6:$A$305,0))&amp;"","كود غير موجود"))</f>
        <v/>
      </c>
      <c r="H1996" s="22">
        <f>IF(OR(B1996&amp;""="",NOT(ISNUMBER(A1996))),"",IF(COUNTIFS($B$6:$B$2005,B1996&amp;"",$A$6:$A$2005,"&gt;"&amp;A1996)=0,1,0))</f>
        <v/>
      </c>
      <c r="I1996" s="22">
        <f>IF(B1996&amp;""="","",COUNTIFS($B$6:B1996,B1996&amp;""))</f>
        <v/>
      </c>
      <c r="J1996" s="6">
        <f>IF(B1996&amp;""="","",B1996&amp;"|"&amp;I1996)</f>
        <v/>
      </c>
    </row>
    <row r="1997">
      <c r="A1997" s="13" t="n"/>
      <c r="B1997" s="5" t="n"/>
      <c r="C1997" s="15" t="n"/>
      <c r="D1997" s="14" t="n"/>
      <c r="E1997" s="5" t="n"/>
      <c r="F1997" s="5" t="n"/>
      <c r="G1997" s="6">
        <f>IF(B1997&amp;""="","",IFERROR(INDEX('الوحدات'!$C$6:$C$305,MATCH(B1997&amp;"",'الوحدات'!$A$6:$A$305,0))&amp;"","كود غير موجود"))</f>
        <v/>
      </c>
      <c r="H1997" s="22">
        <f>IF(OR(B1997&amp;""="",NOT(ISNUMBER(A1997))),"",IF(COUNTIFS($B$6:$B$2005,B1997&amp;"",$A$6:$A$2005,"&gt;"&amp;A1997)=0,1,0))</f>
        <v/>
      </c>
      <c r="I1997" s="22">
        <f>IF(B1997&amp;""="","",COUNTIFS($B$6:B1997,B1997&amp;""))</f>
        <v/>
      </c>
      <c r="J1997" s="6">
        <f>IF(B1997&amp;""="","",B1997&amp;"|"&amp;I1997)</f>
        <v/>
      </c>
    </row>
    <row r="1998">
      <c r="A1998" s="13" t="n"/>
      <c r="B1998" s="5" t="n"/>
      <c r="C1998" s="15" t="n"/>
      <c r="D1998" s="14" t="n"/>
      <c r="E1998" s="5" t="n"/>
      <c r="F1998" s="5" t="n"/>
      <c r="G1998" s="6">
        <f>IF(B1998&amp;""="","",IFERROR(INDEX('الوحدات'!$C$6:$C$305,MATCH(B1998&amp;"",'الوحدات'!$A$6:$A$305,0))&amp;"","كود غير موجود"))</f>
        <v/>
      </c>
      <c r="H1998" s="22">
        <f>IF(OR(B1998&amp;""="",NOT(ISNUMBER(A1998))),"",IF(COUNTIFS($B$6:$B$2005,B1998&amp;"",$A$6:$A$2005,"&gt;"&amp;A1998)=0,1,0))</f>
        <v/>
      </c>
      <c r="I1998" s="22">
        <f>IF(B1998&amp;""="","",COUNTIFS($B$6:B1998,B1998&amp;""))</f>
        <v/>
      </c>
      <c r="J1998" s="6">
        <f>IF(B1998&amp;""="","",B1998&amp;"|"&amp;I1998)</f>
        <v/>
      </c>
    </row>
    <row r="1999">
      <c r="A1999" s="13" t="n"/>
      <c r="B1999" s="5" t="n"/>
      <c r="C1999" s="15" t="n"/>
      <c r="D1999" s="14" t="n"/>
      <c r="E1999" s="5" t="n"/>
      <c r="F1999" s="5" t="n"/>
      <c r="G1999" s="6">
        <f>IF(B1999&amp;""="","",IFERROR(INDEX('الوحدات'!$C$6:$C$305,MATCH(B1999&amp;"",'الوحدات'!$A$6:$A$305,0))&amp;"","كود غير موجود"))</f>
        <v/>
      </c>
      <c r="H1999" s="22">
        <f>IF(OR(B1999&amp;""="",NOT(ISNUMBER(A1999))),"",IF(COUNTIFS($B$6:$B$2005,B1999&amp;"",$A$6:$A$2005,"&gt;"&amp;A1999)=0,1,0))</f>
        <v/>
      </c>
      <c r="I1999" s="22">
        <f>IF(B1999&amp;""="","",COUNTIFS($B$6:B1999,B1999&amp;""))</f>
        <v/>
      </c>
      <c r="J1999" s="6">
        <f>IF(B1999&amp;""="","",B1999&amp;"|"&amp;I1999)</f>
        <v/>
      </c>
    </row>
    <row r="2000">
      <c r="A2000" s="13" t="n"/>
      <c r="B2000" s="5" t="n"/>
      <c r="C2000" s="15" t="n"/>
      <c r="D2000" s="14" t="n"/>
      <c r="E2000" s="5" t="n"/>
      <c r="F2000" s="5" t="n"/>
      <c r="G2000" s="6">
        <f>IF(B2000&amp;""="","",IFERROR(INDEX('الوحدات'!$C$6:$C$305,MATCH(B2000&amp;"",'الوحدات'!$A$6:$A$305,0))&amp;"","كود غير موجود"))</f>
        <v/>
      </c>
      <c r="H2000" s="22">
        <f>IF(OR(B2000&amp;""="",NOT(ISNUMBER(A2000))),"",IF(COUNTIFS($B$6:$B$2005,B2000&amp;"",$A$6:$A$2005,"&gt;"&amp;A2000)=0,1,0))</f>
        <v/>
      </c>
      <c r="I2000" s="22">
        <f>IF(B2000&amp;""="","",COUNTIFS($B$6:B2000,B2000&amp;""))</f>
        <v/>
      </c>
      <c r="J2000" s="6">
        <f>IF(B2000&amp;""="","",B2000&amp;"|"&amp;I2000)</f>
        <v/>
      </c>
    </row>
    <row r="2001">
      <c r="A2001" s="13" t="n"/>
      <c r="B2001" s="5" t="n"/>
      <c r="C2001" s="15" t="n"/>
      <c r="D2001" s="14" t="n"/>
      <c r="E2001" s="5" t="n"/>
      <c r="F2001" s="5" t="n"/>
      <c r="G2001" s="6">
        <f>IF(B2001&amp;""="","",IFERROR(INDEX('الوحدات'!$C$6:$C$305,MATCH(B2001&amp;"",'الوحدات'!$A$6:$A$305,0))&amp;"","كود غير موجود"))</f>
        <v/>
      </c>
      <c r="H2001" s="22">
        <f>IF(OR(B2001&amp;""="",NOT(ISNUMBER(A2001))),"",IF(COUNTIFS($B$6:$B$2005,B2001&amp;"",$A$6:$A$2005,"&gt;"&amp;A2001)=0,1,0))</f>
        <v/>
      </c>
      <c r="I2001" s="22">
        <f>IF(B2001&amp;""="","",COUNTIFS($B$6:B2001,B2001&amp;""))</f>
        <v/>
      </c>
      <c r="J2001" s="6">
        <f>IF(B2001&amp;""="","",B2001&amp;"|"&amp;I2001)</f>
        <v/>
      </c>
    </row>
    <row r="2002">
      <c r="A2002" s="13" t="n"/>
      <c r="B2002" s="5" t="n"/>
      <c r="C2002" s="15" t="n"/>
      <c r="D2002" s="14" t="n"/>
      <c r="E2002" s="5" t="n"/>
      <c r="F2002" s="5" t="n"/>
      <c r="G2002" s="6">
        <f>IF(B2002&amp;""="","",IFERROR(INDEX('الوحدات'!$C$6:$C$305,MATCH(B2002&amp;"",'الوحدات'!$A$6:$A$305,0))&amp;"","كود غير موجود"))</f>
        <v/>
      </c>
      <c r="H2002" s="22">
        <f>IF(OR(B2002&amp;""="",NOT(ISNUMBER(A2002))),"",IF(COUNTIFS($B$6:$B$2005,B2002&amp;"",$A$6:$A$2005,"&gt;"&amp;A2002)=0,1,0))</f>
        <v/>
      </c>
      <c r="I2002" s="22">
        <f>IF(B2002&amp;""="","",COUNTIFS($B$6:B2002,B2002&amp;""))</f>
        <v/>
      </c>
      <c r="J2002" s="6">
        <f>IF(B2002&amp;""="","",B2002&amp;"|"&amp;I2002)</f>
        <v/>
      </c>
    </row>
    <row r="2003">
      <c r="A2003" s="13" t="n"/>
      <c r="B2003" s="5" t="n"/>
      <c r="C2003" s="15" t="n"/>
      <c r="D2003" s="14" t="n"/>
      <c r="E2003" s="5" t="n"/>
      <c r="F2003" s="5" t="n"/>
      <c r="G2003" s="6">
        <f>IF(B2003&amp;""="","",IFERROR(INDEX('الوحدات'!$C$6:$C$305,MATCH(B2003&amp;"",'الوحدات'!$A$6:$A$305,0))&amp;"","كود غير موجود"))</f>
        <v/>
      </c>
      <c r="H2003" s="22">
        <f>IF(OR(B2003&amp;""="",NOT(ISNUMBER(A2003))),"",IF(COUNTIFS($B$6:$B$2005,B2003&amp;"",$A$6:$A$2005,"&gt;"&amp;A2003)=0,1,0))</f>
        <v/>
      </c>
      <c r="I2003" s="22">
        <f>IF(B2003&amp;""="","",COUNTIFS($B$6:B2003,B2003&amp;""))</f>
        <v/>
      </c>
      <c r="J2003" s="6">
        <f>IF(B2003&amp;""="","",B2003&amp;"|"&amp;I2003)</f>
        <v/>
      </c>
    </row>
    <row r="2004">
      <c r="A2004" s="13" t="n"/>
      <c r="B2004" s="5" t="n"/>
      <c r="C2004" s="15" t="n"/>
      <c r="D2004" s="14" t="n"/>
      <c r="E2004" s="5" t="n"/>
      <c r="F2004" s="5" t="n"/>
      <c r="G2004" s="6">
        <f>IF(B2004&amp;""="","",IFERROR(INDEX('الوحدات'!$C$6:$C$305,MATCH(B2004&amp;"",'الوحدات'!$A$6:$A$305,0))&amp;"","كود غير موجود"))</f>
        <v/>
      </c>
      <c r="H2004" s="22">
        <f>IF(OR(B2004&amp;""="",NOT(ISNUMBER(A2004))),"",IF(COUNTIFS($B$6:$B$2005,B2004&amp;"",$A$6:$A$2005,"&gt;"&amp;A2004)=0,1,0))</f>
        <v/>
      </c>
      <c r="I2004" s="22">
        <f>IF(B2004&amp;""="","",COUNTIFS($B$6:B2004,B2004&amp;""))</f>
        <v/>
      </c>
      <c r="J2004" s="6">
        <f>IF(B2004&amp;""="","",B2004&amp;"|"&amp;I2004)</f>
        <v/>
      </c>
    </row>
    <row r="2005">
      <c r="A2005" s="13" t="n"/>
      <c r="B2005" s="5" t="n"/>
      <c r="C2005" s="15" t="n"/>
      <c r="D2005" s="14" t="n"/>
      <c r="E2005" s="5" t="n"/>
      <c r="F2005" s="5" t="n"/>
      <c r="G2005" s="6">
        <f>IF(B2005&amp;""="","",IFERROR(INDEX('الوحدات'!$C$6:$C$305,MATCH(B2005&amp;"",'الوحدات'!$A$6:$A$305,0))&amp;"","كود غير موجود"))</f>
        <v/>
      </c>
      <c r="H2005" s="22">
        <f>IF(OR(B2005&amp;""="",NOT(ISNUMBER(A2005))),"",IF(COUNTIFS($B$6:$B$2005,B2005&amp;"",$A$6:$A$2005,"&gt;"&amp;A2005)=0,1,0))</f>
        <v/>
      </c>
      <c r="I2005" s="22">
        <f>IF(B2005&amp;""="","",COUNTIFS($B$6:B2005,B2005&amp;""))</f>
        <v/>
      </c>
      <c r="J2005" s="6">
        <f>IF(B2005&amp;""="","",B2005&amp;"|"&amp;I2005)</f>
        <v/>
      </c>
    </row>
  </sheetData>
  <autoFilter ref="A5:J2005"/>
  <mergeCells count="2">
    <mergeCell ref="A1:J1"/>
    <mergeCell ref="A2:J2"/>
  </mergeCells>
  <conditionalFormatting sqref="G6:G2005">
    <cfRule type="expression" priority="1" dxfId="0">
      <formula>G6="كود غير موجود"</formula>
    </cfRule>
  </conditionalFormatting>
  <dataValidations count="2">
    <dataValidation sqref="B6:B2005" showDropDown="0" showInputMessage="0" showErrorMessage="0" allowBlank="1" type="list">
      <formula1>='الوحدات'!$A$6:$A$305</formula1>
    </dataValidation>
    <dataValidation sqref="E6:E2005" showDropDown="0" showInputMessage="0" showErrorMessage="0" allowBlank="1" type="list">
      <formula1>"نقدًا,تحويل بنكي"</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F56"/>
  <sheetViews>
    <sheetView showGridLines="1" rightToLeft="1" workbookViewId="0">
      <pane ySplit="3" topLeftCell="A4" activePane="bottomLeft" state="frozen"/>
      <selection pane="bottomLeft" activeCell="A1" sqref="A1"/>
    </sheetView>
  </sheetViews>
  <sheetFormatPr baseColWidth="8" defaultRowHeight="15"/>
  <cols>
    <col width="8" customWidth="1" min="1" max="1"/>
    <col width="14" customWidth="1" min="2" max="2"/>
    <col width="14" customWidth="1" min="3" max="3"/>
    <col width="14" customWidth="1" min="4" max="4"/>
    <col width="16" customWidth="1" min="5" max="5"/>
    <col width="16" customWidth="1" min="6" max="6"/>
  </cols>
  <sheetData>
    <row r="1" ht="26" customHeight="1">
      <c r="A1" s="10" t="inlineStr">
        <is>
          <t>شيت تحصيل اشتراكات الصيانة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اختر كود الوحدة</t>
        </is>
      </c>
      <c r="B4" s="5" t="inlineStr">
        <is>
          <t>B-101</t>
        </is>
      </c>
    </row>
    <row r="5">
      <c r="A5" s="12" t="inlineStr">
        <is>
          <t>اسم المالك</t>
        </is>
      </c>
      <c r="B5" s="6">
        <f>IFERROR(INDEX('الوحدات'!$C$6:$C$305,MATCH($B$4&amp;"",'الوحدات'!$A$6:$A$305,0)),"")&amp;""</f>
        <v/>
      </c>
    </row>
    <row r="6">
      <c r="A6" s="12" t="inlineStr">
        <is>
          <t>الدور / المبنى</t>
        </is>
      </c>
      <c r="B6" s="6">
        <f>IFERROR(INDEX('الوحدات'!$B$6:$B$305,MATCH($B$4&amp;"",'الوحدات'!$A$6:$A$305,0)),"")&amp;""</f>
        <v/>
      </c>
    </row>
    <row r="7">
      <c r="A7" s="12" t="inlineStr">
        <is>
          <t>الاشتراك الشهري</t>
        </is>
      </c>
      <c r="B7" s="19">
        <f>IFERROR(INDEX('الوحدات'!$G$6:$G$305,MATCH($B$4&amp;"",'الوحدات'!$A$6:$A$305,0)),"")</f>
        <v/>
      </c>
    </row>
    <row r="8">
      <c r="A8" s="12" t="inlineStr">
        <is>
          <t>الأشهر المستحقة</t>
        </is>
      </c>
      <c r="B8" s="20">
        <f>IFERROR(INDEX('الوحدات'!$H$6:$H$305,MATCH($B$4&amp;"",'الوحدات'!$A$6:$A$305,0)),"")</f>
        <v/>
      </c>
    </row>
    <row r="9">
      <c r="A9" s="12" t="inlineStr">
        <is>
          <t>إجمالي المستحق</t>
        </is>
      </c>
      <c r="B9" s="19">
        <f>IFERROR(INDEX('الوحدات'!$I$6:$I$305,MATCH($B$4&amp;"",'الوحدات'!$A$6:$A$305,0)),"")</f>
        <v/>
      </c>
    </row>
    <row r="10">
      <c r="A10" s="12" t="inlineStr">
        <is>
          <t>إجمالي المدفوع</t>
        </is>
      </c>
      <c r="B10" s="19">
        <f>IFERROR(INDEX('الوحدات'!$J$6:$J$305,MATCH($B$4&amp;"",'الوحدات'!$A$6:$A$305,0)),"")</f>
        <v/>
      </c>
    </row>
    <row r="11">
      <c r="A11" s="12" t="inlineStr">
        <is>
          <t>المتأخر</t>
        </is>
      </c>
      <c r="B11" s="23">
        <f>IFERROR(INDEX('الوحدات'!$K$6:$K$305,MATCH($B$4&amp;"",'الوحدات'!$A$6:$A$305,0)),"")</f>
        <v/>
      </c>
    </row>
    <row r="12">
      <c r="A12" s="12" t="inlineStr">
        <is>
          <t>الأشهر المتأخرة</t>
        </is>
      </c>
      <c r="B12" s="20">
        <f>IFERROR(INDEX('الوحدات'!$L$6:$L$305,MATCH($B$4&amp;"",'الوحدات'!$A$6:$A$305,0)),"")</f>
        <v/>
      </c>
    </row>
    <row r="13">
      <c r="A13" s="12" t="inlineStr">
        <is>
          <t>آخر دفعة</t>
        </is>
      </c>
      <c r="B13" s="21">
        <f>IFERROR(INDEX('الوحدات'!$M$6:$M$305,MATCH($B$4&amp;"",'الوحدات'!$A$6:$A$305,0)),"")</f>
        <v/>
      </c>
    </row>
    <row r="14">
      <c r="A14" s="12" t="inlineStr">
        <is>
          <t>الحالة</t>
        </is>
      </c>
      <c r="B14" s="24">
        <f>IFERROR(INDEX('الوحدات'!$N$6:$N$305,MATCH($B$4&amp;"",'الوحدات'!$A$6:$A$305,0)),"")&amp;""</f>
        <v/>
      </c>
    </row>
    <row r="16" ht="32" customHeight="1">
      <c r="A16" s="16" t="inlineStr">
        <is>
          <t>م</t>
        </is>
      </c>
      <c r="B16" s="16" t="inlineStr">
        <is>
          <t>التاريخ</t>
        </is>
      </c>
      <c r="C16" s="16" t="inlineStr">
        <is>
          <t>عن شهر</t>
        </is>
      </c>
      <c r="D16" s="16" t="inlineStr">
        <is>
          <t>المبلغ</t>
        </is>
      </c>
      <c r="E16" s="16" t="inlineStr">
        <is>
          <t>طريقة الدفع</t>
        </is>
      </c>
      <c r="F16" s="16" t="inlineStr">
        <is>
          <t>رقم الإيصال</t>
        </is>
      </c>
    </row>
    <row r="17">
      <c r="A17" s="6">
        <f>IF(ISNUMBER(MATCH($B$4&amp;"|1",'المدفوعات'!$J$6:$J$2005,0)),1,"")</f>
        <v/>
      </c>
      <c r="B17" s="21">
        <f>IF($A17="","",INDEX('المدفوعات'!$A$6:$A$2005,MATCH($B$4&amp;"|"&amp;$A17,'المدفوعات'!$J$6:$J$2005,0)))</f>
        <v/>
      </c>
      <c r="C17" s="25">
        <f>IF($A17="","",IF(INDEX('المدفوعات'!$D$6:$D$2005,MATCH($B$4&amp;"|"&amp;$A17,'المدفوعات'!$J$6:$J$2005,0))="","",INDEX('المدفوعات'!$D$6:$D$2005,MATCH($B$4&amp;"|"&amp;$A17,'المدفوعات'!$J$6:$J$2005,0))))</f>
        <v/>
      </c>
      <c r="D17" s="19">
        <f>IF($A17="","",INDEX('المدفوعات'!$C$6:$C$2005,MATCH($B$4&amp;"|"&amp;$A17,'المدفوعات'!$J$6:$J$2005,0)))</f>
        <v/>
      </c>
      <c r="E17" s="6">
        <f>IF($A17="","",INDEX('المدفوعات'!$E$6:$E$2005,MATCH($B$4&amp;"|"&amp;$A17,'المدفوعات'!$J$6:$J$2005,0))&amp;"")</f>
        <v/>
      </c>
      <c r="F17" s="6">
        <f>IF($A17="","",INDEX('المدفوعات'!$F$6:$F$2005,MATCH($B$4&amp;"|"&amp;$A17,'المدفوعات'!$J$6:$J$2005,0))&amp;"")</f>
        <v/>
      </c>
    </row>
    <row r="18">
      <c r="A18" s="6">
        <f>IF(ISNUMBER(MATCH($B$4&amp;"|2",'المدفوعات'!$J$6:$J$2005,0)),2,"")</f>
        <v/>
      </c>
      <c r="B18" s="21">
        <f>IF($A18="","",INDEX('المدفوعات'!$A$6:$A$2005,MATCH($B$4&amp;"|"&amp;$A18,'المدفوعات'!$J$6:$J$2005,0)))</f>
        <v/>
      </c>
      <c r="C18" s="25">
        <f>IF($A18="","",IF(INDEX('المدفوعات'!$D$6:$D$2005,MATCH($B$4&amp;"|"&amp;$A18,'المدفوعات'!$J$6:$J$2005,0))="","",INDEX('المدفوعات'!$D$6:$D$2005,MATCH($B$4&amp;"|"&amp;$A18,'المدفوعات'!$J$6:$J$2005,0))))</f>
        <v/>
      </c>
      <c r="D18" s="19">
        <f>IF($A18="","",INDEX('المدفوعات'!$C$6:$C$2005,MATCH($B$4&amp;"|"&amp;$A18,'المدفوعات'!$J$6:$J$2005,0)))</f>
        <v/>
      </c>
      <c r="E18" s="6">
        <f>IF($A18="","",INDEX('المدفوعات'!$E$6:$E$2005,MATCH($B$4&amp;"|"&amp;$A18,'المدفوعات'!$J$6:$J$2005,0))&amp;"")</f>
        <v/>
      </c>
      <c r="F18" s="6">
        <f>IF($A18="","",INDEX('المدفوعات'!$F$6:$F$2005,MATCH($B$4&amp;"|"&amp;$A18,'المدفوعات'!$J$6:$J$2005,0))&amp;"")</f>
        <v/>
      </c>
    </row>
    <row r="19">
      <c r="A19" s="6">
        <f>IF(ISNUMBER(MATCH($B$4&amp;"|3",'المدفوعات'!$J$6:$J$2005,0)),3,"")</f>
        <v/>
      </c>
      <c r="B19" s="21">
        <f>IF($A19="","",INDEX('المدفوعات'!$A$6:$A$2005,MATCH($B$4&amp;"|"&amp;$A19,'المدفوعات'!$J$6:$J$2005,0)))</f>
        <v/>
      </c>
      <c r="C19" s="25">
        <f>IF($A19="","",IF(INDEX('المدفوعات'!$D$6:$D$2005,MATCH($B$4&amp;"|"&amp;$A19,'المدفوعات'!$J$6:$J$2005,0))="","",INDEX('المدفوعات'!$D$6:$D$2005,MATCH($B$4&amp;"|"&amp;$A19,'المدفوعات'!$J$6:$J$2005,0))))</f>
        <v/>
      </c>
      <c r="D19" s="19">
        <f>IF($A19="","",INDEX('المدفوعات'!$C$6:$C$2005,MATCH($B$4&amp;"|"&amp;$A19,'المدفوعات'!$J$6:$J$2005,0)))</f>
        <v/>
      </c>
      <c r="E19" s="6">
        <f>IF($A19="","",INDEX('المدفوعات'!$E$6:$E$2005,MATCH($B$4&amp;"|"&amp;$A19,'المدفوعات'!$J$6:$J$2005,0))&amp;"")</f>
        <v/>
      </c>
      <c r="F19" s="6">
        <f>IF($A19="","",INDEX('المدفوعات'!$F$6:$F$2005,MATCH($B$4&amp;"|"&amp;$A19,'المدفوعات'!$J$6:$J$2005,0))&amp;"")</f>
        <v/>
      </c>
    </row>
    <row r="20">
      <c r="A20" s="6">
        <f>IF(ISNUMBER(MATCH($B$4&amp;"|4",'المدفوعات'!$J$6:$J$2005,0)),4,"")</f>
        <v/>
      </c>
      <c r="B20" s="21">
        <f>IF($A20="","",INDEX('المدفوعات'!$A$6:$A$2005,MATCH($B$4&amp;"|"&amp;$A20,'المدفوعات'!$J$6:$J$2005,0)))</f>
        <v/>
      </c>
      <c r="C20" s="25">
        <f>IF($A20="","",IF(INDEX('المدفوعات'!$D$6:$D$2005,MATCH($B$4&amp;"|"&amp;$A20,'المدفوعات'!$J$6:$J$2005,0))="","",INDEX('المدفوعات'!$D$6:$D$2005,MATCH($B$4&amp;"|"&amp;$A20,'المدفوعات'!$J$6:$J$2005,0))))</f>
        <v/>
      </c>
      <c r="D20" s="19">
        <f>IF($A20="","",INDEX('المدفوعات'!$C$6:$C$2005,MATCH($B$4&amp;"|"&amp;$A20,'المدفوعات'!$J$6:$J$2005,0)))</f>
        <v/>
      </c>
      <c r="E20" s="6">
        <f>IF($A20="","",INDEX('المدفوعات'!$E$6:$E$2005,MATCH($B$4&amp;"|"&amp;$A20,'المدفوعات'!$J$6:$J$2005,0))&amp;"")</f>
        <v/>
      </c>
      <c r="F20" s="6">
        <f>IF($A20="","",INDEX('المدفوعات'!$F$6:$F$2005,MATCH($B$4&amp;"|"&amp;$A20,'المدفوعات'!$J$6:$J$2005,0))&amp;"")</f>
        <v/>
      </c>
    </row>
    <row r="21">
      <c r="A21" s="6">
        <f>IF(ISNUMBER(MATCH($B$4&amp;"|5",'المدفوعات'!$J$6:$J$2005,0)),5,"")</f>
        <v/>
      </c>
      <c r="B21" s="21">
        <f>IF($A21="","",INDEX('المدفوعات'!$A$6:$A$2005,MATCH($B$4&amp;"|"&amp;$A21,'المدفوعات'!$J$6:$J$2005,0)))</f>
        <v/>
      </c>
      <c r="C21" s="25">
        <f>IF($A21="","",IF(INDEX('المدفوعات'!$D$6:$D$2005,MATCH($B$4&amp;"|"&amp;$A21,'المدفوعات'!$J$6:$J$2005,0))="","",INDEX('المدفوعات'!$D$6:$D$2005,MATCH($B$4&amp;"|"&amp;$A21,'المدفوعات'!$J$6:$J$2005,0))))</f>
        <v/>
      </c>
      <c r="D21" s="19">
        <f>IF($A21="","",INDEX('المدفوعات'!$C$6:$C$2005,MATCH($B$4&amp;"|"&amp;$A21,'المدفوعات'!$J$6:$J$2005,0)))</f>
        <v/>
      </c>
      <c r="E21" s="6">
        <f>IF($A21="","",INDEX('المدفوعات'!$E$6:$E$2005,MATCH($B$4&amp;"|"&amp;$A21,'المدفوعات'!$J$6:$J$2005,0))&amp;"")</f>
        <v/>
      </c>
      <c r="F21" s="6">
        <f>IF($A21="","",INDEX('المدفوعات'!$F$6:$F$2005,MATCH($B$4&amp;"|"&amp;$A21,'المدفوعات'!$J$6:$J$2005,0))&amp;"")</f>
        <v/>
      </c>
    </row>
    <row r="22">
      <c r="A22" s="6">
        <f>IF(ISNUMBER(MATCH($B$4&amp;"|6",'المدفوعات'!$J$6:$J$2005,0)),6,"")</f>
        <v/>
      </c>
      <c r="B22" s="21">
        <f>IF($A22="","",INDEX('المدفوعات'!$A$6:$A$2005,MATCH($B$4&amp;"|"&amp;$A22,'المدفوعات'!$J$6:$J$2005,0)))</f>
        <v/>
      </c>
      <c r="C22" s="25">
        <f>IF($A22="","",IF(INDEX('المدفوعات'!$D$6:$D$2005,MATCH($B$4&amp;"|"&amp;$A22,'المدفوعات'!$J$6:$J$2005,0))="","",INDEX('المدفوعات'!$D$6:$D$2005,MATCH($B$4&amp;"|"&amp;$A22,'المدفوعات'!$J$6:$J$2005,0))))</f>
        <v/>
      </c>
      <c r="D22" s="19">
        <f>IF($A22="","",INDEX('المدفوعات'!$C$6:$C$2005,MATCH($B$4&amp;"|"&amp;$A22,'المدفوعات'!$J$6:$J$2005,0)))</f>
        <v/>
      </c>
      <c r="E22" s="6">
        <f>IF($A22="","",INDEX('المدفوعات'!$E$6:$E$2005,MATCH($B$4&amp;"|"&amp;$A22,'المدفوعات'!$J$6:$J$2005,0))&amp;"")</f>
        <v/>
      </c>
      <c r="F22" s="6">
        <f>IF($A22="","",INDEX('المدفوعات'!$F$6:$F$2005,MATCH($B$4&amp;"|"&amp;$A22,'المدفوعات'!$J$6:$J$2005,0))&amp;"")</f>
        <v/>
      </c>
    </row>
    <row r="23">
      <c r="A23" s="6">
        <f>IF(ISNUMBER(MATCH($B$4&amp;"|7",'المدفوعات'!$J$6:$J$2005,0)),7,"")</f>
        <v/>
      </c>
      <c r="B23" s="21">
        <f>IF($A23="","",INDEX('المدفوعات'!$A$6:$A$2005,MATCH($B$4&amp;"|"&amp;$A23,'المدفوعات'!$J$6:$J$2005,0)))</f>
        <v/>
      </c>
      <c r="C23" s="25">
        <f>IF($A23="","",IF(INDEX('المدفوعات'!$D$6:$D$2005,MATCH($B$4&amp;"|"&amp;$A23,'المدفوعات'!$J$6:$J$2005,0))="","",INDEX('المدفوعات'!$D$6:$D$2005,MATCH($B$4&amp;"|"&amp;$A23,'المدفوعات'!$J$6:$J$2005,0))))</f>
        <v/>
      </c>
      <c r="D23" s="19">
        <f>IF($A23="","",INDEX('المدفوعات'!$C$6:$C$2005,MATCH($B$4&amp;"|"&amp;$A23,'المدفوعات'!$J$6:$J$2005,0)))</f>
        <v/>
      </c>
      <c r="E23" s="6">
        <f>IF($A23="","",INDEX('المدفوعات'!$E$6:$E$2005,MATCH($B$4&amp;"|"&amp;$A23,'المدفوعات'!$J$6:$J$2005,0))&amp;"")</f>
        <v/>
      </c>
      <c r="F23" s="6">
        <f>IF($A23="","",INDEX('المدفوعات'!$F$6:$F$2005,MATCH($B$4&amp;"|"&amp;$A23,'المدفوعات'!$J$6:$J$2005,0))&amp;"")</f>
        <v/>
      </c>
    </row>
    <row r="24">
      <c r="A24" s="6">
        <f>IF(ISNUMBER(MATCH($B$4&amp;"|8",'المدفوعات'!$J$6:$J$2005,0)),8,"")</f>
        <v/>
      </c>
      <c r="B24" s="21">
        <f>IF($A24="","",INDEX('المدفوعات'!$A$6:$A$2005,MATCH($B$4&amp;"|"&amp;$A24,'المدفوعات'!$J$6:$J$2005,0)))</f>
        <v/>
      </c>
      <c r="C24" s="25">
        <f>IF($A24="","",IF(INDEX('المدفوعات'!$D$6:$D$2005,MATCH($B$4&amp;"|"&amp;$A24,'المدفوعات'!$J$6:$J$2005,0))="","",INDEX('المدفوعات'!$D$6:$D$2005,MATCH($B$4&amp;"|"&amp;$A24,'المدفوعات'!$J$6:$J$2005,0))))</f>
        <v/>
      </c>
      <c r="D24" s="19">
        <f>IF($A24="","",INDEX('المدفوعات'!$C$6:$C$2005,MATCH($B$4&amp;"|"&amp;$A24,'المدفوعات'!$J$6:$J$2005,0)))</f>
        <v/>
      </c>
      <c r="E24" s="6">
        <f>IF($A24="","",INDEX('المدفوعات'!$E$6:$E$2005,MATCH($B$4&amp;"|"&amp;$A24,'المدفوعات'!$J$6:$J$2005,0))&amp;"")</f>
        <v/>
      </c>
      <c r="F24" s="6">
        <f>IF($A24="","",INDEX('المدفوعات'!$F$6:$F$2005,MATCH($B$4&amp;"|"&amp;$A24,'المدفوعات'!$J$6:$J$2005,0))&amp;"")</f>
        <v/>
      </c>
    </row>
    <row r="25">
      <c r="A25" s="6">
        <f>IF(ISNUMBER(MATCH($B$4&amp;"|9",'المدفوعات'!$J$6:$J$2005,0)),9,"")</f>
        <v/>
      </c>
      <c r="B25" s="21">
        <f>IF($A25="","",INDEX('المدفوعات'!$A$6:$A$2005,MATCH($B$4&amp;"|"&amp;$A25,'المدفوعات'!$J$6:$J$2005,0)))</f>
        <v/>
      </c>
      <c r="C25" s="25">
        <f>IF($A25="","",IF(INDEX('المدفوعات'!$D$6:$D$2005,MATCH($B$4&amp;"|"&amp;$A25,'المدفوعات'!$J$6:$J$2005,0))="","",INDEX('المدفوعات'!$D$6:$D$2005,MATCH($B$4&amp;"|"&amp;$A25,'المدفوعات'!$J$6:$J$2005,0))))</f>
        <v/>
      </c>
      <c r="D25" s="19">
        <f>IF($A25="","",INDEX('المدفوعات'!$C$6:$C$2005,MATCH($B$4&amp;"|"&amp;$A25,'المدفوعات'!$J$6:$J$2005,0)))</f>
        <v/>
      </c>
      <c r="E25" s="6">
        <f>IF($A25="","",INDEX('المدفوعات'!$E$6:$E$2005,MATCH($B$4&amp;"|"&amp;$A25,'المدفوعات'!$J$6:$J$2005,0))&amp;"")</f>
        <v/>
      </c>
      <c r="F25" s="6">
        <f>IF($A25="","",INDEX('المدفوعات'!$F$6:$F$2005,MATCH($B$4&amp;"|"&amp;$A25,'المدفوعات'!$J$6:$J$2005,0))&amp;"")</f>
        <v/>
      </c>
    </row>
    <row r="26">
      <c r="A26" s="6">
        <f>IF(ISNUMBER(MATCH($B$4&amp;"|10",'المدفوعات'!$J$6:$J$2005,0)),10,"")</f>
        <v/>
      </c>
      <c r="B26" s="21">
        <f>IF($A26="","",INDEX('المدفوعات'!$A$6:$A$2005,MATCH($B$4&amp;"|"&amp;$A26,'المدفوعات'!$J$6:$J$2005,0)))</f>
        <v/>
      </c>
      <c r="C26" s="25">
        <f>IF($A26="","",IF(INDEX('المدفوعات'!$D$6:$D$2005,MATCH($B$4&amp;"|"&amp;$A26,'المدفوعات'!$J$6:$J$2005,0))="","",INDEX('المدفوعات'!$D$6:$D$2005,MATCH($B$4&amp;"|"&amp;$A26,'المدفوعات'!$J$6:$J$2005,0))))</f>
        <v/>
      </c>
      <c r="D26" s="19">
        <f>IF($A26="","",INDEX('المدفوعات'!$C$6:$C$2005,MATCH($B$4&amp;"|"&amp;$A26,'المدفوعات'!$J$6:$J$2005,0)))</f>
        <v/>
      </c>
      <c r="E26" s="6">
        <f>IF($A26="","",INDEX('المدفوعات'!$E$6:$E$2005,MATCH($B$4&amp;"|"&amp;$A26,'المدفوعات'!$J$6:$J$2005,0))&amp;"")</f>
        <v/>
      </c>
      <c r="F26" s="6">
        <f>IF($A26="","",INDEX('المدفوعات'!$F$6:$F$2005,MATCH($B$4&amp;"|"&amp;$A26,'المدفوعات'!$J$6:$J$2005,0))&amp;"")</f>
        <v/>
      </c>
    </row>
    <row r="27">
      <c r="A27" s="6">
        <f>IF(ISNUMBER(MATCH($B$4&amp;"|11",'المدفوعات'!$J$6:$J$2005,0)),11,"")</f>
        <v/>
      </c>
      <c r="B27" s="21">
        <f>IF($A27="","",INDEX('المدفوعات'!$A$6:$A$2005,MATCH($B$4&amp;"|"&amp;$A27,'المدفوعات'!$J$6:$J$2005,0)))</f>
        <v/>
      </c>
      <c r="C27" s="25">
        <f>IF($A27="","",IF(INDEX('المدفوعات'!$D$6:$D$2005,MATCH($B$4&amp;"|"&amp;$A27,'المدفوعات'!$J$6:$J$2005,0))="","",INDEX('المدفوعات'!$D$6:$D$2005,MATCH($B$4&amp;"|"&amp;$A27,'المدفوعات'!$J$6:$J$2005,0))))</f>
        <v/>
      </c>
      <c r="D27" s="19">
        <f>IF($A27="","",INDEX('المدفوعات'!$C$6:$C$2005,MATCH($B$4&amp;"|"&amp;$A27,'المدفوعات'!$J$6:$J$2005,0)))</f>
        <v/>
      </c>
      <c r="E27" s="6">
        <f>IF($A27="","",INDEX('المدفوعات'!$E$6:$E$2005,MATCH($B$4&amp;"|"&amp;$A27,'المدفوعات'!$J$6:$J$2005,0))&amp;"")</f>
        <v/>
      </c>
      <c r="F27" s="6">
        <f>IF($A27="","",INDEX('المدفوعات'!$F$6:$F$2005,MATCH($B$4&amp;"|"&amp;$A27,'المدفوعات'!$J$6:$J$2005,0))&amp;"")</f>
        <v/>
      </c>
    </row>
    <row r="28">
      <c r="A28" s="6">
        <f>IF(ISNUMBER(MATCH($B$4&amp;"|12",'المدفوعات'!$J$6:$J$2005,0)),12,"")</f>
        <v/>
      </c>
      <c r="B28" s="21">
        <f>IF($A28="","",INDEX('المدفوعات'!$A$6:$A$2005,MATCH($B$4&amp;"|"&amp;$A28,'المدفوعات'!$J$6:$J$2005,0)))</f>
        <v/>
      </c>
      <c r="C28" s="25">
        <f>IF($A28="","",IF(INDEX('المدفوعات'!$D$6:$D$2005,MATCH($B$4&amp;"|"&amp;$A28,'المدفوعات'!$J$6:$J$2005,0))="","",INDEX('المدفوعات'!$D$6:$D$2005,MATCH($B$4&amp;"|"&amp;$A28,'المدفوعات'!$J$6:$J$2005,0))))</f>
        <v/>
      </c>
      <c r="D28" s="19">
        <f>IF($A28="","",INDEX('المدفوعات'!$C$6:$C$2005,MATCH($B$4&amp;"|"&amp;$A28,'المدفوعات'!$J$6:$J$2005,0)))</f>
        <v/>
      </c>
      <c r="E28" s="6">
        <f>IF($A28="","",INDEX('المدفوعات'!$E$6:$E$2005,MATCH($B$4&amp;"|"&amp;$A28,'المدفوعات'!$J$6:$J$2005,0))&amp;"")</f>
        <v/>
      </c>
      <c r="F28" s="6">
        <f>IF($A28="","",INDEX('المدفوعات'!$F$6:$F$2005,MATCH($B$4&amp;"|"&amp;$A28,'المدفوعات'!$J$6:$J$2005,0))&amp;"")</f>
        <v/>
      </c>
    </row>
    <row r="29">
      <c r="A29" s="6">
        <f>IF(ISNUMBER(MATCH($B$4&amp;"|13",'المدفوعات'!$J$6:$J$2005,0)),13,"")</f>
        <v/>
      </c>
      <c r="B29" s="21">
        <f>IF($A29="","",INDEX('المدفوعات'!$A$6:$A$2005,MATCH($B$4&amp;"|"&amp;$A29,'المدفوعات'!$J$6:$J$2005,0)))</f>
        <v/>
      </c>
      <c r="C29" s="25">
        <f>IF($A29="","",IF(INDEX('المدفوعات'!$D$6:$D$2005,MATCH($B$4&amp;"|"&amp;$A29,'المدفوعات'!$J$6:$J$2005,0))="","",INDEX('المدفوعات'!$D$6:$D$2005,MATCH($B$4&amp;"|"&amp;$A29,'المدفوعات'!$J$6:$J$2005,0))))</f>
        <v/>
      </c>
      <c r="D29" s="19">
        <f>IF($A29="","",INDEX('المدفوعات'!$C$6:$C$2005,MATCH($B$4&amp;"|"&amp;$A29,'المدفوعات'!$J$6:$J$2005,0)))</f>
        <v/>
      </c>
      <c r="E29" s="6">
        <f>IF($A29="","",INDEX('المدفوعات'!$E$6:$E$2005,MATCH($B$4&amp;"|"&amp;$A29,'المدفوعات'!$J$6:$J$2005,0))&amp;"")</f>
        <v/>
      </c>
      <c r="F29" s="6">
        <f>IF($A29="","",INDEX('المدفوعات'!$F$6:$F$2005,MATCH($B$4&amp;"|"&amp;$A29,'المدفوعات'!$J$6:$J$2005,0))&amp;"")</f>
        <v/>
      </c>
    </row>
    <row r="30">
      <c r="A30" s="6">
        <f>IF(ISNUMBER(MATCH($B$4&amp;"|14",'المدفوعات'!$J$6:$J$2005,0)),14,"")</f>
        <v/>
      </c>
      <c r="B30" s="21">
        <f>IF($A30="","",INDEX('المدفوعات'!$A$6:$A$2005,MATCH($B$4&amp;"|"&amp;$A30,'المدفوعات'!$J$6:$J$2005,0)))</f>
        <v/>
      </c>
      <c r="C30" s="25">
        <f>IF($A30="","",IF(INDEX('المدفوعات'!$D$6:$D$2005,MATCH($B$4&amp;"|"&amp;$A30,'المدفوعات'!$J$6:$J$2005,0))="","",INDEX('المدفوعات'!$D$6:$D$2005,MATCH($B$4&amp;"|"&amp;$A30,'المدفوعات'!$J$6:$J$2005,0))))</f>
        <v/>
      </c>
      <c r="D30" s="19">
        <f>IF($A30="","",INDEX('المدفوعات'!$C$6:$C$2005,MATCH($B$4&amp;"|"&amp;$A30,'المدفوعات'!$J$6:$J$2005,0)))</f>
        <v/>
      </c>
      <c r="E30" s="6">
        <f>IF($A30="","",INDEX('المدفوعات'!$E$6:$E$2005,MATCH($B$4&amp;"|"&amp;$A30,'المدفوعات'!$J$6:$J$2005,0))&amp;"")</f>
        <v/>
      </c>
      <c r="F30" s="6">
        <f>IF($A30="","",INDEX('المدفوعات'!$F$6:$F$2005,MATCH($B$4&amp;"|"&amp;$A30,'المدفوعات'!$J$6:$J$2005,0))&amp;"")</f>
        <v/>
      </c>
    </row>
    <row r="31">
      <c r="A31" s="6">
        <f>IF(ISNUMBER(MATCH($B$4&amp;"|15",'المدفوعات'!$J$6:$J$2005,0)),15,"")</f>
        <v/>
      </c>
      <c r="B31" s="21">
        <f>IF($A31="","",INDEX('المدفوعات'!$A$6:$A$2005,MATCH($B$4&amp;"|"&amp;$A31,'المدفوعات'!$J$6:$J$2005,0)))</f>
        <v/>
      </c>
      <c r="C31" s="25">
        <f>IF($A31="","",IF(INDEX('المدفوعات'!$D$6:$D$2005,MATCH($B$4&amp;"|"&amp;$A31,'المدفوعات'!$J$6:$J$2005,0))="","",INDEX('المدفوعات'!$D$6:$D$2005,MATCH($B$4&amp;"|"&amp;$A31,'المدفوعات'!$J$6:$J$2005,0))))</f>
        <v/>
      </c>
      <c r="D31" s="19">
        <f>IF($A31="","",INDEX('المدفوعات'!$C$6:$C$2005,MATCH($B$4&amp;"|"&amp;$A31,'المدفوعات'!$J$6:$J$2005,0)))</f>
        <v/>
      </c>
      <c r="E31" s="6">
        <f>IF($A31="","",INDEX('المدفوعات'!$E$6:$E$2005,MATCH($B$4&amp;"|"&amp;$A31,'المدفوعات'!$J$6:$J$2005,0))&amp;"")</f>
        <v/>
      </c>
      <c r="F31" s="6">
        <f>IF($A31="","",INDEX('المدفوعات'!$F$6:$F$2005,MATCH($B$4&amp;"|"&amp;$A31,'المدفوعات'!$J$6:$J$2005,0))&amp;"")</f>
        <v/>
      </c>
    </row>
    <row r="32">
      <c r="A32" s="6">
        <f>IF(ISNUMBER(MATCH($B$4&amp;"|16",'المدفوعات'!$J$6:$J$2005,0)),16,"")</f>
        <v/>
      </c>
      <c r="B32" s="21">
        <f>IF($A32="","",INDEX('المدفوعات'!$A$6:$A$2005,MATCH($B$4&amp;"|"&amp;$A32,'المدفوعات'!$J$6:$J$2005,0)))</f>
        <v/>
      </c>
      <c r="C32" s="25">
        <f>IF($A32="","",IF(INDEX('المدفوعات'!$D$6:$D$2005,MATCH($B$4&amp;"|"&amp;$A32,'المدفوعات'!$J$6:$J$2005,0))="","",INDEX('المدفوعات'!$D$6:$D$2005,MATCH($B$4&amp;"|"&amp;$A32,'المدفوعات'!$J$6:$J$2005,0))))</f>
        <v/>
      </c>
      <c r="D32" s="19">
        <f>IF($A32="","",INDEX('المدفوعات'!$C$6:$C$2005,MATCH($B$4&amp;"|"&amp;$A32,'المدفوعات'!$J$6:$J$2005,0)))</f>
        <v/>
      </c>
      <c r="E32" s="6">
        <f>IF($A32="","",INDEX('المدفوعات'!$E$6:$E$2005,MATCH($B$4&amp;"|"&amp;$A32,'المدفوعات'!$J$6:$J$2005,0))&amp;"")</f>
        <v/>
      </c>
      <c r="F32" s="6">
        <f>IF($A32="","",INDEX('المدفوعات'!$F$6:$F$2005,MATCH($B$4&amp;"|"&amp;$A32,'المدفوعات'!$J$6:$J$2005,0))&amp;"")</f>
        <v/>
      </c>
    </row>
    <row r="33">
      <c r="A33" s="6">
        <f>IF(ISNUMBER(MATCH($B$4&amp;"|17",'المدفوعات'!$J$6:$J$2005,0)),17,"")</f>
        <v/>
      </c>
      <c r="B33" s="21">
        <f>IF($A33="","",INDEX('المدفوعات'!$A$6:$A$2005,MATCH($B$4&amp;"|"&amp;$A33,'المدفوعات'!$J$6:$J$2005,0)))</f>
        <v/>
      </c>
      <c r="C33" s="25">
        <f>IF($A33="","",IF(INDEX('المدفوعات'!$D$6:$D$2005,MATCH($B$4&amp;"|"&amp;$A33,'المدفوعات'!$J$6:$J$2005,0))="","",INDEX('المدفوعات'!$D$6:$D$2005,MATCH($B$4&amp;"|"&amp;$A33,'المدفوعات'!$J$6:$J$2005,0))))</f>
        <v/>
      </c>
      <c r="D33" s="19">
        <f>IF($A33="","",INDEX('المدفوعات'!$C$6:$C$2005,MATCH($B$4&amp;"|"&amp;$A33,'المدفوعات'!$J$6:$J$2005,0)))</f>
        <v/>
      </c>
      <c r="E33" s="6">
        <f>IF($A33="","",INDEX('المدفوعات'!$E$6:$E$2005,MATCH($B$4&amp;"|"&amp;$A33,'المدفوعات'!$J$6:$J$2005,0))&amp;"")</f>
        <v/>
      </c>
      <c r="F33" s="6">
        <f>IF($A33="","",INDEX('المدفوعات'!$F$6:$F$2005,MATCH($B$4&amp;"|"&amp;$A33,'المدفوعات'!$J$6:$J$2005,0))&amp;"")</f>
        <v/>
      </c>
    </row>
    <row r="34">
      <c r="A34" s="6">
        <f>IF(ISNUMBER(MATCH($B$4&amp;"|18",'المدفوعات'!$J$6:$J$2005,0)),18,"")</f>
        <v/>
      </c>
      <c r="B34" s="21">
        <f>IF($A34="","",INDEX('المدفوعات'!$A$6:$A$2005,MATCH($B$4&amp;"|"&amp;$A34,'المدفوعات'!$J$6:$J$2005,0)))</f>
        <v/>
      </c>
      <c r="C34" s="25">
        <f>IF($A34="","",IF(INDEX('المدفوعات'!$D$6:$D$2005,MATCH($B$4&amp;"|"&amp;$A34,'المدفوعات'!$J$6:$J$2005,0))="","",INDEX('المدفوعات'!$D$6:$D$2005,MATCH($B$4&amp;"|"&amp;$A34,'المدفوعات'!$J$6:$J$2005,0))))</f>
        <v/>
      </c>
      <c r="D34" s="19">
        <f>IF($A34="","",INDEX('المدفوعات'!$C$6:$C$2005,MATCH($B$4&amp;"|"&amp;$A34,'المدفوعات'!$J$6:$J$2005,0)))</f>
        <v/>
      </c>
      <c r="E34" s="6">
        <f>IF($A34="","",INDEX('المدفوعات'!$E$6:$E$2005,MATCH($B$4&amp;"|"&amp;$A34,'المدفوعات'!$J$6:$J$2005,0))&amp;"")</f>
        <v/>
      </c>
      <c r="F34" s="6">
        <f>IF($A34="","",INDEX('المدفوعات'!$F$6:$F$2005,MATCH($B$4&amp;"|"&amp;$A34,'المدفوعات'!$J$6:$J$2005,0))&amp;"")</f>
        <v/>
      </c>
    </row>
    <row r="35">
      <c r="A35" s="6">
        <f>IF(ISNUMBER(MATCH($B$4&amp;"|19",'المدفوعات'!$J$6:$J$2005,0)),19,"")</f>
        <v/>
      </c>
      <c r="B35" s="21">
        <f>IF($A35="","",INDEX('المدفوعات'!$A$6:$A$2005,MATCH($B$4&amp;"|"&amp;$A35,'المدفوعات'!$J$6:$J$2005,0)))</f>
        <v/>
      </c>
      <c r="C35" s="25">
        <f>IF($A35="","",IF(INDEX('المدفوعات'!$D$6:$D$2005,MATCH($B$4&amp;"|"&amp;$A35,'المدفوعات'!$J$6:$J$2005,0))="","",INDEX('المدفوعات'!$D$6:$D$2005,MATCH($B$4&amp;"|"&amp;$A35,'المدفوعات'!$J$6:$J$2005,0))))</f>
        <v/>
      </c>
      <c r="D35" s="19">
        <f>IF($A35="","",INDEX('المدفوعات'!$C$6:$C$2005,MATCH($B$4&amp;"|"&amp;$A35,'المدفوعات'!$J$6:$J$2005,0)))</f>
        <v/>
      </c>
      <c r="E35" s="6">
        <f>IF($A35="","",INDEX('المدفوعات'!$E$6:$E$2005,MATCH($B$4&amp;"|"&amp;$A35,'المدفوعات'!$J$6:$J$2005,0))&amp;"")</f>
        <v/>
      </c>
      <c r="F35" s="6">
        <f>IF($A35="","",INDEX('المدفوعات'!$F$6:$F$2005,MATCH($B$4&amp;"|"&amp;$A35,'المدفوعات'!$J$6:$J$2005,0))&amp;"")</f>
        <v/>
      </c>
    </row>
    <row r="36">
      <c r="A36" s="6">
        <f>IF(ISNUMBER(MATCH($B$4&amp;"|20",'المدفوعات'!$J$6:$J$2005,0)),20,"")</f>
        <v/>
      </c>
      <c r="B36" s="21">
        <f>IF($A36="","",INDEX('المدفوعات'!$A$6:$A$2005,MATCH($B$4&amp;"|"&amp;$A36,'المدفوعات'!$J$6:$J$2005,0)))</f>
        <v/>
      </c>
      <c r="C36" s="25">
        <f>IF($A36="","",IF(INDEX('المدفوعات'!$D$6:$D$2005,MATCH($B$4&amp;"|"&amp;$A36,'المدفوعات'!$J$6:$J$2005,0))="","",INDEX('المدفوعات'!$D$6:$D$2005,MATCH($B$4&amp;"|"&amp;$A36,'المدفوعات'!$J$6:$J$2005,0))))</f>
        <v/>
      </c>
      <c r="D36" s="19">
        <f>IF($A36="","",INDEX('المدفوعات'!$C$6:$C$2005,MATCH($B$4&amp;"|"&amp;$A36,'المدفوعات'!$J$6:$J$2005,0)))</f>
        <v/>
      </c>
      <c r="E36" s="6">
        <f>IF($A36="","",INDEX('المدفوعات'!$E$6:$E$2005,MATCH($B$4&amp;"|"&amp;$A36,'المدفوعات'!$J$6:$J$2005,0))&amp;"")</f>
        <v/>
      </c>
      <c r="F36" s="6">
        <f>IF($A36="","",INDEX('المدفوعات'!$F$6:$F$2005,MATCH($B$4&amp;"|"&amp;$A36,'المدفوعات'!$J$6:$J$2005,0))&amp;"")</f>
        <v/>
      </c>
    </row>
    <row r="37">
      <c r="A37" s="6">
        <f>IF(ISNUMBER(MATCH($B$4&amp;"|21",'المدفوعات'!$J$6:$J$2005,0)),21,"")</f>
        <v/>
      </c>
      <c r="B37" s="21">
        <f>IF($A37="","",INDEX('المدفوعات'!$A$6:$A$2005,MATCH($B$4&amp;"|"&amp;$A37,'المدفوعات'!$J$6:$J$2005,0)))</f>
        <v/>
      </c>
      <c r="C37" s="25">
        <f>IF($A37="","",IF(INDEX('المدفوعات'!$D$6:$D$2005,MATCH($B$4&amp;"|"&amp;$A37,'المدفوعات'!$J$6:$J$2005,0))="","",INDEX('المدفوعات'!$D$6:$D$2005,MATCH($B$4&amp;"|"&amp;$A37,'المدفوعات'!$J$6:$J$2005,0))))</f>
        <v/>
      </c>
      <c r="D37" s="19">
        <f>IF($A37="","",INDEX('المدفوعات'!$C$6:$C$2005,MATCH($B$4&amp;"|"&amp;$A37,'المدفوعات'!$J$6:$J$2005,0)))</f>
        <v/>
      </c>
      <c r="E37" s="6">
        <f>IF($A37="","",INDEX('المدفوعات'!$E$6:$E$2005,MATCH($B$4&amp;"|"&amp;$A37,'المدفوعات'!$J$6:$J$2005,0))&amp;"")</f>
        <v/>
      </c>
      <c r="F37" s="6">
        <f>IF($A37="","",INDEX('المدفوعات'!$F$6:$F$2005,MATCH($B$4&amp;"|"&amp;$A37,'المدفوعات'!$J$6:$J$2005,0))&amp;"")</f>
        <v/>
      </c>
    </row>
    <row r="38">
      <c r="A38" s="6">
        <f>IF(ISNUMBER(MATCH($B$4&amp;"|22",'المدفوعات'!$J$6:$J$2005,0)),22,"")</f>
        <v/>
      </c>
      <c r="B38" s="21">
        <f>IF($A38="","",INDEX('المدفوعات'!$A$6:$A$2005,MATCH($B$4&amp;"|"&amp;$A38,'المدفوعات'!$J$6:$J$2005,0)))</f>
        <v/>
      </c>
      <c r="C38" s="25">
        <f>IF($A38="","",IF(INDEX('المدفوعات'!$D$6:$D$2005,MATCH($B$4&amp;"|"&amp;$A38,'المدفوعات'!$J$6:$J$2005,0))="","",INDEX('المدفوعات'!$D$6:$D$2005,MATCH($B$4&amp;"|"&amp;$A38,'المدفوعات'!$J$6:$J$2005,0))))</f>
        <v/>
      </c>
      <c r="D38" s="19">
        <f>IF($A38="","",INDEX('المدفوعات'!$C$6:$C$2005,MATCH($B$4&amp;"|"&amp;$A38,'المدفوعات'!$J$6:$J$2005,0)))</f>
        <v/>
      </c>
      <c r="E38" s="6">
        <f>IF($A38="","",INDEX('المدفوعات'!$E$6:$E$2005,MATCH($B$4&amp;"|"&amp;$A38,'المدفوعات'!$J$6:$J$2005,0))&amp;"")</f>
        <v/>
      </c>
      <c r="F38" s="6">
        <f>IF($A38="","",INDEX('المدفوعات'!$F$6:$F$2005,MATCH($B$4&amp;"|"&amp;$A38,'المدفوعات'!$J$6:$J$2005,0))&amp;"")</f>
        <v/>
      </c>
    </row>
    <row r="39">
      <c r="A39" s="6">
        <f>IF(ISNUMBER(MATCH($B$4&amp;"|23",'المدفوعات'!$J$6:$J$2005,0)),23,"")</f>
        <v/>
      </c>
      <c r="B39" s="21">
        <f>IF($A39="","",INDEX('المدفوعات'!$A$6:$A$2005,MATCH($B$4&amp;"|"&amp;$A39,'المدفوعات'!$J$6:$J$2005,0)))</f>
        <v/>
      </c>
      <c r="C39" s="25">
        <f>IF($A39="","",IF(INDEX('المدفوعات'!$D$6:$D$2005,MATCH($B$4&amp;"|"&amp;$A39,'المدفوعات'!$J$6:$J$2005,0))="","",INDEX('المدفوعات'!$D$6:$D$2005,MATCH($B$4&amp;"|"&amp;$A39,'المدفوعات'!$J$6:$J$2005,0))))</f>
        <v/>
      </c>
      <c r="D39" s="19">
        <f>IF($A39="","",INDEX('المدفوعات'!$C$6:$C$2005,MATCH($B$4&amp;"|"&amp;$A39,'المدفوعات'!$J$6:$J$2005,0)))</f>
        <v/>
      </c>
      <c r="E39" s="6">
        <f>IF($A39="","",INDEX('المدفوعات'!$E$6:$E$2005,MATCH($B$4&amp;"|"&amp;$A39,'المدفوعات'!$J$6:$J$2005,0))&amp;"")</f>
        <v/>
      </c>
      <c r="F39" s="6">
        <f>IF($A39="","",INDEX('المدفوعات'!$F$6:$F$2005,MATCH($B$4&amp;"|"&amp;$A39,'المدفوعات'!$J$6:$J$2005,0))&amp;"")</f>
        <v/>
      </c>
    </row>
    <row r="40">
      <c r="A40" s="6">
        <f>IF(ISNUMBER(MATCH($B$4&amp;"|24",'المدفوعات'!$J$6:$J$2005,0)),24,"")</f>
        <v/>
      </c>
      <c r="B40" s="21">
        <f>IF($A40="","",INDEX('المدفوعات'!$A$6:$A$2005,MATCH($B$4&amp;"|"&amp;$A40,'المدفوعات'!$J$6:$J$2005,0)))</f>
        <v/>
      </c>
      <c r="C40" s="25">
        <f>IF($A40="","",IF(INDEX('المدفوعات'!$D$6:$D$2005,MATCH($B$4&amp;"|"&amp;$A40,'المدفوعات'!$J$6:$J$2005,0))="","",INDEX('المدفوعات'!$D$6:$D$2005,MATCH($B$4&amp;"|"&amp;$A40,'المدفوعات'!$J$6:$J$2005,0))))</f>
        <v/>
      </c>
      <c r="D40" s="19">
        <f>IF($A40="","",INDEX('المدفوعات'!$C$6:$C$2005,MATCH($B$4&amp;"|"&amp;$A40,'المدفوعات'!$J$6:$J$2005,0)))</f>
        <v/>
      </c>
      <c r="E40" s="6">
        <f>IF($A40="","",INDEX('المدفوعات'!$E$6:$E$2005,MATCH($B$4&amp;"|"&amp;$A40,'المدفوعات'!$J$6:$J$2005,0))&amp;"")</f>
        <v/>
      </c>
      <c r="F40" s="6">
        <f>IF($A40="","",INDEX('المدفوعات'!$F$6:$F$2005,MATCH($B$4&amp;"|"&amp;$A40,'المدفوعات'!$J$6:$J$2005,0))&amp;"")</f>
        <v/>
      </c>
    </row>
    <row r="41">
      <c r="A41" s="6">
        <f>IF(ISNUMBER(MATCH($B$4&amp;"|25",'المدفوعات'!$J$6:$J$2005,0)),25,"")</f>
        <v/>
      </c>
      <c r="B41" s="21">
        <f>IF($A41="","",INDEX('المدفوعات'!$A$6:$A$2005,MATCH($B$4&amp;"|"&amp;$A41,'المدفوعات'!$J$6:$J$2005,0)))</f>
        <v/>
      </c>
      <c r="C41" s="25">
        <f>IF($A41="","",IF(INDEX('المدفوعات'!$D$6:$D$2005,MATCH($B$4&amp;"|"&amp;$A41,'المدفوعات'!$J$6:$J$2005,0))="","",INDEX('المدفوعات'!$D$6:$D$2005,MATCH($B$4&amp;"|"&amp;$A41,'المدفوعات'!$J$6:$J$2005,0))))</f>
        <v/>
      </c>
      <c r="D41" s="19">
        <f>IF($A41="","",INDEX('المدفوعات'!$C$6:$C$2005,MATCH($B$4&amp;"|"&amp;$A41,'المدفوعات'!$J$6:$J$2005,0)))</f>
        <v/>
      </c>
      <c r="E41" s="6">
        <f>IF($A41="","",INDEX('المدفوعات'!$E$6:$E$2005,MATCH($B$4&amp;"|"&amp;$A41,'المدفوعات'!$J$6:$J$2005,0))&amp;"")</f>
        <v/>
      </c>
      <c r="F41" s="6">
        <f>IF($A41="","",INDEX('المدفوعات'!$F$6:$F$2005,MATCH($B$4&amp;"|"&amp;$A41,'المدفوعات'!$J$6:$J$2005,0))&amp;"")</f>
        <v/>
      </c>
    </row>
    <row r="42">
      <c r="A42" s="6">
        <f>IF(ISNUMBER(MATCH($B$4&amp;"|26",'المدفوعات'!$J$6:$J$2005,0)),26,"")</f>
        <v/>
      </c>
      <c r="B42" s="21">
        <f>IF($A42="","",INDEX('المدفوعات'!$A$6:$A$2005,MATCH($B$4&amp;"|"&amp;$A42,'المدفوعات'!$J$6:$J$2005,0)))</f>
        <v/>
      </c>
      <c r="C42" s="25">
        <f>IF($A42="","",IF(INDEX('المدفوعات'!$D$6:$D$2005,MATCH($B$4&amp;"|"&amp;$A42,'المدفوعات'!$J$6:$J$2005,0))="","",INDEX('المدفوعات'!$D$6:$D$2005,MATCH($B$4&amp;"|"&amp;$A42,'المدفوعات'!$J$6:$J$2005,0))))</f>
        <v/>
      </c>
      <c r="D42" s="19">
        <f>IF($A42="","",INDEX('المدفوعات'!$C$6:$C$2005,MATCH($B$4&amp;"|"&amp;$A42,'المدفوعات'!$J$6:$J$2005,0)))</f>
        <v/>
      </c>
      <c r="E42" s="6">
        <f>IF($A42="","",INDEX('المدفوعات'!$E$6:$E$2005,MATCH($B$4&amp;"|"&amp;$A42,'المدفوعات'!$J$6:$J$2005,0))&amp;"")</f>
        <v/>
      </c>
      <c r="F42" s="6">
        <f>IF($A42="","",INDEX('المدفوعات'!$F$6:$F$2005,MATCH($B$4&amp;"|"&amp;$A42,'المدفوعات'!$J$6:$J$2005,0))&amp;"")</f>
        <v/>
      </c>
    </row>
    <row r="43">
      <c r="A43" s="6">
        <f>IF(ISNUMBER(MATCH($B$4&amp;"|27",'المدفوعات'!$J$6:$J$2005,0)),27,"")</f>
        <v/>
      </c>
      <c r="B43" s="21">
        <f>IF($A43="","",INDEX('المدفوعات'!$A$6:$A$2005,MATCH($B$4&amp;"|"&amp;$A43,'المدفوعات'!$J$6:$J$2005,0)))</f>
        <v/>
      </c>
      <c r="C43" s="25">
        <f>IF($A43="","",IF(INDEX('المدفوعات'!$D$6:$D$2005,MATCH($B$4&amp;"|"&amp;$A43,'المدفوعات'!$J$6:$J$2005,0))="","",INDEX('المدفوعات'!$D$6:$D$2005,MATCH($B$4&amp;"|"&amp;$A43,'المدفوعات'!$J$6:$J$2005,0))))</f>
        <v/>
      </c>
      <c r="D43" s="19">
        <f>IF($A43="","",INDEX('المدفوعات'!$C$6:$C$2005,MATCH($B$4&amp;"|"&amp;$A43,'المدفوعات'!$J$6:$J$2005,0)))</f>
        <v/>
      </c>
      <c r="E43" s="6">
        <f>IF($A43="","",INDEX('المدفوعات'!$E$6:$E$2005,MATCH($B$4&amp;"|"&amp;$A43,'المدفوعات'!$J$6:$J$2005,0))&amp;"")</f>
        <v/>
      </c>
      <c r="F43" s="6">
        <f>IF($A43="","",INDEX('المدفوعات'!$F$6:$F$2005,MATCH($B$4&amp;"|"&amp;$A43,'المدفوعات'!$J$6:$J$2005,0))&amp;"")</f>
        <v/>
      </c>
    </row>
    <row r="44">
      <c r="A44" s="6">
        <f>IF(ISNUMBER(MATCH($B$4&amp;"|28",'المدفوعات'!$J$6:$J$2005,0)),28,"")</f>
        <v/>
      </c>
      <c r="B44" s="21">
        <f>IF($A44="","",INDEX('المدفوعات'!$A$6:$A$2005,MATCH($B$4&amp;"|"&amp;$A44,'المدفوعات'!$J$6:$J$2005,0)))</f>
        <v/>
      </c>
      <c r="C44" s="25">
        <f>IF($A44="","",IF(INDEX('المدفوعات'!$D$6:$D$2005,MATCH($B$4&amp;"|"&amp;$A44,'المدفوعات'!$J$6:$J$2005,0))="","",INDEX('المدفوعات'!$D$6:$D$2005,MATCH($B$4&amp;"|"&amp;$A44,'المدفوعات'!$J$6:$J$2005,0))))</f>
        <v/>
      </c>
      <c r="D44" s="19">
        <f>IF($A44="","",INDEX('المدفوعات'!$C$6:$C$2005,MATCH($B$4&amp;"|"&amp;$A44,'المدفوعات'!$J$6:$J$2005,0)))</f>
        <v/>
      </c>
      <c r="E44" s="6">
        <f>IF($A44="","",INDEX('المدفوعات'!$E$6:$E$2005,MATCH($B$4&amp;"|"&amp;$A44,'المدفوعات'!$J$6:$J$2005,0))&amp;"")</f>
        <v/>
      </c>
      <c r="F44" s="6">
        <f>IF($A44="","",INDEX('المدفوعات'!$F$6:$F$2005,MATCH($B$4&amp;"|"&amp;$A44,'المدفوعات'!$J$6:$J$2005,0))&amp;"")</f>
        <v/>
      </c>
    </row>
    <row r="45">
      <c r="A45" s="6">
        <f>IF(ISNUMBER(MATCH($B$4&amp;"|29",'المدفوعات'!$J$6:$J$2005,0)),29,"")</f>
        <v/>
      </c>
      <c r="B45" s="21">
        <f>IF($A45="","",INDEX('المدفوعات'!$A$6:$A$2005,MATCH($B$4&amp;"|"&amp;$A45,'المدفوعات'!$J$6:$J$2005,0)))</f>
        <v/>
      </c>
      <c r="C45" s="25">
        <f>IF($A45="","",IF(INDEX('المدفوعات'!$D$6:$D$2005,MATCH($B$4&amp;"|"&amp;$A45,'المدفوعات'!$J$6:$J$2005,0))="","",INDEX('المدفوعات'!$D$6:$D$2005,MATCH($B$4&amp;"|"&amp;$A45,'المدفوعات'!$J$6:$J$2005,0))))</f>
        <v/>
      </c>
      <c r="D45" s="19">
        <f>IF($A45="","",INDEX('المدفوعات'!$C$6:$C$2005,MATCH($B$4&amp;"|"&amp;$A45,'المدفوعات'!$J$6:$J$2005,0)))</f>
        <v/>
      </c>
      <c r="E45" s="6">
        <f>IF($A45="","",INDEX('المدفوعات'!$E$6:$E$2005,MATCH($B$4&amp;"|"&amp;$A45,'المدفوعات'!$J$6:$J$2005,0))&amp;"")</f>
        <v/>
      </c>
      <c r="F45" s="6">
        <f>IF($A45="","",INDEX('المدفوعات'!$F$6:$F$2005,MATCH($B$4&amp;"|"&amp;$A45,'المدفوعات'!$J$6:$J$2005,0))&amp;"")</f>
        <v/>
      </c>
    </row>
    <row r="46">
      <c r="A46" s="6">
        <f>IF(ISNUMBER(MATCH($B$4&amp;"|30",'المدفوعات'!$J$6:$J$2005,0)),30,"")</f>
        <v/>
      </c>
      <c r="B46" s="21">
        <f>IF($A46="","",INDEX('المدفوعات'!$A$6:$A$2005,MATCH($B$4&amp;"|"&amp;$A46,'المدفوعات'!$J$6:$J$2005,0)))</f>
        <v/>
      </c>
      <c r="C46" s="25">
        <f>IF($A46="","",IF(INDEX('المدفوعات'!$D$6:$D$2005,MATCH($B$4&amp;"|"&amp;$A46,'المدفوعات'!$J$6:$J$2005,0))="","",INDEX('المدفوعات'!$D$6:$D$2005,MATCH($B$4&amp;"|"&amp;$A46,'المدفوعات'!$J$6:$J$2005,0))))</f>
        <v/>
      </c>
      <c r="D46" s="19">
        <f>IF($A46="","",INDEX('المدفوعات'!$C$6:$C$2005,MATCH($B$4&amp;"|"&amp;$A46,'المدفوعات'!$J$6:$J$2005,0)))</f>
        <v/>
      </c>
      <c r="E46" s="6">
        <f>IF($A46="","",INDEX('المدفوعات'!$E$6:$E$2005,MATCH($B$4&amp;"|"&amp;$A46,'المدفوعات'!$J$6:$J$2005,0))&amp;"")</f>
        <v/>
      </c>
      <c r="F46" s="6">
        <f>IF($A46="","",INDEX('المدفوعات'!$F$6:$F$2005,MATCH($B$4&amp;"|"&amp;$A46,'المدفوعات'!$J$6:$J$2005,0))&amp;"")</f>
        <v/>
      </c>
    </row>
    <row r="47">
      <c r="A47" s="6">
        <f>IF(ISNUMBER(MATCH($B$4&amp;"|31",'المدفوعات'!$J$6:$J$2005,0)),31,"")</f>
        <v/>
      </c>
      <c r="B47" s="21">
        <f>IF($A47="","",INDEX('المدفوعات'!$A$6:$A$2005,MATCH($B$4&amp;"|"&amp;$A47,'المدفوعات'!$J$6:$J$2005,0)))</f>
        <v/>
      </c>
      <c r="C47" s="25">
        <f>IF($A47="","",IF(INDEX('المدفوعات'!$D$6:$D$2005,MATCH($B$4&amp;"|"&amp;$A47,'المدفوعات'!$J$6:$J$2005,0))="","",INDEX('المدفوعات'!$D$6:$D$2005,MATCH($B$4&amp;"|"&amp;$A47,'المدفوعات'!$J$6:$J$2005,0))))</f>
        <v/>
      </c>
      <c r="D47" s="19">
        <f>IF($A47="","",INDEX('المدفوعات'!$C$6:$C$2005,MATCH($B$4&amp;"|"&amp;$A47,'المدفوعات'!$J$6:$J$2005,0)))</f>
        <v/>
      </c>
      <c r="E47" s="6">
        <f>IF($A47="","",INDEX('المدفوعات'!$E$6:$E$2005,MATCH($B$4&amp;"|"&amp;$A47,'المدفوعات'!$J$6:$J$2005,0))&amp;"")</f>
        <v/>
      </c>
      <c r="F47" s="6">
        <f>IF($A47="","",INDEX('المدفوعات'!$F$6:$F$2005,MATCH($B$4&amp;"|"&amp;$A47,'المدفوعات'!$J$6:$J$2005,0))&amp;"")</f>
        <v/>
      </c>
    </row>
    <row r="48">
      <c r="A48" s="6">
        <f>IF(ISNUMBER(MATCH($B$4&amp;"|32",'المدفوعات'!$J$6:$J$2005,0)),32,"")</f>
        <v/>
      </c>
      <c r="B48" s="21">
        <f>IF($A48="","",INDEX('المدفوعات'!$A$6:$A$2005,MATCH($B$4&amp;"|"&amp;$A48,'المدفوعات'!$J$6:$J$2005,0)))</f>
        <v/>
      </c>
      <c r="C48" s="25">
        <f>IF($A48="","",IF(INDEX('المدفوعات'!$D$6:$D$2005,MATCH($B$4&amp;"|"&amp;$A48,'المدفوعات'!$J$6:$J$2005,0))="","",INDEX('المدفوعات'!$D$6:$D$2005,MATCH($B$4&amp;"|"&amp;$A48,'المدفوعات'!$J$6:$J$2005,0))))</f>
        <v/>
      </c>
      <c r="D48" s="19">
        <f>IF($A48="","",INDEX('المدفوعات'!$C$6:$C$2005,MATCH($B$4&amp;"|"&amp;$A48,'المدفوعات'!$J$6:$J$2005,0)))</f>
        <v/>
      </c>
      <c r="E48" s="6">
        <f>IF($A48="","",INDEX('المدفوعات'!$E$6:$E$2005,MATCH($B$4&amp;"|"&amp;$A48,'المدفوعات'!$J$6:$J$2005,0))&amp;"")</f>
        <v/>
      </c>
      <c r="F48" s="6">
        <f>IF($A48="","",INDEX('المدفوعات'!$F$6:$F$2005,MATCH($B$4&amp;"|"&amp;$A48,'المدفوعات'!$J$6:$J$2005,0))&amp;"")</f>
        <v/>
      </c>
    </row>
    <row r="49">
      <c r="A49" s="6">
        <f>IF(ISNUMBER(MATCH($B$4&amp;"|33",'المدفوعات'!$J$6:$J$2005,0)),33,"")</f>
        <v/>
      </c>
      <c r="B49" s="21">
        <f>IF($A49="","",INDEX('المدفوعات'!$A$6:$A$2005,MATCH($B$4&amp;"|"&amp;$A49,'المدفوعات'!$J$6:$J$2005,0)))</f>
        <v/>
      </c>
      <c r="C49" s="25">
        <f>IF($A49="","",IF(INDEX('المدفوعات'!$D$6:$D$2005,MATCH($B$4&amp;"|"&amp;$A49,'المدفوعات'!$J$6:$J$2005,0))="","",INDEX('المدفوعات'!$D$6:$D$2005,MATCH($B$4&amp;"|"&amp;$A49,'المدفوعات'!$J$6:$J$2005,0))))</f>
        <v/>
      </c>
      <c r="D49" s="19">
        <f>IF($A49="","",INDEX('المدفوعات'!$C$6:$C$2005,MATCH($B$4&amp;"|"&amp;$A49,'المدفوعات'!$J$6:$J$2005,0)))</f>
        <v/>
      </c>
      <c r="E49" s="6">
        <f>IF($A49="","",INDEX('المدفوعات'!$E$6:$E$2005,MATCH($B$4&amp;"|"&amp;$A49,'المدفوعات'!$J$6:$J$2005,0))&amp;"")</f>
        <v/>
      </c>
      <c r="F49" s="6">
        <f>IF($A49="","",INDEX('المدفوعات'!$F$6:$F$2005,MATCH($B$4&amp;"|"&amp;$A49,'المدفوعات'!$J$6:$J$2005,0))&amp;"")</f>
        <v/>
      </c>
    </row>
    <row r="50">
      <c r="A50" s="6">
        <f>IF(ISNUMBER(MATCH($B$4&amp;"|34",'المدفوعات'!$J$6:$J$2005,0)),34,"")</f>
        <v/>
      </c>
      <c r="B50" s="21">
        <f>IF($A50="","",INDEX('المدفوعات'!$A$6:$A$2005,MATCH($B$4&amp;"|"&amp;$A50,'المدفوعات'!$J$6:$J$2005,0)))</f>
        <v/>
      </c>
      <c r="C50" s="25">
        <f>IF($A50="","",IF(INDEX('المدفوعات'!$D$6:$D$2005,MATCH($B$4&amp;"|"&amp;$A50,'المدفوعات'!$J$6:$J$2005,0))="","",INDEX('المدفوعات'!$D$6:$D$2005,MATCH($B$4&amp;"|"&amp;$A50,'المدفوعات'!$J$6:$J$2005,0))))</f>
        <v/>
      </c>
      <c r="D50" s="19">
        <f>IF($A50="","",INDEX('المدفوعات'!$C$6:$C$2005,MATCH($B$4&amp;"|"&amp;$A50,'المدفوعات'!$J$6:$J$2005,0)))</f>
        <v/>
      </c>
      <c r="E50" s="6">
        <f>IF($A50="","",INDEX('المدفوعات'!$E$6:$E$2005,MATCH($B$4&amp;"|"&amp;$A50,'المدفوعات'!$J$6:$J$2005,0))&amp;"")</f>
        <v/>
      </c>
      <c r="F50" s="6">
        <f>IF($A50="","",INDEX('المدفوعات'!$F$6:$F$2005,MATCH($B$4&amp;"|"&amp;$A50,'المدفوعات'!$J$6:$J$2005,0))&amp;"")</f>
        <v/>
      </c>
    </row>
    <row r="51">
      <c r="A51" s="6">
        <f>IF(ISNUMBER(MATCH($B$4&amp;"|35",'المدفوعات'!$J$6:$J$2005,0)),35,"")</f>
        <v/>
      </c>
      <c r="B51" s="21">
        <f>IF($A51="","",INDEX('المدفوعات'!$A$6:$A$2005,MATCH($B$4&amp;"|"&amp;$A51,'المدفوعات'!$J$6:$J$2005,0)))</f>
        <v/>
      </c>
      <c r="C51" s="25">
        <f>IF($A51="","",IF(INDEX('المدفوعات'!$D$6:$D$2005,MATCH($B$4&amp;"|"&amp;$A51,'المدفوعات'!$J$6:$J$2005,0))="","",INDEX('المدفوعات'!$D$6:$D$2005,MATCH($B$4&amp;"|"&amp;$A51,'المدفوعات'!$J$6:$J$2005,0))))</f>
        <v/>
      </c>
      <c r="D51" s="19">
        <f>IF($A51="","",INDEX('المدفوعات'!$C$6:$C$2005,MATCH($B$4&amp;"|"&amp;$A51,'المدفوعات'!$J$6:$J$2005,0)))</f>
        <v/>
      </c>
      <c r="E51" s="6">
        <f>IF($A51="","",INDEX('المدفوعات'!$E$6:$E$2005,MATCH($B$4&amp;"|"&amp;$A51,'المدفوعات'!$J$6:$J$2005,0))&amp;"")</f>
        <v/>
      </c>
      <c r="F51" s="6">
        <f>IF($A51="","",INDEX('المدفوعات'!$F$6:$F$2005,MATCH($B$4&amp;"|"&amp;$A51,'المدفوعات'!$J$6:$J$2005,0))&amp;"")</f>
        <v/>
      </c>
    </row>
    <row r="52">
      <c r="A52" s="6">
        <f>IF(ISNUMBER(MATCH($B$4&amp;"|36",'المدفوعات'!$J$6:$J$2005,0)),36,"")</f>
        <v/>
      </c>
      <c r="B52" s="21">
        <f>IF($A52="","",INDEX('المدفوعات'!$A$6:$A$2005,MATCH($B$4&amp;"|"&amp;$A52,'المدفوعات'!$J$6:$J$2005,0)))</f>
        <v/>
      </c>
      <c r="C52" s="25">
        <f>IF($A52="","",IF(INDEX('المدفوعات'!$D$6:$D$2005,MATCH($B$4&amp;"|"&amp;$A52,'المدفوعات'!$J$6:$J$2005,0))="","",INDEX('المدفوعات'!$D$6:$D$2005,MATCH($B$4&amp;"|"&amp;$A52,'المدفوعات'!$J$6:$J$2005,0))))</f>
        <v/>
      </c>
      <c r="D52" s="19">
        <f>IF($A52="","",INDEX('المدفوعات'!$C$6:$C$2005,MATCH($B$4&amp;"|"&amp;$A52,'المدفوعات'!$J$6:$J$2005,0)))</f>
        <v/>
      </c>
      <c r="E52" s="6">
        <f>IF($A52="","",INDEX('المدفوعات'!$E$6:$E$2005,MATCH($B$4&amp;"|"&amp;$A52,'المدفوعات'!$J$6:$J$2005,0))&amp;"")</f>
        <v/>
      </c>
      <c r="F52" s="6">
        <f>IF($A52="","",INDEX('المدفوعات'!$F$6:$F$2005,MATCH($B$4&amp;"|"&amp;$A52,'المدفوعات'!$J$6:$J$2005,0))&amp;"")</f>
        <v/>
      </c>
    </row>
    <row r="53">
      <c r="A53" s="6">
        <f>IF(ISNUMBER(MATCH($B$4&amp;"|37",'المدفوعات'!$J$6:$J$2005,0)),37,"")</f>
        <v/>
      </c>
      <c r="B53" s="21">
        <f>IF($A53="","",INDEX('المدفوعات'!$A$6:$A$2005,MATCH($B$4&amp;"|"&amp;$A53,'المدفوعات'!$J$6:$J$2005,0)))</f>
        <v/>
      </c>
      <c r="C53" s="25">
        <f>IF($A53="","",IF(INDEX('المدفوعات'!$D$6:$D$2005,MATCH($B$4&amp;"|"&amp;$A53,'المدفوعات'!$J$6:$J$2005,0))="","",INDEX('المدفوعات'!$D$6:$D$2005,MATCH($B$4&amp;"|"&amp;$A53,'المدفوعات'!$J$6:$J$2005,0))))</f>
        <v/>
      </c>
      <c r="D53" s="19">
        <f>IF($A53="","",INDEX('المدفوعات'!$C$6:$C$2005,MATCH($B$4&amp;"|"&amp;$A53,'المدفوعات'!$J$6:$J$2005,0)))</f>
        <v/>
      </c>
      <c r="E53" s="6">
        <f>IF($A53="","",INDEX('المدفوعات'!$E$6:$E$2005,MATCH($B$4&amp;"|"&amp;$A53,'المدفوعات'!$J$6:$J$2005,0))&amp;"")</f>
        <v/>
      </c>
      <c r="F53" s="6">
        <f>IF($A53="","",INDEX('المدفوعات'!$F$6:$F$2005,MATCH($B$4&amp;"|"&amp;$A53,'المدفوعات'!$J$6:$J$2005,0))&amp;"")</f>
        <v/>
      </c>
    </row>
    <row r="54">
      <c r="A54" s="6">
        <f>IF(ISNUMBER(MATCH($B$4&amp;"|38",'المدفوعات'!$J$6:$J$2005,0)),38,"")</f>
        <v/>
      </c>
      <c r="B54" s="21">
        <f>IF($A54="","",INDEX('المدفوعات'!$A$6:$A$2005,MATCH($B$4&amp;"|"&amp;$A54,'المدفوعات'!$J$6:$J$2005,0)))</f>
        <v/>
      </c>
      <c r="C54" s="25">
        <f>IF($A54="","",IF(INDEX('المدفوعات'!$D$6:$D$2005,MATCH($B$4&amp;"|"&amp;$A54,'المدفوعات'!$J$6:$J$2005,0))="","",INDEX('المدفوعات'!$D$6:$D$2005,MATCH($B$4&amp;"|"&amp;$A54,'المدفوعات'!$J$6:$J$2005,0))))</f>
        <v/>
      </c>
      <c r="D54" s="19">
        <f>IF($A54="","",INDEX('المدفوعات'!$C$6:$C$2005,MATCH($B$4&amp;"|"&amp;$A54,'المدفوعات'!$J$6:$J$2005,0)))</f>
        <v/>
      </c>
      <c r="E54" s="6">
        <f>IF($A54="","",INDEX('المدفوعات'!$E$6:$E$2005,MATCH($B$4&amp;"|"&amp;$A54,'المدفوعات'!$J$6:$J$2005,0))&amp;"")</f>
        <v/>
      </c>
      <c r="F54" s="6">
        <f>IF($A54="","",INDEX('المدفوعات'!$F$6:$F$2005,MATCH($B$4&amp;"|"&amp;$A54,'المدفوعات'!$J$6:$J$2005,0))&amp;"")</f>
        <v/>
      </c>
    </row>
    <row r="55">
      <c r="A55" s="6">
        <f>IF(ISNUMBER(MATCH($B$4&amp;"|39",'المدفوعات'!$J$6:$J$2005,0)),39,"")</f>
        <v/>
      </c>
      <c r="B55" s="21">
        <f>IF($A55="","",INDEX('المدفوعات'!$A$6:$A$2005,MATCH($B$4&amp;"|"&amp;$A55,'المدفوعات'!$J$6:$J$2005,0)))</f>
        <v/>
      </c>
      <c r="C55" s="25">
        <f>IF($A55="","",IF(INDEX('المدفوعات'!$D$6:$D$2005,MATCH($B$4&amp;"|"&amp;$A55,'المدفوعات'!$J$6:$J$2005,0))="","",INDEX('المدفوعات'!$D$6:$D$2005,MATCH($B$4&amp;"|"&amp;$A55,'المدفوعات'!$J$6:$J$2005,0))))</f>
        <v/>
      </c>
      <c r="D55" s="19">
        <f>IF($A55="","",INDEX('المدفوعات'!$C$6:$C$2005,MATCH($B$4&amp;"|"&amp;$A55,'المدفوعات'!$J$6:$J$2005,0)))</f>
        <v/>
      </c>
      <c r="E55" s="6">
        <f>IF($A55="","",INDEX('المدفوعات'!$E$6:$E$2005,MATCH($B$4&amp;"|"&amp;$A55,'المدفوعات'!$J$6:$J$2005,0))&amp;"")</f>
        <v/>
      </c>
      <c r="F55" s="6">
        <f>IF($A55="","",INDEX('المدفوعات'!$F$6:$F$2005,MATCH($B$4&amp;"|"&amp;$A55,'المدفوعات'!$J$6:$J$2005,0))&amp;"")</f>
        <v/>
      </c>
    </row>
    <row r="56">
      <c r="A56" s="6">
        <f>IF(ISNUMBER(MATCH($B$4&amp;"|40",'المدفوعات'!$J$6:$J$2005,0)),40,"")</f>
        <v/>
      </c>
      <c r="B56" s="21">
        <f>IF($A56="","",INDEX('المدفوعات'!$A$6:$A$2005,MATCH($B$4&amp;"|"&amp;$A56,'المدفوعات'!$J$6:$J$2005,0)))</f>
        <v/>
      </c>
      <c r="C56" s="25">
        <f>IF($A56="","",IF(INDEX('المدفوعات'!$D$6:$D$2005,MATCH($B$4&amp;"|"&amp;$A56,'المدفوعات'!$J$6:$J$2005,0))="","",INDEX('المدفوعات'!$D$6:$D$2005,MATCH($B$4&amp;"|"&amp;$A56,'المدفوعات'!$J$6:$J$2005,0))))</f>
        <v/>
      </c>
      <c r="D56" s="19">
        <f>IF($A56="","",INDEX('المدفوعات'!$C$6:$C$2005,MATCH($B$4&amp;"|"&amp;$A56,'المدفوعات'!$J$6:$J$2005,0)))</f>
        <v/>
      </c>
      <c r="E56" s="6">
        <f>IF($A56="","",INDEX('المدفوعات'!$E$6:$E$2005,MATCH($B$4&amp;"|"&amp;$A56,'المدفوعات'!$J$6:$J$2005,0))&amp;"")</f>
        <v/>
      </c>
      <c r="F56" s="6">
        <f>IF($A56="","",INDEX('المدفوعات'!$F$6:$F$2005,MATCH($B$4&amp;"|"&amp;$A56,'المدفوعات'!$J$6:$J$2005,0))&amp;"")</f>
        <v/>
      </c>
    </row>
  </sheetData>
  <mergeCells count="2">
    <mergeCell ref="A2:F2"/>
    <mergeCell ref="A1:F1"/>
  </mergeCells>
  <conditionalFormatting sqref="B11">
    <cfRule type="expression" priority="1" dxfId="0">
      <formula>AND(ISNUMBER(B11),B11&gt;0)</formula>
    </cfRule>
  </conditionalFormatting>
  <dataValidations count="1">
    <dataValidation sqref="B4" showDropDown="0" showInputMessage="0" showErrorMessage="0" allowBlank="1" type="list">
      <formula1>='الوحدات'!$A$6:$A$305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2" customWidth="1" min="2" max="2"/>
    <col width="20" customWidth="1" min="3" max="3"/>
    <col width="15" customWidth="1" min="4" max="4"/>
    <col width="15" customWidth="1" min="5" max="5"/>
    <col width="12" customWidth="1" min="6" max="6"/>
    <col width="14" customWidth="1" min="7" max="7"/>
    <col width="14" customWidth="1" min="8" max="8"/>
  </cols>
  <sheetData>
    <row r="1" ht="26" customHeight="1">
      <c r="A1" s="10" t="inlineStr">
        <is>
          <t>شيت تحصيل اشتراكات الصيانة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المتأخرين</t>
        </is>
      </c>
      <c r="B4" s="26">
        <f>COUNTIF('الوحدات'!$N$6:$N$305,"متأخر")</f>
        <v/>
      </c>
    </row>
    <row r="6" ht="32" customHeight="1">
      <c r="A6" s="16" t="inlineStr">
        <is>
          <t>م</t>
        </is>
      </c>
      <c r="B6" s="16" t="inlineStr">
        <is>
          <t>الوحدة</t>
        </is>
      </c>
      <c r="C6" s="16" t="inlineStr">
        <is>
          <t>المالك</t>
        </is>
      </c>
      <c r="D6" s="16" t="inlineStr">
        <is>
          <t>الجوال</t>
        </is>
      </c>
      <c r="E6" s="16" t="inlineStr">
        <is>
          <t>المتأخر</t>
        </is>
      </c>
      <c r="F6" s="16" t="inlineStr">
        <is>
          <t>الأشهر المتأخرة</t>
        </is>
      </c>
      <c r="G6" s="16" t="inlineStr">
        <is>
          <t>آخر دفعة</t>
        </is>
      </c>
      <c r="H6" s="16" t="inlineStr">
        <is>
          <t>الدور / المبنى</t>
        </is>
      </c>
    </row>
    <row r="7">
      <c r="A7" s="6">
        <f>IF(1&lt;=$B$4,1,"")</f>
        <v/>
      </c>
      <c r="B7" s="6">
        <f>IF($A7="","",INDEX('الوحدات'!$A$6:$A$305,MATCH($A7,'الوحدات'!$O$6:$O$305,0))&amp;"")</f>
        <v/>
      </c>
      <c r="C7" s="6">
        <f>IF($A7="","",INDEX('الوحدات'!$C$6:$C$305,MATCH($A7,'الوحدات'!$O$6:$O$305,0))&amp;"")</f>
        <v/>
      </c>
      <c r="D7" s="6">
        <f>IF($A7="","",INDEX('الوحدات'!$D$6:$D$305,MATCH($A7,'الوحدات'!$O$6:$O$305,0))&amp;"")</f>
        <v/>
      </c>
      <c r="E7" s="19">
        <f>IF($A7="","",INDEX('الوحدات'!$K$6:$K$305,MATCH($A7,'الوحدات'!$O$6:$O$305,0)))</f>
        <v/>
      </c>
      <c r="F7" s="20">
        <f>IF($A7="","",INDEX('الوحدات'!$L$6:$L$305,MATCH($A7,'الوحدات'!$O$6:$O$305,0)))</f>
        <v/>
      </c>
      <c r="G7" s="21">
        <f>IF($A7="","",INDEX('الوحدات'!$M$6:$M$305,MATCH($A7,'الوحدات'!$O$6:$O$305,0)))</f>
        <v/>
      </c>
      <c r="H7" s="6">
        <f>IF($A7="","",INDEX('الوحدات'!$B$6:$B$305,MATCH($A7,'الوحدات'!$O$6:$O$305,0))&amp;"")</f>
        <v/>
      </c>
    </row>
    <row r="8">
      <c r="A8" s="6">
        <f>IF(2&lt;=$B$4,2,"")</f>
        <v/>
      </c>
      <c r="B8" s="6">
        <f>IF($A8="","",INDEX('الوحدات'!$A$6:$A$305,MATCH($A8,'الوحدات'!$O$6:$O$305,0))&amp;"")</f>
        <v/>
      </c>
      <c r="C8" s="6">
        <f>IF($A8="","",INDEX('الوحدات'!$C$6:$C$305,MATCH($A8,'الوحدات'!$O$6:$O$305,0))&amp;"")</f>
        <v/>
      </c>
      <c r="D8" s="6">
        <f>IF($A8="","",INDEX('الوحدات'!$D$6:$D$305,MATCH($A8,'الوحدات'!$O$6:$O$305,0))&amp;"")</f>
        <v/>
      </c>
      <c r="E8" s="19">
        <f>IF($A8="","",INDEX('الوحدات'!$K$6:$K$305,MATCH($A8,'الوحدات'!$O$6:$O$305,0)))</f>
        <v/>
      </c>
      <c r="F8" s="20">
        <f>IF($A8="","",INDEX('الوحدات'!$L$6:$L$305,MATCH($A8,'الوحدات'!$O$6:$O$305,0)))</f>
        <v/>
      </c>
      <c r="G8" s="21">
        <f>IF($A8="","",INDEX('الوحدات'!$M$6:$M$305,MATCH($A8,'الوحدات'!$O$6:$O$305,0)))</f>
        <v/>
      </c>
      <c r="H8" s="6">
        <f>IF($A8="","",INDEX('الوحدات'!$B$6:$B$305,MATCH($A8,'الوحدات'!$O$6:$O$305,0))&amp;"")</f>
        <v/>
      </c>
    </row>
    <row r="9">
      <c r="A9" s="6">
        <f>IF(3&lt;=$B$4,3,"")</f>
        <v/>
      </c>
      <c r="B9" s="6">
        <f>IF($A9="","",INDEX('الوحدات'!$A$6:$A$305,MATCH($A9,'الوحدات'!$O$6:$O$305,0))&amp;"")</f>
        <v/>
      </c>
      <c r="C9" s="6">
        <f>IF($A9="","",INDEX('الوحدات'!$C$6:$C$305,MATCH($A9,'الوحدات'!$O$6:$O$305,0))&amp;"")</f>
        <v/>
      </c>
      <c r="D9" s="6">
        <f>IF($A9="","",INDEX('الوحدات'!$D$6:$D$305,MATCH($A9,'الوحدات'!$O$6:$O$305,0))&amp;"")</f>
        <v/>
      </c>
      <c r="E9" s="19">
        <f>IF($A9="","",INDEX('الوحدات'!$K$6:$K$305,MATCH($A9,'الوحدات'!$O$6:$O$305,0)))</f>
        <v/>
      </c>
      <c r="F9" s="20">
        <f>IF($A9="","",INDEX('الوحدات'!$L$6:$L$305,MATCH($A9,'الوحدات'!$O$6:$O$305,0)))</f>
        <v/>
      </c>
      <c r="G9" s="21">
        <f>IF($A9="","",INDEX('الوحدات'!$M$6:$M$305,MATCH($A9,'الوحدات'!$O$6:$O$305,0)))</f>
        <v/>
      </c>
      <c r="H9" s="6">
        <f>IF($A9="","",INDEX('الوحدات'!$B$6:$B$305,MATCH($A9,'الوحدات'!$O$6:$O$305,0))&amp;"")</f>
        <v/>
      </c>
    </row>
    <row r="10">
      <c r="A10" s="6">
        <f>IF(4&lt;=$B$4,4,"")</f>
        <v/>
      </c>
      <c r="B10" s="6">
        <f>IF($A10="","",INDEX('الوحدات'!$A$6:$A$305,MATCH($A10,'الوحدات'!$O$6:$O$305,0))&amp;"")</f>
        <v/>
      </c>
      <c r="C10" s="6">
        <f>IF($A10="","",INDEX('الوحدات'!$C$6:$C$305,MATCH($A10,'الوحدات'!$O$6:$O$305,0))&amp;"")</f>
        <v/>
      </c>
      <c r="D10" s="6">
        <f>IF($A10="","",INDEX('الوحدات'!$D$6:$D$305,MATCH($A10,'الوحدات'!$O$6:$O$305,0))&amp;"")</f>
        <v/>
      </c>
      <c r="E10" s="19">
        <f>IF($A10="","",INDEX('الوحدات'!$K$6:$K$305,MATCH($A10,'الوحدات'!$O$6:$O$305,0)))</f>
        <v/>
      </c>
      <c r="F10" s="20">
        <f>IF($A10="","",INDEX('الوحدات'!$L$6:$L$305,MATCH($A10,'الوحدات'!$O$6:$O$305,0)))</f>
        <v/>
      </c>
      <c r="G10" s="21">
        <f>IF($A10="","",INDEX('الوحدات'!$M$6:$M$305,MATCH($A10,'الوحدات'!$O$6:$O$305,0)))</f>
        <v/>
      </c>
      <c r="H10" s="6">
        <f>IF($A10="","",INDEX('الوحدات'!$B$6:$B$305,MATCH($A10,'الوحدات'!$O$6:$O$305,0))&amp;"")</f>
        <v/>
      </c>
    </row>
    <row r="11">
      <c r="A11" s="6">
        <f>IF(5&lt;=$B$4,5,"")</f>
        <v/>
      </c>
      <c r="B11" s="6">
        <f>IF($A11="","",INDEX('الوحدات'!$A$6:$A$305,MATCH($A11,'الوحدات'!$O$6:$O$305,0))&amp;"")</f>
        <v/>
      </c>
      <c r="C11" s="6">
        <f>IF($A11="","",INDEX('الوحدات'!$C$6:$C$305,MATCH($A11,'الوحدات'!$O$6:$O$305,0))&amp;"")</f>
        <v/>
      </c>
      <c r="D11" s="6">
        <f>IF($A11="","",INDEX('الوحدات'!$D$6:$D$305,MATCH($A11,'الوحدات'!$O$6:$O$305,0))&amp;"")</f>
        <v/>
      </c>
      <c r="E11" s="19">
        <f>IF($A11="","",INDEX('الوحدات'!$K$6:$K$305,MATCH($A11,'الوحدات'!$O$6:$O$305,0)))</f>
        <v/>
      </c>
      <c r="F11" s="20">
        <f>IF($A11="","",INDEX('الوحدات'!$L$6:$L$305,MATCH($A11,'الوحدات'!$O$6:$O$305,0)))</f>
        <v/>
      </c>
      <c r="G11" s="21">
        <f>IF($A11="","",INDEX('الوحدات'!$M$6:$M$305,MATCH($A11,'الوحدات'!$O$6:$O$305,0)))</f>
        <v/>
      </c>
      <c r="H11" s="6">
        <f>IF($A11="","",INDEX('الوحدات'!$B$6:$B$305,MATCH($A11,'الوحدات'!$O$6:$O$305,0))&amp;"")</f>
        <v/>
      </c>
    </row>
    <row r="12">
      <c r="A12" s="6">
        <f>IF(6&lt;=$B$4,6,"")</f>
        <v/>
      </c>
      <c r="B12" s="6">
        <f>IF($A12="","",INDEX('الوحدات'!$A$6:$A$305,MATCH($A12,'الوحدات'!$O$6:$O$305,0))&amp;"")</f>
        <v/>
      </c>
      <c r="C12" s="6">
        <f>IF($A12="","",INDEX('الوحدات'!$C$6:$C$305,MATCH($A12,'الوحدات'!$O$6:$O$305,0))&amp;"")</f>
        <v/>
      </c>
      <c r="D12" s="6">
        <f>IF($A12="","",INDEX('الوحدات'!$D$6:$D$305,MATCH($A12,'الوحدات'!$O$6:$O$305,0))&amp;"")</f>
        <v/>
      </c>
      <c r="E12" s="19">
        <f>IF($A12="","",INDEX('الوحدات'!$K$6:$K$305,MATCH($A12,'الوحدات'!$O$6:$O$305,0)))</f>
        <v/>
      </c>
      <c r="F12" s="20">
        <f>IF($A12="","",INDEX('الوحدات'!$L$6:$L$305,MATCH($A12,'الوحدات'!$O$6:$O$305,0)))</f>
        <v/>
      </c>
      <c r="G12" s="21">
        <f>IF($A12="","",INDEX('الوحدات'!$M$6:$M$305,MATCH($A12,'الوحدات'!$O$6:$O$305,0)))</f>
        <v/>
      </c>
      <c r="H12" s="6">
        <f>IF($A12="","",INDEX('الوحدات'!$B$6:$B$305,MATCH($A12,'الوحدات'!$O$6:$O$305,0))&amp;"")</f>
        <v/>
      </c>
    </row>
    <row r="13">
      <c r="A13" s="6">
        <f>IF(7&lt;=$B$4,7,"")</f>
        <v/>
      </c>
      <c r="B13" s="6">
        <f>IF($A13="","",INDEX('الوحدات'!$A$6:$A$305,MATCH($A13,'الوحدات'!$O$6:$O$305,0))&amp;"")</f>
        <v/>
      </c>
      <c r="C13" s="6">
        <f>IF($A13="","",INDEX('الوحدات'!$C$6:$C$305,MATCH($A13,'الوحدات'!$O$6:$O$305,0))&amp;"")</f>
        <v/>
      </c>
      <c r="D13" s="6">
        <f>IF($A13="","",INDEX('الوحدات'!$D$6:$D$305,MATCH($A13,'الوحدات'!$O$6:$O$305,0))&amp;"")</f>
        <v/>
      </c>
      <c r="E13" s="19">
        <f>IF($A13="","",INDEX('الوحدات'!$K$6:$K$305,MATCH($A13,'الوحدات'!$O$6:$O$305,0)))</f>
        <v/>
      </c>
      <c r="F13" s="20">
        <f>IF($A13="","",INDEX('الوحدات'!$L$6:$L$305,MATCH($A13,'الوحدات'!$O$6:$O$305,0)))</f>
        <v/>
      </c>
      <c r="G13" s="21">
        <f>IF($A13="","",INDEX('الوحدات'!$M$6:$M$305,MATCH($A13,'الوحدات'!$O$6:$O$305,0)))</f>
        <v/>
      </c>
      <c r="H13" s="6">
        <f>IF($A13="","",INDEX('الوحدات'!$B$6:$B$305,MATCH($A13,'الوحدات'!$O$6:$O$305,0))&amp;"")</f>
        <v/>
      </c>
    </row>
    <row r="14">
      <c r="A14" s="6">
        <f>IF(8&lt;=$B$4,8,"")</f>
        <v/>
      </c>
      <c r="B14" s="6">
        <f>IF($A14="","",INDEX('الوحدات'!$A$6:$A$305,MATCH($A14,'الوحدات'!$O$6:$O$305,0))&amp;"")</f>
        <v/>
      </c>
      <c r="C14" s="6">
        <f>IF($A14="","",INDEX('الوحدات'!$C$6:$C$305,MATCH($A14,'الوحدات'!$O$6:$O$305,0))&amp;"")</f>
        <v/>
      </c>
      <c r="D14" s="6">
        <f>IF($A14="","",INDEX('الوحدات'!$D$6:$D$305,MATCH($A14,'الوحدات'!$O$6:$O$305,0))&amp;"")</f>
        <v/>
      </c>
      <c r="E14" s="19">
        <f>IF($A14="","",INDEX('الوحدات'!$K$6:$K$305,MATCH($A14,'الوحدات'!$O$6:$O$305,0)))</f>
        <v/>
      </c>
      <c r="F14" s="20">
        <f>IF($A14="","",INDEX('الوحدات'!$L$6:$L$305,MATCH($A14,'الوحدات'!$O$6:$O$305,0)))</f>
        <v/>
      </c>
      <c r="G14" s="21">
        <f>IF($A14="","",INDEX('الوحدات'!$M$6:$M$305,MATCH($A14,'الوحدات'!$O$6:$O$305,0)))</f>
        <v/>
      </c>
      <c r="H14" s="6">
        <f>IF($A14="","",INDEX('الوحدات'!$B$6:$B$305,MATCH($A14,'الوحدات'!$O$6:$O$305,0))&amp;"")</f>
        <v/>
      </c>
    </row>
    <row r="15">
      <c r="A15" s="6">
        <f>IF(9&lt;=$B$4,9,"")</f>
        <v/>
      </c>
      <c r="B15" s="6">
        <f>IF($A15="","",INDEX('الوحدات'!$A$6:$A$305,MATCH($A15,'الوحدات'!$O$6:$O$305,0))&amp;"")</f>
        <v/>
      </c>
      <c r="C15" s="6">
        <f>IF($A15="","",INDEX('الوحدات'!$C$6:$C$305,MATCH($A15,'الوحدات'!$O$6:$O$305,0))&amp;"")</f>
        <v/>
      </c>
      <c r="D15" s="6">
        <f>IF($A15="","",INDEX('الوحدات'!$D$6:$D$305,MATCH($A15,'الوحدات'!$O$6:$O$305,0))&amp;"")</f>
        <v/>
      </c>
      <c r="E15" s="19">
        <f>IF($A15="","",INDEX('الوحدات'!$K$6:$K$305,MATCH($A15,'الوحدات'!$O$6:$O$305,0)))</f>
        <v/>
      </c>
      <c r="F15" s="20">
        <f>IF($A15="","",INDEX('الوحدات'!$L$6:$L$305,MATCH($A15,'الوحدات'!$O$6:$O$305,0)))</f>
        <v/>
      </c>
      <c r="G15" s="21">
        <f>IF($A15="","",INDEX('الوحدات'!$M$6:$M$305,MATCH($A15,'الوحدات'!$O$6:$O$305,0)))</f>
        <v/>
      </c>
      <c r="H15" s="6">
        <f>IF($A15="","",INDEX('الوحدات'!$B$6:$B$305,MATCH($A15,'الوحدات'!$O$6:$O$305,0))&amp;"")</f>
        <v/>
      </c>
    </row>
    <row r="16">
      <c r="A16" s="6">
        <f>IF(10&lt;=$B$4,10,"")</f>
        <v/>
      </c>
      <c r="B16" s="6">
        <f>IF($A16="","",INDEX('الوحدات'!$A$6:$A$305,MATCH($A16,'الوحدات'!$O$6:$O$305,0))&amp;"")</f>
        <v/>
      </c>
      <c r="C16" s="6">
        <f>IF($A16="","",INDEX('الوحدات'!$C$6:$C$305,MATCH($A16,'الوحدات'!$O$6:$O$305,0))&amp;"")</f>
        <v/>
      </c>
      <c r="D16" s="6">
        <f>IF($A16="","",INDEX('الوحدات'!$D$6:$D$305,MATCH($A16,'الوحدات'!$O$6:$O$305,0))&amp;"")</f>
        <v/>
      </c>
      <c r="E16" s="19">
        <f>IF($A16="","",INDEX('الوحدات'!$K$6:$K$305,MATCH($A16,'الوحدات'!$O$6:$O$305,0)))</f>
        <v/>
      </c>
      <c r="F16" s="20">
        <f>IF($A16="","",INDEX('الوحدات'!$L$6:$L$305,MATCH($A16,'الوحدات'!$O$6:$O$305,0)))</f>
        <v/>
      </c>
      <c r="G16" s="21">
        <f>IF($A16="","",INDEX('الوحدات'!$M$6:$M$305,MATCH($A16,'الوحدات'!$O$6:$O$305,0)))</f>
        <v/>
      </c>
      <c r="H16" s="6">
        <f>IF($A16="","",INDEX('الوحدات'!$B$6:$B$305,MATCH($A16,'الوحدات'!$O$6:$O$305,0))&amp;"")</f>
        <v/>
      </c>
    </row>
    <row r="17">
      <c r="A17" s="6">
        <f>IF(11&lt;=$B$4,11,"")</f>
        <v/>
      </c>
      <c r="B17" s="6">
        <f>IF($A17="","",INDEX('الوحدات'!$A$6:$A$305,MATCH($A17,'الوحدات'!$O$6:$O$305,0))&amp;"")</f>
        <v/>
      </c>
      <c r="C17" s="6">
        <f>IF($A17="","",INDEX('الوحدات'!$C$6:$C$305,MATCH($A17,'الوحدات'!$O$6:$O$305,0))&amp;"")</f>
        <v/>
      </c>
      <c r="D17" s="6">
        <f>IF($A17="","",INDEX('الوحدات'!$D$6:$D$305,MATCH($A17,'الوحدات'!$O$6:$O$305,0))&amp;"")</f>
        <v/>
      </c>
      <c r="E17" s="19">
        <f>IF($A17="","",INDEX('الوحدات'!$K$6:$K$305,MATCH($A17,'الوحدات'!$O$6:$O$305,0)))</f>
        <v/>
      </c>
      <c r="F17" s="20">
        <f>IF($A17="","",INDEX('الوحدات'!$L$6:$L$305,MATCH($A17,'الوحدات'!$O$6:$O$305,0)))</f>
        <v/>
      </c>
      <c r="G17" s="21">
        <f>IF($A17="","",INDEX('الوحدات'!$M$6:$M$305,MATCH($A17,'الوحدات'!$O$6:$O$305,0)))</f>
        <v/>
      </c>
      <c r="H17" s="6">
        <f>IF($A17="","",INDEX('الوحدات'!$B$6:$B$305,MATCH($A17,'الوحدات'!$O$6:$O$305,0))&amp;"")</f>
        <v/>
      </c>
    </row>
    <row r="18">
      <c r="A18" s="6">
        <f>IF(12&lt;=$B$4,12,"")</f>
        <v/>
      </c>
      <c r="B18" s="6">
        <f>IF($A18="","",INDEX('الوحدات'!$A$6:$A$305,MATCH($A18,'الوحدات'!$O$6:$O$305,0))&amp;"")</f>
        <v/>
      </c>
      <c r="C18" s="6">
        <f>IF($A18="","",INDEX('الوحدات'!$C$6:$C$305,MATCH($A18,'الوحدات'!$O$6:$O$305,0))&amp;"")</f>
        <v/>
      </c>
      <c r="D18" s="6">
        <f>IF($A18="","",INDEX('الوحدات'!$D$6:$D$305,MATCH($A18,'الوحدات'!$O$6:$O$305,0))&amp;"")</f>
        <v/>
      </c>
      <c r="E18" s="19">
        <f>IF($A18="","",INDEX('الوحدات'!$K$6:$K$305,MATCH($A18,'الوحدات'!$O$6:$O$305,0)))</f>
        <v/>
      </c>
      <c r="F18" s="20">
        <f>IF($A18="","",INDEX('الوحدات'!$L$6:$L$305,MATCH($A18,'الوحدات'!$O$6:$O$305,0)))</f>
        <v/>
      </c>
      <c r="G18" s="21">
        <f>IF($A18="","",INDEX('الوحدات'!$M$6:$M$305,MATCH($A18,'الوحدات'!$O$6:$O$305,0)))</f>
        <v/>
      </c>
      <c r="H18" s="6">
        <f>IF($A18="","",INDEX('الوحدات'!$B$6:$B$305,MATCH($A18,'الوحدات'!$O$6:$O$305,0))&amp;"")</f>
        <v/>
      </c>
    </row>
    <row r="19">
      <c r="A19" s="6">
        <f>IF(13&lt;=$B$4,13,"")</f>
        <v/>
      </c>
      <c r="B19" s="6">
        <f>IF($A19="","",INDEX('الوحدات'!$A$6:$A$305,MATCH($A19,'الوحدات'!$O$6:$O$305,0))&amp;"")</f>
        <v/>
      </c>
      <c r="C19" s="6">
        <f>IF($A19="","",INDEX('الوحدات'!$C$6:$C$305,MATCH($A19,'الوحدات'!$O$6:$O$305,0))&amp;"")</f>
        <v/>
      </c>
      <c r="D19" s="6">
        <f>IF($A19="","",INDEX('الوحدات'!$D$6:$D$305,MATCH($A19,'الوحدات'!$O$6:$O$305,0))&amp;"")</f>
        <v/>
      </c>
      <c r="E19" s="19">
        <f>IF($A19="","",INDEX('الوحدات'!$K$6:$K$305,MATCH($A19,'الوحدات'!$O$6:$O$305,0)))</f>
        <v/>
      </c>
      <c r="F19" s="20">
        <f>IF($A19="","",INDEX('الوحدات'!$L$6:$L$305,MATCH($A19,'الوحدات'!$O$6:$O$305,0)))</f>
        <v/>
      </c>
      <c r="G19" s="21">
        <f>IF($A19="","",INDEX('الوحدات'!$M$6:$M$305,MATCH($A19,'الوحدات'!$O$6:$O$305,0)))</f>
        <v/>
      </c>
      <c r="H19" s="6">
        <f>IF($A19="","",INDEX('الوحدات'!$B$6:$B$305,MATCH($A19,'الوحدات'!$O$6:$O$305,0))&amp;"")</f>
        <v/>
      </c>
    </row>
    <row r="20">
      <c r="A20" s="6">
        <f>IF(14&lt;=$B$4,14,"")</f>
        <v/>
      </c>
      <c r="B20" s="6">
        <f>IF($A20="","",INDEX('الوحدات'!$A$6:$A$305,MATCH($A20,'الوحدات'!$O$6:$O$305,0))&amp;"")</f>
        <v/>
      </c>
      <c r="C20" s="6">
        <f>IF($A20="","",INDEX('الوحدات'!$C$6:$C$305,MATCH($A20,'الوحدات'!$O$6:$O$305,0))&amp;"")</f>
        <v/>
      </c>
      <c r="D20" s="6">
        <f>IF($A20="","",INDEX('الوحدات'!$D$6:$D$305,MATCH($A20,'الوحدات'!$O$6:$O$305,0))&amp;"")</f>
        <v/>
      </c>
      <c r="E20" s="19">
        <f>IF($A20="","",INDEX('الوحدات'!$K$6:$K$305,MATCH($A20,'الوحدات'!$O$6:$O$305,0)))</f>
        <v/>
      </c>
      <c r="F20" s="20">
        <f>IF($A20="","",INDEX('الوحدات'!$L$6:$L$305,MATCH($A20,'الوحدات'!$O$6:$O$305,0)))</f>
        <v/>
      </c>
      <c r="G20" s="21">
        <f>IF($A20="","",INDEX('الوحدات'!$M$6:$M$305,MATCH($A20,'الوحدات'!$O$6:$O$305,0)))</f>
        <v/>
      </c>
      <c r="H20" s="6">
        <f>IF($A20="","",INDEX('الوحدات'!$B$6:$B$305,MATCH($A20,'الوحدات'!$O$6:$O$305,0))&amp;"")</f>
        <v/>
      </c>
    </row>
    <row r="21">
      <c r="A21" s="6">
        <f>IF(15&lt;=$B$4,15,"")</f>
        <v/>
      </c>
      <c r="B21" s="6">
        <f>IF($A21="","",INDEX('الوحدات'!$A$6:$A$305,MATCH($A21,'الوحدات'!$O$6:$O$305,0))&amp;"")</f>
        <v/>
      </c>
      <c r="C21" s="6">
        <f>IF($A21="","",INDEX('الوحدات'!$C$6:$C$305,MATCH($A21,'الوحدات'!$O$6:$O$305,0))&amp;"")</f>
        <v/>
      </c>
      <c r="D21" s="6">
        <f>IF($A21="","",INDEX('الوحدات'!$D$6:$D$305,MATCH($A21,'الوحدات'!$O$6:$O$305,0))&amp;"")</f>
        <v/>
      </c>
      <c r="E21" s="19">
        <f>IF($A21="","",INDEX('الوحدات'!$K$6:$K$305,MATCH($A21,'الوحدات'!$O$6:$O$305,0)))</f>
        <v/>
      </c>
      <c r="F21" s="20">
        <f>IF($A21="","",INDEX('الوحدات'!$L$6:$L$305,MATCH($A21,'الوحدات'!$O$6:$O$305,0)))</f>
        <v/>
      </c>
      <c r="G21" s="21">
        <f>IF($A21="","",INDEX('الوحدات'!$M$6:$M$305,MATCH($A21,'الوحدات'!$O$6:$O$305,0)))</f>
        <v/>
      </c>
      <c r="H21" s="6">
        <f>IF($A21="","",INDEX('الوحدات'!$B$6:$B$305,MATCH($A21,'الوحدات'!$O$6:$O$305,0))&amp;"")</f>
        <v/>
      </c>
    </row>
    <row r="22">
      <c r="A22" s="6">
        <f>IF(16&lt;=$B$4,16,"")</f>
        <v/>
      </c>
      <c r="B22" s="6">
        <f>IF($A22="","",INDEX('الوحدات'!$A$6:$A$305,MATCH($A22,'الوحدات'!$O$6:$O$305,0))&amp;"")</f>
        <v/>
      </c>
      <c r="C22" s="6">
        <f>IF($A22="","",INDEX('الوحدات'!$C$6:$C$305,MATCH($A22,'الوحدات'!$O$6:$O$305,0))&amp;"")</f>
        <v/>
      </c>
      <c r="D22" s="6">
        <f>IF($A22="","",INDEX('الوحدات'!$D$6:$D$305,MATCH($A22,'الوحدات'!$O$6:$O$305,0))&amp;"")</f>
        <v/>
      </c>
      <c r="E22" s="19">
        <f>IF($A22="","",INDEX('الوحدات'!$K$6:$K$305,MATCH($A22,'الوحدات'!$O$6:$O$305,0)))</f>
        <v/>
      </c>
      <c r="F22" s="20">
        <f>IF($A22="","",INDEX('الوحدات'!$L$6:$L$305,MATCH($A22,'الوحدات'!$O$6:$O$305,0)))</f>
        <v/>
      </c>
      <c r="G22" s="21">
        <f>IF($A22="","",INDEX('الوحدات'!$M$6:$M$305,MATCH($A22,'الوحدات'!$O$6:$O$305,0)))</f>
        <v/>
      </c>
      <c r="H22" s="6">
        <f>IF($A22="","",INDEX('الوحدات'!$B$6:$B$305,MATCH($A22,'الوحدات'!$O$6:$O$305,0))&amp;"")</f>
        <v/>
      </c>
    </row>
    <row r="23">
      <c r="A23" s="6">
        <f>IF(17&lt;=$B$4,17,"")</f>
        <v/>
      </c>
      <c r="B23" s="6">
        <f>IF($A23="","",INDEX('الوحدات'!$A$6:$A$305,MATCH($A23,'الوحدات'!$O$6:$O$305,0))&amp;"")</f>
        <v/>
      </c>
      <c r="C23" s="6">
        <f>IF($A23="","",INDEX('الوحدات'!$C$6:$C$305,MATCH($A23,'الوحدات'!$O$6:$O$305,0))&amp;"")</f>
        <v/>
      </c>
      <c r="D23" s="6">
        <f>IF($A23="","",INDEX('الوحدات'!$D$6:$D$305,MATCH($A23,'الوحدات'!$O$6:$O$305,0))&amp;"")</f>
        <v/>
      </c>
      <c r="E23" s="19">
        <f>IF($A23="","",INDEX('الوحدات'!$K$6:$K$305,MATCH($A23,'الوحدات'!$O$6:$O$305,0)))</f>
        <v/>
      </c>
      <c r="F23" s="20">
        <f>IF($A23="","",INDEX('الوحدات'!$L$6:$L$305,MATCH($A23,'الوحدات'!$O$6:$O$305,0)))</f>
        <v/>
      </c>
      <c r="G23" s="21">
        <f>IF($A23="","",INDEX('الوحدات'!$M$6:$M$305,MATCH($A23,'الوحدات'!$O$6:$O$305,0)))</f>
        <v/>
      </c>
      <c r="H23" s="6">
        <f>IF($A23="","",INDEX('الوحدات'!$B$6:$B$305,MATCH($A23,'الوحدات'!$O$6:$O$305,0))&amp;"")</f>
        <v/>
      </c>
    </row>
    <row r="24">
      <c r="A24" s="6">
        <f>IF(18&lt;=$B$4,18,"")</f>
        <v/>
      </c>
      <c r="B24" s="6">
        <f>IF($A24="","",INDEX('الوحدات'!$A$6:$A$305,MATCH($A24,'الوحدات'!$O$6:$O$305,0))&amp;"")</f>
        <v/>
      </c>
      <c r="C24" s="6">
        <f>IF($A24="","",INDEX('الوحدات'!$C$6:$C$305,MATCH($A24,'الوحدات'!$O$6:$O$305,0))&amp;"")</f>
        <v/>
      </c>
      <c r="D24" s="6">
        <f>IF($A24="","",INDEX('الوحدات'!$D$6:$D$305,MATCH($A24,'الوحدات'!$O$6:$O$305,0))&amp;"")</f>
        <v/>
      </c>
      <c r="E24" s="19">
        <f>IF($A24="","",INDEX('الوحدات'!$K$6:$K$305,MATCH($A24,'الوحدات'!$O$6:$O$305,0)))</f>
        <v/>
      </c>
      <c r="F24" s="20">
        <f>IF($A24="","",INDEX('الوحدات'!$L$6:$L$305,MATCH($A24,'الوحدات'!$O$6:$O$305,0)))</f>
        <v/>
      </c>
      <c r="G24" s="21">
        <f>IF($A24="","",INDEX('الوحدات'!$M$6:$M$305,MATCH($A24,'الوحدات'!$O$6:$O$305,0)))</f>
        <v/>
      </c>
      <c r="H24" s="6">
        <f>IF($A24="","",INDEX('الوحدات'!$B$6:$B$305,MATCH($A24,'الوحدات'!$O$6:$O$305,0))&amp;"")</f>
        <v/>
      </c>
    </row>
    <row r="25">
      <c r="A25" s="6">
        <f>IF(19&lt;=$B$4,19,"")</f>
        <v/>
      </c>
      <c r="B25" s="6">
        <f>IF($A25="","",INDEX('الوحدات'!$A$6:$A$305,MATCH($A25,'الوحدات'!$O$6:$O$305,0))&amp;"")</f>
        <v/>
      </c>
      <c r="C25" s="6">
        <f>IF($A25="","",INDEX('الوحدات'!$C$6:$C$305,MATCH($A25,'الوحدات'!$O$6:$O$305,0))&amp;"")</f>
        <v/>
      </c>
      <c r="D25" s="6">
        <f>IF($A25="","",INDEX('الوحدات'!$D$6:$D$305,MATCH($A25,'الوحدات'!$O$6:$O$305,0))&amp;"")</f>
        <v/>
      </c>
      <c r="E25" s="19">
        <f>IF($A25="","",INDEX('الوحدات'!$K$6:$K$305,MATCH($A25,'الوحدات'!$O$6:$O$305,0)))</f>
        <v/>
      </c>
      <c r="F25" s="20">
        <f>IF($A25="","",INDEX('الوحدات'!$L$6:$L$305,MATCH($A25,'الوحدات'!$O$6:$O$305,0)))</f>
        <v/>
      </c>
      <c r="G25" s="21">
        <f>IF($A25="","",INDEX('الوحدات'!$M$6:$M$305,MATCH($A25,'الوحدات'!$O$6:$O$305,0)))</f>
        <v/>
      </c>
      <c r="H25" s="6">
        <f>IF($A25="","",INDEX('الوحدات'!$B$6:$B$305,MATCH($A25,'الوحدات'!$O$6:$O$305,0))&amp;"")</f>
        <v/>
      </c>
    </row>
    <row r="26">
      <c r="A26" s="6">
        <f>IF(20&lt;=$B$4,20,"")</f>
        <v/>
      </c>
      <c r="B26" s="6">
        <f>IF($A26="","",INDEX('الوحدات'!$A$6:$A$305,MATCH($A26,'الوحدات'!$O$6:$O$305,0))&amp;"")</f>
        <v/>
      </c>
      <c r="C26" s="6">
        <f>IF($A26="","",INDEX('الوحدات'!$C$6:$C$305,MATCH($A26,'الوحدات'!$O$6:$O$305,0))&amp;"")</f>
        <v/>
      </c>
      <c r="D26" s="6">
        <f>IF($A26="","",INDEX('الوحدات'!$D$6:$D$305,MATCH($A26,'الوحدات'!$O$6:$O$305,0))&amp;"")</f>
        <v/>
      </c>
      <c r="E26" s="19">
        <f>IF($A26="","",INDEX('الوحدات'!$K$6:$K$305,MATCH($A26,'الوحدات'!$O$6:$O$305,0)))</f>
        <v/>
      </c>
      <c r="F26" s="20">
        <f>IF($A26="","",INDEX('الوحدات'!$L$6:$L$305,MATCH($A26,'الوحدات'!$O$6:$O$305,0)))</f>
        <v/>
      </c>
      <c r="G26" s="21">
        <f>IF($A26="","",INDEX('الوحدات'!$M$6:$M$305,MATCH($A26,'الوحدات'!$O$6:$O$305,0)))</f>
        <v/>
      </c>
      <c r="H26" s="6">
        <f>IF($A26="","",INDEX('الوحدات'!$B$6:$B$305,MATCH($A26,'الوحدات'!$O$6:$O$305,0))&amp;"")</f>
        <v/>
      </c>
    </row>
    <row r="27">
      <c r="A27" s="6">
        <f>IF(21&lt;=$B$4,21,"")</f>
        <v/>
      </c>
      <c r="B27" s="6">
        <f>IF($A27="","",INDEX('الوحدات'!$A$6:$A$305,MATCH($A27,'الوحدات'!$O$6:$O$305,0))&amp;"")</f>
        <v/>
      </c>
      <c r="C27" s="6">
        <f>IF($A27="","",INDEX('الوحدات'!$C$6:$C$305,MATCH($A27,'الوحدات'!$O$6:$O$305,0))&amp;"")</f>
        <v/>
      </c>
      <c r="D27" s="6">
        <f>IF($A27="","",INDEX('الوحدات'!$D$6:$D$305,MATCH($A27,'الوحدات'!$O$6:$O$305,0))&amp;"")</f>
        <v/>
      </c>
      <c r="E27" s="19">
        <f>IF($A27="","",INDEX('الوحدات'!$K$6:$K$305,MATCH($A27,'الوحدات'!$O$6:$O$305,0)))</f>
        <v/>
      </c>
      <c r="F27" s="20">
        <f>IF($A27="","",INDEX('الوحدات'!$L$6:$L$305,MATCH($A27,'الوحدات'!$O$6:$O$305,0)))</f>
        <v/>
      </c>
      <c r="G27" s="21">
        <f>IF($A27="","",INDEX('الوحدات'!$M$6:$M$305,MATCH($A27,'الوحدات'!$O$6:$O$305,0)))</f>
        <v/>
      </c>
      <c r="H27" s="6">
        <f>IF($A27="","",INDEX('الوحدات'!$B$6:$B$305,MATCH($A27,'الوحدات'!$O$6:$O$305,0))&amp;"")</f>
        <v/>
      </c>
    </row>
    <row r="28">
      <c r="A28" s="6">
        <f>IF(22&lt;=$B$4,22,"")</f>
        <v/>
      </c>
      <c r="B28" s="6">
        <f>IF($A28="","",INDEX('الوحدات'!$A$6:$A$305,MATCH($A28,'الوحدات'!$O$6:$O$305,0))&amp;"")</f>
        <v/>
      </c>
      <c r="C28" s="6">
        <f>IF($A28="","",INDEX('الوحدات'!$C$6:$C$305,MATCH($A28,'الوحدات'!$O$6:$O$305,0))&amp;"")</f>
        <v/>
      </c>
      <c r="D28" s="6">
        <f>IF($A28="","",INDEX('الوحدات'!$D$6:$D$305,MATCH($A28,'الوحدات'!$O$6:$O$305,0))&amp;"")</f>
        <v/>
      </c>
      <c r="E28" s="19">
        <f>IF($A28="","",INDEX('الوحدات'!$K$6:$K$305,MATCH($A28,'الوحدات'!$O$6:$O$305,0)))</f>
        <v/>
      </c>
      <c r="F28" s="20">
        <f>IF($A28="","",INDEX('الوحدات'!$L$6:$L$305,MATCH($A28,'الوحدات'!$O$6:$O$305,0)))</f>
        <v/>
      </c>
      <c r="G28" s="21">
        <f>IF($A28="","",INDEX('الوحدات'!$M$6:$M$305,MATCH($A28,'الوحدات'!$O$6:$O$305,0)))</f>
        <v/>
      </c>
      <c r="H28" s="6">
        <f>IF($A28="","",INDEX('الوحدات'!$B$6:$B$305,MATCH($A28,'الوحدات'!$O$6:$O$305,0))&amp;"")</f>
        <v/>
      </c>
    </row>
    <row r="29">
      <c r="A29" s="6">
        <f>IF(23&lt;=$B$4,23,"")</f>
        <v/>
      </c>
      <c r="B29" s="6">
        <f>IF($A29="","",INDEX('الوحدات'!$A$6:$A$305,MATCH($A29,'الوحدات'!$O$6:$O$305,0))&amp;"")</f>
        <v/>
      </c>
      <c r="C29" s="6">
        <f>IF($A29="","",INDEX('الوحدات'!$C$6:$C$305,MATCH($A29,'الوحدات'!$O$6:$O$305,0))&amp;"")</f>
        <v/>
      </c>
      <c r="D29" s="6">
        <f>IF($A29="","",INDEX('الوحدات'!$D$6:$D$305,MATCH($A29,'الوحدات'!$O$6:$O$305,0))&amp;"")</f>
        <v/>
      </c>
      <c r="E29" s="19">
        <f>IF($A29="","",INDEX('الوحدات'!$K$6:$K$305,MATCH($A29,'الوحدات'!$O$6:$O$305,0)))</f>
        <v/>
      </c>
      <c r="F29" s="20">
        <f>IF($A29="","",INDEX('الوحدات'!$L$6:$L$305,MATCH($A29,'الوحدات'!$O$6:$O$305,0)))</f>
        <v/>
      </c>
      <c r="G29" s="21">
        <f>IF($A29="","",INDEX('الوحدات'!$M$6:$M$305,MATCH($A29,'الوحدات'!$O$6:$O$305,0)))</f>
        <v/>
      </c>
      <c r="H29" s="6">
        <f>IF($A29="","",INDEX('الوحدات'!$B$6:$B$305,MATCH($A29,'الوحدات'!$O$6:$O$305,0))&amp;"")</f>
        <v/>
      </c>
    </row>
    <row r="30">
      <c r="A30" s="6">
        <f>IF(24&lt;=$B$4,24,"")</f>
        <v/>
      </c>
      <c r="B30" s="6">
        <f>IF($A30="","",INDEX('الوحدات'!$A$6:$A$305,MATCH($A30,'الوحدات'!$O$6:$O$305,0))&amp;"")</f>
        <v/>
      </c>
      <c r="C30" s="6">
        <f>IF($A30="","",INDEX('الوحدات'!$C$6:$C$305,MATCH($A30,'الوحدات'!$O$6:$O$305,0))&amp;"")</f>
        <v/>
      </c>
      <c r="D30" s="6">
        <f>IF($A30="","",INDEX('الوحدات'!$D$6:$D$305,MATCH($A30,'الوحدات'!$O$6:$O$305,0))&amp;"")</f>
        <v/>
      </c>
      <c r="E30" s="19">
        <f>IF($A30="","",INDEX('الوحدات'!$K$6:$K$305,MATCH($A30,'الوحدات'!$O$6:$O$305,0)))</f>
        <v/>
      </c>
      <c r="F30" s="20">
        <f>IF($A30="","",INDEX('الوحدات'!$L$6:$L$305,MATCH($A30,'الوحدات'!$O$6:$O$305,0)))</f>
        <v/>
      </c>
      <c r="G30" s="21">
        <f>IF($A30="","",INDEX('الوحدات'!$M$6:$M$305,MATCH($A30,'الوحدات'!$O$6:$O$305,0)))</f>
        <v/>
      </c>
      <c r="H30" s="6">
        <f>IF($A30="","",INDEX('الوحدات'!$B$6:$B$305,MATCH($A30,'الوحدات'!$O$6:$O$305,0))&amp;"")</f>
        <v/>
      </c>
    </row>
    <row r="31">
      <c r="A31" s="6">
        <f>IF(25&lt;=$B$4,25,"")</f>
        <v/>
      </c>
      <c r="B31" s="6">
        <f>IF($A31="","",INDEX('الوحدات'!$A$6:$A$305,MATCH($A31,'الوحدات'!$O$6:$O$305,0))&amp;"")</f>
        <v/>
      </c>
      <c r="C31" s="6">
        <f>IF($A31="","",INDEX('الوحدات'!$C$6:$C$305,MATCH($A31,'الوحدات'!$O$6:$O$305,0))&amp;"")</f>
        <v/>
      </c>
      <c r="D31" s="6">
        <f>IF($A31="","",INDEX('الوحدات'!$D$6:$D$305,MATCH($A31,'الوحدات'!$O$6:$O$305,0))&amp;"")</f>
        <v/>
      </c>
      <c r="E31" s="19">
        <f>IF($A31="","",INDEX('الوحدات'!$K$6:$K$305,MATCH($A31,'الوحدات'!$O$6:$O$305,0)))</f>
        <v/>
      </c>
      <c r="F31" s="20">
        <f>IF($A31="","",INDEX('الوحدات'!$L$6:$L$305,MATCH($A31,'الوحدات'!$O$6:$O$305,0)))</f>
        <v/>
      </c>
      <c r="G31" s="21">
        <f>IF($A31="","",INDEX('الوحدات'!$M$6:$M$305,MATCH($A31,'الوحدات'!$O$6:$O$305,0)))</f>
        <v/>
      </c>
      <c r="H31" s="6">
        <f>IF($A31="","",INDEX('الوحدات'!$B$6:$B$305,MATCH($A31,'الوحدات'!$O$6:$O$305,0))&amp;"")</f>
        <v/>
      </c>
    </row>
    <row r="32">
      <c r="A32" s="6">
        <f>IF(26&lt;=$B$4,26,"")</f>
        <v/>
      </c>
      <c r="B32" s="6">
        <f>IF($A32="","",INDEX('الوحدات'!$A$6:$A$305,MATCH($A32,'الوحدات'!$O$6:$O$305,0))&amp;"")</f>
        <v/>
      </c>
      <c r="C32" s="6">
        <f>IF($A32="","",INDEX('الوحدات'!$C$6:$C$305,MATCH($A32,'الوحدات'!$O$6:$O$305,0))&amp;"")</f>
        <v/>
      </c>
      <c r="D32" s="6">
        <f>IF($A32="","",INDEX('الوحدات'!$D$6:$D$305,MATCH($A32,'الوحدات'!$O$6:$O$305,0))&amp;"")</f>
        <v/>
      </c>
      <c r="E32" s="19">
        <f>IF($A32="","",INDEX('الوحدات'!$K$6:$K$305,MATCH($A32,'الوحدات'!$O$6:$O$305,0)))</f>
        <v/>
      </c>
      <c r="F32" s="20">
        <f>IF($A32="","",INDEX('الوحدات'!$L$6:$L$305,MATCH($A32,'الوحدات'!$O$6:$O$305,0)))</f>
        <v/>
      </c>
      <c r="G32" s="21">
        <f>IF($A32="","",INDEX('الوحدات'!$M$6:$M$305,MATCH($A32,'الوحدات'!$O$6:$O$305,0)))</f>
        <v/>
      </c>
      <c r="H32" s="6">
        <f>IF($A32="","",INDEX('الوحدات'!$B$6:$B$305,MATCH($A32,'الوحدات'!$O$6:$O$305,0))&amp;"")</f>
        <v/>
      </c>
    </row>
    <row r="33">
      <c r="A33" s="6">
        <f>IF(27&lt;=$B$4,27,"")</f>
        <v/>
      </c>
      <c r="B33" s="6">
        <f>IF($A33="","",INDEX('الوحدات'!$A$6:$A$305,MATCH($A33,'الوحدات'!$O$6:$O$305,0))&amp;"")</f>
        <v/>
      </c>
      <c r="C33" s="6">
        <f>IF($A33="","",INDEX('الوحدات'!$C$6:$C$305,MATCH($A33,'الوحدات'!$O$6:$O$305,0))&amp;"")</f>
        <v/>
      </c>
      <c r="D33" s="6">
        <f>IF($A33="","",INDEX('الوحدات'!$D$6:$D$305,MATCH($A33,'الوحدات'!$O$6:$O$305,0))&amp;"")</f>
        <v/>
      </c>
      <c r="E33" s="19">
        <f>IF($A33="","",INDEX('الوحدات'!$K$6:$K$305,MATCH($A33,'الوحدات'!$O$6:$O$305,0)))</f>
        <v/>
      </c>
      <c r="F33" s="20">
        <f>IF($A33="","",INDEX('الوحدات'!$L$6:$L$305,MATCH($A33,'الوحدات'!$O$6:$O$305,0)))</f>
        <v/>
      </c>
      <c r="G33" s="21">
        <f>IF($A33="","",INDEX('الوحدات'!$M$6:$M$305,MATCH($A33,'الوحدات'!$O$6:$O$305,0)))</f>
        <v/>
      </c>
      <c r="H33" s="6">
        <f>IF($A33="","",INDEX('الوحدات'!$B$6:$B$305,MATCH($A33,'الوحدات'!$O$6:$O$305,0))&amp;"")</f>
        <v/>
      </c>
    </row>
    <row r="34">
      <c r="A34" s="6">
        <f>IF(28&lt;=$B$4,28,"")</f>
        <v/>
      </c>
      <c r="B34" s="6">
        <f>IF($A34="","",INDEX('الوحدات'!$A$6:$A$305,MATCH($A34,'الوحدات'!$O$6:$O$305,0))&amp;"")</f>
        <v/>
      </c>
      <c r="C34" s="6">
        <f>IF($A34="","",INDEX('الوحدات'!$C$6:$C$305,MATCH($A34,'الوحدات'!$O$6:$O$305,0))&amp;"")</f>
        <v/>
      </c>
      <c r="D34" s="6">
        <f>IF($A34="","",INDEX('الوحدات'!$D$6:$D$305,MATCH($A34,'الوحدات'!$O$6:$O$305,0))&amp;"")</f>
        <v/>
      </c>
      <c r="E34" s="19">
        <f>IF($A34="","",INDEX('الوحدات'!$K$6:$K$305,MATCH($A34,'الوحدات'!$O$6:$O$305,0)))</f>
        <v/>
      </c>
      <c r="F34" s="20">
        <f>IF($A34="","",INDEX('الوحدات'!$L$6:$L$305,MATCH($A34,'الوحدات'!$O$6:$O$305,0)))</f>
        <v/>
      </c>
      <c r="G34" s="21">
        <f>IF($A34="","",INDEX('الوحدات'!$M$6:$M$305,MATCH($A34,'الوحدات'!$O$6:$O$305,0)))</f>
        <v/>
      </c>
      <c r="H34" s="6">
        <f>IF($A34="","",INDEX('الوحدات'!$B$6:$B$305,MATCH($A34,'الوحدات'!$O$6:$O$305,0))&amp;"")</f>
        <v/>
      </c>
    </row>
    <row r="35">
      <c r="A35" s="6">
        <f>IF(29&lt;=$B$4,29,"")</f>
        <v/>
      </c>
      <c r="B35" s="6">
        <f>IF($A35="","",INDEX('الوحدات'!$A$6:$A$305,MATCH($A35,'الوحدات'!$O$6:$O$305,0))&amp;"")</f>
        <v/>
      </c>
      <c r="C35" s="6">
        <f>IF($A35="","",INDEX('الوحدات'!$C$6:$C$305,MATCH($A35,'الوحدات'!$O$6:$O$305,0))&amp;"")</f>
        <v/>
      </c>
      <c r="D35" s="6">
        <f>IF($A35="","",INDEX('الوحدات'!$D$6:$D$305,MATCH($A35,'الوحدات'!$O$6:$O$305,0))&amp;"")</f>
        <v/>
      </c>
      <c r="E35" s="19">
        <f>IF($A35="","",INDEX('الوحدات'!$K$6:$K$305,MATCH($A35,'الوحدات'!$O$6:$O$305,0)))</f>
        <v/>
      </c>
      <c r="F35" s="20">
        <f>IF($A35="","",INDEX('الوحدات'!$L$6:$L$305,MATCH($A35,'الوحدات'!$O$6:$O$305,0)))</f>
        <v/>
      </c>
      <c r="G35" s="21">
        <f>IF($A35="","",INDEX('الوحدات'!$M$6:$M$305,MATCH($A35,'الوحدات'!$O$6:$O$305,0)))</f>
        <v/>
      </c>
      <c r="H35" s="6">
        <f>IF($A35="","",INDEX('الوحدات'!$B$6:$B$305,MATCH($A35,'الوحدات'!$O$6:$O$305,0))&amp;"")</f>
        <v/>
      </c>
    </row>
    <row r="36">
      <c r="A36" s="6">
        <f>IF(30&lt;=$B$4,30,"")</f>
        <v/>
      </c>
      <c r="B36" s="6">
        <f>IF($A36="","",INDEX('الوحدات'!$A$6:$A$305,MATCH($A36,'الوحدات'!$O$6:$O$305,0))&amp;"")</f>
        <v/>
      </c>
      <c r="C36" s="6">
        <f>IF($A36="","",INDEX('الوحدات'!$C$6:$C$305,MATCH($A36,'الوحدات'!$O$6:$O$305,0))&amp;"")</f>
        <v/>
      </c>
      <c r="D36" s="6">
        <f>IF($A36="","",INDEX('الوحدات'!$D$6:$D$305,MATCH($A36,'الوحدات'!$O$6:$O$305,0))&amp;"")</f>
        <v/>
      </c>
      <c r="E36" s="19">
        <f>IF($A36="","",INDEX('الوحدات'!$K$6:$K$305,MATCH($A36,'الوحدات'!$O$6:$O$305,0)))</f>
        <v/>
      </c>
      <c r="F36" s="20">
        <f>IF($A36="","",INDEX('الوحدات'!$L$6:$L$305,MATCH($A36,'الوحدات'!$O$6:$O$305,0)))</f>
        <v/>
      </c>
      <c r="G36" s="21">
        <f>IF($A36="","",INDEX('الوحدات'!$M$6:$M$305,MATCH($A36,'الوحدات'!$O$6:$O$305,0)))</f>
        <v/>
      </c>
      <c r="H36" s="6">
        <f>IF($A36="","",INDEX('الوحدات'!$B$6:$B$305,MATCH($A36,'الوحدات'!$O$6:$O$305,0))&amp;"")</f>
        <v/>
      </c>
    </row>
    <row r="37">
      <c r="A37" s="6">
        <f>IF(31&lt;=$B$4,31,"")</f>
        <v/>
      </c>
      <c r="B37" s="6">
        <f>IF($A37="","",INDEX('الوحدات'!$A$6:$A$305,MATCH($A37,'الوحدات'!$O$6:$O$305,0))&amp;"")</f>
        <v/>
      </c>
      <c r="C37" s="6">
        <f>IF($A37="","",INDEX('الوحدات'!$C$6:$C$305,MATCH($A37,'الوحدات'!$O$6:$O$305,0))&amp;"")</f>
        <v/>
      </c>
      <c r="D37" s="6">
        <f>IF($A37="","",INDEX('الوحدات'!$D$6:$D$305,MATCH($A37,'الوحدات'!$O$6:$O$305,0))&amp;"")</f>
        <v/>
      </c>
      <c r="E37" s="19">
        <f>IF($A37="","",INDEX('الوحدات'!$K$6:$K$305,MATCH($A37,'الوحدات'!$O$6:$O$305,0)))</f>
        <v/>
      </c>
      <c r="F37" s="20">
        <f>IF($A37="","",INDEX('الوحدات'!$L$6:$L$305,MATCH($A37,'الوحدات'!$O$6:$O$305,0)))</f>
        <v/>
      </c>
      <c r="G37" s="21">
        <f>IF($A37="","",INDEX('الوحدات'!$M$6:$M$305,MATCH($A37,'الوحدات'!$O$6:$O$305,0)))</f>
        <v/>
      </c>
      <c r="H37" s="6">
        <f>IF($A37="","",INDEX('الوحدات'!$B$6:$B$305,MATCH($A37,'الوحدات'!$O$6:$O$305,0))&amp;"")</f>
        <v/>
      </c>
    </row>
    <row r="38">
      <c r="A38" s="6">
        <f>IF(32&lt;=$B$4,32,"")</f>
        <v/>
      </c>
      <c r="B38" s="6">
        <f>IF($A38="","",INDEX('الوحدات'!$A$6:$A$305,MATCH($A38,'الوحدات'!$O$6:$O$305,0))&amp;"")</f>
        <v/>
      </c>
      <c r="C38" s="6">
        <f>IF($A38="","",INDEX('الوحدات'!$C$6:$C$305,MATCH($A38,'الوحدات'!$O$6:$O$305,0))&amp;"")</f>
        <v/>
      </c>
      <c r="D38" s="6">
        <f>IF($A38="","",INDEX('الوحدات'!$D$6:$D$305,MATCH($A38,'الوحدات'!$O$6:$O$305,0))&amp;"")</f>
        <v/>
      </c>
      <c r="E38" s="19">
        <f>IF($A38="","",INDEX('الوحدات'!$K$6:$K$305,MATCH($A38,'الوحدات'!$O$6:$O$305,0)))</f>
        <v/>
      </c>
      <c r="F38" s="20">
        <f>IF($A38="","",INDEX('الوحدات'!$L$6:$L$305,MATCH($A38,'الوحدات'!$O$6:$O$305,0)))</f>
        <v/>
      </c>
      <c r="G38" s="21">
        <f>IF($A38="","",INDEX('الوحدات'!$M$6:$M$305,MATCH($A38,'الوحدات'!$O$6:$O$305,0)))</f>
        <v/>
      </c>
      <c r="H38" s="6">
        <f>IF($A38="","",INDEX('الوحدات'!$B$6:$B$305,MATCH($A38,'الوحدات'!$O$6:$O$305,0))&amp;"")</f>
        <v/>
      </c>
    </row>
    <row r="39">
      <c r="A39" s="6">
        <f>IF(33&lt;=$B$4,33,"")</f>
        <v/>
      </c>
      <c r="B39" s="6">
        <f>IF($A39="","",INDEX('الوحدات'!$A$6:$A$305,MATCH($A39,'الوحدات'!$O$6:$O$305,0))&amp;"")</f>
        <v/>
      </c>
      <c r="C39" s="6">
        <f>IF($A39="","",INDEX('الوحدات'!$C$6:$C$305,MATCH($A39,'الوحدات'!$O$6:$O$305,0))&amp;"")</f>
        <v/>
      </c>
      <c r="D39" s="6">
        <f>IF($A39="","",INDEX('الوحدات'!$D$6:$D$305,MATCH($A39,'الوحدات'!$O$6:$O$305,0))&amp;"")</f>
        <v/>
      </c>
      <c r="E39" s="19">
        <f>IF($A39="","",INDEX('الوحدات'!$K$6:$K$305,MATCH($A39,'الوحدات'!$O$6:$O$305,0)))</f>
        <v/>
      </c>
      <c r="F39" s="20">
        <f>IF($A39="","",INDEX('الوحدات'!$L$6:$L$305,MATCH($A39,'الوحدات'!$O$6:$O$305,0)))</f>
        <v/>
      </c>
      <c r="G39" s="21">
        <f>IF($A39="","",INDEX('الوحدات'!$M$6:$M$305,MATCH($A39,'الوحدات'!$O$6:$O$305,0)))</f>
        <v/>
      </c>
      <c r="H39" s="6">
        <f>IF($A39="","",INDEX('الوحدات'!$B$6:$B$305,MATCH($A39,'الوحدات'!$O$6:$O$305,0))&amp;"")</f>
        <v/>
      </c>
    </row>
    <row r="40">
      <c r="A40" s="6">
        <f>IF(34&lt;=$B$4,34,"")</f>
        <v/>
      </c>
      <c r="B40" s="6">
        <f>IF($A40="","",INDEX('الوحدات'!$A$6:$A$305,MATCH($A40,'الوحدات'!$O$6:$O$305,0))&amp;"")</f>
        <v/>
      </c>
      <c r="C40" s="6">
        <f>IF($A40="","",INDEX('الوحدات'!$C$6:$C$305,MATCH($A40,'الوحدات'!$O$6:$O$305,0))&amp;"")</f>
        <v/>
      </c>
      <c r="D40" s="6">
        <f>IF($A40="","",INDEX('الوحدات'!$D$6:$D$305,MATCH($A40,'الوحدات'!$O$6:$O$305,0))&amp;"")</f>
        <v/>
      </c>
      <c r="E40" s="19">
        <f>IF($A40="","",INDEX('الوحدات'!$K$6:$K$305,MATCH($A40,'الوحدات'!$O$6:$O$305,0)))</f>
        <v/>
      </c>
      <c r="F40" s="20">
        <f>IF($A40="","",INDEX('الوحدات'!$L$6:$L$305,MATCH($A40,'الوحدات'!$O$6:$O$305,0)))</f>
        <v/>
      </c>
      <c r="G40" s="21">
        <f>IF($A40="","",INDEX('الوحدات'!$M$6:$M$305,MATCH($A40,'الوحدات'!$O$6:$O$305,0)))</f>
        <v/>
      </c>
      <c r="H40" s="6">
        <f>IF($A40="","",INDEX('الوحدات'!$B$6:$B$305,MATCH($A40,'الوحدات'!$O$6:$O$305,0))&amp;"")</f>
        <v/>
      </c>
    </row>
    <row r="41">
      <c r="A41" s="6">
        <f>IF(35&lt;=$B$4,35,"")</f>
        <v/>
      </c>
      <c r="B41" s="6">
        <f>IF($A41="","",INDEX('الوحدات'!$A$6:$A$305,MATCH($A41,'الوحدات'!$O$6:$O$305,0))&amp;"")</f>
        <v/>
      </c>
      <c r="C41" s="6">
        <f>IF($A41="","",INDEX('الوحدات'!$C$6:$C$305,MATCH($A41,'الوحدات'!$O$6:$O$305,0))&amp;"")</f>
        <v/>
      </c>
      <c r="D41" s="6">
        <f>IF($A41="","",INDEX('الوحدات'!$D$6:$D$305,MATCH($A41,'الوحدات'!$O$6:$O$305,0))&amp;"")</f>
        <v/>
      </c>
      <c r="E41" s="19">
        <f>IF($A41="","",INDEX('الوحدات'!$K$6:$K$305,MATCH($A41,'الوحدات'!$O$6:$O$305,0)))</f>
        <v/>
      </c>
      <c r="F41" s="20">
        <f>IF($A41="","",INDEX('الوحدات'!$L$6:$L$305,MATCH($A41,'الوحدات'!$O$6:$O$305,0)))</f>
        <v/>
      </c>
      <c r="G41" s="21">
        <f>IF($A41="","",INDEX('الوحدات'!$M$6:$M$305,MATCH($A41,'الوحدات'!$O$6:$O$305,0)))</f>
        <v/>
      </c>
      <c r="H41" s="6">
        <f>IF($A41="","",INDEX('الوحدات'!$B$6:$B$305,MATCH($A41,'الوحدات'!$O$6:$O$305,0))&amp;"")</f>
        <v/>
      </c>
    </row>
    <row r="42">
      <c r="A42" s="6">
        <f>IF(36&lt;=$B$4,36,"")</f>
        <v/>
      </c>
      <c r="B42" s="6">
        <f>IF($A42="","",INDEX('الوحدات'!$A$6:$A$305,MATCH($A42,'الوحدات'!$O$6:$O$305,0))&amp;"")</f>
        <v/>
      </c>
      <c r="C42" s="6">
        <f>IF($A42="","",INDEX('الوحدات'!$C$6:$C$305,MATCH($A42,'الوحدات'!$O$6:$O$305,0))&amp;"")</f>
        <v/>
      </c>
      <c r="D42" s="6">
        <f>IF($A42="","",INDEX('الوحدات'!$D$6:$D$305,MATCH($A42,'الوحدات'!$O$6:$O$305,0))&amp;"")</f>
        <v/>
      </c>
      <c r="E42" s="19">
        <f>IF($A42="","",INDEX('الوحدات'!$K$6:$K$305,MATCH($A42,'الوحدات'!$O$6:$O$305,0)))</f>
        <v/>
      </c>
      <c r="F42" s="20">
        <f>IF($A42="","",INDEX('الوحدات'!$L$6:$L$305,MATCH($A42,'الوحدات'!$O$6:$O$305,0)))</f>
        <v/>
      </c>
      <c r="G42" s="21">
        <f>IF($A42="","",INDEX('الوحدات'!$M$6:$M$305,MATCH($A42,'الوحدات'!$O$6:$O$305,0)))</f>
        <v/>
      </c>
      <c r="H42" s="6">
        <f>IF($A42="","",INDEX('الوحدات'!$B$6:$B$305,MATCH($A42,'الوحدات'!$O$6:$O$305,0))&amp;"")</f>
        <v/>
      </c>
    </row>
    <row r="43">
      <c r="A43" s="6">
        <f>IF(37&lt;=$B$4,37,"")</f>
        <v/>
      </c>
      <c r="B43" s="6">
        <f>IF($A43="","",INDEX('الوحدات'!$A$6:$A$305,MATCH($A43,'الوحدات'!$O$6:$O$305,0))&amp;"")</f>
        <v/>
      </c>
      <c r="C43" s="6">
        <f>IF($A43="","",INDEX('الوحدات'!$C$6:$C$305,MATCH($A43,'الوحدات'!$O$6:$O$305,0))&amp;"")</f>
        <v/>
      </c>
      <c r="D43" s="6">
        <f>IF($A43="","",INDEX('الوحدات'!$D$6:$D$305,MATCH($A43,'الوحدات'!$O$6:$O$305,0))&amp;"")</f>
        <v/>
      </c>
      <c r="E43" s="19">
        <f>IF($A43="","",INDEX('الوحدات'!$K$6:$K$305,MATCH($A43,'الوحدات'!$O$6:$O$305,0)))</f>
        <v/>
      </c>
      <c r="F43" s="20">
        <f>IF($A43="","",INDEX('الوحدات'!$L$6:$L$305,MATCH($A43,'الوحدات'!$O$6:$O$305,0)))</f>
        <v/>
      </c>
      <c r="G43" s="21">
        <f>IF($A43="","",INDEX('الوحدات'!$M$6:$M$305,MATCH($A43,'الوحدات'!$O$6:$O$305,0)))</f>
        <v/>
      </c>
      <c r="H43" s="6">
        <f>IF($A43="","",INDEX('الوحدات'!$B$6:$B$305,MATCH($A43,'الوحدات'!$O$6:$O$305,0))&amp;"")</f>
        <v/>
      </c>
    </row>
    <row r="44">
      <c r="A44" s="6">
        <f>IF(38&lt;=$B$4,38,"")</f>
        <v/>
      </c>
      <c r="B44" s="6">
        <f>IF($A44="","",INDEX('الوحدات'!$A$6:$A$305,MATCH($A44,'الوحدات'!$O$6:$O$305,0))&amp;"")</f>
        <v/>
      </c>
      <c r="C44" s="6">
        <f>IF($A44="","",INDEX('الوحدات'!$C$6:$C$305,MATCH($A44,'الوحدات'!$O$6:$O$305,0))&amp;"")</f>
        <v/>
      </c>
      <c r="D44" s="6">
        <f>IF($A44="","",INDEX('الوحدات'!$D$6:$D$305,MATCH($A44,'الوحدات'!$O$6:$O$305,0))&amp;"")</f>
        <v/>
      </c>
      <c r="E44" s="19">
        <f>IF($A44="","",INDEX('الوحدات'!$K$6:$K$305,MATCH($A44,'الوحدات'!$O$6:$O$305,0)))</f>
        <v/>
      </c>
      <c r="F44" s="20">
        <f>IF($A44="","",INDEX('الوحدات'!$L$6:$L$305,MATCH($A44,'الوحدات'!$O$6:$O$305,0)))</f>
        <v/>
      </c>
      <c r="G44" s="21">
        <f>IF($A44="","",INDEX('الوحدات'!$M$6:$M$305,MATCH($A44,'الوحدات'!$O$6:$O$305,0)))</f>
        <v/>
      </c>
      <c r="H44" s="6">
        <f>IF($A44="","",INDEX('الوحدات'!$B$6:$B$305,MATCH($A44,'الوحدات'!$O$6:$O$305,0))&amp;"")</f>
        <v/>
      </c>
    </row>
    <row r="45">
      <c r="A45" s="6">
        <f>IF(39&lt;=$B$4,39,"")</f>
        <v/>
      </c>
      <c r="B45" s="6">
        <f>IF($A45="","",INDEX('الوحدات'!$A$6:$A$305,MATCH($A45,'الوحدات'!$O$6:$O$305,0))&amp;"")</f>
        <v/>
      </c>
      <c r="C45" s="6">
        <f>IF($A45="","",INDEX('الوحدات'!$C$6:$C$305,MATCH($A45,'الوحدات'!$O$6:$O$305,0))&amp;"")</f>
        <v/>
      </c>
      <c r="D45" s="6">
        <f>IF($A45="","",INDEX('الوحدات'!$D$6:$D$305,MATCH($A45,'الوحدات'!$O$6:$O$305,0))&amp;"")</f>
        <v/>
      </c>
      <c r="E45" s="19">
        <f>IF($A45="","",INDEX('الوحدات'!$K$6:$K$305,MATCH($A45,'الوحدات'!$O$6:$O$305,0)))</f>
        <v/>
      </c>
      <c r="F45" s="20">
        <f>IF($A45="","",INDEX('الوحدات'!$L$6:$L$305,MATCH($A45,'الوحدات'!$O$6:$O$305,0)))</f>
        <v/>
      </c>
      <c r="G45" s="21">
        <f>IF($A45="","",INDEX('الوحدات'!$M$6:$M$305,MATCH($A45,'الوحدات'!$O$6:$O$305,0)))</f>
        <v/>
      </c>
      <c r="H45" s="6">
        <f>IF($A45="","",INDEX('الوحدات'!$B$6:$B$305,MATCH($A45,'الوحدات'!$O$6:$O$305,0))&amp;"")</f>
        <v/>
      </c>
    </row>
    <row r="46">
      <c r="A46" s="6">
        <f>IF(40&lt;=$B$4,40,"")</f>
        <v/>
      </c>
      <c r="B46" s="6">
        <f>IF($A46="","",INDEX('الوحدات'!$A$6:$A$305,MATCH($A46,'الوحدات'!$O$6:$O$305,0))&amp;"")</f>
        <v/>
      </c>
      <c r="C46" s="6">
        <f>IF($A46="","",INDEX('الوحدات'!$C$6:$C$305,MATCH($A46,'الوحدات'!$O$6:$O$305,0))&amp;"")</f>
        <v/>
      </c>
      <c r="D46" s="6">
        <f>IF($A46="","",INDEX('الوحدات'!$D$6:$D$305,MATCH($A46,'الوحدات'!$O$6:$O$305,0))&amp;"")</f>
        <v/>
      </c>
      <c r="E46" s="19">
        <f>IF($A46="","",INDEX('الوحدات'!$K$6:$K$305,MATCH($A46,'الوحدات'!$O$6:$O$305,0)))</f>
        <v/>
      </c>
      <c r="F46" s="20">
        <f>IF($A46="","",INDEX('الوحدات'!$L$6:$L$305,MATCH($A46,'الوحدات'!$O$6:$O$305,0)))</f>
        <v/>
      </c>
      <c r="G46" s="21">
        <f>IF($A46="","",INDEX('الوحدات'!$M$6:$M$305,MATCH($A46,'الوحدات'!$O$6:$O$305,0)))</f>
        <v/>
      </c>
      <c r="H46" s="6">
        <f>IF($A46="","",INDEX('الوحدات'!$B$6:$B$305,MATCH($A46,'الوحدات'!$O$6:$O$305,0))&amp;"")</f>
        <v/>
      </c>
    </row>
    <row r="47">
      <c r="A47" s="6">
        <f>IF(41&lt;=$B$4,41,"")</f>
        <v/>
      </c>
      <c r="B47" s="6">
        <f>IF($A47="","",INDEX('الوحدات'!$A$6:$A$305,MATCH($A47,'الوحدات'!$O$6:$O$305,0))&amp;"")</f>
        <v/>
      </c>
      <c r="C47" s="6">
        <f>IF($A47="","",INDEX('الوحدات'!$C$6:$C$305,MATCH($A47,'الوحدات'!$O$6:$O$305,0))&amp;"")</f>
        <v/>
      </c>
      <c r="D47" s="6">
        <f>IF($A47="","",INDEX('الوحدات'!$D$6:$D$305,MATCH($A47,'الوحدات'!$O$6:$O$305,0))&amp;"")</f>
        <v/>
      </c>
      <c r="E47" s="19">
        <f>IF($A47="","",INDEX('الوحدات'!$K$6:$K$305,MATCH($A47,'الوحدات'!$O$6:$O$305,0)))</f>
        <v/>
      </c>
      <c r="F47" s="20">
        <f>IF($A47="","",INDEX('الوحدات'!$L$6:$L$305,MATCH($A47,'الوحدات'!$O$6:$O$305,0)))</f>
        <v/>
      </c>
      <c r="G47" s="21">
        <f>IF($A47="","",INDEX('الوحدات'!$M$6:$M$305,MATCH($A47,'الوحدات'!$O$6:$O$305,0)))</f>
        <v/>
      </c>
      <c r="H47" s="6">
        <f>IF($A47="","",INDEX('الوحدات'!$B$6:$B$305,MATCH($A47,'الوحدات'!$O$6:$O$305,0))&amp;"")</f>
        <v/>
      </c>
    </row>
    <row r="48">
      <c r="A48" s="6">
        <f>IF(42&lt;=$B$4,42,"")</f>
        <v/>
      </c>
      <c r="B48" s="6">
        <f>IF($A48="","",INDEX('الوحدات'!$A$6:$A$305,MATCH($A48,'الوحدات'!$O$6:$O$305,0))&amp;"")</f>
        <v/>
      </c>
      <c r="C48" s="6">
        <f>IF($A48="","",INDEX('الوحدات'!$C$6:$C$305,MATCH($A48,'الوحدات'!$O$6:$O$305,0))&amp;"")</f>
        <v/>
      </c>
      <c r="D48" s="6">
        <f>IF($A48="","",INDEX('الوحدات'!$D$6:$D$305,MATCH($A48,'الوحدات'!$O$6:$O$305,0))&amp;"")</f>
        <v/>
      </c>
      <c r="E48" s="19">
        <f>IF($A48="","",INDEX('الوحدات'!$K$6:$K$305,MATCH($A48,'الوحدات'!$O$6:$O$305,0)))</f>
        <v/>
      </c>
      <c r="F48" s="20">
        <f>IF($A48="","",INDEX('الوحدات'!$L$6:$L$305,MATCH($A48,'الوحدات'!$O$6:$O$305,0)))</f>
        <v/>
      </c>
      <c r="G48" s="21">
        <f>IF($A48="","",INDEX('الوحدات'!$M$6:$M$305,MATCH($A48,'الوحدات'!$O$6:$O$305,0)))</f>
        <v/>
      </c>
      <c r="H48" s="6">
        <f>IF($A48="","",INDEX('الوحدات'!$B$6:$B$305,MATCH($A48,'الوحدات'!$O$6:$O$305,0))&amp;"")</f>
        <v/>
      </c>
    </row>
    <row r="49">
      <c r="A49" s="6">
        <f>IF(43&lt;=$B$4,43,"")</f>
        <v/>
      </c>
      <c r="B49" s="6">
        <f>IF($A49="","",INDEX('الوحدات'!$A$6:$A$305,MATCH($A49,'الوحدات'!$O$6:$O$305,0))&amp;"")</f>
        <v/>
      </c>
      <c r="C49" s="6">
        <f>IF($A49="","",INDEX('الوحدات'!$C$6:$C$305,MATCH($A49,'الوحدات'!$O$6:$O$305,0))&amp;"")</f>
        <v/>
      </c>
      <c r="D49" s="6">
        <f>IF($A49="","",INDEX('الوحدات'!$D$6:$D$305,MATCH($A49,'الوحدات'!$O$6:$O$305,0))&amp;"")</f>
        <v/>
      </c>
      <c r="E49" s="19">
        <f>IF($A49="","",INDEX('الوحدات'!$K$6:$K$305,MATCH($A49,'الوحدات'!$O$6:$O$305,0)))</f>
        <v/>
      </c>
      <c r="F49" s="20">
        <f>IF($A49="","",INDEX('الوحدات'!$L$6:$L$305,MATCH($A49,'الوحدات'!$O$6:$O$305,0)))</f>
        <v/>
      </c>
      <c r="G49" s="21">
        <f>IF($A49="","",INDEX('الوحدات'!$M$6:$M$305,MATCH($A49,'الوحدات'!$O$6:$O$305,0)))</f>
        <v/>
      </c>
      <c r="H49" s="6">
        <f>IF($A49="","",INDEX('الوحدات'!$B$6:$B$305,MATCH($A49,'الوحدات'!$O$6:$O$305,0))&amp;"")</f>
        <v/>
      </c>
    </row>
    <row r="50">
      <c r="A50" s="6">
        <f>IF(44&lt;=$B$4,44,"")</f>
        <v/>
      </c>
      <c r="B50" s="6">
        <f>IF($A50="","",INDEX('الوحدات'!$A$6:$A$305,MATCH($A50,'الوحدات'!$O$6:$O$305,0))&amp;"")</f>
        <v/>
      </c>
      <c r="C50" s="6">
        <f>IF($A50="","",INDEX('الوحدات'!$C$6:$C$305,MATCH($A50,'الوحدات'!$O$6:$O$305,0))&amp;"")</f>
        <v/>
      </c>
      <c r="D50" s="6">
        <f>IF($A50="","",INDEX('الوحدات'!$D$6:$D$305,MATCH($A50,'الوحدات'!$O$6:$O$305,0))&amp;"")</f>
        <v/>
      </c>
      <c r="E50" s="19">
        <f>IF($A50="","",INDEX('الوحدات'!$K$6:$K$305,MATCH($A50,'الوحدات'!$O$6:$O$305,0)))</f>
        <v/>
      </c>
      <c r="F50" s="20">
        <f>IF($A50="","",INDEX('الوحدات'!$L$6:$L$305,MATCH($A50,'الوحدات'!$O$6:$O$305,0)))</f>
        <v/>
      </c>
      <c r="G50" s="21">
        <f>IF($A50="","",INDEX('الوحدات'!$M$6:$M$305,MATCH($A50,'الوحدات'!$O$6:$O$305,0)))</f>
        <v/>
      </c>
      <c r="H50" s="6">
        <f>IF($A50="","",INDEX('الوحدات'!$B$6:$B$305,MATCH($A50,'الوحدات'!$O$6:$O$305,0))&amp;"")</f>
        <v/>
      </c>
    </row>
    <row r="51">
      <c r="A51" s="6">
        <f>IF(45&lt;=$B$4,45,"")</f>
        <v/>
      </c>
      <c r="B51" s="6">
        <f>IF($A51="","",INDEX('الوحدات'!$A$6:$A$305,MATCH($A51,'الوحدات'!$O$6:$O$305,0))&amp;"")</f>
        <v/>
      </c>
      <c r="C51" s="6">
        <f>IF($A51="","",INDEX('الوحدات'!$C$6:$C$305,MATCH($A51,'الوحدات'!$O$6:$O$305,0))&amp;"")</f>
        <v/>
      </c>
      <c r="D51" s="6">
        <f>IF($A51="","",INDEX('الوحدات'!$D$6:$D$305,MATCH($A51,'الوحدات'!$O$6:$O$305,0))&amp;"")</f>
        <v/>
      </c>
      <c r="E51" s="19">
        <f>IF($A51="","",INDEX('الوحدات'!$K$6:$K$305,MATCH($A51,'الوحدات'!$O$6:$O$305,0)))</f>
        <v/>
      </c>
      <c r="F51" s="20">
        <f>IF($A51="","",INDEX('الوحدات'!$L$6:$L$305,MATCH($A51,'الوحدات'!$O$6:$O$305,0)))</f>
        <v/>
      </c>
      <c r="G51" s="21">
        <f>IF($A51="","",INDEX('الوحدات'!$M$6:$M$305,MATCH($A51,'الوحدات'!$O$6:$O$305,0)))</f>
        <v/>
      </c>
      <c r="H51" s="6">
        <f>IF($A51="","",INDEX('الوحدات'!$B$6:$B$305,MATCH($A51,'الوحدات'!$O$6:$O$305,0))&amp;"")</f>
        <v/>
      </c>
    </row>
    <row r="52">
      <c r="A52" s="6">
        <f>IF(46&lt;=$B$4,46,"")</f>
        <v/>
      </c>
      <c r="B52" s="6">
        <f>IF($A52="","",INDEX('الوحدات'!$A$6:$A$305,MATCH($A52,'الوحدات'!$O$6:$O$305,0))&amp;"")</f>
        <v/>
      </c>
      <c r="C52" s="6">
        <f>IF($A52="","",INDEX('الوحدات'!$C$6:$C$305,MATCH($A52,'الوحدات'!$O$6:$O$305,0))&amp;"")</f>
        <v/>
      </c>
      <c r="D52" s="6">
        <f>IF($A52="","",INDEX('الوحدات'!$D$6:$D$305,MATCH($A52,'الوحدات'!$O$6:$O$305,0))&amp;"")</f>
        <v/>
      </c>
      <c r="E52" s="19">
        <f>IF($A52="","",INDEX('الوحدات'!$K$6:$K$305,MATCH($A52,'الوحدات'!$O$6:$O$305,0)))</f>
        <v/>
      </c>
      <c r="F52" s="20">
        <f>IF($A52="","",INDEX('الوحدات'!$L$6:$L$305,MATCH($A52,'الوحدات'!$O$6:$O$305,0)))</f>
        <v/>
      </c>
      <c r="G52" s="21">
        <f>IF($A52="","",INDEX('الوحدات'!$M$6:$M$305,MATCH($A52,'الوحدات'!$O$6:$O$305,0)))</f>
        <v/>
      </c>
      <c r="H52" s="6">
        <f>IF($A52="","",INDEX('الوحدات'!$B$6:$B$305,MATCH($A52,'الوحدات'!$O$6:$O$305,0))&amp;"")</f>
        <v/>
      </c>
    </row>
    <row r="53">
      <c r="A53" s="6">
        <f>IF(47&lt;=$B$4,47,"")</f>
        <v/>
      </c>
      <c r="B53" s="6">
        <f>IF($A53="","",INDEX('الوحدات'!$A$6:$A$305,MATCH($A53,'الوحدات'!$O$6:$O$305,0))&amp;"")</f>
        <v/>
      </c>
      <c r="C53" s="6">
        <f>IF($A53="","",INDEX('الوحدات'!$C$6:$C$305,MATCH($A53,'الوحدات'!$O$6:$O$305,0))&amp;"")</f>
        <v/>
      </c>
      <c r="D53" s="6">
        <f>IF($A53="","",INDEX('الوحدات'!$D$6:$D$305,MATCH($A53,'الوحدات'!$O$6:$O$305,0))&amp;"")</f>
        <v/>
      </c>
      <c r="E53" s="19">
        <f>IF($A53="","",INDEX('الوحدات'!$K$6:$K$305,MATCH($A53,'الوحدات'!$O$6:$O$305,0)))</f>
        <v/>
      </c>
      <c r="F53" s="20">
        <f>IF($A53="","",INDEX('الوحدات'!$L$6:$L$305,MATCH($A53,'الوحدات'!$O$6:$O$305,0)))</f>
        <v/>
      </c>
      <c r="G53" s="21">
        <f>IF($A53="","",INDEX('الوحدات'!$M$6:$M$305,MATCH($A53,'الوحدات'!$O$6:$O$305,0)))</f>
        <v/>
      </c>
      <c r="H53" s="6">
        <f>IF($A53="","",INDEX('الوحدات'!$B$6:$B$305,MATCH($A53,'الوحدات'!$O$6:$O$305,0))&amp;"")</f>
        <v/>
      </c>
    </row>
    <row r="54">
      <c r="A54" s="6">
        <f>IF(48&lt;=$B$4,48,"")</f>
        <v/>
      </c>
      <c r="B54" s="6">
        <f>IF($A54="","",INDEX('الوحدات'!$A$6:$A$305,MATCH($A54,'الوحدات'!$O$6:$O$305,0))&amp;"")</f>
        <v/>
      </c>
      <c r="C54" s="6">
        <f>IF($A54="","",INDEX('الوحدات'!$C$6:$C$305,MATCH($A54,'الوحدات'!$O$6:$O$305,0))&amp;"")</f>
        <v/>
      </c>
      <c r="D54" s="6">
        <f>IF($A54="","",INDEX('الوحدات'!$D$6:$D$305,MATCH($A54,'الوحدات'!$O$6:$O$305,0))&amp;"")</f>
        <v/>
      </c>
      <c r="E54" s="19">
        <f>IF($A54="","",INDEX('الوحدات'!$K$6:$K$305,MATCH($A54,'الوحدات'!$O$6:$O$305,0)))</f>
        <v/>
      </c>
      <c r="F54" s="20">
        <f>IF($A54="","",INDEX('الوحدات'!$L$6:$L$305,MATCH($A54,'الوحدات'!$O$6:$O$305,0)))</f>
        <v/>
      </c>
      <c r="G54" s="21">
        <f>IF($A54="","",INDEX('الوحدات'!$M$6:$M$305,MATCH($A54,'الوحدات'!$O$6:$O$305,0)))</f>
        <v/>
      </c>
      <c r="H54" s="6">
        <f>IF($A54="","",INDEX('الوحدات'!$B$6:$B$305,MATCH($A54,'الوحدات'!$O$6:$O$305,0))&amp;"")</f>
        <v/>
      </c>
    </row>
    <row r="55">
      <c r="A55" s="6">
        <f>IF(49&lt;=$B$4,49,"")</f>
        <v/>
      </c>
      <c r="B55" s="6">
        <f>IF($A55="","",INDEX('الوحدات'!$A$6:$A$305,MATCH($A55,'الوحدات'!$O$6:$O$305,0))&amp;"")</f>
        <v/>
      </c>
      <c r="C55" s="6">
        <f>IF($A55="","",INDEX('الوحدات'!$C$6:$C$305,MATCH($A55,'الوحدات'!$O$6:$O$305,0))&amp;"")</f>
        <v/>
      </c>
      <c r="D55" s="6">
        <f>IF($A55="","",INDEX('الوحدات'!$D$6:$D$305,MATCH($A55,'الوحدات'!$O$6:$O$305,0))&amp;"")</f>
        <v/>
      </c>
      <c r="E55" s="19">
        <f>IF($A55="","",INDEX('الوحدات'!$K$6:$K$305,MATCH($A55,'الوحدات'!$O$6:$O$305,0)))</f>
        <v/>
      </c>
      <c r="F55" s="20">
        <f>IF($A55="","",INDEX('الوحدات'!$L$6:$L$305,MATCH($A55,'الوحدات'!$O$6:$O$305,0)))</f>
        <v/>
      </c>
      <c r="G55" s="21">
        <f>IF($A55="","",INDEX('الوحدات'!$M$6:$M$305,MATCH($A55,'الوحدات'!$O$6:$O$305,0)))</f>
        <v/>
      </c>
      <c r="H55" s="6">
        <f>IF($A55="","",INDEX('الوحدات'!$B$6:$B$305,MATCH($A55,'الوحدات'!$O$6:$O$305,0))&amp;"")</f>
        <v/>
      </c>
    </row>
    <row r="56">
      <c r="A56" s="6">
        <f>IF(50&lt;=$B$4,50,"")</f>
        <v/>
      </c>
      <c r="B56" s="6">
        <f>IF($A56="","",INDEX('الوحدات'!$A$6:$A$305,MATCH($A56,'الوحدات'!$O$6:$O$305,0))&amp;"")</f>
        <v/>
      </c>
      <c r="C56" s="6">
        <f>IF($A56="","",INDEX('الوحدات'!$C$6:$C$305,MATCH($A56,'الوحدات'!$O$6:$O$305,0))&amp;"")</f>
        <v/>
      </c>
      <c r="D56" s="6">
        <f>IF($A56="","",INDEX('الوحدات'!$D$6:$D$305,MATCH($A56,'الوحدات'!$O$6:$O$305,0))&amp;"")</f>
        <v/>
      </c>
      <c r="E56" s="19">
        <f>IF($A56="","",INDEX('الوحدات'!$K$6:$K$305,MATCH($A56,'الوحدات'!$O$6:$O$305,0)))</f>
        <v/>
      </c>
      <c r="F56" s="20">
        <f>IF($A56="","",INDEX('الوحدات'!$L$6:$L$305,MATCH($A56,'الوحدات'!$O$6:$O$305,0)))</f>
        <v/>
      </c>
      <c r="G56" s="21">
        <f>IF($A56="","",INDEX('الوحدات'!$M$6:$M$305,MATCH($A56,'الوحدات'!$O$6:$O$305,0)))</f>
        <v/>
      </c>
      <c r="H56" s="6">
        <f>IF($A56="","",INDEX('الوحدات'!$B$6:$B$305,MATCH($A56,'الوحدات'!$O$6:$O$305,0))&amp;"")</f>
        <v/>
      </c>
    </row>
  </sheetData>
  <mergeCells count="2">
    <mergeCell ref="A2:H2"/>
    <mergeCell ref="A1:H1"/>
  </mergeCells>
  <conditionalFormatting sqref="A7:H56">
    <cfRule type="expression" priority="1" dxfId="0">
      <formula>AND($A7&lt;&gt;"",$F7&gt;=3)</formula>
    </cfRule>
    <cfRule type="expression" priority="2" dxfId="1">
      <formula>AND($A7&lt;&gt;"",$F7&gt;=1)</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C29"/>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6" customWidth="1" min="3" max="3"/>
  </cols>
  <sheetData>
    <row r="1" ht="26" customHeight="1">
      <c r="A1" s="10" t="inlineStr">
        <is>
          <t>شيت تحصيل اشتراكات الصيانة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27" t="inlineStr">
        <is>
          <t>الوحدات</t>
        </is>
      </c>
    </row>
    <row r="5">
      <c r="A5" s="12" t="inlineStr">
        <is>
          <t>عدد الوحدات</t>
        </is>
      </c>
      <c r="B5" s="20">
        <f>COUNTIF('الوحدات'!$A$6:$A$305,"?*")</f>
        <v/>
      </c>
    </row>
    <row r="6">
      <c r="A6" s="12" t="inlineStr">
        <is>
          <t>وحدات لها اشتراك</t>
        </is>
      </c>
      <c r="B6" s="20">
        <f>COUNTIF('الوحدات'!$G$6:$G$305,"&gt;0")</f>
        <v/>
      </c>
    </row>
    <row r="7">
      <c r="A7" s="12" t="inlineStr">
        <is>
          <t>وحدات تحتاج تحديد الاشتراك</t>
        </is>
      </c>
      <c r="B7" s="20">
        <f>COUNTIF('الوحدات'!$N$6:$N$305,"حدد الاشتراك")</f>
        <v/>
      </c>
    </row>
    <row r="8">
      <c r="A8" s="12" t="inlineStr">
        <is>
          <t>الاشتراك الشهري المتوقع من كل الوحدات</t>
        </is>
      </c>
      <c r="B8" s="19">
        <f>SUM('الوحدات'!$G$6:$G$305)</f>
        <v/>
      </c>
    </row>
    <row r="10">
      <c r="A10" s="27" t="inlineStr">
        <is>
          <t>المستحق والمحصّل</t>
        </is>
      </c>
    </row>
    <row r="11">
      <c r="A11" s="12" t="inlineStr">
        <is>
          <t>إجمالي المستحق حتى الشهر الحالي</t>
        </is>
      </c>
      <c r="B11" s="19">
        <f>SUM('الوحدات'!$I$6:$I$305)</f>
        <v/>
      </c>
    </row>
    <row r="12">
      <c r="A12" s="12" t="inlineStr">
        <is>
          <t>إجمالي المدفوع</t>
        </is>
      </c>
      <c r="B12" s="19">
        <f>SUM('الوحدات'!$J$6:$J$305)</f>
        <v/>
      </c>
    </row>
    <row r="13">
      <c r="A13" s="12" t="inlineStr">
        <is>
          <t>إجمالي المتأخرات</t>
        </is>
      </c>
      <c r="B13" s="23">
        <f>SUMIF('الوحدات'!$K$6:$K$305,"&gt;0")</f>
        <v/>
      </c>
    </row>
    <row r="14">
      <c r="A14" s="12" t="inlineStr">
        <is>
          <t>دفعات مقدمة (رصيد للملاك)</t>
        </is>
      </c>
      <c r="B14" s="19">
        <f>-SUMIF('الوحدات'!$K$6:$K$305,"&lt;0")</f>
        <v/>
      </c>
    </row>
    <row r="15">
      <c r="A15" s="12" t="inlineStr">
        <is>
          <t>نسبة التحصيل من المستحق</t>
        </is>
      </c>
      <c r="B15" s="28">
        <f>IF(B11=0,"",(B11-B13)/B11)</f>
        <v/>
      </c>
    </row>
    <row r="16">
      <c r="A16" s="12" t="inlineStr">
        <is>
          <t>نسبة الالتزام (وحدات بلا تأخر)</t>
        </is>
      </c>
      <c r="B16" s="28">
        <f>IF(B6=0,"",(COUNTIF('الوحدات'!$N$6:$N$305,"مسدد")+COUNTIF('الوحدات'!$N$6:$N$305,"دفع مقدمًا"))/B6)</f>
        <v/>
      </c>
    </row>
    <row r="17">
      <c r="A17" s="12" t="inlineStr">
        <is>
          <t>المحصّل في الشهر الحالي</t>
        </is>
      </c>
      <c r="B17" s="19">
        <f>SUMIFS('المدفوعات'!$C$6:$C$2005,'المدفوعات'!$A$6:$A$2005,"&gt;="&amp;DATE(YEAR('الإعدادات'!$B$4),MONTH('الإعدادات'!$B$4),1),'المدفوعات'!$A$6:$A$2005,"&lt;="&amp;'الإعدادات'!$B$4)</f>
        <v/>
      </c>
    </row>
    <row r="19">
      <c r="A19" s="27" t="inlineStr">
        <is>
          <t>تنبيهات</t>
        </is>
      </c>
    </row>
    <row r="20">
      <c r="A20" s="12" t="inlineStr">
        <is>
          <t>وحدات متأخرة</t>
        </is>
      </c>
      <c r="B20" s="20">
        <f>COUNTIF('الوحدات'!$N$6:$N$305,"متأخر")</f>
        <v/>
      </c>
    </row>
    <row r="21">
      <c r="A21" s="12" t="inlineStr">
        <is>
          <t>متأخرة 3 أشهر فأكثر</t>
        </is>
      </c>
      <c r="B21" s="20">
        <f>COUNTIF('الوحدات'!$L$6:$L$305,"&gt;=3")</f>
        <v/>
      </c>
    </row>
    <row r="22">
      <c r="A22" s="12" t="inlineStr">
        <is>
          <t>دفعات بكود وحدة غير موجود</t>
        </is>
      </c>
      <c r="B22" s="20">
        <f>COUNTIF('المدفوعات'!$G$6:$G$2005,"كود غير موجود")</f>
        <v/>
      </c>
    </row>
    <row r="24">
      <c r="A24" s="27" t="inlineStr">
        <is>
          <t>الوحدات حسب الحالة</t>
        </is>
      </c>
    </row>
    <row r="25" ht="32" customHeight="1">
      <c r="A25" s="16" t="inlineStr">
        <is>
          <t>الحالة</t>
        </is>
      </c>
      <c r="B25" s="16" t="inlineStr">
        <is>
          <t>عدد الوحدات</t>
        </is>
      </c>
      <c r="C25" s="16" t="inlineStr">
        <is>
          <t>المبلغ</t>
        </is>
      </c>
    </row>
    <row r="26">
      <c r="A26" s="12" t="inlineStr">
        <is>
          <t>مسدد</t>
        </is>
      </c>
      <c r="B26" s="20">
        <f>COUNTIF('الوحدات'!$N$6:$N$305,A26)</f>
        <v/>
      </c>
      <c r="C26" s="19">
        <f>SUMIFS('الوحدات'!$K$6:$K$305,'الوحدات'!$N$6:$N$305,A26)</f>
        <v/>
      </c>
    </row>
    <row r="27">
      <c r="A27" s="12" t="inlineStr">
        <is>
          <t>دفع مقدمًا</t>
        </is>
      </c>
      <c r="B27" s="20">
        <f>COUNTIF('الوحدات'!$N$6:$N$305,A27)</f>
        <v/>
      </c>
      <c r="C27" s="19">
        <f>SUMIFS('الوحدات'!$K$6:$K$305,'الوحدات'!$N$6:$N$305,A27)</f>
        <v/>
      </c>
    </row>
    <row r="28">
      <c r="A28" s="12" t="inlineStr">
        <is>
          <t>متأخر</t>
        </is>
      </c>
      <c r="B28" s="20">
        <f>COUNTIF('الوحدات'!$N$6:$N$305,A28)</f>
        <v/>
      </c>
      <c r="C28" s="19">
        <f>SUMIFS('الوحدات'!$K$6:$K$305,'الوحدات'!$N$6:$N$305,A28)</f>
        <v/>
      </c>
    </row>
    <row r="29">
      <c r="A29" s="12" t="inlineStr">
        <is>
          <t>حدد الاشتراك</t>
        </is>
      </c>
      <c r="B29" s="20">
        <f>COUNTIF('الوحدات'!$N$6:$N$305,A29)</f>
        <v/>
      </c>
      <c r="C29" s="19">
        <f>SUMIFS('الوحدات'!$K$6:$K$305,'الوحدات'!$N$6:$N$305,A29)</f>
        <v/>
      </c>
    </row>
  </sheetData>
  <mergeCells count="2">
    <mergeCell ref="A1:C1"/>
    <mergeCell ref="A2:C2"/>
  </mergeCells>
  <conditionalFormatting sqref="B13">
    <cfRule type="expression" priority="1" dxfId="0">
      <formula>B13&gt;0</formula>
    </cfRule>
  </conditionalFormatting>
  <conditionalFormatting sqref="B20:B22">
    <cfRule type="expression" priority="2" dxfId="1">
      <formula>B20&gt;0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29"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9" t="inlineStr">
        <is>
          <t>نصمم الشاشات على خطوات عملك، فيسجّل كل شخص ما يخصه فقط.</t>
        </is>
      </c>
    </row>
    <row r="8" ht="48" customHeight="1">
      <c r="B8" s="5" t="inlineStr">
        <is>
          <t>الأعمدة والصيغ ثابتة كما صُمّم الشيت.</t>
        </is>
      </c>
      <c r="C8" s="29" t="inlineStr">
        <is>
          <t>نبني ما تحتاجه أنت: تقارير وتنبيهات وشاشات على طريقتك.</t>
        </is>
      </c>
    </row>
    <row r="9" ht="48" customHeight="1">
      <c r="B9" s="5" t="inlineStr">
        <is>
          <t>النسخ الاحتياطية والأمان على مسؤوليتك.</t>
        </is>
      </c>
      <c r="C9" s="29" t="inlineStr">
        <is>
          <t>البرنامج على خادم مؤمّن مع نسخ احتياطية دورية.</t>
        </is>
      </c>
    </row>
    <row r="11" ht="30" customHeight="1">
      <c r="B11" s="30" t="inlineStr">
        <is>
          <t>تعرّف على برنامج مخصص من Softwiro واطلب عرضًا تجريبيًا ←</t>
        </is>
      </c>
    </row>
    <row r="13">
      <c r="B13" s="31"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تحصيل اشتراكات الصيانة لاتحاد الملاك</dc:title>
  <dc:description>يتابع اشتراك الصيانة الشهري لكل وحدة في العمارة أو الكمبوند، ثابتًا أو بحسب المساحة: المستحق والمدفوع والمتأخر وعدد الأشهر وآخر دفعة، وقائمة بالمتأخرين، وكشف حساب لأي وحدة، ونسبة الالتزام.</dc:description>
  <dcterms:created xsi:type="dcterms:W3CDTF">2026-11-04T22:27:08Z</dcterms:created>
  <dcterms:modified xsi:type="dcterms:W3CDTF">2026-11-04T22:27:09Z</dcterms:modified>
  <cp:keywords>Softwiro, Excel, شيت تحصيل اشتراكات الصيانة لاتحاد الملاك</cp:keywords>
</cp:coreProperties>
</file>