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أصناف" sheetId="3" state="visible" r:id="rId3"/>
    <sheet name="الحركات" sheetId="4" state="visible" r:id="rId4"/>
    <sheet name="إعادة الطلب" sheetId="5" state="visible" r:id="rId5"/>
    <sheet name="الملخص" sheetId="6" state="visible" r:id="rId6"/>
    <sheet name="لماذا ما زلت على إكسل؟" sheetId="7" state="visible" r:id="rId7"/>
  </sheets>
  <definedNames>
    <definedName name="_xlnm._FilterDatabase" localSheetId="2" hidden="1">'الأصناف'!$A$5:$S$205</definedName>
    <definedName name="_xlnm._FilterDatabase" localSheetId="3" hidden="1">'الحركات'!$A$5:$G$1505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general-inventory?utm_source=excel&amp;utm_medium=template&amp;utm_campaign=general-inventory"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general-inventory" TargetMode="External" Id="rId1" /><Relationship Type="http://schemas.openxmlformats.org/officeDocument/2006/relationships/hyperlink" Target="https://softwiro.com/ar/contact?utm_source=excel&amp;utm_medium=template&amp;utm_campaign=general-inventory"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مخزون محل عام</t>
        </is>
      </c>
    </row>
    <row r="3" ht="36" customHeight="1">
      <c r="B3" s="2" t="inlineStr">
        <is>
          <t>يتتبع أصناف أي محل من سجل واحد للوارد والمنصرف: الرصيد الحالي وقيمته بسعر الشراء وهامش الربح، وتنبيه الأصناف تحت الحد الأدنى مع قائمة إعادة الطلب، وكشف الأصناف الراكدة التي لم تتحرك منذ عدد أيام تحدده أنت.</t>
        </is>
      </c>
    </row>
    <row r="5">
      <c r="B5" s="3" t="inlineStr">
        <is>
          <t>طريقة الاستخدام</t>
        </is>
      </c>
    </row>
    <row r="6" ht="30" customHeight="1">
      <c r="B6" s="4" t="inlineStr">
        <is>
          <t>1. في شيت «الإعدادات» اكتب تاريخ اليوم (أو =TODAY())، وعدد الأيام التي يُعدّ الصنف بعدها راكدًا، ومضاعف الحد الأدنى لحساب كمية إعادة الطلب.</t>
        </is>
      </c>
    </row>
    <row r="7" ht="30" customHeight="1">
      <c r="B7" s="4" t="inlineStr">
        <is>
          <t>2. في شيت «الأصناف» اكتب لكل صنف: الكود والاسم والوحدة وسعر الشراء وسعر البيع والحد الأدنى.</t>
        </is>
      </c>
    </row>
    <row r="8" ht="30" customHeight="1">
      <c r="B8" s="4" t="inlineStr">
        <is>
          <t>3. في شيت «الحركات» سجّل كل عملية في سطر: التاريخ وكود الصنف والكمية ونوع الحركة (وارد أو منصرف) وملاحظة. اكتب الكمية دائمًا موجبة، واكتب الرصيد الافتتاحي كحركة وارد.</t>
        </is>
      </c>
    </row>
    <row r="9" ht="30" customHeight="1">
      <c r="B9" s="4" t="inlineStr">
        <is>
          <t>4. يحسب شيت «الأصناف» وحده الوارد والمنصرف والرصيد وقيمته بسعر الشراء وربح الوحدة وهامش الربح وآخر حركة وأيام الركود والحالة.</t>
        </is>
      </c>
    </row>
    <row r="10" ht="30" customHeight="1">
      <c r="B10" s="4" t="inlineStr">
        <is>
          <t>5. افتح شيت «إعادة الطلب» لتجد الأصناف التي نفدت أو نزلت تحت الحد الأدنى، مرتبة من الأكبر كمية مطلوبة، مع تكلفة الطلب.</t>
        </is>
      </c>
    </row>
    <row r="11" ht="30" customHeight="1">
      <c r="B11" s="4" t="inlineStr">
        <is>
          <t>6. شيت «الملخص» يعرض قيمة المخزون بسعر الشراء والبيع، والربح المتوقع، وعدد الأصناف الراكدة وقيمتها، وعدد الأصناف في كل حالة.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الرصيد الحالي = مجموع الوارد - مجموع المنصرف. أي تصحيح بعد الجرد سجّله وارد أو منصرف بملاحظة «تسوية جرد».</t>
        </is>
      </c>
    </row>
    <row r="20" ht="30" customHeight="1">
      <c r="B20" s="4" t="inlineStr">
        <is>
          <t>• الحالة: «نفد» إذا كان الرصيد صفرًا أو أقل، و«اطلب» إذا كان الرصيد أقل من الحد الأدنى (إذا ساواه فالحالة «متوفر»)، و«بلا حركة» للصنف الذي لم تُسجَّل له حركة بعد.</t>
        </is>
      </c>
    </row>
    <row r="21" ht="30" customHeight="1">
      <c r="B21" s="4" t="inlineStr">
        <is>
          <t>• هامش الربح = (سعر البيع - سعر الشراء) ÷ سعر البيع. قيمة المخزون = الرصيد × سعر الشراء.</t>
        </is>
      </c>
    </row>
    <row r="22" ht="30" customHeight="1">
      <c r="B22" s="4" t="inlineStr">
        <is>
          <t>• الصنف الراكد هو ما له رصيد ولم تُسجَّل عليه أي حركة (وارد أو منصرف) منذ عدد الأيام المحدد في الإعدادات فأكثر.</t>
        </is>
      </c>
    </row>
    <row r="23" ht="30" customHeight="1">
      <c r="B23" s="4" t="inlineStr">
        <is>
          <t>• كمية إعادة الطلب المقترحة = الحد الأدنى × المضاعف المكتوب في الإعدادات - الرصيد الحالي، مقرّبة إلى أعلى.</t>
        </is>
      </c>
    </row>
    <row r="24" ht="30" customHeight="1">
      <c r="B24" s="4" t="inlineStr">
        <is>
          <t>• هذا الشيت للمحل العام. إن كان عندك ملابس بألوان ومقاسات فاستخدم شيت مخزون محل الملابس. يتسع هذا الشيت لـ 200 صنف و1500 حركة، وتعرض قائمة إعادة الطلب أول 50 صنفًا.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0"/>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مخزون محل عام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الصنف الراكد: عدد الأيام بلا حركة</t>
        </is>
      </c>
      <c r="B5" s="14" t="n">
        <v>60</v>
      </c>
    </row>
    <row r="6">
      <c r="A6" s="12" t="inlineStr">
        <is>
          <t>مضاعف الحد الأدنى لإعادة الطلب</t>
        </is>
      </c>
      <c r="B6" s="14" t="n">
        <v>2</v>
      </c>
    </row>
    <row r="8">
      <c r="A8" s="8" t="inlineStr">
        <is>
          <t>تاريخ اليوم مكتوب هنا بتاريخ المثال. اكتب بدله =TODAY() ليتحدث وحده كل يوم. كمية إعادة الطلب = الحد الأدنى × المضاعف - الرصيد.</t>
        </is>
      </c>
    </row>
    <row r="9"/>
    <row r="10"/>
  </sheetData>
  <mergeCells count="3">
    <mergeCell ref="A1:C1"/>
    <mergeCell ref="A2:C2"/>
    <mergeCell ref="A8:B10"/>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S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10" customWidth="1" min="3" max="3"/>
    <col width="12" customWidth="1" min="4" max="4"/>
    <col width="12" customWidth="1" min="5" max="5"/>
    <col width="11" customWidth="1" min="6" max="6"/>
    <col width="11" customWidth="1" min="7" max="7"/>
    <col width="11" customWidth="1" min="8" max="8"/>
    <col width="11" customWidth="1" min="9" max="9"/>
    <col width="15" customWidth="1" min="10" max="10"/>
    <col width="11" customWidth="1" min="11" max="11"/>
    <col width="11" customWidth="1" min="12" max="12"/>
    <col width="15" customWidth="1" min="13" max="13"/>
    <col width="13" customWidth="1" min="14" max="14"/>
    <col width="12" customWidth="1" min="15" max="15"/>
    <col width="12" customWidth="1" min="16" max="16"/>
    <col width="10" customWidth="1" min="17" max="17"/>
    <col width="14" customWidth="1" min="18" max="18"/>
    <col width="12" customWidth="1" min="19" max="19"/>
  </cols>
  <sheetData>
    <row r="1" ht="26" customHeight="1">
      <c r="A1" s="10" t="inlineStr">
        <is>
          <t>شيت مخزون محل عام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الكود</t>
        </is>
      </c>
      <c r="B5" s="15" t="inlineStr">
        <is>
          <t>اسم الصنف</t>
        </is>
      </c>
      <c r="C5" s="15" t="inlineStr">
        <is>
          <t>الوحدة</t>
        </is>
      </c>
      <c r="D5" s="15" t="inlineStr">
        <is>
          <t>سعر الشراء</t>
        </is>
      </c>
      <c r="E5" s="15" t="inlineStr">
        <is>
          <t>سعر البيع</t>
        </is>
      </c>
      <c r="F5" s="15" t="inlineStr">
        <is>
          <t>الحد الأدنى</t>
        </is>
      </c>
      <c r="G5" s="15" t="inlineStr">
        <is>
          <t>إجمالي الوارد</t>
        </is>
      </c>
      <c r="H5" s="15" t="inlineStr">
        <is>
          <t>إجمالي المنصرف</t>
        </is>
      </c>
      <c r="I5" s="15" t="inlineStr">
        <is>
          <t>الرصيد الحالي</t>
        </is>
      </c>
      <c r="J5" s="15" t="inlineStr">
        <is>
          <t>قيمة المخزون (شراء)</t>
        </is>
      </c>
      <c r="K5" s="15" t="inlineStr">
        <is>
          <t>ربح الوحدة</t>
        </is>
      </c>
      <c r="L5" s="15" t="inlineStr">
        <is>
          <t>هامش الربح</t>
        </is>
      </c>
      <c r="M5" s="15" t="inlineStr">
        <is>
          <t>الربح المتوقع للرصيد</t>
        </is>
      </c>
      <c r="N5" s="15" t="inlineStr">
        <is>
          <t>آخر حركة</t>
        </is>
      </c>
      <c r="O5" s="15" t="inlineStr">
        <is>
          <t>أيام بلا حركة</t>
        </is>
      </c>
      <c r="P5" s="15" t="inlineStr">
        <is>
          <t>الحالة</t>
        </is>
      </c>
      <c r="Q5" s="15" t="inlineStr">
        <is>
          <t>راكد؟</t>
        </is>
      </c>
      <c r="R5" s="15" t="inlineStr">
        <is>
          <t>كمية الطلب المقترحة</t>
        </is>
      </c>
      <c r="S5" s="15" t="inlineStr">
        <is>
          <t>ترتيب إعادة الطلب</t>
        </is>
      </c>
    </row>
    <row r="6">
      <c r="A6" s="5" t="inlineStr">
        <is>
          <t>A01</t>
        </is>
      </c>
      <c r="B6" s="5" t="inlineStr">
        <is>
          <t>أرز كيس 5 كجم</t>
        </is>
      </c>
      <c r="C6" s="5" t="inlineStr">
        <is>
          <t>كيس</t>
        </is>
      </c>
      <c r="D6" s="16" t="n">
        <v>200</v>
      </c>
      <c r="E6" s="16" t="n">
        <v>240</v>
      </c>
      <c r="F6" s="17" t="n">
        <v>10</v>
      </c>
      <c r="G6" s="18">
        <f>IF(A6&amp;""="","",SUMIFS('الحركات'!$C$6:$C$1505,'الحركات'!$B$6:$B$1505,A6&amp;"",'الحركات'!$D$6:$D$1505,"وارد"))</f>
        <v/>
      </c>
      <c r="H6" s="18">
        <f>IF(A6&amp;""="","",SUMIFS('الحركات'!$C$6:$C$1505,'الحركات'!$B$6:$B$1505,A6&amp;"",'الحركات'!$D$6:$D$1505,"منصرف"))</f>
        <v/>
      </c>
      <c r="I6" s="18">
        <f>IF(A6&amp;""="","",G6-H6)</f>
        <v/>
      </c>
      <c r="J6" s="19">
        <f>IF(A6&amp;""="","",ROUND(I6*N(D6),2))</f>
        <v/>
      </c>
      <c r="K6" s="19">
        <f>IF(A6&amp;""="","",E6-D6)</f>
        <v/>
      </c>
      <c r="L6" s="20">
        <f>IF(A6&amp;""="","",IF(N(E6)&gt;0,(E6-D6)/E6,""))</f>
        <v/>
      </c>
      <c r="M6" s="19">
        <f>IF(A6&amp;""="","",ROUND(I6*K6,2))</f>
        <v/>
      </c>
      <c r="N6" s="21">
        <f>IF(A6&amp;""="","",IFERROR(SUMIFS('الحركات'!$A$6:$A$1505,'الحركات'!$B$6:$B$1505,A6&amp;"",'الحركات'!$G$6:$G$1505,1)/COUNTIFS('الحركات'!$B$6:$B$1505,A6&amp;"",'الحركات'!$G$6:$G$1505,1),""))</f>
        <v/>
      </c>
      <c r="O6" s="18">
        <f>IF(OR(A6&amp;""="",N6=""),"",'الإعدادات'!$B$4-N6)</f>
        <v/>
      </c>
      <c r="P6" s="6">
        <f>IF(A6&amp;""="","",IF(N6="","بلا حركة",IF(I6&lt;=0,"نفد",IF(I6&lt;N(F6),"اطلب","متوفر"))))</f>
        <v/>
      </c>
      <c r="Q6" s="6">
        <f>IF(OR(A6&amp;""="",O6="",N(I6)&lt;=0),"",IF(O6&gt;='الإعدادات'!$B$5,"راكد",""))</f>
        <v/>
      </c>
      <c r="R6" s="18">
        <f>IF(OR(P6="نفد",P6="اطلب"),MAX(0,ROUNDUP(N(F6)*'الإعدادات'!$B$6-I6,0)),"")</f>
        <v/>
      </c>
      <c r="S6" s="18">
        <f>IF(N(R6)&gt;0,COUNTIFS($R$6:$R$205,"&gt;"&amp;R6)+COUNTIFS($R$6:R6,R6),"")</f>
        <v/>
      </c>
    </row>
    <row r="7">
      <c r="A7" s="5" t="inlineStr">
        <is>
          <t>A02</t>
        </is>
      </c>
      <c r="B7" s="5" t="inlineStr">
        <is>
          <t>سكر</t>
        </is>
      </c>
      <c r="C7" s="5" t="inlineStr">
        <is>
          <t>كيلو</t>
        </is>
      </c>
      <c r="D7" s="16" t="n">
        <v>25</v>
      </c>
      <c r="E7" s="16" t="n">
        <v>30</v>
      </c>
      <c r="F7" s="17" t="n">
        <v>20</v>
      </c>
      <c r="G7" s="18">
        <f>IF(A7&amp;""="","",SUMIFS('الحركات'!$C$6:$C$1505,'الحركات'!$B$6:$B$1505,A7&amp;"",'الحركات'!$D$6:$D$1505,"وارد"))</f>
        <v/>
      </c>
      <c r="H7" s="18">
        <f>IF(A7&amp;""="","",SUMIFS('الحركات'!$C$6:$C$1505,'الحركات'!$B$6:$B$1505,A7&amp;"",'الحركات'!$D$6:$D$1505,"منصرف"))</f>
        <v/>
      </c>
      <c r="I7" s="18">
        <f>IF(A7&amp;""="","",G7-H7)</f>
        <v/>
      </c>
      <c r="J7" s="19">
        <f>IF(A7&amp;""="","",ROUND(I7*N(D7),2))</f>
        <v/>
      </c>
      <c r="K7" s="19">
        <f>IF(A7&amp;""="","",E7-D7)</f>
        <v/>
      </c>
      <c r="L7" s="20">
        <f>IF(A7&amp;""="","",IF(N(E7)&gt;0,(E7-D7)/E7,""))</f>
        <v/>
      </c>
      <c r="M7" s="19">
        <f>IF(A7&amp;""="","",ROUND(I7*K7,2))</f>
        <v/>
      </c>
      <c r="N7" s="21">
        <f>IF(A7&amp;""="","",IFERROR(SUMIFS('الحركات'!$A$6:$A$1505,'الحركات'!$B$6:$B$1505,A7&amp;"",'الحركات'!$G$6:$G$1505,1)/COUNTIFS('الحركات'!$B$6:$B$1505,A7&amp;"",'الحركات'!$G$6:$G$1505,1),""))</f>
        <v/>
      </c>
      <c r="O7" s="18">
        <f>IF(OR(A7&amp;""="",N7=""),"",'الإعدادات'!$B$4-N7)</f>
        <v/>
      </c>
      <c r="P7" s="6">
        <f>IF(A7&amp;""="","",IF(N7="","بلا حركة",IF(I7&lt;=0,"نفد",IF(I7&lt;N(F7),"اطلب","متوفر"))))</f>
        <v/>
      </c>
      <c r="Q7" s="6">
        <f>IF(OR(A7&amp;""="",O7="",N(I7)&lt;=0),"",IF(O7&gt;='الإعدادات'!$B$5,"راكد",""))</f>
        <v/>
      </c>
      <c r="R7" s="18">
        <f>IF(OR(P7="نفد",P7="اطلب"),MAX(0,ROUNDUP(N(F7)*'الإعدادات'!$B$6-I7,0)),"")</f>
        <v/>
      </c>
      <c r="S7" s="18">
        <f>IF(N(R7)&gt;0,COUNTIFS($R$6:$R$205,"&gt;"&amp;R7)+COUNTIFS($R$6:R7,R7),"")</f>
        <v/>
      </c>
    </row>
    <row r="8">
      <c r="A8" s="5" t="inlineStr">
        <is>
          <t>A03</t>
        </is>
      </c>
      <c r="B8" s="5" t="inlineStr">
        <is>
          <t>زيت عباد الشمس 1 لتر</t>
        </is>
      </c>
      <c r="C8" s="5" t="inlineStr">
        <is>
          <t>زجاجة</t>
        </is>
      </c>
      <c r="D8" s="16" t="n">
        <v>60</v>
      </c>
      <c r="E8" s="16" t="n">
        <v>72</v>
      </c>
      <c r="F8" s="17" t="n">
        <v>15</v>
      </c>
      <c r="G8" s="18">
        <f>IF(A8&amp;""="","",SUMIFS('الحركات'!$C$6:$C$1505,'الحركات'!$B$6:$B$1505,A8&amp;"",'الحركات'!$D$6:$D$1505,"وارد"))</f>
        <v/>
      </c>
      <c r="H8" s="18">
        <f>IF(A8&amp;""="","",SUMIFS('الحركات'!$C$6:$C$1505,'الحركات'!$B$6:$B$1505,A8&amp;"",'الحركات'!$D$6:$D$1505,"منصرف"))</f>
        <v/>
      </c>
      <c r="I8" s="18">
        <f>IF(A8&amp;""="","",G8-H8)</f>
        <v/>
      </c>
      <c r="J8" s="19">
        <f>IF(A8&amp;""="","",ROUND(I8*N(D8),2))</f>
        <v/>
      </c>
      <c r="K8" s="19">
        <f>IF(A8&amp;""="","",E8-D8)</f>
        <v/>
      </c>
      <c r="L8" s="20">
        <f>IF(A8&amp;""="","",IF(N(E8)&gt;0,(E8-D8)/E8,""))</f>
        <v/>
      </c>
      <c r="M8" s="19">
        <f>IF(A8&amp;""="","",ROUND(I8*K8,2))</f>
        <v/>
      </c>
      <c r="N8" s="21">
        <f>IF(A8&amp;""="","",IFERROR(SUMIFS('الحركات'!$A$6:$A$1505,'الحركات'!$B$6:$B$1505,A8&amp;"",'الحركات'!$G$6:$G$1505,1)/COUNTIFS('الحركات'!$B$6:$B$1505,A8&amp;"",'الحركات'!$G$6:$G$1505,1),""))</f>
        <v/>
      </c>
      <c r="O8" s="18">
        <f>IF(OR(A8&amp;""="",N8=""),"",'الإعدادات'!$B$4-N8)</f>
        <v/>
      </c>
      <c r="P8" s="6">
        <f>IF(A8&amp;""="","",IF(N8="","بلا حركة",IF(I8&lt;=0,"نفد",IF(I8&lt;N(F8),"اطلب","متوفر"))))</f>
        <v/>
      </c>
      <c r="Q8" s="6">
        <f>IF(OR(A8&amp;""="",O8="",N(I8)&lt;=0),"",IF(O8&gt;='الإعدادات'!$B$5,"راكد",""))</f>
        <v/>
      </c>
      <c r="R8" s="18">
        <f>IF(OR(P8="نفد",P8="اطلب"),MAX(0,ROUNDUP(N(F8)*'الإعدادات'!$B$6-I8,0)),"")</f>
        <v/>
      </c>
      <c r="S8" s="18">
        <f>IF(N(R8)&gt;0,COUNTIFS($R$6:$R$205,"&gt;"&amp;R8)+COUNTIFS($R$6:R8,R8),"")</f>
        <v/>
      </c>
    </row>
    <row r="9">
      <c r="A9" s="5" t="inlineStr">
        <is>
          <t>A04</t>
        </is>
      </c>
      <c r="B9" s="5" t="inlineStr">
        <is>
          <t>مكرونة</t>
        </is>
      </c>
      <c r="C9" s="5" t="inlineStr">
        <is>
          <t>عبوة</t>
        </is>
      </c>
      <c r="D9" s="16" t="n">
        <v>8</v>
      </c>
      <c r="E9" s="16" t="n">
        <v>10</v>
      </c>
      <c r="F9" s="17" t="n">
        <v>30</v>
      </c>
      <c r="G9" s="18">
        <f>IF(A9&amp;""="","",SUMIFS('الحركات'!$C$6:$C$1505,'الحركات'!$B$6:$B$1505,A9&amp;"",'الحركات'!$D$6:$D$1505,"وارد"))</f>
        <v/>
      </c>
      <c r="H9" s="18">
        <f>IF(A9&amp;""="","",SUMIFS('الحركات'!$C$6:$C$1505,'الحركات'!$B$6:$B$1505,A9&amp;"",'الحركات'!$D$6:$D$1505,"منصرف"))</f>
        <v/>
      </c>
      <c r="I9" s="18">
        <f>IF(A9&amp;""="","",G9-H9)</f>
        <v/>
      </c>
      <c r="J9" s="19">
        <f>IF(A9&amp;""="","",ROUND(I9*N(D9),2))</f>
        <v/>
      </c>
      <c r="K9" s="19">
        <f>IF(A9&amp;""="","",E9-D9)</f>
        <v/>
      </c>
      <c r="L9" s="20">
        <f>IF(A9&amp;""="","",IF(N(E9)&gt;0,(E9-D9)/E9,""))</f>
        <v/>
      </c>
      <c r="M9" s="19">
        <f>IF(A9&amp;""="","",ROUND(I9*K9,2))</f>
        <v/>
      </c>
      <c r="N9" s="21">
        <f>IF(A9&amp;""="","",IFERROR(SUMIFS('الحركات'!$A$6:$A$1505,'الحركات'!$B$6:$B$1505,A9&amp;"",'الحركات'!$G$6:$G$1505,1)/COUNTIFS('الحركات'!$B$6:$B$1505,A9&amp;"",'الحركات'!$G$6:$G$1505,1),""))</f>
        <v/>
      </c>
      <c r="O9" s="18">
        <f>IF(OR(A9&amp;""="",N9=""),"",'الإعدادات'!$B$4-N9)</f>
        <v/>
      </c>
      <c r="P9" s="6">
        <f>IF(A9&amp;""="","",IF(N9="","بلا حركة",IF(I9&lt;=0,"نفد",IF(I9&lt;N(F9),"اطلب","متوفر"))))</f>
        <v/>
      </c>
      <c r="Q9" s="6">
        <f>IF(OR(A9&amp;""="",O9="",N(I9)&lt;=0),"",IF(O9&gt;='الإعدادات'!$B$5,"راكد",""))</f>
        <v/>
      </c>
      <c r="R9" s="18">
        <f>IF(OR(P9="نفد",P9="اطلب"),MAX(0,ROUNDUP(N(F9)*'الإعدادات'!$B$6-I9,0)),"")</f>
        <v/>
      </c>
      <c r="S9" s="18">
        <f>IF(N(R9)&gt;0,COUNTIFS($R$6:$R$205,"&gt;"&amp;R9)+COUNTIFS($R$6:R9,R9),"")</f>
        <v/>
      </c>
    </row>
    <row r="10">
      <c r="A10" s="5" t="inlineStr">
        <is>
          <t>A05</t>
        </is>
      </c>
      <c r="B10" s="5" t="inlineStr">
        <is>
          <t>شاي علبة</t>
        </is>
      </c>
      <c r="C10" s="5" t="inlineStr">
        <is>
          <t>علبة</t>
        </is>
      </c>
      <c r="D10" s="16" t="n">
        <v>45</v>
      </c>
      <c r="E10" s="16" t="n">
        <v>55</v>
      </c>
      <c r="F10" s="17" t="n">
        <v>12</v>
      </c>
      <c r="G10" s="18">
        <f>IF(A10&amp;""="","",SUMIFS('الحركات'!$C$6:$C$1505,'الحركات'!$B$6:$B$1505,A10&amp;"",'الحركات'!$D$6:$D$1505,"وارد"))</f>
        <v/>
      </c>
      <c r="H10" s="18">
        <f>IF(A10&amp;""="","",SUMIFS('الحركات'!$C$6:$C$1505,'الحركات'!$B$6:$B$1505,A10&amp;"",'الحركات'!$D$6:$D$1505,"منصرف"))</f>
        <v/>
      </c>
      <c r="I10" s="18">
        <f>IF(A10&amp;""="","",G10-H10)</f>
        <v/>
      </c>
      <c r="J10" s="19">
        <f>IF(A10&amp;""="","",ROUND(I10*N(D10),2))</f>
        <v/>
      </c>
      <c r="K10" s="19">
        <f>IF(A10&amp;""="","",E10-D10)</f>
        <v/>
      </c>
      <c r="L10" s="20">
        <f>IF(A10&amp;""="","",IF(N(E10)&gt;0,(E10-D10)/E10,""))</f>
        <v/>
      </c>
      <c r="M10" s="19">
        <f>IF(A10&amp;""="","",ROUND(I10*K10,2))</f>
        <v/>
      </c>
      <c r="N10" s="21">
        <f>IF(A10&amp;""="","",IFERROR(SUMIFS('الحركات'!$A$6:$A$1505,'الحركات'!$B$6:$B$1505,A10&amp;"",'الحركات'!$G$6:$G$1505,1)/COUNTIFS('الحركات'!$B$6:$B$1505,A10&amp;"",'الحركات'!$G$6:$G$1505,1),""))</f>
        <v/>
      </c>
      <c r="O10" s="18">
        <f>IF(OR(A10&amp;""="",N10=""),"",'الإعدادات'!$B$4-N10)</f>
        <v/>
      </c>
      <c r="P10" s="6">
        <f>IF(A10&amp;""="","",IF(N10="","بلا حركة",IF(I10&lt;=0,"نفد",IF(I10&lt;N(F10),"اطلب","متوفر"))))</f>
        <v/>
      </c>
      <c r="Q10" s="6">
        <f>IF(OR(A10&amp;""="",O10="",N(I10)&lt;=0),"",IF(O10&gt;='الإعدادات'!$B$5,"راكد",""))</f>
        <v/>
      </c>
      <c r="R10" s="18">
        <f>IF(OR(P10="نفد",P10="اطلب"),MAX(0,ROUNDUP(N(F10)*'الإعدادات'!$B$6-I10,0)),"")</f>
        <v/>
      </c>
      <c r="S10" s="18">
        <f>IF(N(R10)&gt;0,COUNTIFS($R$6:$R$205,"&gt;"&amp;R10)+COUNTIFS($R$6:R10,R10),"")</f>
        <v/>
      </c>
    </row>
    <row r="11">
      <c r="A11" s="5" t="inlineStr">
        <is>
          <t>A06</t>
        </is>
      </c>
      <c r="B11" s="5" t="inlineStr">
        <is>
          <t>صابون</t>
        </is>
      </c>
      <c r="C11" s="5" t="inlineStr">
        <is>
          <t>قطعة</t>
        </is>
      </c>
      <c r="D11" s="16" t="n">
        <v>12</v>
      </c>
      <c r="E11" s="16" t="n">
        <v>15</v>
      </c>
      <c r="F11" s="17" t="n">
        <v>24</v>
      </c>
      <c r="G11" s="18">
        <f>IF(A11&amp;""="","",SUMIFS('الحركات'!$C$6:$C$1505,'الحركات'!$B$6:$B$1505,A11&amp;"",'الحركات'!$D$6:$D$1505,"وارد"))</f>
        <v/>
      </c>
      <c r="H11" s="18">
        <f>IF(A11&amp;""="","",SUMIFS('الحركات'!$C$6:$C$1505,'الحركات'!$B$6:$B$1505,A11&amp;"",'الحركات'!$D$6:$D$1505,"منصرف"))</f>
        <v/>
      </c>
      <c r="I11" s="18">
        <f>IF(A11&amp;""="","",G11-H11)</f>
        <v/>
      </c>
      <c r="J11" s="19">
        <f>IF(A11&amp;""="","",ROUND(I11*N(D11),2))</f>
        <v/>
      </c>
      <c r="K11" s="19">
        <f>IF(A11&amp;""="","",E11-D11)</f>
        <v/>
      </c>
      <c r="L11" s="20">
        <f>IF(A11&amp;""="","",IF(N(E11)&gt;0,(E11-D11)/E11,""))</f>
        <v/>
      </c>
      <c r="M11" s="19">
        <f>IF(A11&amp;""="","",ROUND(I11*K11,2))</f>
        <v/>
      </c>
      <c r="N11" s="21">
        <f>IF(A11&amp;""="","",IFERROR(SUMIFS('الحركات'!$A$6:$A$1505,'الحركات'!$B$6:$B$1505,A11&amp;"",'الحركات'!$G$6:$G$1505,1)/COUNTIFS('الحركات'!$B$6:$B$1505,A11&amp;"",'الحركات'!$G$6:$G$1505,1),""))</f>
        <v/>
      </c>
      <c r="O11" s="18">
        <f>IF(OR(A11&amp;""="",N11=""),"",'الإعدادات'!$B$4-N11)</f>
        <v/>
      </c>
      <c r="P11" s="6">
        <f>IF(A11&amp;""="","",IF(N11="","بلا حركة",IF(I11&lt;=0,"نفد",IF(I11&lt;N(F11),"اطلب","متوفر"))))</f>
        <v/>
      </c>
      <c r="Q11" s="6">
        <f>IF(OR(A11&amp;""="",O11="",N(I11)&lt;=0),"",IF(O11&gt;='الإعدادات'!$B$5,"راكد",""))</f>
        <v/>
      </c>
      <c r="R11" s="18">
        <f>IF(OR(P11="نفد",P11="اطلب"),MAX(0,ROUNDUP(N(F11)*'الإعدادات'!$B$6-I11,0)),"")</f>
        <v/>
      </c>
      <c r="S11" s="18">
        <f>IF(N(R11)&gt;0,COUNTIFS($R$6:$R$205,"&gt;"&amp;R11)+COUNTIFS($R$6:R11,R11),"")</f>
        <v/>
      </c>
    </row>
    <row r="12">
      <c r="A12" s="5" t="inlineStr">
        <is>
          <t>A07</t>
        </is>
      </c>
      <c r="B12" s="5" t="inlineStr">
        <is>
          <t>مناديل ورقية</t>
        </is>
      </c>
      <c r="C12" s="5" t="inlineStr">
        <is>
          <t>عبوة</t>
        </is>
      </c>
      <c r="D12" s="16" t="n">
        <v>18</v>
      </c>
      <c r="E12" s="16" t="n">
        <v>24</v>
      </c>
      <c r="F12" s="17" t="n">
        <v>10</v>
      </c>
      <c r="G12" s="18">
        <f>IF(A12&amp;""="","",SUMIFS('الحركات'!$C$6:$C$1505,'الحركات'!$B$6:$B$1505,A12&amp;"",'الحركات'!$D$6:$D$1505,"وارد"))</f>
        <v/>
      </c>
      <c r="H12" s="18">
        <f>IF(A12&amp;""="","",SUMIFS('الحركات'!$C$6:$C$1505,'الحركات'!$B$6:$B$1505,A12&amp;"",'الحركات'!$D$6:$D$1505,"منصرف"))</f>
        <v/>
      </c>
      <c r="I12" s="18">
        <f>IF(A12&amp;""="","",G12-H12)</f>
        <v/>
      </c>
      <c r="J12" s="19">
        <f>IF(A12&amp;""="","",ROUND(I12*N(D12),2))</f>
        <v/>
      </c>
      <c r="K12" s="19">
        <f>IF(A12&amp;""="","",E12-D12)</f>
        <v/>
      </c>
      <c r="L12" s="20">
        <f>IF(A12&amp;""="","",IF(N(E12)&gt;0,(E12-D12)/E12,""))</f>
        <v/>
      </c>
      <c r="M12" s="19">
        <f>IF(A12&amp;""="","",ROUND(I12*K12,2))</f>
        <v/>
      </c>
      <c r="N12" s="21">
        <f>IF(A12&amp;""="","",IFERROR(SUMIFS('الحركات'!$A$6:$A$1505,'الحركات'!$B$6:$B$1505,A12&amp;"",'الحركات'!$G$6:$G$1505,1)/COUNTIFS('الحركات'!$B$6:$B$1505,A12&amp;"",'الحركات'!$G$6:$G$1505,1),""))</f>
        <v/>
      </c>
      <c r="O12" s="18">
        <f>IF(OR(A12&amp;""="",N12=""),"",'الإعدادات'!$B$4-N12)</f>
        <v/>
      </c>
      <c r="P12" s="6">
        <f>IF(A12&amp;""="","",IF(N12="","بلا حركة",IF(I12&lt;=0,"نفد",IF(I12&lt;N(F12),"اطلب","متوفر"))))</f>
        <v/>
      </c>
      <c r="Q12" s="6">
        <f>IF(OR(A12&amp;""="",O12="",N(I12)&lt;=0),"",IF(O12&gt;='الإعدادات'!$B$5,"راكد",""))</f>
        <v/>
      </c>
      <c r="R12" s="18">
        <f>IF(OR(P12="نفد",P12="اطلب"),MAX(0,ROUNDUP(N(F12)*'الإعدادات'!$B$6-I12,0)),"")</f>
        <v/>
      </c>
      <c r="S12" s="18">
        <f>IF(N(R12)&gt;0,COUNTIFS($R$6:$R$205,"&gt;"&amp;R12)+COUNTIFS($R$6:R12,R12),"")</f>
        <v/>
      </c>
    </row>
    <row r="13">
      <c r="A13" s="5" t="inlineStr">
        <is>
          <t>A08</t>
        </is>
      </c>
      <c r="B13" s="5" t="inlineStr">
        <is>
          <t>عدس</t>
        </is>
      </c>
      <c r="C13" s="5" t="inlineStr">
        <is>
          <t>كيلو</t>
        </is>
      </c>
      <c r="D13" s="16" t="n">
        <v>40</v>
      </c>
      <c r="E13" s="16" t="n">
        <v>48</v>
      </c>
      <c r="F13" s="17" t="n">
        <v>10</v>
      </c>
      <c r="G13" s="18">
        <f>IF(A13&amp;""="","",SUMIFS('الحركات'!$C$6:$C$1505,'الحركات'!$B$6:$B$1505,A13&amp;"",'الحركات'!$D$6:$D$1505,"وارد"))</f>
        <v/>
      </c>
      <c r="H13" s="18">
        <f>IF(A13&amp;""="","",SUMIFS('الحركات'!$C$6:$C$1505,'الحركات'!$B$6:$B$1505,A13&amp;"",'الحركات'!$D$6:$D$1505,"منصرف"))</f>
        <v/>
      </c>
      <c r="I13" s="18">
        <f>IF(A13&amp;""="","",G13-H13)</f>
        <v/>
      </c>
      <c r="J13" s="19">
        <f>IF(A13&amp;""="","",ROUND(I13*N(D13),2))</f>
        <v/>
      </c>
      <c r="K13" s="19">
        <f>IF(A13&amp;""="","",E13-D13)</f>
        <v/>
      </c>
      <c r="L13" s="20">
        <f>IF(A13&amp;""="","",IF(N(E13)&gt;0,(E13-D13)/E13,""))</f>
        <v/>
      </c>
      <c r="M13" s="19">
        <f>IF(A13&amp;""="","",ROUND(I13*K13,2))</f>
        <v/>
      </c>
      <c r="N13" s="21">
        <f>IF(A13&amp;""="","",IFERROR(SUMIFS('الحركات'!$A$6:$A$1505,'الحركات'!$B$6:$B$1505,A13&amp;"",'الحركات'!$G$6:$G$1505,1)/COUNTIFS('الحركات'!$B$6:$B$1505,A13&amp;"",'الحركات'!$G$6:$G$1505,1),""))</f>
        <v/>
      </c>
      <c r="O13" s="18">
        <f>IF(OR(A13&amp;""="",N13=""),"",'الإعدادات'!$B$4-N13)</f>
        <v/>
      </c>
      <c r="P13" s="6">
        <f>IF(A13&amp;""="","",IF(N13="","بلا حركة",IF(I13&lt;=0,"نفد",IF(I13&lt;N(F13),"اطلب","متوفر"))))</f>
        <v/>
      </c>
      <c r="Q13" s="6">
        <f>IF(OR(A13&amp;""="",O13="",N(I13)&lt;=0),"",IF(O13&gt;='الإعدادات'!$B$5,"راكد",""))</f>
        <v/>
      </c>
      <c r="R13" s="18">
        <f>IF(OR(P13="نفد",P13="اطلب"),MAX(0,ROUNDUP(N(F13)*'الإعدادات'!$B$6-I13,0)),"")</f>
        <v/>
      </c>
      <c r="S13" s="18">
        <f>IF(N(R13)&gt;0,COUNTIFS($R$6:$R$205,"&gt;"&amp;R13)+COUNTIFS($R$6:R13,R13),"")</f>
        <v/>
      </c>
    </row>
    <row r="14">
      <c r="A14" s="5" t="inlineStr">
        <is>
          <t>A09</t>
        </is>
      </c>
      <c r="B14" s="5" t="inlineStr">
        <is>
          <t>منظف أرضيات</t>
        </is>
      </c>
      <c r="C14" s="5" t="inlineStr">
        <is>
          <t>زجاجة</t>
        </is>
      </c>
      <c r="D14" s="16" t="n">
        <v>35</v>
      </c>
      <c r="E14" s="16" t="n">
        <v>45</v>
      </c>
      <c r="F14" s="17" t="n">
        <v>6</v>
      </c>
      <c r="G14" s="18">
        <f>IF(A14&amp;""="","",SUMIFS('الحركات'!$C$6:$C$1505,'الحركات'!$B$6:$B$1505,A14&amp;"",'الحركات'!$D$6:$D$1505,"وارد"))</f>
        <v/>
      </c>
      <c r="H14" s="18">
        <f>IF(A14&amp;""="","",SUMIFS('الحركات'!$C$6:$C$1505,'الحركات'!$B$6:$B$1505,A14&amp;"",'الحركات'!$D$6:$D$1505,"منصرف"))</f>
        <v/>
      </c>
      <c r="I14" s="18">
        <f>IF(A14&amp;""="","",G14-H14)</f>
        <v/>
      </c>
      <c r="J14" s="19">
        <f>IF(A14&amp;""="","",ROUND(I14*N(D14),2))</f>
        <v/>
      </c>
      <c r="K14" s="19">
        <f>IF(A14&amp;""="","",E14-D14)</f>
        <v/>
      </c>
      <c r="L14" s="20">
        <f>IF(A14&amp;""="","",IF(N(E14)&gt;0,(E14-D14)/E14,""))</f>
        <v/>
      </c>
      <c r="M14" s="19">
        <f>IF(A14&amp;""="","",ROUND(I14*K14,2))</f>
        <v/>
      </c>
      <c r="N14" s="21">
        <f>IF(A14&amp;""="","",IFERROR(SUMIFS('الحركات'!$A$6:$A$1505,'الحركات'!$B$6:$B$1505,A14&amp;"",'الحركات'!$G$6:$G$1505,1)/COUNTIFS('الحركات'!$B$6:$B$1505,A14&amp;"",'الحركات'!$G$6:$G$1505,1),""))</f>
        <v/>
      </c>
      <c r="O14" s="18">
        <f>IF(OR(A14&amp;""="",N14=""),"",'الإعدادات'!$B$4-N14)</f>
        <v/>
      </c>
      <c r="P14" s="6">
        <f>IF(A14&amp;""="","",IF(N14="","بلا حركة",IF(I14&lt;=0,"نفد",IF(I14&lt;N(F14),"اطلب","متوفر"))))</f>
        <v/>
      </c>
      <c r="Q14" s="6">
        <f>IF(OR(A14&amp;""="",O14="",N(I14)&lt;=0),"",IF(O14&gt;='الإعدادات'!$B$5,"راكد",""))</f>
        <v/>
      </c>
      <c r="R14" s="18">
        <f>IF(OR(P14="نفد",P14="اطلب"),MAX(0,ROUNDUP(N(F14)*'الإعدادات'!$B$6-I14,0)),"")</f>
        <v/>
      </c>
      <c r="S14" s="18">
        <f>IF(N(R14)&gt;0,COUNTIFS($R$6:$R$205,"&gt;"&amp;R14)+COUNTIFS($R$6:R14,R14),"")</f>
        <v/>
      </c>
    </row>
    <row r="15">
      <c r="A15" s="5" t="inlineStr">
        <is>
          <t>A10</t>
        </is>
      </c>
      <c r="B15" s="5" t="inlineStr">
        <is>
          <t>بطاريات قلم</t>
        </is>
      </c>
      <c r="C15" s="5" t="inlineStr">
        <is>
          <t>عبوة</t>
        </is>
      </c>
      <c r="D15" s="16" t="n">
        <v>30</v>
      </c>
      <c r="E15" s="16" t="n">
        <v>40</v>
      </c>
      <c r="F15" s="17" t="n">
        <v>5</v>
      </c>
      <c r="G15" s="18">
        <f>IF(A15&amp;""="","",SUMIFS('الحركات'!$C$6:$C$1505,'الحركات'!$B$6:$B$1505,A15&amp;"",'الحركات'!$D$6:$D$1505,"وارد"))</f>
        <v/>
      </c>
      <c r="H15" s="18">
        <f>IF(A15&amp;""="","",SUMIFS('الحركات'!$C$6:$C$1505,'الحركات'!$B$6:$B$1505,A15&amp;"",'الحركات'!$D$6:$D$1505,"منصرف"))</f>
        <v/>
      </c>
      <c r="I15" s="18">
        <f>IF(A15&amp;""="","",G15-H15)</f>
        <v/>
      </c>
      <c r="J15" s="19">
        <f>IF(A15&amp;""="","",ROUND(I15*N(D15),2))</f>
        <v/>
      </c>
      <c r="K15" s="19">
        <f>IF(A15&amp;""="","",E15-D15)</f>
        <v/>
      </c>
      <c r="L15" s="20">
        <f>IF(A15&amp;""="","",IF(N(E15)&gt;0,(E15-D15)/E15,""))</f>
        <v/>
      </c>
      <c r="M15" s="19">
        <f>IF(A15&amp;""="","",ROUND(I15*K15,2))</f>
        <v/>
      </c>
      <c r="N15" s="21">
        <f>IF(A15&amp;""="","",IFERROR(SUMIFS('الحركات'!$A$6:$A$1505,'الحركات'!$B$6:$B$1505,A15&amp;"",'الحركات'!$G$6:$G$1505,1)/COUNTIFS('الحركات'!$B$6:$B$1505,A15&amp;"",'الحركات'!$G$6:$G$1505,1),""))</f>
        <v/>
      </c>
      <c r="O15" s="18">
        <f>IF(OR(A15&amp;""="",N15=""),"",'الإعدادات'!$B$4-N15)</f>
        <v/>
      </c>
      <c r="P15" s="6">
        <f>IF(A15&amp;""="","",IF(N15="","بلا حركة",IF(I15&lt;=0,"نفد",IF(I15&lt;N(F15),"اطلب","متوفر"))))</f>
        <v/>
      </c>
      <c r="Q15" s="6">
        <f>IF(OR(A15&amp;""="",O15="",N(I15)&lt;=0),"",IF(O15&gt;='الإعدادات'!$B$5,"راكد",""))</f>
        <v/>
      </c>
      <c r="R15" s="18">
        <f>IF(OR(P15="نفد",P15="اطلب"),MAX(0,ROUNDUP(N(F15)*'الإعدادات'!$B$6-I15,0)),"")</f>
        <v/>
      </c>
      <c r="S15" s="18">
        <f>IF(N(R15)&gt;0,COUNTIFS($R$6:$R$205,"&gt;"&amp;R15)+COUNTIFS($R$6:R15,R15),"")</f>
        <v/>
      </c>
    </row>
    <row r="16">
      <c r="A16" s="5" t="inlineStr">
        <is>
          <t>A11</t>
        </is>
      </c>
      <c r="B16" s="5" t="inlineStr">
        <is>
          <t>لمبة LED</t>
        </is>
      </c>
      <c r="C16" s="5" t="inlineStr">
        <is>
          <t>قطعة</t>
        </is>
      </c>
      <c r="D16" s="16" t="n">
        <v>25</v>
      </c>
      <c r="E16" s="16" t="n">
        <v>35</v>
      </c>
      <c r="F16" s="17" t="n">
        <v>5</v>
      </c>
      <c r="G16" s="18">
        <f>IF(A16&amp;""="","",SUMIFS('الحركات'!$C$6:$C$1505,'الحركات'!$B$6:$B$1505,A16&amp;"",'الحركات'!$D$6:$D$1505,"وارد"))</f>
        <v/>
      </c>
      <c r="H16" s="18">
        <f>IF(A16&amp;""="","",SUMIFS('الحركات'!$C$6:$C$1505,'الحركات'!$B$6:$B$1505,A16&amp;"",'الحركات'!$D$6:$D$1505,"منصرف"))</f>
        <v/>
      </c>
      <c r="I16" s="18">
        <f>IF(A16&amp;""="","",G16-H16)</f>
        <v/>
      </c>
      <c r="J16" s="19">
        <f>IF(A16&amp;""="","",ROUND(I16*N(D16),2))</f>
        <v/>
      </c>
      <c r="K16" s="19">
        <f>IF(A16&amp;""="","",E16-D16)</f>
        <v/>
      </c>
      <c r="L16" s="20">
        <f>IF(A16&amp;""="","",IF(N(E16)&gt;0,(E16-D16)/E16,""))</f>
        <v/>
      </c>
      <c r="M16" s="19">
        <f>IF(A16&amp;""="","",ROUND(I16*K16,2))</f>
        <v/>
      </c>
      <c r="N16" s="21">
        <f>IF(A16&amp;""="","",IFERROR(SUMIFS('الحركات'!$A$6:$A$1505,'الحركات'!$B$6:$B$1505,A16&amp;"",'الحركات'!$G$6:$G$1505,1)/COUNTIFS('الحركات'!$B$6:$B$1505,A16&amp;"",'الحركات'!$G$6:$G$1505,1),""))</f>
        <v/>
      </c>
      <c r="O16" s="18">
        <f>IF(OR(A16&amp;""="",N16=""),"",'الإعدادات'!$B$4-N16)</f>
        <v/>
      </c>
      <c r="P16" s="6">
        <f>IF(A16&amp;""="","",IF(N16="","بلا حركة",IF(I16&lt;=0,"نفد",IF(I16&lt;N(F16),"اطلب","متوفر"))))</f>
        <v/>
      </c>
      <c r="Q16" s="6">
        <f>IF(OR(A16&amp;""="",O16="",N(I16)&lt;=0),"",IF(O16&gt;='الإعدادات'!$B$5,"راكد",""))</f>
        <v/>
      </c>
      <c r="R16" s="18">
        <f>IF(OR(P16="نفد",P16="اطلب"),MAX(0,ROUNDUP(N(F16)*'الإعدادات'!$B$6-I16,0)),"")</f>
        <v/>
      </c>
      <c r="S16" s="18">
        <f>IF(N(R16)&gt;0,COUNTIFS($R$6:$R$205,"&gt;"&amp;R16)+COUNTIFS($R$6:R16,R16),"")</f>
        <v/>
      </c>
    </row>
    <row r="17">
      <c r="A17" s="5" t="inlineStr">
        <is>
          <t>A12</t>
        </is>
      </c>
      <c r="B17" s="5" t="inlineStr">
        <is>
          <t>معجون أسنان</t>
        </is>
      </c>
      <c r="C17" s="5" t="inlineStr">
        <is>
          <t>أنبوبة</t>
        </is>
      </c>
      <c r="D17" s="16" t="n">
        <v>20</v>
      </c>
      <c r="E17" s="16" t="n">
        <v>26</v>
      </c>
      <c r="F17" s="17" t="n">
        <v>12</v>
      </c>
      <c r="G17" s="18">
        <f>IF(A17&amp;""="","",SUMIFS('الحركات'!$C$6:$C$1505,'الحركات'!$B$6:$B$1505,A17&amp;"",'الحركات'!$D$6:$D$1505,"وارد"))</f>
        <v/>
      </c>
      <c r="H17" s="18">
        <f>IF(A17&amp;""="","",SUMIFS('الحركات'!$C$6:$C$1505,'الحركات'!$B$6:$B$1505,A17&amp;"",'الحركات'!$D$6:$D$1505,"منصرف"))</f>
        <v/>
      </c>
      <c r="I17" s="18">
        <f>IF(A17&amp;""="","",G17-H17)</f>
        <v/>
      </c>
      <c r="J17" s="19">
        <f>IF(A17&amp;""="","",ROUND(I17*N(D17),2))</f>
        <v/>
      </c>
      <c r="K17" s="19">
        <f>IF(A17&amp;""="","",E17-D17)</f>
        <v/>
      </c>
      <c r="L17" s="20">
        <f>IF(A17&amp;""="","",IF(N(E17)&gt;0,(E17-D17)/E17,""))</f>
        <v/>
      </c>
      <c r="M17" s="19">
        <f>IF(A17&amp;""="","",ROUND(I17*K17,2))</f>
        <v/>
      </c>
      <c r="N17" s="21">
        <f>IF(A17&amp;""="","",IFERROR(SUMIFS('الحركات'!$A$6:$A$1505,'الحركات'!$B$6:$B$1505,A17&amp;"",'الحركات'!$G$6:$G$1505,1)/COUNTIFS('الحركات'!$B$6:$B$1505,A17&amp;"",'الحركات'!$G$6:$G$1505,1),""))</f>
        <v/>
      </c>
      <c r="O17" s="18">
        <f>IF(OR(A17&amp;""="",N17=""),"",'الإعدادات'!$B$4-N17)</f>
        <v/>
      </c>
      <c r="P17" s="6">
        <f>IF(A17&amp;""="","",IF(N17="","بلا حركة",IF(I17&lt;=0,"نفد",IF(I17&lt;N(F17),"اطلب","متوفر"))))</f>
        <v/>
      </c>
      <c r="Q17" s="6">
        <f>IF(OR(A17&amp;""="",O17="",N(I17)&lt;=0),"",IF(O17&gt;='الإعدادات'!$B$5,"راكد",""))</f>
        <v/>
      </c>
      <c r="R17" s="18">
        <f>IF(OR(P17="نفد",P17="اطلب"),MAX(0,ROUNDUP(N(F17)*'الإعدادات'!$B$6-I17,0)),"")</f>
        <v/>
      </c>
      <c r="S17" s="18">
        <f>IF(N(R17)&gt;0,COUNTIFS($R$6:$R$205,"&gt;"&amp;R17)+COUNTIFS($R$6:R17,R17),"")</f>
        <v/>
      </c>
    </row>
    <row r="18">
      <c r="A18" s="5" t="n"/>
      <c r="B18" s="5" t="n"/>
      <c r="C18" s="5" t="n"/>
      <c r="D18" s="16" t="n"/>
      <c r="E18" s="16" t="n"/>
      <c r="F18" s="17" t="n"/>
      <c r="G18" s="18">
        <f>IF(A18&amp;""="","",SUMIFS('الحركات'!$C$6:$C$1505,'الحركات'!$B$6:$B$1505,A18&amp;"",'الحركات'!$D$6:$D$1505,"وارد"))</f>
        <v/>
      </c>
      <c r="H18" s="18">
        <f>IF(A18&amp;""="","",SUMIFS('الحركات'!$C$6:$C$1505,'الحركات'!$B$6:$B$1505,A18&amp;"",'الحركات'!$D$6:$D$1505,"منصرف"))</f>
        <v/>
      </c>
      <c r="I18" s="18">
        <f>IF(A18&amp;""="","",G18-H18)</f>
        <v/>
      </c>
      <c r="J18" s="19">
        <f>IF(A18&amp;""="","",ROUND(I18*N(D18),2))</f>
        <v/>
      </c>
      <c r="K18" s="19">
        <f>IF(A18&amp;""="","",E18-D18)</f>
        <v/>
      </c>
      <c r="L18" s="20">
        <f>IF(A18&amp;""="","",IF(N(E18)&gt;0,(E18-D18)/E18,""))</f>
        <v/>
      </c>
      <c r="M18" s="19">
        <f>IF(A18&amp;""="","",ROUND(I18*K18,2))</f>
        <v/>
      </c>
      <c r="N18" s="21">
        <f>IF(A18&amp;""="","",IFERROR(SUMIFS('الحركات'!$A$6:$A$1505,'الحركات'!$B$6:$B$1505,A18&amp;"",'الحركات'!$G$6:$G$1505,1)/COUNTIFS('الحركات'!$B$6:$B$1505,A18&amp;"",'الحركات'!$G$6:$G$1505,1),""))</f>
        <v/>
      </c>
      <c r="O18" s="18">
        <f>IF(OR(A18&amp;""="",N18=""),"",'الإعدادات'!$B$4-N18)</f>
        <v/>
      </c>
      <c r="P18" s="6">
        <f>IF(A18&amp;""="","",IF(N18="","بلا حركة",IF(I18&lt;=0,"نفد",IF(I18&lt;N(F18),"اطلب","متوفر"))))</f>
        <v/>
      </c>
      <c r="Q18" s="6">
        <f>IF(OR(A18&amp;""="",O18="",N(I18)&lt;=0),"",IF(O18&gt;='الإعدادات'!$B$5,"راكد",""))</f>
        <v/>
      </c>
      <c r="R18" s="18">
        <f>IF(OR(P18="نفد",P18="اطلب"),MAX(0,ROUNDUP(N(F18)*'الإعدادات'!$B$6-I18,0)),"")</f>
        <v/>
      </c>
      <c r="S18" s="18">
        <f>IF(N(R18)&gt;0,COUNTIFS($R$6:$R$205,"&gt;"&amp;R18)+COUNTIFS($R$6:R18,R18),"")</f>
        <v/>
      </c>
    </row>
    <row r="19">
      <c r="A19" s="5" t="n"/>
      <c r="B19" s="5" t="n"/>
      <c r="C19" s="5" t="n"/>
      <c r="D19" s="16" t="n"/>
      <c r="E19" s="16" t="n"/>
      <c r="F19" s="17" t="n"/>
      <c r="G19" s="18">
        <f>IF(A19&amp;""="","",SUMIFS('الحركات'!$C$6:$C$1505,'الحركات'!$B$6:$B$1505,A19&amp;"",'الحركات'!$D$6:$D$1505,"وارد"))</f>
        <v/>
      </c>
      <c r="H19" s="18">
        <f>IF(A19&amp;""="","",SUMIFS('الحركات'!$C$6:$C$1505,'الحركات'!$B$6:$B$1505,A19&amp;"",'الحركات'!$D$6:$D$1505,"منصرف"))</f>
        <v/>
      </c>
      <c r="I19" s="18">
        <f>IF(A19&amp;""="","",G19-H19)</f>
        <v/>
      </c>
      <c r="J19" s="19">
        <f>IF(A19&amp;""="","",ROUND(I19*N(D19),2))</f>
        <v/>
      </c>
      <c r="K19" s="19">
        <f>IF(A19&amp;""="","",E19-D19)</f>
        <v/>
      </c>
      <c r="L19" s="20">
        <f>IF(A19&amp;""="","",IF(N(E19)&gt;0,(E19-D19)/E19,""))</f>
        <v/>
      </c>
      <c r="M19" s="19">
        <f>IF(A19&amp;""="","",ROUND(I19*K19,2))</f>
        <v/>
      </c>
      <c r="N19" s="21">
        <f>IF(A19&amp;""="","",IFERROR(SUMIFS('الحركات'!$A$6:$A$1505,'الحركات'!$B$6:$B$1505,A19&amp;"",'الحركات'!$G$6:$G$1505,1)/COUNTIFS('الحركات'!$B$6:$B$1505,A19&amp;"",'الحركات'!$G$6:$G$1505,1),""))</f>
        <v/>
      </c>
      <c r="O19" s="18">
        <f>IF(OR(A19&amp;""="",N19=""),"",'الإعدادات'!$B$4-N19)</f>
        <v/>
      </c>
      <c r="P19" s="6">
        <f>IF(A19&amp;""="","",IF(N19="","بلا حركة",IF(I19&lt;=0,"نفد",IF(I19&lt;N(F19),"اطلب","متوفر"))))</f>
        <v/>
      </c>
      <c r="Q19" s="6">
        <f>IF(OR(A19&amp;""="",O19="",N(I19)&lt;=0),"",IF(O19&gt;='الإعدادات'!$B$5,"راكد",""))</f>
        <v/>
      </c>
      <c r="R19" s="18">
        <f>IF(OR(P19="نفد",P19="اطلب"),MAX(0,ROUNDUP(N(F19)*'الإعدادات'!$B$6-I19,0)),"")</f>
        <v/>
      </c>
      <c r="S19" s="18">
        <f>IF(N(R19)&gt;0,COUNTIFS($R$6:$R$205,"&gt;"&amp;R19)+COUNTIFS($R$6:R19,R19),"")</f>
        <v/>
      </c>
    </row>
    <row r="20">
      <c r="A20" s="5" t="n"/>
      <c r="B20" s="5" t="n"/>
      <c r="C20" s="5" t="n"/>
      <c r="D20" s="16" t="n"/>
      <c r="E20" s="16" t="n"/>
      <c r="F20" s="17" t="n"/>
      <c r="G20" s="18">
        <f>IF(A20&amp;""="","",SUMIFS('الحركات'!$C$6:$C$1505,'الحركات'!$B$6:$B$1505,A20&amp;"",'الحركات'!$D$6:$D$1505,"وارد"))</f>
        <v/>
      </c>
      <c r="H20" s="18">
        <f>IF(A20&amp;""="","",SUMIFS('الحركات'!$C$6:$C$1505,'الحركات'!$B$6:$B$1505,A20&amp;"",'الحركات'!$D$6:$D$1505,"منصرف"))</f>
        <v/>
      </c>
      <c r="I20" s="18">
        <f>IF(A20&amp;""="","",G20-H20)</f>
        <v/>
      </c>
      <c r="J20" s="19">
        <f>IF(A20&amp;""="","",ROUND(I20*N(D20),2))</f>
        <v/>
      </c>
      <c r="K20" s="19">
        <f>IF(A20&amp;""="","",E20-D20)</f>
        <v/>
      </c>
      <c r="L20" s="20">
        <f>IF(A20&amp;""="","",IF(N(E20)&gt;0,(E20-D20)/E20,""))</f>
        <v/>
      </c>
      <c r="M20" s="19">
        <f>IF(A20&amp;""="","",ROUND(I20*K20,2))</f>
        <v/>
      </c>
      <c r="N20" s="21">
        <f>IF(A20&amp;""="","",IFERROR(SUMIFS('الحركات'!$A$6:$A$1505,'الحركات'!$B$6:$B$1505,A20&amp;"",'الحركات'!$G$6:$G$1505,1)/COUNTIFS('الحركات'!$B$6:$B$1505,A20&amp;"",'الحركات'!$G$6:$G$1505,1),""))</f>
        <v/>
      </c>
      <c r="O20" s="18">
        <f>IF(OR(A20&amp;""="",N20=""),"",'الإعدادات'!$B$4-N20)</f>
        <v/>
      </c>
      <c r="P20" s="6">
        <f>IF(A20&amp;""="","",IF(N20="","بلا حركة",IF(I20&lt;=0,"نفد",IF(I20&lt;N(F20),"اطلب","متوفر"))))</f>
        <v/>
      </c>
      <c r="Q20" s="6">
        <f>IF(OR(A20&amp;""="",O20="",N(I20)&lt;=0),"",IF(O20&gt;='الإعدادات'!$B$5,"راكد",""))</f>
        <v/>
      </c>
      <c r="R20" s="18">
        <f>IF(OR(P20="نفد",P20="اطلب"),MAX(0,ROUNDUP(N(F20)*'الإعدادات'!$B$6-I20,0)),"")</f>
        <v/>
      </c>
      <c r="S20" s="18">
        <f>IF(N(R20)&gt;0,COUNTIFS($R$6:$R$205,"&gt;"&amp;R20)+COUNTIFS($R$6:R20,R20),"")</f>
        <v/>
      </c>
    </row>
    <row r="21">
      <c r="A21" s="5" t="n"/>
      <c r="B21" s="5" t="n"/>
      <c r="C21" s="5" t="n"/>
      <c r="D21" s="16" t="n"/>
      <c r="E21" s="16" t="n"/>
      <c r="F21" s="17" t="n"/>
      <c r="G21" s="18">
        <f>IF(A21&amp;""="","",SUMIFS('الحركات'!$C$6:$C$1505,'الحركات'!$B$6:$B$1505,A21&amp;"",'الحركات'!$D$6:$D$1505,"وارد"))</f>
        <v/>
      </c>
      <c r="H21" s="18">
        <f>IF(A21&amp;""="","",SUMIFS('الحركات'!$C$6:$C$1505,'الحركات'!$B$6:$B$1505,A21&amp;"",'الحركات'!$D$6:$D$1505,"منصرف"))</f>
        <v/>
      </c>
      <c r="I21" s="18">
        <f>IF(A21&amp;""="","",G21-H21)</f>
        <v/>
      </c>
      <c r="J21" s="19">
        <f>IF(A21&amp;""="","",ROUND(I21*N(D21),2))</f>
        <v/>
      </c>
      <c r="K21" s="19">
        <f>IF(A21&amp;""="","",E21-D21)</f>
        <v/>
      </c>
      <c r="L21" s="20">
        <f>IF(A21&amp;""="","",IF(N(E21)&gt;0,(E21-D21)/E21,""))</f>
        <v/>
      </c>
      <c r="M21" s="19">
        <f>IF(A21&amp;""="","",ROUND(I21*K21,2))</f>
        <v/>
      </c>
      <c r="N21" s="21">
        <f>IF(A21&amp;""="","",IFERROR(SUMIFS('الحركات'!$A$6:$A$1505,'الحركات'!$B$6:$B$1505,A21&amp;"",'الحركات'!$G$6:$G$1505,1)/COUNTIFS('الحركات'!$B$6:$B$1505,A21&amp;"",'الحركات'!$G$6:$G$1505,1),""))</f>
        <v/>
      </c>
      <c r="O21" s="18">
        <f>IF(OR(A21&amp;""="",N21=""),"",'الإعدادات'!$B$4-N21)</f>
        <v/>
      </c>
      <c r="P21" s="6">
        <f>IF(A21&amp;""="","",IF(N21="","بلا حركة",IF(I21&lt;=0,"نفد",IF(I21&lt;N(F21),"اطلب","متوفر"))))</f>
        <v/>
      </c>
      <c r="Q21" s="6">
        <f>IF(OR(A21&amp;""="",O21="",N(I21)&lt;=0),"",IF(O21&gt;='الإعدادات'!$B$5,"راكد",""))</f>
        <v/>
      </c>
      <c r="R21" s="18">
        <f>IF(OR(P21="نفد",P21="اطلب"),MAX(0,ROUNDUP(N(F21)*'الإعدادات'!$B$6-I21,0)),"")</f>
        <v/>
      </c>
      <c r="S21" s="18">
        <f>IF(N(R21)&gt;0,COUNTIFS($R$6:$R$205,"&gt;"&amp;R21)+COUNTIFS($R$6:R21,R21),"")</f>
        <v/>
      </c>
    </row>
    <row r="22">
      <c r="A22" s="5" t="n"/>
      <c r="B22" s="5" t="n"/>
      <c r="C22" s="5" t="n"/>
      <c r="D22" s="16" t="n"/>
      <c r="E22" s="16" t="n"/>
      <c r="F22" s="17" t="n"/>
      <c r="G22" s="18">
        <f>IF(A22&amp;""="","",SUMIFS('الحركات'!$C$6:$C$1505,'الحركات'!$B$6:$B$1505,A22&amp;"",'الحركات'!$D$6:$D$1505,"وارد"))</f>
        <v/>
      </c>
      <c r="H22" s="18">
        <f>IF(A22&amp;""="","",SUMIFS('الحركات'!$C$6:$C$1505,'الحركات'!$B$6:$B$1505,A22&amp;"",'الحركات'!$D$6:$D$1505,"منصرف"))</f>
        <v/>
      </c>
      <c r="I22" s="18">
        <f>IF(A22&amp;""="","",G22-H22)</f>
        <v/>
      </c>
      <c r="J22" s="19">
        <f>IF(A22&amp;""="","",ROUND(I22*N(D22),2))</f>
        <v/>
      </c>
      <c r="K22" s="19">
        <f>IF(A22&amp;""="","",E22-D22)</f>
        <v/>
      </c>
      <c r="L22" s="20">
        <f>IF(A22&amp;""="","",IF(N(E22)&gt;0,(E22-D22)/E22,""))</f>
        <v/>
      </c>
      <c r="M22" s="19">
        <f>IF(A22&amp;""="","",ROUND(I22*K22,2))</f>
        <v/>
      </c>
      <c r="N22" s="21">
        <f>IF(A22&amp;""="","",IFERROR(SUMIFS('الحركات'!$A$6:$A$1505,'الحركات'!$B$6:$B$1505,A22&amp;"",'الحركات'!$G$6:$G$1505,1)/COUNTIFS('الحركات'!$B$6:$B$1505,A22&amp;"",'الحركات'!$G$6:$G$1505,1),""))</f>
        <v/>
      </c>
      <c r="O22" s="18">
        <f>IF(OR(A22&amp;""="",N22=""),"",'الإعدادات'!$B$4-N22)</f>
        <v/>
      </c>
      <c r="P22" s="6">
        <f>IF(A22&amp;""="","",IF(N22="","بلا حركة",IF(I22&lt;=0,"نفد",IF(I22&lt;N(F22),"اطلب","متوفر"))))</f>
        <v/>
      </c>
      <c r="Q22" s="6">
        <f>IF(OR(A22&amp;""="",O22="",N(I22)&lt;=0),"",IF(O22&gt;='الإعدادات'!$B$5,"راكد",""))</f>
        <v/>
      </c>
      <c r="R22" s="18">
        <f>IF(OR(P22="نفد",P22="اطلب"),MAX(0,ROUNDUP(N(F22)*'الإعدادات'!$B$6-I22,0)),"")</f>
        <v/>
      </c>
      <c r="S22" s="18">
        <f>IF(N(R22)&gt;0,COUNTIFS($R$6:$R$205,"&gt;"&amp;R22)+COUNTIFS($R$6:R22,R22),"")</f>
        <v/>
      </c>
    </row>
    <row r="23">
      <c r="A23" s="5" t="n"/>
      <c r="B23" s="5" t="n"/>
      <c r="C23" s="5" t="n"/>
      <c r="D23" s="16" t="n"/>
      <c r="E23" s="16" t="n"/>
      <c r="F23" s="17" t="n"/>
      <c r="G23" s="18">
        <f>IF(A23&amp;""="","",SUMIFS('الحركات'!$C$6:$C$1505,'الحركات'!$B$6:$B$1505,A23&amp;"",'الحركات'!$D$6:$D$1505,"وارد"))</f>
        <v/>
      </c>
      <c r="H23" s="18">
        <f>IF(A23&amp;""="","",SUMIFS('الحركات'!$C$6:$C$1505,'الحركات'!$B$6:$B$1505,A23&amp;"",'الحركات'!$D$6:$D$1505,"منصرف"))</f>
        <v/>
      </c>
      <c r="I23" s="18">
        <f>IF(A23&amp;""="","",G23-H23)</f>
        <v/>
      </c>
      <c r="J23" s="19">
        <f>IF(A23&amp;""="","",ROUND(I23*N(D23),2))</f>
        <v/>
      </c>
      <c r="K23" s="19">
        <f>IF(A23&amp;""="","",E23-D23)</f>
        <v/>
      </c>
      <c r="L23" s="20">
        <f>IF(A23&amp;""="","",IF(N(E23)&gt;0,(E23-D23)/E23,""))</f>
        <v/>
      </c>
      <c r="M23" s="19">
        <f>IF(A23&amp;""="","",ROUND(I23*K23,2))</f>
        <v/>
      </c>
      <c r="N23" s="21">
        <f>IF(A23&amp;""="","",IFERROR(SUMIFS('الحركات'!$A$6:$A$1505,'الحركات'!$B$6:$B$1505,A23&amp;"",'الحركات'!$G$6:$G$1505,1)/COUNTIFS('الحركات'!$B$6:$B$1505,A23&amp;"",'الحركات'!$G$6:$G$1505,1),""))</f>
        <v/>
      </c>
      <c r="O23" s="18">
        <f>IF(OR(A23&amp;""="",N23=""),"",'الإعدادات'!$B$4-N23)</f>
        <v/>
      </c>
      <c r="P23" s="6">
        <f>IF(A23&amp;""="","",IF(N23="","بلا حركة",IF(I23&lt;=0,"نفد",IF(I23&lt;N(F23),"اطلب","متوفر"))))</f>
        <v/>
      </c>
      <c r="Q23" s="6">
        <f>IF(OR(A23&amp;""="",O23="",N(I23)&lt;=0),"",IF(O23&gt;='الإعدادات'!$B$5,"راكد",""))</f>
        <v/>
      </c>
      <c r="R23" s="18">
        <f>IF(OR(P23="نفد",P23="اطلب"),MAX(0,ROUNDUP(N(F23)*'الإعدادات'!$B$6-I23,0)),"")</f>
        <v/>
      </c>
      <c r="S23" s="18">
        <f>IF(N(R23)&gt;0,COUNTIFS($R$6:$R$205,"&gt;"&amp;R23)+COUNTIFS($R$6:R23,R23),"")</f>
        <v/>
      </c>
    </row>
    <row r="24">
      <c r="A24" s="5" t="n"/>
      <c r="B24" s="5" t="n"/>
      <c r="C24" s="5" t="n"/>
      <c r="D24" s="16" t="n"/>
      <c r="E24" s="16" t="n"/>
      <c r="F24" s="17" t="n"/>
      <c r="G24" s="18">
        <f>IF(A24&amp;""="","",SUMIFS('الحركات'!$C$6:$C$1505,'الحركات'!$B$6:$B$1505,A24&amp;"",'الحركات'!$D$6:$D$1505,"وارد"))</f>
        <v/>
      </c>
      <c r="H24" s="18">
        <f>IF(A24&amp;""="","",SUMIFS('الحركات'!$C$6:$C$1505,'الحركات'!$B$6:$B$1505,A24&amp;"",'الحركات'!$D$6:$D$1505,"منصرف"))</f>
        <v/>
      </c>
      <c r="I24" s="18">
        <f>IF(A24&amp;""="","",G24-H24)</f>
        <v/>
      </c>
      <c r="J24" s="19">
        <f>IF(A24&amp;""="","",ROUND(I24*N(D24),2))</f>
        <v/>
      </c>
      <c r="K24" s="19">
        <f>IF(A24&amp;""="","",E24-D24)</f>
        <v/>
      </c>
      <c r="L24" s="20">
        <f>IF(A24&amp;""="","",IF(N(E24)&gt;0,(E24-D24)/E24,""))</f>
        <v/>
      </c>
      <c r="M24" s="19">
        <f>IF(A24&amp;""="","",ROUND(I24*K24,2))</f>
        <v/>
      </c>
      <c r="N24" s="21">
        <f>IF(A24&amp;""="","",IFERROR(SUMIFS('الحركات'!$A$6:$A$1505,'الحركات'!$B$6:$B$1505,A24&amp;"",'الحركات'!$G$6:$G$1505,1)/COUNTIFS('الحركات'!$B$6:$B$1505,A24&amp;"",'الحركات'!$G$6:$G$1505,1),""))</f>
        <v/>
      </c>
      <c r="O24" s="18">
        <f>IF(OR(A24&amp;""="",N24=""),"",'الإعدادات'!$B$4-N24)</f>
        <v/>
      </c>
      <c r="P24" s="6">
        <f>IF(A24&amp;""="","",IF(N24="","بلا حركة",IF(I24&lt;=0,"نفد",IF(I24&lt;N(F24),"اطلب","متوفر"))))</f>
        <v/>
      </c>
      <c r="Q24" s="6">
        <f>IF(OR(A24&amp;""="",O24="",N(I24)&lt;=0),"",IF(O24&gt;='الإعدادات'!$B$5,"راكد",""))</f>
        <v/>
      </c>
      <c r="R24" s="18">
        <f>IF(OR(P24="نفد",P24="اطلب"),MAX(0,ROUNDUP(N(F24)*'الإعدادات'!$B$6-I24,0)),"")</f>
        <v/>
      </c>
      <c r="S24" s="18">
        <f>IF(N(R24)&gt;0,COUNTIFS($R$6:$R$205,"&gt;"&amp;R24)+COUNTIFS($R$6:R24,R24),"")</f>
        <v/>
      </c>
    </row>
    <row r="25">
      <c r="A25" s="5" t="n"/>
      <c r="B25" s="5" t="n"/>
      <c r="C25" s="5" t="n"/>
      <c r="D25" s="16" t="n"/>
      <c r="E25" s="16" t="n"/>
      <c r="F25" s="17" t="n"/>
      <c r="G25" s="18">
        <f>IF(A25&amp;""="","",SUMIFS('الحركات'!$C$6:$C$1505,'الحركات'!$B$6:$B$1505,A25&amp;"",'الحركات'!$D$6:$D$1505,"وارد"))</f>
        <v/>
      </c>
      <c r="H25" s="18">
        <f>IF(A25&amp;""="","",SUMIFS('الحركات'!$C$6:$C$1505,'الحركات'!$B$6:$B$1505,A25&amp;"",'الحركات'!$D$6:$D$1505,"منصرف"))</f>
        <v/>
      </c>
      <c r="I25" s="18">
        <f>IF(A25&amp;""="","",G25-H25)</f>
        <v/>
      </c>
      <c r="J25" s="19">
        <f>IF(A25&amp;""="","",ROUND(I25*N(D25),2))</f>
        <v/>
      </c>
      <c r="K25" s="19">
        <f>IF(A25&amp;""="","",E25-D25)</f>
        <v/>
      </c>
      <c r="L25" s="20">
        <f>IF(A25&amp;""="","",IF(N(E25)&gt;0,(E25-D25)/E25,""))</f>
        <v/>
      </c>
      <c r="M25" s="19">
        <f>IF(A25&amp;""="","",ROUND(I25*K25,2))</f>
        <v/>
      </c>
      <c r="N25" s="21">
        <f>IF(A25&amp;""="","",IFERROR(SUMIFS('الحركات'!$A$6:$A$1505,'الحركات'!$B$6:$B$1505,A25&amp;"",'الحركات'!$G$6:$G$1505,1)/COUNTIFS('الحركات'!$B$6:$B$1505,A25&amp;"",'الحركات'!$G$6:$G$1505,1),""))</f>
        <v/>
      </c>
      <c r="O25" s="18">
        <f>IF(OR(A25&amp;""="",N25=""),"",'الإعدادات'!$B$4-N25)</f>
        <v/>
      </c>
      <c r="P25" s="6">
        <f>IF(A25&amp;""="","",IF(N25="","بلا حركة",IF(I25&lt;=0,"نفد",IF(I25&lt;N(F25),"اطلب","متوفر"))))</f>
        <v/>
      </c>
      <c r="Q25" s="6">
        <f>IF(OR(A25&amp;""="",O25="",N(I25)&lt;=0),"",IF(O25&gt;='الإعدادات'!$B$5,"راكد",""))</f>
        <v/>
      </c>
      <c r="R25" s="18">
        <f>IF(OR(P25="نفد",P25="اطلب"),MAX(0,ROUNDUP(N(F25)*'الإعدادات'!$B$6-I25,0)),"")</f>
        <v/>
      </c>
      <c r="S25" s="18">
        <f>IF(N(R25)&gt;0,COUNTIFS($R$6:$R$205,"&gt;"&amp;R25)+COUNTIFS($R$6:R25,R25),"")</f>
        <v/>
      </c>
    </row>
    <row r="26">
      <c r="A26" s="5" t="n"/>
      <c r="B26" s="5" t="n"/>
      <c r="C26" s="5" t="n"/>
      <c r="D26" s="16" t="n"/>
      <c r="E26" s="16" t="n"/>
      <c r="F26" s="17" t="n"/>
      <c r="G26" s="18">
        <f>IF(A26&amp;""="","",SUMIFS('الحركات'!$C$6:$C$1505,'الحركات'!$B$6:$B$1505,A26&amp;"",'الحركات'!$D$6:$D$1505,"وارد"))</f>
        <v/>
      </c>
      <c r="H26" s="18">
        <f>IF(A26&amp;""="","",SUMIFS('الحركات'!$C$6:$C$1505,'الحركات'!$B$6:$B$1505,A26&amp;"",'الحركات'!$D$6:$D$1505,"منصرف"))</f>
        <v/>
      </c>
      <c r="I26" s="18">
        <f>IF(A26&amp;""="","",G26-H26)</f>
        <v/>
      </c>
      <c r="J26" s="19">
        <f>IF(A26&amp;""="","",ROUND(I26*N(D26),2))</f>
        <v/>
      </c>
      <c r="K26" s="19">
        <f>IF(A26&amp;""="","",E26-D26)</f>
        <v/>
      </c>
      <c r="L26" s="20">
        <f>IF(A26&amp;""="","",IF(N(E26)&gt;0,(E26-D26)/E26,""))</f>
        <v/>
      </c>
      <c r="M26" s="19">
        <f>IF(A26&amp;""="","",ROUND(I26*K26,2))</f>
        <v/>
      </c>
      <c r="N26" s="21">
        <f>IF(A26&amp;""="","",IFERROR(SUMIFS('الحركات'!$A$6:$A$1505,'الحركات'!$B$6:$B$1505,A26&amp;"",'الحركات'!$G$6:$G$1505,1)/COUNTIFS('الحركات'!$B$6:$B$1505,A26&amp;"",'الحركات'!$G$6:$G$1505,1),""))</f>
        <v/>
      </c>
      <c r="O26" s="18">
        <f>IF(OR(A26&amp;""="",N26=""),"",'الإعدادات'!$B$4-N26)</f>
        <v/>
      </c>
      <c r="P26" s="6">
        <f>IF(A26&amp;""="","",IF(N26="","بلا حركة",IF(I26&lt;=0,"نفد",IF(I26&lt;N(F26),"اطلب","متوفر"))))</f>
        <v/>
      </c>
      <c r="Q26" s="6">
        <f>IF(OR(A26&amp;""="",O26="",N(I26)&lt;=0),"",IF(O26&gt;='الإعدادات'!$B$5,"راكد",""))</f>
        <v/>
      </c>
      <c r="R26" s="18">
        <f>IF(OR(P26="نفد",P26="اطلب"),MAX(0,ROUNDUP(N(F26)*'الإعدادات'!$B$6-I26,0)),"")</f>
        <v/>
      </c>
      <c r="S26" s="18">
        <f>IF(N(R26)&gt;0,COUNTIFS($R$6:$R$205,"&gt;"&amp;R26)+COUNTIFS($R$6:R26,R26),"")</f>
        <v/>
      </c>
    </row>
    <row r="27">
      <c r="A27" s="5" t="n"/>
      <c r="B27" s="5" t="n"/>
      <c r="C27" s="5" t="n"/>
      <c r="D27" s="16" t="n"/>
      <c r="E27" s="16" t="n"/>
      <c r="F27" s="17" t="n"/>
      <c r="G27" s="18">
        <f>IF(A27&amp;""="","",SUMIFS('الحركات'!$C$6:$C$1505,'الحركات'!$B$6:$B$1505,A27&amp;"",'الحركات'!$D$6:$D$1505,"وارد"))</f>
        <v/>
      </c>
      <c r="H27" s="18">
        <f>IF(A27&amp;""="","",SUMIFS('الحركات'!$C$6:$C$1505,'الحركات'!$B$6:$B$1505,A27&amp;"",'الحركات'!$D$6:$D$1505,"منصرف"))</f>
        <v/>
      </c>
      <c r="I27" s="18">
        <f>IF(A27&amp;""="","",G27-H27)</f>
        <v/>
      </c>
      <c r="J27" s="19">
        <f>IF(A27&amp;""="","",ROUND(I27*N(D27),2))</f>
        <v/>
      </c>
      <c r="K27" s="19">
        <f>IF(A27&amp;""="","",E27-D27)</f>
        <v/>
      </c>
      <c r="L27" s="20">
        <f>IF(A27&amp;""="","",IF(N(E27)&gt;0,(E27-D27)/E27,""))</f>
        <v/>
      </c>
      <c r="M27" s="19">
        <f>IF(A27&amp;""="","",ROUND(I27*K27,2))</f>
        <v/>
      </c>
      <c r="N27" s="21">
        <f>IF(A27&amp;""="","",IFERROR(SUMIFS('الحركات'!$A$6:$A$1505,'الحركات'!$B$6:$B$1505,A27&amp;"",'الحركات'!$G$6:$G$1505,1)/COUNTIFS('الحركات'!$B$6:$B$1505,A27&amp;"",'الحركات'!$G$6:$G$1505,1),""))</f>
        <v/>
      </c>
      <c r="O27" s="18">
        <f>IF(OR(A27&amp;""="",N27=""),"",'الإعدادات'!$B$4-N27)</f>
        <v/>
      </c>
      <c r="P27" s="6">
        <f>IF(A27&amp;""="","",IF(N27="","بلا حركة",IF(I27&lt;=0,"نفد",IF(I27&lt;N(F27),"اطلب","متوفر"))))</f>
        <v/>
      </c>
      <c r="Q27" s="6">
        <f>IF(OR(A27&amp;""="",O27="",N(I27)&lt;=0),"",IF(O27&gt;='الإعدادات'!$B$5,"راكد",""))</f>
        <v/>
      </c>
      <c r="R27" s="18">
        <f>IF(OR(P27="نفد",P27="اطلب"),MAX(0,ROUNDUP(N(F27)*'الإعدادات'!$B$6-I27,0)),"")</f>
        <v/>
      </c>
      <c r="S27" s="18">
        <f>IF(N(R27)&gt;0,COUNTIFS($R$6:$R$205,"&gt;"&amp;R27)+COUNTIFS($R$6:R27,R27),"")</f>
        <v/>
      </c>
    </row>
    <row r="28">
      <c r="A28" s="5" t="n"/>
      <c r="B28" s="5" t="n"/>
      <c r="C28" s="5" t="n"/>
      <c r="D28" s="16" t="n"/>
      <c r="E28" s="16" t="n"/>
      <c r="F28" s="17" t="n"/>
      <c r="G28" s="18">
        <f>IF(A28&amp;""="","",SUMIFS('الحركات'!$C$6:$C$1505,'الحركات'!$B$6:$B$1505,A28&amp;"",'الحركات'!$D$6:$D$1505,"وارد"))</f>
        <v/>
      </c>
      <c r="H28" s="18">
        <f>IF(A28&amp;""="","",SUMIFS('الحركات'!$C$6:$C$1505,'الحركات'!$B$6:$B$1505,A28&amp;"",'الحركات'!$D$6:$D$1505,"منصرف"))</f>
        <v/>
      </c>
      <c r="I28" s="18">
        <f>IF(A28&amp;""="","",G28-H28)</f>
        <v/>
      </c>
      <c r="J28" s="19">
        <f>IF(A28&amp;""="","",ROUND(I28*N(D28),2))</f>
        <v/>
      </c>
      <c r="K28" s="19">
        <f>IF(A28&amp;""="","",E28-D28)</f>
        <v/>
      </c>
      <c r="L28" s="20">
        <f>IF(A28&amp;""="","",IF(N(E28)&gt;0,(E28-D28)/E28,""))</f>
        <v/>
      </c>
      <c r="M28" s="19">
        <f>IF(A28&amp;""="","",ROUND(I28*K28,2))</f>
        <v/>
      </c>
      <c r="N28" s="21">
        <f>IF(A28&amp;""="","",IFERROR(SUMIFS('الحركات'!$A$6:$A$1505,'الحركات'!$B$6:$B$1505,A28&amp;"",'الحركات'!$G$6:$G$1505,1)/COUNTIFS('الحركات'!$B$6:$B$1505,A28&amp;"",'الحركات'!$G$6:$G$1505,1),""))</f>
        <v/>
      </c>
      <c r="O28" s="18">
        <f>IF(OR(A28&amp;""="",N28=""),"",'الإعدادات'!$B$4-N28)</f>
        <v/>
      </c>
      <c r="P28" s="6">
        <f>IF(A28&amp;""="","",IF(N28="","بلا حركة",IF(I28&lt;=0,"نفد",IF(I28&lt;N(F28),"اطلب","متوفر"))))</f>
        <v/>
      </c>
      <c r="Q28" s="6">
        <f>IF(OR(A28&amp;""="",O28="",N(I28)&lt;=0),"",IF(O28&gt;='الإعدادات'!$B$5,"راكد",""))</f>
        <v/>
      </c>
      <c r="R28" s="18">
        <f>IF(OR(P28="نفد",P28="اطلب"),MAX(0,ROUNDUP(N(F28)*'الإعدادات'!$B$6-I28,0)),"")</f>
        <v/>
      </c>
      <c r="S28" s="18">
        <f>IF(N(R28)&gt;0,COUNTIFS($R$6:$R$205,"&gt;"&amp;R28)+COUNTIFS($R$6:R28,R28),"")</f>
        <v/>
      </c>
    </row>
    <row r="29">
      <c r="A29" s="5" t="n"/>
      <c r="B29" s="5" t="n"/>
      <c r="C29" s="5" t="n"/>
      <c r="D29" s="16" t="n"/>
      <c r="E29" s="16" t="n"/>
      <c r="F29" s="17" t="n"/>
      <c r="G29" s="18">
        <f>IF(A29&amp;""="","",SUMIFS('الحركات'!$C$6:$C$1505,'الحركات'!$B$6:$B$1505,A29&amp;"",'الحركات'!$D$6:$D$1505,"وارد"))</f>
        <v/>
      </c>
      <c r="H29" s="18">
        <f>IF(A29&amp;""="","",SUMIFS('الحركات'!$C$6:$C$1505,'الحركات'!$B$6:$B$1505,A29&amp;"",'الحركات'!$D$6:$D$1505,"منصرف"))</f>
        <v/>
      </c>
      <c r="I29" s="18">
        <f>IF(A29&amp;""="","",G29-H29)</f>
        <v/>
      </c>
      <c r="J29" s="19">
        <f>IF(A29&amp;""="","",ROUND(I29*N(D29),2))</f>
        <v/>
      </c>
      <c r="K29" s="19">
        <f>IF(A29&amp;""="","",E29-D29)</f>
        <v/>
      </c>
      <c r="L29" s="20">
        <f>IF(A29&amp;""="","",IF(N(E29)&gt;0,(E29-D29)/E29,""))</f>
        <v/>
      </c>
      <c r="M29" s="19">
        <f>IF(A29&amp;""="","",ROUND(I29*K29,2))</f>
        <v/>
      </c>
      <c r="N29" s="21">
        <f>IF(A29&amp;""="","",IFERROR(SUMIFS('الحركات'!$A$6:$A$1505,'الحركات'!$B$6:$B$1505,A29&amp;"",'الحركات'!$G$6:$G$1505,1)/COUNTIFS('الحركات'!$B$6:$B$1505,A29&amp;"",'الحركات'!$G$6:$G$1505,1),""))</f>
        <v/>
      </c>
      <c r="O29" s="18">
        <f>IF(OR(A29&amp;""="",N29=""),"",'الإعدادات'!$B$4-N29)</f>
        <v/>
      </c>
      <c r="P29" s="6">
        <f>IF(A29&amp;""="","",IF(N29="","بلا حركة",IF(I29&lt;=0,"نفد",IF(I29&lt;N(F29),"اطلب","متوفر"))))</f>
        <v/>
      </c>
      <c r="Q29" s="6">
        <f>IF(OR(A29&amp;""="",O29="",N(I29)&lt;=0),"",IF(O29&gt;='الإعدادات'!$B$5,"راكد",""))</f>
        <v/>
      </c>
      <c r="R29" s="18">
        <f>IF(OR(P29="نفد",P29="اطلب"),MAX(0,ROUNDUP(N(F29)*'الإعدادات'!$B$6-I29,0)),"")</f>
        <v/>
      </c>
      <c r="S29" s="18">
        <f>IF(N(R29)&gt;0,COUNTIFS($R$6:$R$205,"&gt;"&amp;R29)+COUNTIFS($R$6:R29,R29),"")</f>
        <v/>
      </c>
    </row>
    <row r="30">
      <c r="A30" s="5" t="n"/>
      <c r="B30" s="5" t="n"/>
      <c r="C30" s="5" t="n"/>
      <c r="D30" s="16" t="n"/>
      <c r="E30" s="16" t="n"/>
      <c r="F30" s="17" t="n"/>
      <c r="G30" s="18">
        <f>IF(A30&amp;""="","",SUMIFS('الحركات'!$C$6:$C$1505,'الحركات'!$B$6:$B$1505,A30&amp;"",'الحركات'!$D$6:$D$1505,"وارد"))</f>
        <v/>
      </c>
      <c r="H30" s="18">
        <f>IF(A30&amp;""="","",SUMIFS('الحركات'!$C$6:$C$1505,'الحركات'!$B$6:$B$1505,A30&amp;"",'الحركات'!$D$6:$D$1505,"منصرف"))</f>
        <v/>
      </c>
      <c r="I30" s="18">
        <f>IF(A30&amp;""="","",G30-H30)</f>
        <v/>
      </c>
      <c r="J30" s="19">
        <f>IF(A30&amp;""="","",ROUND(I30*N(D30),2))</f>
        <v/>
      </c>
      <c r="K30" s="19">
        <f>IF(A30&amp;""="","",E30-D30)</f>
        <v/>
      </c>
      <c r="L30" s="20">
        <f>IF(A30&amp;""="","",IF(N(E30)&gt;0,(E30-D30)/E30,""))</f>
        <v/>
      </c>
      <c r="M30" s="19">
        <f>IF(A30&amp;""="","",ROUND(I30*K30,2))</f>
        <v/>
      </c>
      <c r="N30" s="21">
        <f>IF(A30&amp;""="","",IFERROR(SUMIFS('الحركات'!$A$6:$A$1505,'الحركات'!$B$6:$B$1505,A30&amp;"",'الحركات'!$G$6:$G$1505,1)/COUNTIFS('الحركات'!$B$6:$B$1505,A30&amp;"",'الحركات'!$G$6:$G$1505,1),""))</f>
        <v/>
      </c>
      <c r="O30" s="18">
        <f>IF(OR(A30&amp;""="",N30=""),"",'الإعدادات'!$B$4-N30)</f>
        <v/>
      </c>
      <c r="P30" s="6">
        <f>IF(A30&amp;""="","",IF(N30="","بلا حركة",IF(I30&lt;=0,"نفد",IF(I30&lt;N(F30),"اطلب","متوفر"))))</f>
        <v/>
      </c>
      <c r="Q30" s="6">
        <f>IF(OR(A30&amp;""="",O30="",N(I30)&lt;=0),"",IF(O30&gt;='الإعدادات'!$B$5,"راكد",""))</f>
        <v/>
      </c>
      <c r="R30" s="18">
        <f>IF(OR(P30="نفد",P30="اطلب"),MAX(0,ROUNDUP(N(F30)*'الإعدادات'!$B$6-I30,0)),"")</f>
        <v/>
      </c>
      <c r="S30" s="18">
        <f>IF(N(R30)&gt;0,COUNTIFS($R$6:$R$205,"&gt;"&amp;R30)+COUNTIFS($R$6:R30,R30),"")</f>
        <v/>
      </c>
    </row>
    <row r="31">
      <c r="A31" s="5" t="n"/>
      <c r="B31" s="5" t="n"/>
      <c r="C31" s="5" t="n"/>
      <c r="D31" s="16" t="n"/>
      <c r="E31" s="16" t="n"/>
      <c r="F31" s="17" t="n"/>
      <c r="G31" s="18">
        <f>IF(A31&amp;""="","",SUMIFS('الحركات'!$C$6:$C$1505,'الحركات'!$B$6:$B$1505,A31&amp;"",'الحركات'!$D$6:$D$1505,"وارد"))</f>
        <v/>
      </c>
      <c r="H31" s="18">
        <f>IF(A31&amp;""="","",SUMIFS('الحركات'!$C$6:$C$1505,'الحركات'!$B$6:$B$1505,A31&amp;"",'الحركات'!$D$6:$D$1505,"منصرف"))</f>
        <v/>
      </c>
      <c r="I31" s="18">
        <f>IF(A31&amp;""="","",G31-H31)</f>
        <v/>
      </c>
      <c r="J31" s="19">
        <f>IF(A31&amp;""="","",ROUND(I31*N(D31),2))</f>
        <v/>
      </c>
      <c r="K31" s="19">
        <f>IF(A31&amp;""="","",E31-D31)</f>
        <v/>
      </c>
      <c r="L31" s="20">
        <f>IF(A31&amp;""="","",IF(N(E31)&gt;0,(E31-D31)/E31,""))</f>
        <v/>
      </c>
      <c r="M31" s="19">
        <f>IF(A31&amp;""="","",ROUND(I31*K31,2))</f>
        <v/>
      </c>
      <c r="N31" s="21">
        <f>IF(A31&amp;""="","",IFERROR(SUMIFS('الحركات'!$A$6:$A$1505,'الحركات'!$B$6:$B$1505,A31&amp;"",'الحركات'!$G$6:$G$1505,1)/COUNTIFS('الحركات'!$B$6:$B$1505,A31&amp;"",'الحركات'!$G$6:$G$1505,1),""))</f>
        <v/>
      </c>
      <c r="O31" s="18">
        <f>IF(OR(A31&amp;""="",N31=""),"",'الإعدادات'!$B$4-N31)</f>
        <v/>
      </c>
      <c r="P31" s="6">
        <f>IF(A31&amp;""="","",IF(N31="","بلا حركة",IF(I31&lt;=0,"نفد",IF(I31&lt;N(F31),"اطلب","متوفر"))))</f>
        <v/>
      </c>
      <c r="Q31" s="6">
        <f>IF(OR(A31&amp;""="",O31="",N(I31)&lt;=0),"",IF(O31&gt;='الإعدادات'!$B$5,"راكد",""))</f>
        <v/>
      </c>
      <c r="R31" s="18">
        <f>IF(OR(P31="نفد",P31="اطلب"),MAX(0,ROUNDUP(N(F31)*'الإعدادات'!$B$6-I31,0)),"")</f>
        <v/>
      </c>
      <c r="S31" s="18">
        <f>IF(N(R31)&gt;0,COUNTIFS($R$6:$R$205,"&gt;"&amp;R31)+COUNTIFS($R$6:R31,R31),"")</f>
        <v/>
      </c>
    </row>
    <row r="32">
      <c r="A32" s="5" t="n"/>
      <c r="B32" s="5" t="n"/>
      <c r="C32" s="5" t="n"/>
      <c r="D32" s="16" t="n"/>
      <c r="E32" s="16" t="n"/>
      <c r="F32" s="17" t="n"/>
      <c r="G32" s="18">
        <f>IF(A32&amp;""="","",SUMIFS('الحركات'!$C$6:$C$1505,'الحركات'!$B$6:$B$1505,A32&amp;"",'الحركات'!$D$6:$D$1505,"وارد"))</f>
        <v/>
      </c>
      <c r="H32" s="18">
        <f>IF(A32&amp;""="","",SUMIFS('الحركات'!$C$6:$C$1505,'الحركات'!$B$6:$B$1505,A32&amp;"",'الحركات'!$D$6:$D$1505,"منصرف"))</f>
        <v/>
      </c>
      <c r="I32" s="18">
        <f>IF(A32&amp;""="","",G32-H32)</f>
        <v/>
      </c>
      <c r="J32" s="19">
        <f>IF(A32&amp;""="","",ROUND(I32*N(D32),2))</f>
        <v/>
      </c>
      <c r="K32" s="19">
        <f>IF(A32&amp;""="","",E32-D32)</f>
        <v/>
      </c>
      <c r="L32" s="20">
        <f>IF(A32&amp;""="","",IF(N(E32)&gt;0,(E32-D32)/E32,""))</f>
        <v/>
      </c>
      <c r="M32" s="19">
        <f>IF(A32&amp;""="","",ROUND(I32*K32,2))</f>
        <v/>
      </c>
      <c r="N32" s="21">
        <f>IF(A32&amp;""="","",IFERROR(SUMIFS('الحركات'!$A$6:$A$1505,'الحركات'!$B$6:$B$1505,A32&amp;"",'الحركات'!$G$6:$G$1505,1)/COUNTIFS('الحركات'!$B$6:$B$1505,A32&amp;"",'الحركات'!$G$6:$G$1505,1),""))</f>
        <v/>
      </c>
      <c r="O32" s="18">
        <f>IF(OR(A32&amp;""="",N32=""),"",'الإعدادات'!$B$4-N32)</f>
        <v/>
      </c>
      <c r="P32" s="6">
        <f>IF(A32&amp;""="","",IF(N32="","بلا حركة",IF(I32&lt;=0,"نفد",IF(I32&lt;N(F32),"اطلب","متوفر"))))</f>
        <v/>
      </c>
      <c r="Q32" s="6">
        <f>IF(OR(A32&amp;""="",O32="",N(I32)&lt;=0),"",IF(O32&gt;='الإعدادات'!$B$5,"راكد",""))</f>
        <v/>
      </c>
      <c r="R32" s="18">
        <f>IF(OR(P32="نفد",P32="اطلب"),MAX(0,ROUNDUP(N(F32)*'الإعدادات'!$B$6-I32,0)),"")</f>
        <v/>
      </c>
      <c r="S32" s="18">
        <f>IF(N(R32)&gt;0,COUNTIFS($R$6:$R$205,"&gt;"&amp;R32)+COUNTIFS($R$6:R32,R32),"")</f>
        <v/>
      </c>
    </row>
    <row r="33">
      <c r="A33" s="5" t="n"/>
      <c r="B33" s="5" t="n"/>
      <c r="C33" s="5" t="n"/>
      <c r="D33" s="16" t="n"/>
      <c r="E33" s="16" t="n"/>
      <c r="F33" s="17" t="n"/>
      <c r="G33" s="18">
        <f>IF(A33&amp;""="","",SUMIFS('الحركات'!$C$6:$C$1505,'الحركات'!$B$6:$B$1505,A33&amp;"",'الحركات'!$D$6:$D$1505,"وارد"))</f>
        <v/>
      </c>
      <c r="H33" s="18">
        <f>IF(A33&amp;""="","",SUMIFS('الحركات'!$C$6:$C$1505,'الحركات'!$B$6:$B$1505,A33&amp;"",'الحركات'!$D$6:$D$1505,"منصرف"))</f>
        <v/>
      </c>
      <c r="I33" s="18">
        <f>IF(A33&amp;""="","",G33-H33)</f>
        <v/>
      </c>
      <c r="J33" s="19">
        <f>IF(A33&amp;""="","",ROUND(I33*N(D33),2))</f>
        <v/>
      </c>
      <c r="K33" s="19">
        <f>IF(A33&amp;""="","",E33-D33)</f>
        <v/>
      </c>
      <c r="L33" s="20">
        <f>IF(A33&amp;""="","",IF(N(E33)&gt;0,(E33-D33)/E33,""))</f>
        <v/>
      </c>
      <c r="M33" s="19">
        <f>IF(A33&amp;""="","",ROUND(I33*K33,2))</f>
        <v/>
      </c>
      <c r="N33" s="21">
        <f>IF(A33&amp;""="","",IFERROR(SUMIFS('الحركات'!$A$6:$A$1505,'الحركات'!$B$6:$B$1505,A33&amp;"",'الحركات'!$G$6:$G$1505,1)/COUNTIFS('الحركات'!$B$6:$B$1505,A33&amp;"",'الحركات'!$G$6:$G$1505,1),""))</f>
        <v/>
      </c>
      <c r="O33" s="18">
        <f>IF(OR(A33&amp;""="",N33=""),"",'الإعدادات'!$B$4-N33)</f>
        <v/>
      </c>
      <c r="P33" s="6">
        <f>IF(A33&amp;""="","",IF(N33="","بلا حركة",IF(I33&lt;=0,"نفد",IF(I33&lt;N(F33),"اطلب","متوفر"))))</f>
        <v/>
      </c>
      <c r="Q33" s="6">
        <f>IF(OR(A33&amp;""="",O33="",N(I33)&lt;=0),"",IF(O33&gt;='الإعدادات'!$B$5,"راكد",""))</f>
        <v/>
      </c>
      <c r="R33" s="18">
        <f>IF(OR(P33="نفد",P33="اطلب"),MAX(0,ROUNDUP(N(F33)*'الإعدادات'!$B$6-I33,0)),"")</f>
        <v/>
      </c>
      <c r="S33" s="18">
        <f>IF(N(R33)&gt;0,COUNTIFS($R$6:$R$205,"&gt;"&amp;R33)+COUNTIFS($R$6:R33,R33),"")</f>
        <v/>
      </c>
    </row>
    <row r="34">
      <c r="A34" s="5" t="n"/>
      <c r="B34" s="5" t="n"/>
      <c r="C34" s="5" t="n"/>
      <c r="D34" s="16" t="n"/>
      <c r="E34" s="16" t="n"/>
      <c r="F34" s="17" t="n"/>
      <c r="G34" s="18">
        <f>IF(A34&amp;""="","",SUMIFS('الحركات'!$C$6:$C$1505,'الحركات'!$B$6:$B$1505,A34&amp;"",'الحركات'!$D$6:$D$1505,"وارد"))</f>
        <v/>
      </c>
      <c r="H34" s="18">
        <f>IF(A34&amp;""="","",SUMIFS('الحركات'!$C$6:$C$1505,'الحركات'!$B$6:$B$1505,A34&amp;"",'الحركات'!$D$6:$D$1505,"منصرف"))</f>
        <v/>
      </c>
      <c r="I34" s="18">
        <f>IF(A34&amp;""="","",G34-H34)</f>
        <v/>
      </c>
      <c r="J34" s="19">
        <f>IF(A34&amp;""="","",ROUND(I34*N(D34),2))</f>
        <v/>
      </c>
      <c r="K34" s="19">
        <f>IF(A34&amp;""="","",E34-D34)</f>
        <v/>
      </c>
      <c r="L34" s="20">
        <f>IF(A34&amp;""="","",IF(N(E34)&gt;0,(E34-D34)/E34,""))</f>
        <v/>
      </c>
      <c r="M34" s="19">
        <f>IF(A34&amp;""="","",ROUND(I34*K34,2))</f>
        <v/>
      </c>
      <c r="N34" s="21">
        <f>IF(A34&amp;""="","",IFERROR(SUMIFS('الحركات'!$A$6:$A$1505,'الحركات'!$B$6:$B$1505,A34&amp;"",'الحركات'!$G$6:$G$1505,1)/COUNTIFS('الحركات'!$B$6:$B$1505,A34&amp;"",'الحركات'!$G$6:$G$1505,1),""))</f>
        <v/>
      </c>
      <c r="O34" s="18">
        <f>IF(OR(A34&amp;""="",N34=""),"",'الإعدادات'!$B$4-N34)</f>
        <v/>
      </c>
      <c r="P34" s="6">
        <f>IF(A34&amp;""="","",IF(N34="","بلا حركة",IF(I34&lt;=0,"نفد",IF(I34&lt;N(F34),"اطلب","متوفر"))))</f>
        <v/>
      </c>
      <c r="Q34" s="6">
        <f>IF(OR(A34&amp;""="",O34="",N(I34)&lt;=0),"",IF(O34&gt;='الإعدادات'!$B$5,"راكد",""))</f>
        <v/>
      </c>
      <c r="R34" s="18">
        <f>IF(OR(P34="نفد",P34="اطلب"),MAX(0,ROUNDUP(N(F34)*'الإعدادات'!$B$6-I34,0)),"")</f>
        <v/>
      </c>
      <c r="S34" s="18">
        <f>IF(N(R34)&gt;0,COUNTIFS($R$6:$R$205,"&gt;"&amp;R34)+COUNTIFS($R$6:R34,R34),"")</f>
        <v/>
      </c>
    </row>
    <row r="35">
      <c r="A35" s="5" t="n"/>
      <c r="B35" s="5" t="n"/>
      <c r="C35" s="5" t="n"/>
      <c r="D35" s="16" t="n"/>
      <c r="E35" s="16" t="n"/>
      <c r="F35" s="17" t="n"/>
      <c r="G35" s="18">
        <f>IF(A35&amp;""="","",SUMIFS('الحركات'!$C$6:$C$1505,'الحركات'!$B$6:$B$1505,A35&amp;"",'الحركات'!$D$6:$D$1505,"وارد"))</f>
        <v/>
      </c>
      <c r="H35" s="18">
        <f>IF(A35&amp;""="","",SUMIFS('الحركات'!$C$6:$C$1505,'الحركات'!$B$6:$B$1505,A35&amp;"",'الحركات'!$D$6:$D$1505,"منصرف"))</f>
        <v/>
      </c>
      <c r="I35" s="18">
        <f>IF(A35&amp;""="","",G35-H35)</f>
        <v/>
      </c>
      <c r="J35" s="19">
        <f>IF(A35&amp;""="","",ROUND(I35*N(D35),2))</f>
        <v/>
      </c>
      <c r="K35" s="19">
        <f>IF(A35&amp;""="","",E35-D35)</f>
        <v/>
      </c>
      <c r="L35" s="20">
        <f>IF(A35&amp;""="","",IF(N(E35)&gt;0,(E35-D35)/E35,""))</f>
        <v/>
      </c>
      <c r="M35" s="19">
        <f>IF(A35&amp;""="","",ROUND(I35*K35,2))</f>
        <v/>
      </c>
      <c r="N35" s="21">
        <f>IF(A35&amp;""="","",IFERROR(SUMIFS('الحركات'!$A$6:$A$1505,'الحركات'!$B$6:$B$1505,A35&amp;"",'الحركات'!$G$6:$G$1505,1)/COUNTIFS('الحركات'!$B$6:$B$1505,A35&amp;"",'الحركات'!$G$6:$G$1505,1),""))</f>
        <v/>
      </c>
      <c r="O35" s="18">
        <f>IF(OR(A35&amp;""="",N35=""),"",'الإعدادات'!$B$4-N35)</f>
        <v/>
      </c>
      <c r="P35" s="6">
        <f>IF(A35&amp;""="","",IF(N35="","بلا حركة",IF(I35&lt;=0,"نفد",IF(I35&lt;N(F35),"اطلب","متوفر"))))</f>
        <v/>
      </c>
      <c r="Q35" s="6">
        <f>IF(OR(A35&amp;""="",O35="",N(I35)&lt;=0),"",IF(O35&gt;='الإعدادات'!$B$5,"راكد",""))</f>
        <v/>
      </c>
      <c r="R35" s="18">
        <f>IF(OR(P35="نفد",P35="اطلب"),MAX(0,ROUNDUP(N(F35)*'الإعدادات'!$B$6-I35,0)),"")</f>
        <v/>
      </c>
      <c r="S35" s="18">
        <f>IF(N(R35)&gt;0,COUNTIFS($R$6:$R$205,"&gt;"&amp;R35)+COUNTIFS($R$6:R35,R35),"")</f>
        <v/>
      </c>
    </row>
    <row r="36">
      <c r="A36" s="5" t="n"/>
      <c r="B36" s="5" t="n"/>
      <c r="C36" s="5" t="n"/>
      <c r="D36" s="16" t="n"/>
      <c r="E36" s="16" t="n"/>
      <c r="F36" s="17" t="n"/>
      <c r="G36" s="18">
        <f>IF(A36&amp;""="","",SUMIFS('الحركات'!$C$6:$C$1505,'الحركات'!$B$6:$B$1505,A36&amp;"",'الحركات'!$D$6:$D$1505,"وارد"))</f>
        <v/>
      </c>
      <c r="H36" s="18">
        <f>IF(A36&amp;""="","",SUMIFS('الحركات'!$C$6:$C$1505,'الحركات'!$B$6:$B$1505,A36&amp;"",'الحركات'!$D$6:$D$1505,"منصرف"))</f>
        <v/>
      </c>
      <c r="I36" s="18">
        <f>IF(A36&amp;""="","",G36-H36)</f>
        <v/>
      </c>
      <c r="J36" s="19">
        <f>IF(A36&amp;""="","",ROUND(I36*N(D36),2))</f>
        <v/>
      </c>
      <c r="K36" s="19">
        <f>IF(A36&amp;""="","",E36-D36)</f>
        <v/>
      </c>
      <c r="L36" s="20">
        <f>IF(A36&amp;""="","",IF(N(E36)&gt;0,(E36-D36)/E36,""))</f>
        <v/>
      </c>
      <c r="M36" s="19">
        <f>IF(A36&amp;""="","",ROUND(I36*K36,2))</f>
        <v/>
      </c>
      <c r="N36" s="21">
        <f>IF(A36&amp;""="","",IFERROR(SUMIFS('الحركات'!$A$6:$A$1505,'الحركات'!$B$6:$B$1505,A36&amp;"",'الحركات'!$G$6:$G$1505,1)/COUNTIFS('الحركات'!$B$6:$B$1505,A36&amp;"",'الحركات'!$G$6:$G$1505,1),""))</f>
        <v/>
      </c>
      <c r="O36" s="18">
        <f>IF(OR(A36&amp;""="",N36=""),"",'الإعدادات'!$B$4-N36)</f>
        <v/>
      </c>
      <c r="P36" s="6">
        <f>IF(A36&amp;""="","",IF(N36="","بلا حركة",IF(I36&lt;=0,"نفد",IF(I36&lt;N(F36),"اطلب","متوفر"))))</f>
        <v/>
      </c>
      <c r="Q36" s="6">
        <f>IF(OR(A36&amp;""="",O36="",N(I36)&lt;=0),"",IF(O36&gt;='الإعدادات'!$B$5,"راكد",""))</f>
        <v/>
      </c>
      <c r="R36" s="18">
        <f>IF(OR(P36="نفد",P36="اطلب"),MAX(0,ROUNDUP(N(F36)*'الإعدادات'!$B$6-I36,0)),"")</f>
        <v/>
      </c>
      <c r="S36" s="18">
        <f>IF(N(R36)&gt;0,COUNTIFS($R$6:$R$205,"&gt;"&amp;R36)+COUNTIFS($R$6:R36,R36),"")</f>
        <v/>
      </c>
    </row>
    <row r="37">
      <c r="A37" s="5" t="n"/>
      <c r="B37" s="5" t="n"/>
      <c r="C37" s="5" t="n"/>
      <c r="D37" s="16" t="n"/>
      <c r="E37" s="16" t="n"/>
      <c r="F37" s="17" t="n"/>
      <c r="G37" s="18">
        <f>IF(A37&amp;""="","",SUMIFS('الحركات'!$C$6:$C$1505,'الحركات'!$B$6:$B$1505,A37&amp;"",'الحركات'!$D$6:$D$1505,"وارد"))</f>
        <v/>
      </c>
      <c r="H37" s="18">
        <f>IF(A37&amp;""="","",SUMIFS('الحركات'!$C$6:$C$1505,'الحركات'!$B$6:$B$1505,A37&amp;"",'الحركات'!$D$6:$D$1505,"منصرف"))</f>
        <v/>
      </c>
      <c r="I37" s="18">
        <f>IF(A37&amp;""="","",G37-H37)</f>
        <v/>
      </c>
      <c r="J37" s="19">
        <f>IF(A37&amp;""="","",ROUND(I37*N(D37),2))</f>
        <v/>
      </c>
      <c r="K37" s="19">
        <f>IF(A37&amp;""="","",E37-D37)</f>
        <v/>
      </c>
      <c r="L37" s="20">
        <f>IF(A37&amp;""="","",IF(N(E37)&gt;0,(E37-D37)/E37,""))</f>
        <v/>
      </c>
      <c r="M37" s="19">
        <f>IF(A37&amp;""="","",ROUND(I37*K37,2))</f>
        <v/>
      </c>
      <c r="N37" s="21">
        <f>IF(A37&amp;""="","",IFERROR(SUMIFS('الحركات'!$A$6:$A$1505,'الحركات'!$B$6:$B$1505,A37&amp;"",'الحركات'!$G$6:$G$1505,1)/COUNTIFS('الحركات'!$B$6:$B$1505,A37&amp;"",'الحركات'!$G$6:$G$1505,1),""))</f>
        <v/>
      </c>
      <c r="O37" s="18">
        <f>IF(OR(A37&amp;""="",N37=""),"",'الإعدادات'!$B$4-N37)</f>
        <v/>
      </c>
      <c r="P37" s="6">
        <f>IF(A37&amp;""="","",IF(N37="","بلا حركة",IF(I37&lt;=0,"نفد",IF(I37&lt;N(F37),"اطلب","متوفر"))))</f>
        <v/>
      </c>
      <c r="Q37" s="6">
        <f>IF(OR(A37&amp;""="",O37="",N(I37)&lt;=0),"",IF(O37&gt;='الإعدادات'!$B$5,"راكد",""))</f>
        <v/>
      </c>
      <c r="R37" s="18">
        <f>IF(OR(P37="نفد",P37="اطلب"),MAX(0,ROUNDUP(N(F37)*'الإعدادات'!$B$6-I37,0)),"")</f>
        <v/>
      </c>
      <c r="S37" s="18">
        <f>IF(N(R37)&gt;0,COUNTIFS($R$6:$R$205,"&gt;"&amp;R37)+COUNTIFS($R$6:R37,R37),"")</f>
        <v/>
      </c>
    </row>
    <row r="38">
      <c r="A38" s="5" t="n"/>
      <c r="B38" s="5" t="n"/>
      <c r="C38" s="5" t="n"/>
      <c r="D38" s="16" t="n"/>
      <c r="E38" s="16" t="n"/>
      <c r="F38" s="17" t="n"/>
      <c r="G38" s="18">
        <f>IF(A38&amp;""="","",SUMIFS('الحركات'!$C$6:$C$1505,'الحركات'!$B$6:$B$1505,A38&amp;"",'الحركات'!$D$6:$D$1505,"وارد"))</f>
        <v/>
      </c>
      <c r="H38" s="18">
        <f>IF(A38&amp;""="","",SUMIFS('الحركات'!$C$6:$C$1505,'الحركات'!$B$6:$B$1505,A38&amp;"",'الحركات'!$D$6:$D$1505,"منصرف"))</f>
        <v/>
      </c>
      <c r="I38" s="18">
        <f>IF(A38&amp;""="","",G38-H38)</f>
        <v/>
      </c>
      <c r="J38" s="19">
        <f>IF(A38&amp;""="","",ROUND(I38*N(D38),2))</f>
        <v/>
      </c>
      <c r="K38" s="19">
        <f>IF(A38&amp;""="","",E38-D38)</f>
        <v/>
      </c>
      <c r="L38" s="20">
        <f>IF(A38&amp;""="","",IF(N(E38)&gt;0,(E38-D38)/E38,""))</f>
        <v/>
      </c>
      <c r="M38" s="19">
        <f>IF(A38&amp;""="","",ROUND(I38*K38,2))</f>
        <v/>
      </c>
      <c r="N38" s="21">
        <f>IF(A38&amp;""="","",IFERROR(SUMIFS('الحركات'!$A$6:$A$1505,'الحركات'!$B$6:$B$1505,A38&amp;"",'الحركات'!$G$6:$G$1505,1)/COUNTIFS('الحركات'!$B$6:$B$1505,A38&amp;"",'الحركات'!$G$6:$G$1505,1),""))</f>
        <v/>
      </c>
      <c r="O38" s="18">
        <f>IF(OR(A38&amp;""="",N38=""),"",'الإعدادات'!$B$4-N38)</f>
        <v/>
      </c>
      <c r="P38" s="6">
        <f>IF(A38&amp;""="","",IF(N38="","بلا حركة",IF(I38&lt;=0,"نفد",IF(I38&lt;N(F38),"اطلب","متوفر"))))</f>
        <v/>
      </c>
      <c r="Q38" s="6">
        <f>IF(OR(A38&amp;""="",O38="",N(I38)&lt;=0),"",IF(O38&gt;='الإعدادات'!$B$5,"راكد",""))</f>
        <v/>
      </c>
      <c r="R38" s="18">
        <f>IF(OR(P38="نفد",P38="اطلب"),MAX(0,ROUNDUP(N(F38)*'الإعدادات'!$B$6-I38,0)),"")</f>
        <v/>
      </c>
      <c r="S38" s="18">
        <f>IF(N(R38)&gt;0,COUNTIFS($R$6:$R$205,"&gt;"&amp;R38)+COUNTIFS($R$6:R38,R38),"")</f>
        <v/>
      </c>
    </row>
    <row r="39">
      <c r="A39" s="5" t="n"/>
      <c r="B39" s="5" t="n"/>
      <c r="C39" s="5" t="n"/>
      <c r="D39" s="16" t="n"/>
      <c r="E39" s="16" t="n"/>
      <c r="F39" s="17" t="n"/>
      <c r="G39" s="18">
        <f>IF(A39&amp;""="","",SUMIFS('الحركات'!$C$6:$C$1505,'الحركات'!$B$6:$B$1505,A39&amp;"",'الحركات'!$D$6:$D$1505,"وارد"))</f>
        <v/>
      </c>
      <c r="H39" s="18">
        <f>IF(A39&amp;""="","",SUMIFS('الحركات'!$C$6:$C$1505,'الحركات'!$B$6:$B$1505,A39&amp;"",'الحركات'!$D$6:$D$1505,"منصرف"))</f>
        <v/>
      </c>
      <c r="I39" s="18">
        <f>IF(A39&amp;""="","",G39-H39)</f>
        <v/>
      </c>
      <c r="J39" s="19">
        <f>IF(A39&amp;""="","",ROUND(I39*N(D39),2))</f>
        <v/>
      </c>
      <c r="K39" s="19">
        <f>IF(A39&amp;""="","",E39-D39)</f>
        <v/>
      </c>
      <c r="L39" s="20">
        <f>IF(A39&amp;""="","",IF(N(E39)&gt;0,(E39-D39)/E39,""))</f>
        <v/>
      </c>
      <c r="M39" s="19">
        <f>IF(A39&amp;""="","",ROUND(I39*K39,2))</f>
        <v/>
      </c>
      <c r="N39" s="21">
        <f>IF(A39&amp;""="","",IFERROR(SUMIFS('الحركات'!$A$6:$A$1505,'الحركات'!$B$6:$B$1505,A39&amp;"",'الحركات'!$G$6:$G$1505,1)/COUNTIFS('الحركات'!$B$6:$B$1505,A39&amp;"",'الحركات'!$G$6:$G$1505,1),""))</f>
        <v/>
      </c>
      <c r="O39" s="18">
        <f>IF(OR(A39&amp;""="",N39=""),"",'الإعدادات'!$B$4-N39)</f>
        <v/>
      </c>
      <c r="P39" s="6">
        <f>IF(A39&amp;""="","",IF(N39="","بلا حركة",IF(I39&lt;=0,"نفد",IF(I39&lt;N(F39),"اطلب","متوفر"))))</f>
        <v/>
      </c>
      <c r="Q39" s="6">
        <f>IF(OR(A39&amp;""="",O39="",N(I39)&lt;=0),"",IF(O39&gt;='الإعدادات'!$B$5,"راكد",""))</f>
        <v/>
      </c>
      <c r="R39" s="18">
        <f>IF(OR(P39="نفد",P39="اطلب"),MAX(0,ROUNDUP(N(F39)*'الإعدادات'!$B$6-I39,0)),"")</f>
        <v/>
      </c>
      <c r="S39" s="18">
        <f>IF(N(R39)&gt;0,COUNTIFS($R$6:$R$205,"&gt;"&amp;R39)+COUNTIFS($R$6:R39,R39),"")</f>
        <v/>
      </c>
    </row>
    <row r="40">
      <c r="A40" s="5" t="n"/>
      <c r="B40" s="5" t="n"/>
      <c r="C40" s="5" t="n"/>
      <c r="D40" s="16" t="n"/>
      <c r="E40" s="16" t="n"/>
      <c r="F40" s="17" t="n"/>
      <c r="G40" s="18">
        <f>IF(A40&amp;""="","",SUMIFS('الحركات'!$C$6:$C$1505,'الحركات'!$B$6:$B$1505,A40&amp;"",'الحركات'!$D$6:$D$1505,"وارد"))</f>
        <v/>
      </c>
      <c r="H40" s="18">
        <f>IF(A40&amp;""="","",SUMIFS('الحركات'!$C$6:$C$1505,'الحركات'!$B$6:$B$1505,A40&amp;"",'الحركات'!$D$6:$D$1505,"منصرف"))</f>
        <v/>
      </c>
      <c r="I40" s="18">
        <f>IF(A40&amp;""="","",G40-H40)</f>
        <v/>
      </c>
      <c r="J40" s="19">
        <f>IF(A40&amp;""="","",ROUND(I40*N(D40),2))</f>
        <v/>
      </c>
      <c r="K40" s="19">
        <f>IF(A40&amp;""="","",E40-D40)</f>
        <v/>
      </c>
      <c r="L40" s="20">
        <f>IF(A40&amp;""="","",IF(N(E40)&gt;0,(E40-D40)/E40,""))</f>
        <v/>
      </c>
      <c r="M40" s="19">
        <f>IF(A40&amp;""="","",ROUND(I40*K40,2))</f>
        <v/>
      </c>
      <c r="N40" s="21">
        <f>IF(A40&amp;""="","",IFERROR(SUMIFS('الحركات'!$A$6:$A$1505,'الحركات'!$B$6:$B$1505,A40&amp;"",'الحركات'!$G$6:$G$1505,1)/COUNTIFS('الحركات'!$B$6:$B$1505,A40&amp;"",'الحركات'!$G$6:$G$1505,1),""))</f>
        <v/>
      </c>
      <c r="O40" s="18">
        <f>IF(OR(A40&amp;""="",N40=""),"",'الإعدادات'!$B$4-N40)</f>
        <v/>
      </c>
      <c r="P40" s="6">
        <f>IF(A40&amp;""="","",IF(N40="","بلا حركة",IF(I40&lt;=0,"نفد",IF(I40&lt;N(F40),"اطلب","متوفر"))))</f>
        <v/>
      </c>
      <c r="Q40" s="6">
        <f>IF(OR(A40&amp;""="",O40="",N(I40)&lt;=0),"",IF(O40&gt;='الإعدادات'!$B$5,"راكد",""))</f>
        <v/>
      </c>
      <c r="R40" s="18">
        <f>IF(OR(P40="نفد",P40="اطلب"),MAX(0,ROUNDUP(N(F40)*'الإعدادات'!$B$6-I40,0)),"")</f>
        <v/>
      </c>
      <c r="S40" s="18">
        <f>IF(N(R40)&gt;0,COUNTIFS($R$6:$R$205,"&gt;"&amp;R40)+COUNTIFS($R$6:R40,R40),"")</f>
        <v/>
      </c>
    </row>
    <row r="41">
      <c r="A41" s="5" t="n"/>
      <c r="B41" s="5" t="n"/>
      <c r="C41" s="5" t="n"/>
      <c r="D41" s="16" t="n"/>
      <c r="E41" s="16" t="n"/>
      <c r="F41" s="17" t="n"/>
      <c r="G41" s="18">
        <f>IF(A41&amp;""="","",SUMIFS('الحركات'!$C$6:$C$1505,'الحركات'!$B$6:$B$1505,A41&amp;"",'الحركات'!$D$6:$D$1505,"وارد"))</f>
        <v/>
      </c>
      <c r="H41" s="18">
        <f>IF(A41&amp;""="","",SUMIFS('الحركات'!$C$6:$C$1505,'الحركات'!$B$6:$B$1505,A41&amp;"",'الحركات'!$D$6:$D$1505,"منصرف"))</f>
        <v/>
      </c>
      <c r="I41" s="18">
        <f>IF(A41&amp;""="","",G41-H41)</f>
        <v/>
      </c>
      <c r="J41" s="19">
        <f>IF(A41&amp;""="","",ROUND(I41*N(D41),2))</f>
        <v/>
      </c>
      <c r="K41" s="19">
        <f>IF(A41&amp;""="","",E41-D41)</f>
        <v/>
      </c>
      <c r="L41" s="20">
        <f>IF(A41&amp;""="","",IF(N(E41)&gt;0,(E41-D41)/E41,""))</f>
        <v/>
      </c>
      <c r="M41" s="19">
        <f>IF(A41&amp;""="","",ROUND(I41*K41,2))</f>
        <v/>
      </c>
      <c r="N41" s="21">
        <f>IF(A41&amp;""="","",IFERROR(SUMIFS('الحركات'!$A$6:$A$1505,'الحركات'!$B$6:$B$1505,A41&amp;"",'الحركات'!$G$6:$G$1505,1)/COUNTIFS('الحركات'!$B$6:$B$1505,A41&amp;"",'الحركات'!$G$6:$G$1505,1),""))</f>
        <v/>
      </c>
      <c r="O41" s="18">
        <f>IF(OR(A41&amp;""="",N41=""),"",'الإعدادات'!$B$4-N41)</f>
        <v/>
      </c>
      <c r="P41" s="6">
        <f>IF(A41&amp;""="","",IF(N41="","بلا حركة",IF(I41&lt;=0,"نفد",IF(I41&lt;N(F41),"اطلب","متوفر"))))</f>
        <v/>
      </c>
      <c r="Q41" s="6">
        <f>IF(OR(A41&amp;""="",O41="",N(I41)&lt;=0),"",IF(O41&gt;='الإعدادات'!$B$5,"راكد",""))</f>
        <v/>
      </c>
      <c r="R41" s="18">
        <f>IF(OR(P41="نفد",P41="اطلب"),MAX(0,ROUNDUP(N(F41)*'الإعدادات'!$B$6-I41,0)),"")</f>
        <v/>
      </c>
      <c r="S41" s="18">
        <f>IF(N(R41)&gt;0,COUNTIFS($R$6:$R$205,"&gt;"&amp;R41)+COUNTIFS($R$6:R41,R41),"")</f>
        <v/>
      </c>
    </row>
    <row r="42">
      <c r="A42" s="5" t="n"/>
      <c r="B42" s="5" t="n"/>
      <c r="C42" s="5" t="n"/>
      <c r="D42" s="16" t="n"/>
      <c r="E42" s="16" t="n"/>
      <c r="F42" s="17" t="n"/>
      <c r="G42" s="18">
        <f>IF(A42&amp;""="","",SUMIFS('الحركات'!$C$6:$C$1505,'الحركات'!$B$6:$B$1505,A42&amp;"",'الحركات'!$D$6:$D$1505,"وارد"))</f>
        <v/>
      </c>
      <c r="H42" s="18">
        <f>IF(A42&amp;""="","",SUMIFS('الحركات'!$C$6:$C$1505,'الحركات'!$B$6:$B$1505,A42&amp;"",'الحركات'!$D$6:$D$1505,"منصرف"))</f>
        <v/>
      </c>
      <c r="I42" s="18">
        <f>IF(A42&amp;""="","",G42-H42)</f>
        <v/>
      </c>
      <c r="J42" s="19">
        <f>IF(A42&amp;""="","",ROUND(I42*N(D42),2))</f>
        <v/>
      </c>
      <c r="K42" s="19">
        <f>IF(A42&amp;""="","",E42-D42)</f>
        <v/>
      </c>
      <c r="L42" s="20">
        <f>IF(A42&amp;""="","",IF(N(E42)&gt;0,(E42-D42)/E42,""))</f>
        <v/>
      </c>
      <c r="M42" s="19">
        <f>IF(A42&amp;""="","",ROUND(I42*K42,2))</f>
        <v/>
      </c>
      <c r="N42" s="21">
        <f>IF(A42&amp;""="","",IFERROR(SUMIFS('الحركات'!$A$6:$A$1505,'الحركات'!$B$6:$B$1505,A42&amp;"",'الحركات'!$G$6:$G$1505,1)/COUNTIFS('الحركات'!$B$6:$B$1505,A42&amp;"",'الحركات'!$G$6:$G$1505,1),""))</f>
        <v/>
      </c>
      <c r="O42" s="18">
        <f>IF(OR(A42&amp;""="",N42=""),"",'الإعدادات'!$B$4-N42)</f>
        <v/>
      </c>
      <c r="P42" s="6">
        <f>IF(A42&amp;""="","",IF(N42="","بلا حركة",IF(I42&lt;=0,"نفد",IF(I42&lt;N(F42),"اطلب","متوفر"))))</f>
        <v/>
      </c>
      <c r="Q42" s="6">
        <f>IF(OR(A42&amp;""="",O42="",N(I42)&lt;=0),"",IF(O42&gt;='الإعدادات'!$B$5,"راكد",""))</f>
        <v/>
      </c>
      <c r="R42" s="18">
        <f>IF(OR(P42="نفد",P42="اطلب"),MAX(0,ROUNDUP(N(F42)*'الإعدادات'!$B$6-I42,0)),"")</f>
        <v/>
      </c>
      <c r="S42" s="18">
        <f>IF(N(R42)&gt;0,COUNTIFS($R$6:$R$205,"&gt;"&amp;R42)+COUNTIFS($R$6:R42,R42),"")</f>
        <v/>
      </c>
    </row>
    <row r="43">
      <c r="A43" s="5" t="n"/>
      <c r="B43" s="5" t="n"/>
      <c r="C43" s="5" t="n"/>
      <c r="D43" s="16" t="n"/>
      <c r="E43" s="16" t="n"/>
      <c r="F43" s="17" t="n"/>
      <c r="G43" s="18">
        <f>IF(A43&amp;""="","",SUMIFS('الحركات'!$C$6:$C$1505,'الحركات'!$B$6:$B$1505,A43&amp;"",'الحركات'!$D$6:$D$1505,"وارد"))</f>
        <v/>
      </c>
      <c r="H43" s="18">
        <f>IF(A43&amp;""="","",SUMIFS('الحركات'!$C$6:$C$1505,'الحركات'!$B$6:$B$1505,A43&amp;"",'الحركات'!$D$6:$D$1505,"منصرف"))</f>
        <v/>
      </c>
      <c r="I43" s="18">
        <f>IF(A43&amp;""="","",G43-H43)</f>
        <v/>
      </c>
      <c r="J43" s="19">
        <f>IF(A43&amp;""="","",ROUND(I43*N(D43),2))</f>
        <v/>
      </c>
      <c r="K43" s="19">
        <f>IF(A43&amp;""="","",E43-D43)</f>
        <v/>
      </c>
      <c r="L43" s="20">
        <f>IF(A43&amp;""="","",IF(N(E43)&gt;0,(E43-D43)/E43,""))</f>
        <v/>
      </c>
      <c r="M43" s="19">
        <f>IF(A43&amp;""="","",ROUND(I43*K43,2))</f>
        <v/>
      </c>
      <c r="N43" s="21">
        <f>IF(A43&amp;""="","",IFERROR(SUMIFS('الحركات'!$A$6:$A$1505,'الحركات'!$B$6:$B$1505,A43&amp;"",'الحركات'!$G$6:$G$1505,1)/COUNTIFS('الحركات'!$B$6:$B$1505,A43&amp;"",'الحركات'!$G$6:$G$1505,1),""))</f>
        <v/>
      </c>
      <c r="O43" s="18">
        <f>IF(OR(A43&amp;""="",N43=""),"",'الإعدادات'!$B$4-N43)</f>
        <v/>
      </c>
      <c r="P43" s="6">
        <f>IF(A43&amp;""="","",IF(N43="","بلا حركة",IF(I43&lt;=0,"نفد",IF(I43&lt;N(F43),"اطلب","متوفر"))))</f>
        <v/>
      </c>
      <c r="Q43" s="6">
        <f>IF(OR(A43&amp;""="",O43="",N(I43)&lt;=0),"",IF(O43&gt;='الإعدادات'!$B$5,"راكد",""))</f>
        <v/>
      </c>
      <c r="R43" s="18">
        <f>IF(OR(P43="نفد",P43="اطلب"),MAX(0,ROUNDUP(N(F43)*'الإعدادات'!$B$6-I43,0)),"")</f>
        <v/>
      </c>
      <c r="S43" s="18">
        <f>IF(N(R43)&gt;0,COUNTIFS($R$6:$R$205,"&gt;"&amp;R43)+COUNTIFS($R$6:R43,R43),"")</f>
        <v/>
      </c>
    </row>
    <row r="44">
      <c r="A44" s="5" t="n"/>
      <c r="B44" s="5" t="n"/>
      <c r="C44" s="5" t="n"/>
      <c r="D44" s="16" t="n"/>
      <c r="E44" s="16" t="n"/>
      <c r="F44" s="17" t="n"/>
      <c r="G44" s="18">
        <f>IF(A44&amp;""="","",SUMIFS('الحركات'!$C$6:$C$1505,'الحركات'!$B$6:$B$1505,A44&amp;"",'الحركات'!$D$6:$D$1505,"وارد"))</f>
        <v/>
      </c>
      <c r="H44" s="18">
        <f>IF(A44&amp;""="","",SUMIFS('الحركات'!$C$6:$C$1505,'الحركات'!$B$6:$B$1505,A44&amp;"",'الحركات'!$D$6:$D$1505,"منصرف"))</f>
        <v/>
      </c>
      <c r="I44" s="18">
        <f>IF(A44&amp;""="","",G44-H44)</f>
        <v/>
      </c>
      <c r="J44" s="19">
        <f>IF(A44&amp;""="","",ROUND(I44*N(D44),2))</f>
        <v/>
      </c>
      <c r="K44" s="19">
        <f>IF(A44&amp;""="","",E44-D44)</f>
        <v/>
      </c>
      <c r="L44" s="20">
        <f>IF(A44&amp;""="","",IF(N(E44)&gt;0,(E44-D44)/E44,""))</f>
        <v/>
      </c>
      <c r="M44" s="19">
        <f>IF(A44&amp;""="","",ROUND(I44*K44,2))</f>
        <v/>
      </c>
      <c r="N44" s="21">
        <f>IF(A44&amp;""="","",IFERROR(SUMIFS('الحركات'!$A$6:$A$1505,'الحركات'!$B$6:$B$1505,A44&amp;"",'الحركات'!$G$6:$G$1505,1)/COUNTIFS('الحركات'!$B$6:$B$1505,A44&amp;"",'الحركات'!$G$6:$G$1505,1),""))</f>
        <v/>
      </c>
      <c r="O44" s="18">
        <f>IF(OR(A44&amp;""="",N44=""),"",'الإعدادات'!$B$4-N44)</f>
        <v/>
      </c>
      <c r="P44" s="6">
        <f>IF(A44&amp;""="","",IF(N44="","بلا حركة",IF(I44&lt;=0,"نفد",IF(I44&lt;N(F44),"اطلب","متوفر"))))</f>
        <v/>
      </c>
      <c r="Q44" s="6">
        <f>IF(OR(A44&amp;""="",O44="",N(I44)&lt;=0),"",IF(O44&gt;='الإعدادات'!$B$5,"راكد",""))</f>
        <v/>
      </c>
      <c r="R44" s="18">
        <f>IF(OR(P44="نفد",P44="اطلب"),MAX(0,ROUNDUP(N(F44)*'الإعدادات'!$B$6-I44,0)),"")</f>
        <v/>
      </c>
      <c r="S44" s="18">
        <f>IF(N(R44)&gt;0,COUNTIFS($R$6:$R$205,"&gt;"&amp;R44)+COUNTIFS($R$6:R44,R44),"")</f>
        <v/>
      </c>
    </row>
    <row r="45">
      <c r="A45" s="5" t="n"/>
      <c r="B45" s="5" t="n"/>
      <c r="C45" s="5" t="n"/>
      <c r="D45" s="16" t="n"/>
      <c r="E45" s="16" t="n"/>
      <c r="F45" s="17" t="n"/>
      <c r="G45" s="18">
        <f>IF(A45&amp;""="","",SUMIFS('الحركات'!$C$6:$C$1505,'الحركات'!$B$6:$B$1505,A45&amp;"",'الحركات'!$D$6:$D$1505,"وارد"))</f>
        <v/>
      </c>
      <c r="H45" s="18">
        <f>IF(A45&amp;""="","",SUMIFS('الحركات'!$C$6:$C$1505,'الحركات'!$B$6:$B$1505,A45&amp;"",'الحركات'!$D$6:$D$1505,"منصرف"))</f>
        <v/>
      </c>
      <c r="I45" s="18">
        <f>IF(A45&amp;""="","",G45-H45)</f>
        <v/>
      </c>
      <c r="J45" s="19">
        <f>IF(A45&amp;""="","",ROUND(I45*N(D45),2))</f>
        <v/>
      </c>
      <c r="K45" s="19">
        <f>IF(A45&amp;""="","",E45-D45)</f>
        <v/>
      </c>
      <c r="L45" s="20">
        <f>IF(A45&amp;""="","",IF(N(E45)&gt;0,(E45-D45)/E45,""))</f>
        <v/>
      </c>
      <c r="M45" s="19">
        <f>IF(A45&amp;""="","",ROUND(I45*K45,2))</f>
        <v/>
      </c>
      <c r="N45" s="21">
        <f>IF(A45&amp;""="","",IFERROR(SUMIFS('الحركات'!$A$6:$A$1505,'الحركات'!$B$6:$B$1505,A45&amp;"",'الحركات'!$G$6:$G$1505,1)/COUNTIFS('الحركات'!$B$6:$B$1505,A45&amp;"",'الحركات'!$G$6:$G$1505,1),""))</f>
        <v/>
      </c>
      <c r="O45" s="18">
        <f>IF(OR(A45&amp;""="",N45=""),"",'الإعدادات'!$B$4-N45)</f>
        <v/>
      </c>
      <c r="P45" s="6">
        <f>IF(A45&amp;""="","",IF(N45="","بلا حركة",IF(I45&lt;=0,"نفد",IF(I45&lt;N(F45),"اطلب","متوفر"))))</f>
        <v/>
      </c>
      <c r="Q45" s="6">
        <f>IF(OR(A45&amp;""="",O45="",N(I45)&lt;=0),"",IF(O45&gt;='الإعدادات'!$B$5,"راكد",""))</f>
        <v/>
      </c>
      <c r="R45" s="18">
        <f>IF(OR(P45="نفد",P45="اطلب"),MAX(0,ROUNDUP(N(F45)*'الإعدادات'!$B$6-I45,0)),"")</f>
        <v/>
      </c>
      <c r="S45" s="18">
        <f>IF(N(R45)&gt;0,COUNTIFS($R$6:$R$205,"&gt;"&amp;R45)+COUNTIFS($R$6:R45,R45),"")</f>
        <v/>
      </c>
    </row>
    <row r="46">
      <c r="A46" s="5" t="n"/>
      <c r="B46" s="5" t="n"/>
      <c r="C46" s="5" t="n"/>
      <c r="D46" s="16" t="n"/>
      <c r="E46" s="16" t="n"/>
      <c r="F46" s="17" t="n"/>
      <c r="G46" s="18">
        <f>IF(A46&amp;""="","",SUMIFS('الحركات'!$C$6:$C$1505,'الحركات'!$B$6:$B$1505,A46&amp;"",'الحركات'!$D$6:$D$1505,"وارد"))</f>
        <v/>
      </c>
      <c r="H46" s="18">
        <f>IF(A46&amp;""="","",SUMIFS('الحركات'!$C$6:$C$1505,'الحركات'!$B$6:$B$1505,A46&amp;"",'الحركات'!$D$6:$D$1505,"منصرف"))</f>
        <v/>
      </c>
      <c r="I46" s="18">
        <f>IF(A46&amp;""="","",G46-H46)</f>
        <v/>
      </c>
      <c r="J46" s="19">
        <f>IF(A46&amp;""="","",ROUND(I46*N(D46),2))</f>
        <v/>
      </c>
      <c r="K46" s="19">
        <f>IF(A46&amp;""="","",E46-D46)</f>
        <v/>
      </c>
      <c r="L46" s="20">
        <f>IF(A46&amp;""="","",IF(N(E46)&gt;0,(E46-D46)/E46,""))</f>
        <v/>
      </c>
      <c r="M46" s="19">
        <f>IF(A46&amp;""="","",ROUND(I46*K46,2))</f>
        <v/>
      </c>
      <c r="N46" s="21">
        <f>IF(A46&amp;""="","",IFERROR(SUMIFS('الحركات'!$A$6:$A$1505,'الحركات'!$B$6:$B$1505,A46&amp;"",'الحركات'!$G$6:$G$1505,1)/COUNTIFS('الحركات'!$B$6:$B$1505,A46&amp;"",'الحركات'!$G$6:$G$1505,1),""))</f>
        <v/>
      </c>
      <c r="O46" s="18">
        <f>IF(OR(A46&amp;""="",N46=""),"",'الإعدادات'!$B$4-N46)</f>
        <v/>
      </c>
      <c r="P46" s="6">
        <f>IF(A46&amp;""="","",IF(N46="","بلا حركة",IF(I46&lt;=0,"نفد",IF(I46&lt;N(F46),"اطلب","متوفر"))))</f>
        <v/>
      </c>
      <c r="Q46" s="6">
        <f>IF(OR(A46&amp;""="",O46="",N(I46)&lt;=0),"",IF(O46&gt;='الإعدادات'!$B$5,"راكد",""))</f>
        <v/>
      </c>
      <c r="R46" s="18">
        <f>IF(OR(P46="نفد",P46="اطلب"),MAX(0,ROUNDUP(N(F46)*'الإعدادات'!$B$6-I46,0)),"")</f>
        <v/>
      </c>
      <c r="S46" s="18">
        <f>IF(N(R46)&gt;0,COUNTIFS($R$6:$R$205,"&gt;"&amp;R46)+COUNTIFS($R$6:R46,R46),"")</f>
        <v/>
      </c>
    </row>
    <row r="47">
      <c r="A47" s="5" t="n"/>
      <c r="B47" s="5" t="n"/>
      <c r="C47" s="5" t="n"/>
      <c r="D47" s="16" t="n"/>
      <c r="E47" s="16" t="n"/>
      <c r="F47" s="17" t="n"/>
      <c r="G47" s="18">
        <f>IF(A47&amp;""="","",SUMIFS('الحركات'!$C$6:$C$1505,'الحركات'!$B$6:$B$1505,A47&amp;"",'الحركات'!$D$6:$D$1505,"وارد"))</f>
        <v/>
      </c>
      <c r="H47" s="18">
        <f>IF(A47&amp;""="","",SUMIFS('الحركات'!$C$6:$C$1505,'الحركات'!$B$6:$B$1505,A47&amp;"",'الحركات'!$D$6:$D$1505,"منصرف"))</f>
        <v/>
      </c>
      <c r="I47" s="18">
        <f>IF(A47&amp;""="","",G47-H47)</f>
        <v/>
      </c>
      <c r="J47" s="19">
        <f>IF(A47&amp;""="","",ROUND(I47*N(D47),2))</f>
        <v/>
      </c>
      <c r="K47" s="19">
        <f>IF(A47&amp;""="","",E47-D47)</f>
        <v/>
      </c>
      <c r="L47" s="20">
        <f>IF(A47&amp;""="","",IF(N(E47)&gt;0,(E47-D47)/E47,""))</f>
        <v/>
      </c>
      <c r="M47" s="19">
        <f>IF(A47&amp;""="","",ROUND(I47*K47,2))</f>
        <v/>
      </c>
      <c r="N47" s="21">
        <f>IF(A47&amp;""="","",IFERROR(SUMIFS('الحركات'!$A$6:$A$1505,'الحركات'!$B$6:$B$1505,A47&amp;"",'الحركات'!$G$6:$G$1505,1)/COUNTIFS('الحركات'!$B$6:$B$1505,A47&amp;"",'الحركات'!$G$6:$G$1505,1),""))</f>
        <v/>
      </c>
      <c r="O47" s="18">
        <f>IF(OR(A47&amp;""="",N47=""),"",'الإعدادات'!$B$4-N47)</f>
        <v/>
      </c>
      <c r="P47" s="6">
        <f>IF(A47&amp;""="","",IF(N47="","بلا حركة",IF(I47&lt;=0,"نفد",IF(I47&lt;N(F47),"اطلب","متوفر"))))</f>
        <v/>
      </c>
      <c r="Q47" s="6">
        <f>IF(OR(A47&amp;""="",O47="",N(I47)&lt;=0),"",IF(O47&gt;='الإعدادات'!$B$5,"راكد",""))</f>
        <v/>
      </c>
      <c r="R47" s="18">
        <f>IF(OR(P47="نفد",P47="اطلب"),MAX(0,ROUNDUP(N(F47)*'الإعدادات'!$B$6-I47,0)),"")</f>
        <v/>
      </c>
      <c r="S47" s="18">
        <f>IF(N(R47)&gt;0,COUNTIFS($R$6:$R$205,"&gt;"&amp;R47)+COUNTIFS($R$6:R47,R47),"")</f>
        <v/>
      </c>
    </row>
    <row r="48">
      <c r="A48" s="5" t="n"/>
      <c r="B48" s="5" t="n"/>
      <c r="C48" s="5" t="n"/>
      <c r="D48" s="16" t="n"/>
      <c r="E48" s="16" t="n"/>
      <c r="F48" s="17" t="n"/>
      <c r="G48" s="18">
        <f>IF(A48&amp;""="","",SUMIFS('الحركات'!$C$6:$C$1505,'الحركات'!$B$6:$B$1505,A48&amp;"",'الحركات'!$D$6:$D$1505,"وارد"))</f>
        <v/>
      </c>
      <c r="H48" s="18">
        <f>IF(A48&amp;""="","",SUMIFS('الحركات'!$C$6:$C$1505,'الحركات'!$B$6:$B$1505,A48&amp;"",'الحركات'!$D$6:$D$1505,"منصرف"))</f>
        <v/>
      </c>
      <c r="I48" s="18">
        <f>IF(A48&amp;""="","",G48-H48)</f>
        <v/>
      </c>
      <c r="J48" s="19">
        <f>IF(A48&amp;""="","",ROUND(I48*N(D48),2))</f>
        <v/>
      </c>
      <c r="K48" s="19">
        <f>IF(A48&amp;""="","",E48-D48)</f>
        <v/>
      </c>
      <c r="L48" s="20">
        <f>IF(A48&amp;""="","",IF(N(E48)&gt;0,(E48-D48)/E48,""))</f>
        <v/>
      </c>
      <c r="M48" s="19">
        <f>IF(A48&amp;""="","",ROUND(I48*K48,2))</f>
        <v/>
      </c>
      <c r="N48" s="21">
        <f>IF(A48&amp;""="","",IFERROR(SUMIFS('الحركات'!$A$6:$A$1505,'الحركات'!$B$6:$B$1505,A48&amp;"",'الحركات'!$G$6:$G$1505,1)/COUNTIFS('الحركات'!$B$6:$B$1505,A48&amp;"",'الحركات'!$G$6:$G$1505,1),""))</f>
        <v/>
      </c>
      <c r="O48" s="18">
        <f>IF(OR(A48&amp;""="",N48=""),"",'الإعدادات'!$B$4-N48)</f>
        <v/>
      </c>
      <c r="P48" s="6">
        <f>IF(A48&amp;""="","",IF(N48="","بلا حركة",IF(I48&lt;=0,"نفد",IF(I48&lt;N(F48),"اطلب","متوفر"))))</f>
        <v/>
      </c>
      <c r="Q48" s="6">
        <f>IF(OR(A48&amp;""="",O48="",N(I48)&lt;=0),"",IF(O48&gt;='الإعدادات'!$B$5,"راكد",""))</f>
        <v/>
      </c>
      <c r="R48" s="18">
        <f>IF(OR(P48="نفد",P48="اطلب"),MAX(0,ROUNDUP(N(F48)*'الإعدادات'!$B$6-I48,0)),"")</f>
        <v/>
      </c>
      <c r="S48" s="18">
        <f>IF(N(R48)&gt;0,COUNTIFS($R$6:$R$205,"&gt;"&amp;R48)+COUNTIFS($R$6:R48,R48),"")</f>
        <v/>
      </c>
    </row>
    <row r="49">
      <c r="A49" s="5" t="n"/>
      <c r="B49" s="5" t="n"/>
      <c r="C49" s="5" t="n"/>
      <c r="D49" s="16" t="n"/>
      <c r="E49" s="16" t="n"/>
      <c r="F49" s="17" t="n"/>
      <c r="G49" s="18">
        <f>IF(A49&amp;""="","",SUMIFS('الحركات'!$C$6:$C$1505,'الحركات'!$B$6:$B$1505,A49&amp;"",'الحركات'!$D$6:$D$1505,"وارد"))</f>
        <v/>
      </c>
      <c r="H49" s="18">
        <f>IF(A49&amp;""="","",SUMIFS('الحركات'!$C$6:$C$1505,'الحركات'!$B$6:$B$1505,A49&amp;"",'الحركات'!$D$6:$D$1505,"منصرف"))</f>
        <v/>
      </c>
      <c r="I49" s="18">
        <f>IF(A49&amp;""="","",G49-H49)</f>
        <v/>
      </c>
      <c r="J49" s="19">
        <f>IF(A49&amp;""="","",ROUND(I49*N(D49),2))</f>
        <v/>
      </c>
      <c r="K49" s="19">
        <f>IF(A49&amp;""="","",E49-D49)</f>
        <v/>
      </c>
      <c r="L49" s="20">
        <f>IF(A49&amp;""="","",IF(N(E49)&gt;0,(E49-D49)/E49,""))</f>
        <v/>
      </c>
      <c r="M49" s="19">
        <f>IF(A49&amp;""="","",ROUND(I49*K49,2))</f>
        <v/>
      </c>
      <c r="N49" s="21">
        <f>IF(A49&amp;""="","",IFERROR(SUMIFS('الحركات'!$A$6:$A$1505,'الحركات'!$B$6:$B$1505,A49&amp;"",'الحركات'!$G$6:$G$1505,1)/COUNTIFS('الحركات'!$B$6:$B$1505,A49&amp;"",'الحركات'!$G$6:$G$1505,1),""))</f>
        <v/>
      </c>
      <c r="O49" s="18">
        <f>IF(OR(A49&amp;""="",N49=""),"",'الإعدادات'!$B$4-N49)</f>
        <v/>
      </c>
      <c r="P49" s="6">
        <f>IF(A49&amp;""="","",IF(N49="","بلا حركة",IF(I49&lt;=0,"نفد",IF(I49&lt;N(F49),"اطلب","متوفر"))))</f>
        <v/>
      </c>
      <c r="Q49" s="6">
        <f>IF(OR(A49&amp;""="",O49="",N(I49)&lt;=0),"",IF(O49&gt;='الإعدادات'!$B$5,"راكد",""))</f>
        <v/>
      </c>
      <c r="R49" s="18">
        <f>IF(OR(P49="نفد",P49="اطلب"),MAX(0,ROUNDUP(N(F49)*'الإعدادات'!$B$6-I49,0)),"")</f>
        <v/>
      </c>
      <c r="S49" s="18">
        <f>IF(N(R49)&gt;0,COUNTIFS($R$6:$R$205,"&gt;"&amp;R49)+COUNTIFS($R$6:R49,R49),"")</f>
        <v/>
      </c>
    </row>
    <row r="50">
      <c r="A50" s="5" t="n"/>
      <c r="B50" s="5" t="n"/>
      <c r="C50" s="5" t="n"/>
      <c r="D50" s="16" t="n"/>
      <c r="E50" s="16" t="n"/>
      <c r="F50" s="17" t="n"/>
      <c r="G50" s="18">
        <f>IF(A50&amp;""="","",SUMIFS('الحركات'!$C$6:$C$1505,'الحركات'!$B$6:$B$1505,A50&amp;"",'الحركات'!$D$6:$D$1505,"وارد"))</f>
        <v/>
      </c>
      <c r="H50" s="18">
        <f>IF(A50&amp;""="","",SUMIFS('الحركات'!$C$6:$C$1505,'الحركات'!$B$6:$B$1505,A50&amp;"",'الحركات'!$D$6:$D$1505,"منصرف"))</f>
        <v/>
      </c>
      <c r="I50" s="18">
        <f>IF(A50&amp;""="","",G50-H50)</f>
        <v/>
      </c>
      <c r="J50" s="19">
        <f>IF(A50&amp;""="","",ROUND(I50*N(D50),2))</f>
        <v/>
      </c>
      <c r="K50" s="19">
        <f>IF(A50&amp;""="","",E50-D50)</f>
        <v/>
      </c>
      <c r="L50" s="20">
        <f>IF(A50&amp;""="","",IF(N(E50)&gt;0,(E50-D50)/E50,""))</f>
        <v/>
      </c>
      <c r="M50" s="19">
        <f>IF(A50&amp;""="","",ROUND(I50*K50,2))</f>
        <v/>
      </c>
      <c r="N50" s="21">
        <f>IF(A50&amp;""="","",IFERROR(SUMIFS('الحركات'!$A$6:$A$1505,'الحركات'!$B$6:$B$1505,A50&amp;"",'الحركات'!$G$6:$G$1505,1)/COUNTIFS('الحركات'!$B$6:$B$1505,A50&amp;"",'الحركات'!$G$6:$G$1505,1),""))</f>
        <v/>
      </c>
      <c r="O50" s="18">
        <f>IF(OR(A50&amp;""="",N50=""),"",'الإعدادات'!$B$4-N50)</f>
        <v/>
      </c>
      <c r="P50" s="6">
        <f>IF(A50&amp;""="","",IF(N50="","بلا حركة",IF(I50&lt;=0,"نفد",IF(I50&lt;N(F50),"اطلب","متوفر"))))</f>
        <v/>
      </c>
      <c r="Q50" s="6">
        <f>IF(OR(A50&amp;""="",O50="",N(I50)&lt;=0),"",IF(O50&gt;='الإعدادات'!$B$5,"راكد",""))</f>
        <v/>
      </c>
      <c r="R50" s="18">
        <f>IF(OR(P50="نفد",P50="اطلب"),MAX(0,ROUNDUP(N(F50)*'الإعدادات'!$B$6-I50,0)),"")</f>
        <v/>
      </c>
      <c r="S50" s="18">
        <f>IF(N(R50)&gt;0,COUNTIFS($R$6:$R$205,"&gt;"&amp;R50)+COUNTIFS($R$6:R50,R50),"")</f>
        <v/>
      </c>
    </row>
    <row r="51">
      <c r="A51" s="5" t="n"/>
      <c r="B51" s="5" t="n"/>
      <c r="C51" s="5" t="n"/>
      <c r="D51" s="16" t="n"/>
      <c r="E51" s="16" t="n"/>
      <c r="F51" s="17" t="n"/>
      <c r="G51" s="18">
        <f>IF(A51&amp;""="","",SUMIFS('الحركات'!$C$6:$C$1505,'الحركات'!$B$6:$B$1505,A51&amp;"",'الحركات'!$D$6:$D$1505,"وارد"))</f>
        <v/>
      </c>
      <c r="H51" s="18">
        <f>IF(A51&amp;""="","",SUMIFS('الحركات'!$C$6:$C$1505,'الحركات'!$B$6:$B$1505,A51&amp;"",'الحركات'!$D$6:$D$1505,"منصرف"))</f>
        <v/>
      </c>
      <c r="I51" s="18">
        <f>IF(A51&amp;""="","",G51-H51)</f>
        <v/>
      </c>
      <c r="J51" s="19">
        <f>IF(A51&amp;""="","",ROUND(I51*N(D51),2))</f>
        <v/>
      </c>
      <c r="K51" s="19">
        <f>IF(A51&amp;""="","",E51-D51)</f>
        <v/>
      </c>
      <c r="L51" s="20">
        <f>IF(A51&amp;""="","",IF(N(E51)&gt;0,(E51-D51)/E51,""))</f>
        <v/>
      </c>
      <c r="M51" s="19">
        <f>IF(A51&amp;""="","",ROUND(I51*K51,2))</f>
        <v/>
      </c>
      <c r="N51" s="21">
        <f>IF(A51&amp;""="","",IFERROR(SUMIFS('الحركات'!$A$6:$A$1505,'الحركات'!$B$6:$B$1505,A51&amp;"",'الحركات'!$G$6:$G$1505,1)/COUNTIFS('الحركات'!$B$6:$B$1505,A51&amp;"",'الحركات'!$G$6:$G$1505,1),""))</f>
        <v/>
      </c>
      <c r="O51" s="18">
        <f>IF(OR(A51&amp;""="",N51=""),"",'الإعدادات'!$B$4-N51)</f>
        <v/>
      </c>
      <c r="P51" s="6">
        <f>IF(A51&amp;""="","",IF(N51="","بلا حركة",IF(I51&lt;=0,"نفد",IF(I51&lt;N(F51),"اطلب","متوفر"))))</f>
        <v/>
      </c>
      <c r="Q51" s="6">
        <f>IF(OR(A51&amp;""="",O51="",N(I51)&lt;=0),"",IF(O51&gt;='الإعدادات'!$B$5,"راكد",""))</f>
        <v/>
      </c>
      <c r="R51" s="18">
        <f>IF(OR(P51="نفد",P51="اطلب"),MAX(0,ROUNDUP(N(F51)*'الإعدادات'!$B$6-I51,0)),"")</f>
        <v/>
      </c>
      <c r="S51" s="18">
        <f>IF(N(R51)&gt;0,COUNTIFS($R$6:$R$205,"&gt;"&amp;R51)+COUNTIFS($R$6:R51,R51),"")</f>
        <v/>
      </c>
    </row>
    <row r="52">
      <c r="A52" s="5" t="n"/>
      <c r="B52" s="5" t="n"/>
      <c r="C52" s="5" t="n"/>
      <c r="D52" s="16" t="n"/>
      <c r="E52" s="16" t="n"/>
      <c r="F52" s="17" t="n"/>
      <c r="G52" s="18">
        <f>IF(A52&amp;""="","",SUMIFS('الحركات'!$C$6:$C$1505,'الحركات'!$B$6:$B$1505,A52&amp;"",'الحركات'!$D$6:$D$1505,"وارد"))</f>
        <v/>
      </c>
      <c r="H52" s="18">
        <f>IF(A52&amp;""="","",SUMIFS('الحركات'!$C$6:$C$1505,'الحركات'!$B$6:$B$1505,A52&amp;"",'الحركات'!$D$6:$D$1505,"منصرف"))</f>
        <v/>
      </c>
      <c r="I52" s="18">
        <f>IF(A52&amp;""="","",G52-H52)</f>
        <v/>
      </c>
      <c r="J52" s="19">
        <f>IF(A52&amp;""="","",ROUND(I52*N(D52),2))</f>
        <v/>
      </c>
      <c r="K52" s="19">
        <f>IF(A52&amp;""="","",E52-D52)</f>
        <v/>
      </c>
      <c r="L52" s="20">
        <f>IF(A52&amp;""="","",IF(N(E52)&gt;0,(E52-D52)/E52,""))</f>
        <v/>
      </c>
      <c r="M52" s="19">
        <f>IF(A52&amp;""="","",ROUND(I52*K52,2))</f>
        <v/>
      </c>
      <c r="N52" s="21">
        <f>IF(A52&amp;""="","",IFERROR(SUMIFS('الحركات'!$A$6:$A$1505,'الحركات'!$B$6:$B$1505,A52&amp;"",'الحركات'!$G$6:$G$1505,1)/COUNTIFS('الحركات'!$B$6:$B$1505,A52&amp;"",'الحركات'!$G$6:$G$1505,1),""))</f>
        <v/>
      </c>
      <c r="O52" s="18">
        <f>IF(OR(A52&amp;""="",N52=""),"",'الإعدادات'!$B$4-N52)</f>
        <v/>
      </c>
      <c r="P52" s="6">
        <f>IF(A52&amp;""="","",IF(N52="","بلا حركة",IF(I52&lt;=0,"نفد",IF(I52&lt;N(F52),"اطلب","متوفر"))))</f>
        <v/>
      </c>
      <c r="Q52" s="6">
        <f>IF(OR(A52&amp;""="",O52="",N(I52)&lt;=0),"",IF(O52&gt;='الإعدادات'!$B$5,"راكد",""))</f>
        <v/>
      </c>
      <c r="R52" s="18">
        <f>IF(OR(P52="نفد",P52="اطلب"),MAX(0,ROUNDUP(N(F52)*'الإعدادات'!$B$6-I52,0)),"")</f>
        <v/>
      </c>
      <c r="S52" s="18">
        <f>IF(N(R52)&gt;0,COUNTIFS($R$6:$R$205,"&gt;"&amp;R52)+COUNTIFS($R$6:R52,R52),"")</f>
        <v/>
      </c>
    </row>
    <row r="53">
      <c r="A53" s="5" t="n"/>
      <c r="B53" s="5" t="n"/>
      <c r="C53" s="5" t="n"/>
      <c r="D53" s="16" t="n"/>
      <c r="E53" s="16" t="n"/>
      <c r="F53" s="17" t="n"/>
      <c r="G53" s="18">
        <f>IF(A53&amp;""="","",SUMIFS('الحركات'!$C$6:$C$1505,'الحركات'!$B$6:$B$1505,A53&amp;"",'الحركات'!$D$6:$D$1505,"وارد"))</f>
        <v/>
      </c>
      <c r="H53" s="18">
        <f>IF(A53&amp;""="","",SUMIFS('الحركات'!$C$6:$C$1505,'الحركات'!$B$6:$B$1505,A53&amp;"",'الحركات'!$D$6:$D$1505,"منصرف"))</f>
        <v/>
      </c>
      <c r="I53" s="18">
        <f>IF(A53&amp;""="","",G53-H53)</f>
        <v/>
      </c>
      <c r="J53" s="19">
        <f>IF(A53&amp;""="","",ROUND(I53*N(D53),2))</f>
        <v/>
      </c>
      <c r="K53" s="19">
        <f>IF(A53&amp;""="","",E53-D53)</f>
        <v/>
      </c>
      <c r="L53" s="20">
        <f>IF(A53&amp;""="","",IF(N(E53)&gt;0,(E53-D53)/E53,""))</f>
        <v/>
      </c>
      <c r="M53" s="19">
        <f>IF(A53&amp;""="","",ROUND(I53*K53,2))</f>
        <v/>
      </c>
      <c r="N53" s="21">
        <f>IF(A53&amp;""="","",IFERROR(SUMIFS('الحركات'!$A$6:$A$1505,'الحركات'!$B$6:$B$1505,A53&amp;"",'الحركات'!$G$6:$G$1505,1)/COUNTIFS('الحركات'!$B$6:$B$1505,A53&amp;"",'الحركات'!$G$6:$G$1505,1),""))</f>
        <v/>
      </c>
      <c r="O53" s="18">
        <f>IF(OR(A53&amp;""="",N53=""),"",'الإعدادات'!$B$4-N53)</f>
        <v/>
      </c>
      <c r="P53" s="6">
        <f>IF(A53&amp;""="","",IF(N53="","بلا حركة",IF(I53&lt;=0,"نفد",IF(I53&lt;N(F53),"اطلب","متوفر"))))</f>
        <v/>
      </c>
      <c r="Q53" s="6">
        <f>IF(OR(A53&amp;""="",O53="",N(I53)&lt;=0),"",IF(O53&gt;='الإعدادات'!$B$5,"راكد",""))</f>
        <v/>
      </c>
      <c r="R53" s="18">
        <f>IF(OR(P53="نفد",P53="اطلب"),MAX(0,ROUNDUP(N(F53)*'الإعدادات'!$B$6-I53,0)),"")</f>
        <v/>
      </c>
      <c r="S53" s="18">
        <f>IF(N(R53)&gt;0,COUNTIFS($R$6:$R$205,"&gt;"&amp;R53)+COUNTIFS($R$6:R53,R53),"")</f>
        <v/>
      </c>
    </row>
    <row r="54">
      <c r="A54" s="5" t="n"/>
      <c r="B54" s="5" t="n"/>
      <c r="C54" s="5" t="n"/>
      <c r="D54" s="16" t="n"/>
      <c r="E54" s="16" t="n"/>
      <c r="F54" s="17" t="n"/>
      <c r="G54" s="18">
        <f>IF(A54&amp;""="","",SUMIFS('الحركات'!$C$6:$C$1505,'الحركات'!$B$6:$B$1505,A54&amp;"",'الحركات'!$D$6:$D$1505,"وارد"))</f>
        <v/>
      </c>
      <c r="H54" s="18">
        <f>IF(A54&amp;""="","",SUMIFS('الحركات'!$C$6:$C$1505,'الحركات'!$B$6:$B$1505,A54&amp;"",'الحركات'!$D$6:$D$1505,"منصرف"))</f>
        <v/>
      </c>
      <c r="I54" s="18">
        <f>IF(A54&amp;""="","",G54-H54)</f>
        <v/>
      </c>
      <c r="J54" s="19">
        <f>IF(A54&amp;""="","",ROUND(I54*N(D54),2))</f>
        <v/>
      </c>
      <c r="K54" s="19">
        <f>IF(A54&amp;""="","",E54-D54)</f>
        <v/>
      </c>
      <c r="L54" s="20">
        <f>IF(A54&amp;""="","",IF(N(E54)&gt;0,(E54-D54)/E54,""))</f>
        <v/>
      </c>
      <c r="M54" s="19">
        <f>IF(A54&amp;""="","",ROUND(I54*K54,2))</f>
        <v/>
      </c>
      <c r="N54" s="21">
        <f>IF(A54&amp;""="","",IFERROR(SUMIFS('الحركات'!$A$6:$A$1505,'الحركات'!$B$6:$B$1505,A54&amp;"",'الحركات'!$G$6:$G$1505,1)/COUNTIFS('الحركات'!$B$6:$B$1505,A54&amp;"",'الحركات'!$G$6:$G$1505,1),""))</f>
        <v/>
      </c>
      <c r="O54" s="18">
        <f>IF(OR(A54&amp;""="",N54=""),"",'الإعدادات'!$B$4-N54)</f>
        <v/>
      </c>
      <c r="P54" s="6">
        <f>IF(A54&amp;""="","",IF(N54="","بلا حركة",IF(I54&lt;=0,"نفد",IF(I54&lt;N(F54),"اطلب","متوفر"))))</f>
        <v/>
      </c>
      <c r="Q54" s="6">
        <f>IF(OR(A54&amp;""="",O54="",N(I54)&lt;=0),"",IF(O54&gt;='الإعدادات'!$B$5,"راكد",""))</f>
        <v/>
      </c>
      <c r="R54" s="18">
        <f>IF(OR(P54="نفد",P54="اطلب"),MAX(0,ROUNDUP(N(F54)*'الإعدادات'!$B$6-I54,0)),"")</f>
        <v/>
      </c>
      <c r="S54" s="18">
        <f>IF(N(R54)&gt;0,COUNTIFS($R$6:$R$205,"&gt;"&amp;R54)+COUNTIFS($R$6:R54,R54),"")</f>
        <v/>
      </c>
    </row>
    <row r="55">
      <c r="A55" s="5" t="n"/>
      <c r="B55" s="5" t="n"/>
      <c r="C55" s="5" t="n"/>
      <c r="D55" s="16" t="n"/>
      <c r="E55" s="16" t="n"/>
      <c r="F55" s="17" t="n"/>
      <c r="G55" s="18">
        <f>IF(A55&amp;""="","",SUMIFS('الحركات'!$C$6:$C$1505,'الحركات'!$B$6:$B$1505,A55&amp;"",'الحركات'!$D$6:$D$1505,"وارد"))</f>
        <v/>
      </c>
      <c r="H55" s="18">
        <f>IF(A55&amp;""="","",SUMIFS('الحركات'!$C$6:$C$1505,'الحركات'!$B$6:$B$1505,A55&amp;"",'الحركات'!$D$6:$D$1505,"منصرف"))</f>
        <v/>
      </c>
      <c r="I55" s="18">
        <f>IF(A55&amp;""="","",G55-H55)</f>
        <v/>
      </c>
      <c r="J55" s="19">
        <f>IF(A55&amp;""="","",ROUND(I55*N(D55),2))</f>
        <v/>
      </c>
      <c r="K55" s="19">
        <f>IF(A55&amp;""="","",E55-D55)</f>
        <v/>
      </c>
      <c r="L55" s="20">
        <f>IF(A55&amp;""="","",IF(N(E55)&gt;0,(E55-D55)/E55,""))</f>
        <v/>
      </c>
      <c r="M55" s="19">
        <f>IF(A55&amp;""="","",ROUND(I55*K55,2))</f>
        <v/>
      </c>
      <c r="N55" s="21">
        <f>IF(A55&amp;""="","",IFERROR(SUMIFS('الحركات'!$A$6:$A$1505,'الحركات'!$B$6:$B$1505,A55&amp;"",'الحركات'!$G$6:$G$1505,1)/COUNTIFS('الحركات'!$B$6:$B$1505,A55&amp;"",'الحركات'!$G$6:$G$1505,1),""))</f>
        <v/>
      </c>
      <c r="O55" s="18">
        <f>IF(OR(A55&amp;""="",N55=""),"",'الإعدادات'!$B$4-N55)</f>
        <v/>
      </c>
      <c r="P55" s="6">
        <f>IF(A55&amp;""="","",IF(N55="","بلا حركة",IF(I55&lt;=0,"نفد",IF(I55&lt;N(F55),"اطلب","متوفر"))))</f>
        <v/>
      </c>
      <c r="Q55" s="6">
        <f>IF(OR(A55&amp;""="",O55="",N(I55)&lt;=0),"",IF(O55&gt;='الإعدادات'!$B$5,"راكد",""))</f>
        <v/>
      </c>
      <c r="R55" s="18">
        <f>IF(OR(P55="نفد",P55="اطلب"),MAX(0,ROUNDUP(N(F55)*'الإعدادات'!$B$6-I55,0)),"")</f>
        <v/>
      </c>
      <c r="S55" s="18">
        <f>IF(N(R55)&gt;0,COUNTIFS($R$6:$R$205,"&gt;"&amp;R55)+COUNTIFS($R$6:R55,R55),"")</f>
        <v/>
      </c>
    </row>
    <row r="56">
      <c r="A56" s="5" t="n"/>
      <c r="B56" s="5" t="n"/>
      <c r="C56" s="5" t="n"/>
      <c r="D56" s="16" t="n"/>
      <c r="E56" s="16" t="n"/>
      <c r="F56" s="17" t="n"/>
      <c r="G56" s="18">
        <f>IF(A56&amp;""="","",SUMIFS('الحركات'!$C$6:$C$1505,'الحركات'!$B$6:$B$1505,A56&amp;"",'الحركات'!$D$6:$D$1505,"وارد"))</f>
        <v/>
      </c>
      <c r="H56" s="18">
        <f>IF(A56&amp;""="","",SUMIFS('الحركات'!$C$6:$C$1505,'الحركات'!$B$6:$B$1505,A56&amp;"",'الحركات'!$D$6:$D$1505,"منصرف"))</f>
        <v/>
      </c>
      <c r="I56" s="18">
        <f>IF(A56&amp;""="","",G56-H56)</f>
        <v/>
      </c>
      <c r="J56" s="19">
        <f>IF(A56&amp;""="","",ROUND(I56*N(D56),2))</f>
        <v/>
      </c>
      <c r="K56" s="19">
        <f>IF(A56&amp;""="","",E56-D56)</f>
        <v/>
      </c>
      <c r="L56" s="20">
        <f>IF(A56&amp;""="","",IF(N(E56)&gt;0,(E56-D56)/E56,""))</f>
        <v/>
      </c>
      <c r="M56" s="19">
        <f>IF(A56&amp;""="","",ROUND(I56*K56,2))</f>
        <v/>
      </c>
      <c r="N56" s="21">
        <f>IF(A56&amp;""="","",IFERROR(SUMIFS('الحركات'!$A$6:$A$1505,'الحركات'!$B$6:$B$1505,A56&amp;"",'الحركات'!$G$6:$G$1505,1)/COUNTIFS('الحركات'!$B$6:$B$1505,A56&amp;"",'الحركات'!$G$6:$G$1505,1),""))</f>
        <v/>
      </c>
      <c r="O56" s="18">
        <f>IF(OR(A56&amp;""="",N56=""),"",'الإعدادات'!$B$4-N56)</f>
        <v/>
      </c>
      <c r="P56" s="6">
        <f>IF(A56&amp;""="","",IF(N56="","بلا حركة",IF(I56&lt;=0,"نفد",IF(I56&lt;N(F56),"اطلب","متوفر"))))</f>
        <v/>
      </c>
      <c r="Q56" s="6">
        <f>IF(OR(A56&amp;""="",O56="",N(I56)&lt;=0),"",IF(O56&gt;='الإعدادات'!$B$5,"راكد",""))</f>
        <v/>
      </c>
      <c r="R56" s="18">
        <f>IF(OR(P56="نفد",P56="اطلب"),MAX(0,ROUNDUP(N(F56)*'الإعدادات'!$B$6-I56,0)),"")</f>
        <v/>
      </c>
      <c r="S56" s="18">
        <f>IF(N(R56)&gt;0,COUNTIFS($R$6:$R$205,"&gt;"&amp;R56)+COUNTIFS($R$6:R56,R56),"")</f>
        <v/>
      </c>
    </row>
    <row r="57">
      <c r="A57" s="5" t="n"/>
      <c r="B57" s="5" t="n"/>
      <c r="C57" s="5" t="n"/>
      <c r="D57" s="16" t="n"/>
      <c r="E57" s="16" t="n"/>
      <c r="F57" s="17" t="n"/>
      <c r="G57" s="18">
        <f>IF(A57&amp;""="","",SUMIFS('الحركات'!$C$6:$C$1505,'الحركات'!$B$6:$B$1505,A57&amp;"",'الحركات'!$D$6:$D$1505,"وارد"))</f>
        <v/>
      </c>
      <c r="H57" s="18">
        <f>IF(A57&amp;""="","",SUMIFS('الحركات'!$C$6:$C$1505,'الحركات'!$B$6:$B$1505,A57&amp;"",'الحركات'!$D$6:$D$1505,"منصرف"))</f>
        <v/>
      </c>
      <c r="I57" s="18">
        <f>IF(A57&amp;""="","",G57-H57)</f>
        <v/>
      </c>
      <c r="J57" s="19">
        <f>IF(A57&amp;""="","",ROUND(I57*N(D57),2))</f>
        <v/>
      </c>
      <c r="K57" s="19">
        <f>IF(A57&amp;""="","",E57-D57)</f>
        <v/>
      </c>
      <c r="L57" s="20">
        <f>IF(A57&amp;""="","",IF(N(E57)&gt;0,(E57-D57)/E57,""))</f>
        <v/>
      </c>
      <c r="M57" s="19">
        <f>IF(A57&amp;""="","",ROUND(I57*K57,2))</f>
        <v/>
      </c>
      <c r="N57" s="21">
        <f>IF(A57&amp;""="","",IFERROR(SUMIFS('الحركات'!$A$6:$A$1505,'الحركات'!$B$6:$B$1505,A57&amp;"",'الحركات'!$G$6:$G$1505,1)/COUNTIFS('الحركات'!$B$6:$B$1505,A57&amp;"",'الحركات'!$G$6:$G$1505,1),""))</f>
        <v/>
      </c>
      <c r="O57" s="18">
        <f>IF(OR(A57&amp;""="",N57=""),"",'الإعدادات'!$B$4-N57)</f>
        <v/>
      </c>
      <c r="P57" s="6">
        <f>IF(A57&amp;""="","",IF(N57="","بلا حركة",IF(I57&lt;=0,"نفد",IF(I57&lt;N(F57),"اطلب","متوفر"))))</f>
        <v/>
      </c>
      <c r="Q57" s="6">
        <f>IF(OR(A57&amp;""="",O57="",N(I57)&lt;=0),"",IF(O57&gt;='الإعدادات'!$B$5,"راكد",""))</f>
        <v/>
      </c>
      <c r="R57" s="18">
        <f>IF(OR(P57="نفد",P57="اطلب"),MAX(0,ROUNDUP(N(F57)*'الإعدادات'!$B$6-I57,0)),"")</f>
        <v/>
      </c>
      <c r="S57" s="18">
        <f>IF(N(R57)&gt;0,COUNTIFS($R$6:$R$205,"&gt;"&amp;R57)+COUNTIFS($R$6:R57,R57),"")</f>
        <v/>
      </c>
    </row>
    <row r="58">
      <c r="A58" s="5" t="n"/>
      <c r="B58" s="5" t="n"/>
      <c r="C58" s="5" t="n"/>
      <c r="D58" s="16" t="n"/>
      <c r="E58" s="16" t="n"/>
      <c r="F58" s="17" t="n"/>
      <c r="G58" s="18">
        <f>IF(A58&amp;""="","",SUMIFS('الحركات'!$C$6:$C$1505,'الحركات'!$B$6:$B$1505,A58&amp;"",'الحركات'!$D$6:$D$1505,"وارد"))</f>
        <v/>
      </c>
      <c r="H58" s="18">
        <f>IF(A58&amp;""="","",SUMIFS('الحركات'!$C$6:$C$1505,'الحركات'!$B$6:$B$1505,A58&amp;"",'الحركات'!$D$6:$D$1505,"منصرف"))</f>
        <v/>
      </c>
      <c r="I58" s="18">
        <f>IF(A58&amp;""="","",G58-H58)</f>
        <v/>
      </c>
      <c r="J58" s="19">
        <f>IF(A58&amp;""="","",ROUND(I58*N(D58),2))</f>
        <v/>
      </c>
      <c r="K58" s="19">
        <f>IF(A58&amp;""="","",E58-D58)</f>
        <v/>
      </c>
      <c r="L58" s="20">
        <f>IF(A58&amp;""="","",IF(N(E58)&gt;0,(E58-D58)/E58,""))</f>
        <v/>
      </c>
      <c r="M58" s="19">
        <f>IF(A58&amp;""="","",ROUND(I58*K58,2))</f>
        <v/>
      </c>
      <c r="N58" s="21">
        <f>IF(A58&amp;""="","",IFERROR(SUMIFS('الحركات'!$A$6:$A$1505,'الحركات'!$B$6:$B$1505,A58&amp;"",'الحركات'!$G$6:$G$1505,1)/COUNTIFS('الحركات'!$B$6:$B$1505,A58&amp;"",'الحركات'!$G$6:$G$1505,1),""))</f>
        <v/>
      </c>
      <c r="O58" s="18">
        <f>IF(OR(A58&amp;""="",N58=""),"",'الإعدادات'!$B$4-N58)</f>
        <v/>
      </c>
      <c r="P58" s="6">
        <f>IF(A58&amp;""="","",IF(N58="","بلا حركة",IF(I58&lt;=0,"نفد",IF(I58&lt;N(F58),"اطلب","متوفر"))))</f>
        <v/>
      </c>
      <c r="Q58" s="6">
        <f>IF(OR(A58&amp;""="",O58="",N(I58)&lt;=0),"",IF(O58&gt;='الإعدادات'!$B$5,"راكد",""))</f>
        <v/>
      </c>
      <c r="R58" s="18">
        <f>IF(OR(P58="نفد",P58="اطلب"),MAX(0,ROUNDUP(N(F58)*'الإعدادات'!$B$6-I58,0)),"")</f>
        <v/>
      </c>
      <c r="S58" s="18">
        <f>IF(N(R58)&gt;0,COUNTIFS($R$6:$R$205,"&gt;"&amp;R58)+COUNTIFS($R$6:R58,R58),"")</f>
        <v/>
      </c>
    </row>
    <row r="59">
      <c r="A59" s="5" t="n"/>
      <c r="B59" s="5" t="n"/>
      <c r="C59" s="5" t="n"/>
      <c r="D59" s="16" t="n"/>
      <c r="E59" s="16" t="n"/>
      <c r="F59" s="17" t="n"/>
      <c r="G59" s="18">
        <f>IF(A59&amp;""="","",SUMIFS('الحركات'!$C$6:$C$1505,'الحركات'!$B$6:$B$1505,A59&amp;"",'الحركات'!$D$6:$D$1505,"وارد"))</f>
        <v/>
      </c>
      <c r="H59" s="18">
        <f>IF(A59&amp;""="","",SUMIFS('الحركات'!$C$6:$C$1505,'الحركات'!$B$6:$B$1505,A59&amp;"",'الحركات'!$D$6:$D$1505,"منصرف"))</f>
        <v/>
      </c>
      <c r="I59" s="18">
        <f>IF(A59&amp;""="","",G59-H59)</f>
        <v/>
      </c>
      <c r="J59" s="19">
        <f>IF(A59&amp;""="","",ROUND(I59*N(D59),2))</f>
        <v/>
      </c>
      <c r="K59" s="19">
        <f>IF(A59&amp;""="","",E59-D59)</f>
        <v/>
      </c>
      <c r="L59" s="20">
        <f>IF(A59&amp;""="","",IF(N(E59)&gt;0,(E59-D59)/E59,""))</f>
        <v/>
      </c>
      <c r="M59" s="19">
        <f>IF(A59&amp;""="","",ROUND(I59*K59,2))</f>
        <v/>
      </c>
      <c r="N59" s="21">
        <f>IF(A59&amp;""="","",IFERROR(SUMIFS('الحركات'!$A$6:$A$1505,'الحركات'!$B$6:$B$1505,A59&amp;"",'الحركات'!$G$6:$G$1505,1)/COUNTIFS('الحركات'!$B$6:$B$1505,A59&amp;"",'الحركات'!$G$6:$G$1505,1),""))</f>
        <v/>
      </c>
      <c r="O59" s="18">
        <f>IF(OR(A59&amp;""="",N59=""),"",'الإعدادات'!$B$4-N59)</f>
        <v/>
      </c>
      <c r="P59" s="6">
        <f>IF(A59&amp;""="","",IF(N59="","بلا حركة",IF(I59&lt;=0,"نفد",IF(I59&lt;N(F59),"اطلب","متوفر"))))</f>
        <v/>
      </c>
      <c r="Q59" s="6">
        <f>IF(OR(A59&amp;""="",O59="",N(I59)&lt;=0),"",IF(O59&gt;='الإعدادات'!$B$5,"راكد",""))</f>
        <v/>
      </c>
      <c r="R59" s="18">
        <f>IF(OR(P59="نفد",P59="اطلب"),MAX(0,ROUNDUP(N(F59)*'الإعدادات'!$B$6-I59,0)),"")</f>
        <v/>
      </c>
      <c r="S59" s="18">
        <f>IF(N(R59)&gt;0,COUNTIFS($R$6:$R$205,"&gt;"&amp;R59)+COUNTIFS($R$6:R59,R59),"")</f>
        <v/>
      </c>
    </row>
    <row r="60">
      <c r="A60" s="5" t="n"/>
      <c r="B60" s="5" t="n"/>
      <c r="C60" s="5" t="n"/>
      <c r="D60" s="16" t="n"/>
      <c r="E60" s="16" t="n"/>
      <c r="F60" s="17" t="n"/>
      <c r="G60" s="18">
        <f>IF(A60&amp;""="","",SUMIFS('الحركات'!$C$6:$C$1505,'الحركات'!$B$6:$B$1505,A60&amp;"",'الحركات'!$D$6:$D$1505,"وارد"))</f>
        <v/>
      </c>
      <c r="H60" s="18">
        <f>IF(A60&amp;""="","",SUMIFS('الحركات'!$C$6:$C$1505,'الحركات'!$B$6:$B$1505,A60&amp;"",'الحركات'!$D$6:$D$1505,"منصرف"))</f>
        <v/>
      </c>
      <c r="I60" s="18">
        <f>IF(A60&amp;""="","",G60-H60)</f>
        <v/>
      </c>
      <c r="J60" s="19">
        <f>IF(A60&amp;""="","",ROUND(I60*N(D60),2))</f>
        <v/>
      </c>
      <c r="K60" s="19">
        <f>IF(A60&amp;""="","",E60-D60)</f>
        <v/>
      </c>
      <c r="L60" s="20">
        <f>IF(A60&amp;""="","",IF(N(E60)&gt;0,(E60-D60)/E60,""))</f>
        <v/>
      </c>
      <c r="M60" s="19">
        <f>IF(A60&amp;""="","",ROUND(I60*K60,2))</f>
        <v/>
      </c>
      <c r="N60" s="21">
        <f>IF(A60&amp;""="","",IFERROR(SUMIFS('الحركات'!$A$6:$A$1505,'الحركات'!$B$6:$B$1505,A60&amp;"",'الحركات'!$G$6:$G$1505,1)/COUNTIFS('الحركات'!$B$6:$B$1505,A60&amp;"",'الحركات'!$G$6:$G$1505,1),""))</f>
        <v/>
      </c>
      <c r="O60" s="18">
        <f>IF(OR(A60&amp;""="",N60=""),"",'الإعدادات'!$B$4-N60)</f>
        <v/>
      </c>
      <c r="P60" s="6">
        <f>IF(A60&amp;""="","",IF(N60="","بلا حركة",IF(I60&lt;=0,"نفد",IF(I60&lt;N(F60),"اطلب","متوفر"))))</f>
        <v/>
      </c>
      <c r="Q60" s="6">
        <f>IF(OR(A60&amp;""="",O60="",N(I60)&lt;=0),"",IF(O60&gt;='الإعدادات'!$B$5,"راكد",""))</f>
        <v/>
      </c>
      <c r="R60" s="18">
        <f>IF(OR(P60="نفد",P60="اطلب"),MAX(0,ROUNDUP(N(F60)*'الإعدادات'!$B$6-I60,0)),"")</f>
        <v/>
      </c>
      <c r="S60" s="18">
        <f>IF(N(R60)&gt;0,COUNTIFS($R$6:$R$205,"&gt;"&amp;R60)+COUNTIFS($R$6:R60,R60),"")</f>
        <v/>
      </c>
    </row>
    <row r="61">
      <c r="A61" s="5" t="n"/>
      <c r="B61" s="5" t="n"/>
      <c r="C61" s="5" t="n"/>
      <c r="D61" s="16" t="n"/>
      <c r="E61" s="16" t="n"/>
      <c r="F61" s="17" t="n"/>
      <c r="G61" s="18">
        <f>IF(A61&amp;""="","",SUMIFS('الحركات'!$C$6:$C$1505,'الحركات'!$B$6:$B$1505,A61&amp;"",'الحركات'!$D$6:$D$1505,"وارد"))</f>
        <v/>
      </c>
      <c r="H61" s="18">
        <f>IF(A61&amp;""="","",SUMIFS('الحركات'!$C$6:$C$1505,'الحركات'!$B$6:$B$1505,A61&amp;"",'الحركات'!$D$6:$D$1505,"منصرف"))</f>
        <v/>
      </c>
      <c r="I61" s="18">
        <f>IF(A61&amp;""="","",G61-H61)</f>
        <v/>
      </c>
      <c r="J61" s="19">
        <f>IF(A61&amp;""="","",ROUND(I61*N(D61),2))</f>
        <v/>
      </c>
      <c r="K61" s="19">
        <f>IF(A61&amp;""="","",E61-D61)</f>
        <v/>
      </c>
      <c r="L61" s="20">
        <f>IF(A61&amp;""="","",IF(N(E61)&gt;0,(E61-D61)/E61,""))</f>
        <v/>
      </c>
      <c r="M61" s="19">
        <f>IF(A61&amp;""="","",ROUND(I61*K61,2))</f>
        <v/>
      </c>
      <c r="N61" s="21">
        <f>IF(A61&amp;""="","",IFERROR(SUMIFS('الحركات'!$A$6:$A$1505,'الحركات'!$B$6:$B$1505,A61&amp;"",'الحركات'!$G$6:$G$1505,1)/COUNTIFS('الحركات'!$B$6:$B$1505,A61&amp;"",'الحركات'!$G$6:$G$1505,1),""))</f>
        <v/>
      </c>
      <c r="O61" s="18">
        <f>IF(OR(A61&amp;""="",N61=""),"",'الإعدادات'!$B$4-N61)</f>
        <v/>
      </c>
      <c r="P61" s="6">
        <f>IF(A61&amp;""="","",IF(N61="","بلا حركة",IF(I61&lt;=0,"نفد",IF(I61&lt;N(F61),"اطلب","متوفر"))))</f>
        <v/>
      </c>
      <c r="Q61" s="6">
        <f>IF(OR(A61&amp;""="",O61="",N(I61)&lt;=0),"",IF(O61&gt;='الإعدادات'!$B$5,"راكد",""))</f>
        <v/>
      </c>
      <c r="R61" s="18">
        <f>IF(OR(P61="نفد",P61="اطلب"),MAX(0,ROUNDUP(N(F61)*'الإعدادات'!$B$6-I61,0)),"")</f>
        <v/>
      </c>
      <c r="S61" s="18">
        <f>IF(N(R61)&gt;0,COUNTIFS($R$6:$R$205,"&gt;"&amp;R61)+COUNTIFS($R$6:R61,R61),"")</f>
        <v/>
      </c>
    </row>
    <row r="62">
      <c r="A62" s="5" t="n"/>
      <c r="B62" s="5" t="n"/>
      <c r="C62" s="5" t="n"/>
      <c r="D62" s="16" t="n"/>
      <c r="E62" s="16" t="n"/>
      <c r="F62" s="17" t="n"/>
      <c r="G62" s="18">
        <f>IF(A62&amp;""="","",SUMIFS('الحركات'!$C$6:$C$1505,'الحركات'!$B$6:$B$1505,A62&amp;"",'الحركات'!$D$6:$D$1505,"وارد"))</f>
        <v/>
      </c>
      <c r="H62" s="18">
        <f>IF(A62&amp;""="","",SUMIFS('الحركات'!$C$6:$C$1505,'الحركات'!$B$6:$B$1505,A62&amp;"",'الحركات'!$D$6:$D$1505,"منصرف"))</f>
        <v/>
      </c>
      <c r="I62" s="18">
        <f>IF(A62&amp;""="","",G62-H62)</f>
        <v/>
      </c>
      <c r="J62" s="19">
        <f>IF(A62&amp;""="","",ROUND(I62*N(D62),2))</f>
        <v/>
      </c>
      <c r="K62" s="19">
        <f>IF(A62&amp;""="","",E62-D62)</f>
        <v/>
      </c>
      <c r="L62" s="20">
        <f>IF(A62&amp;""="","",IF(N(E62)&gt;0,(E62-D62)/E62,""))</f>
        <v/>
      </c>
      <c r="M62" s="19">
        <f>IF(A62&amp;""="","",ROUND(I62*K62,2))</f>
        <v/>
      </c>
      <c r="N62" s="21">
        <f>IF(A62&amp;""="","",IFERROR(SUMIFS('الحركات'!$A$6:$A$1505,'الحركات'!$B$6:$B$1505,A62&amp;"",'الحركات'!$G$6:$G$1505,1)/COUNTIFS('الحركات'!$B$6:$B$1505,A62&amp;"",'الحركات'!$G$6:$G$1505,1),""))</f>
        <v/>
      </c>
      <c r="O62" s="18">
        <f>IF(OR(A62&amp;""="",N62=""),"",'الإعدادات'!$B$4-N62)</f>
        <v/>
      </c>
      <c r="P62" s="6">
        <f>IF(A62&amp;""="","",IF(N62="","بلا حركة",IF(I62&lt;=0,"نفد",IF(I62&lt;N(F62),"اطلب","متوفر"))))</f>
        <v/>
      </c>
      <c r="Q62" s="6">
        <f>IF(OR(A62&amp;""="",O62="",N(I62)&lt;=0),"",IF(O62&gt;='الإعدادات'!$B$5,"راكد",""))</f>
        <v/>
      </c>
      <c r="R62" s="18">
        <f>IF(OR(P62="نفد",P62="اطلب"),MAX(0,ROUNDUP(N(F62)*'الإعدادات'!$B$6-I62,0)),"")</f>
        <v/>
      </c>
      <c r="S62" s="18">
        <f>IF(N(R62)&gt;0,COUNTIFS($R$6:$R$205,"&gt;"&amp;R62)+COUNTIFS($R$6:R62,R62),"")</f>
        <v/>
      </c>
    </row>
    <row r="63">
      <c r="A63" s="5" t="n"/>
      <c r="B63" s="5" t="n"/>
      <c r="C63" s="5" t="n"/>
      <c r="D63" s="16" t="n"/>
      <c r="E63" s="16" t="n"/>
      <c r="F63" s="17" t="n"/>
      <c r="G63" s="18">
        <f>IF(A63&amp;""="","",SUMIFS('الحركات'!$C$6:$C$1505,'الحركات'!$B$6:$B$1505,A63&amp;"",'الحركات'!$D$6:$D$1505,"وارد"))</f>
        <v/>
      </c>
      <c r="H63" s="18">
        <f>IF(A63&amp;""="","",SUMIFS('الحركات'!$C$6:$C$1505,'الحركات'!$B$6:$B$1505,A63&amp;"",'الحركات'!$D$6:$D$1505,"منصرف"))</f>
        <v/>
      </c>
      <c r="I63" s="18">
        <f>IF(A63&amp;""="","",G63-H63)</f>
        <v/>
      </c>
      <c r="J63" s="19">
        <f>IF(A63&amp;""="","",ROUND(I63*N(D63),2))</f>
        <v/>
      </c>
      <c r="K63" s="19">
        <f>IF(A63&amp;""="","",E63-D63)</f>
        <v/>
      </c>
      <c r="L63" s="20">
        <f>IF(A63&amp;""="","",IF(N(E63)&gt;0,(E63-D63)/E63,""))</f>
        <v/>
      </c>
      <c r="M63" s="19">
        <f>IF(A63&amp;""="","",ROUND(I63*K63,2))</f>
        <v/>
      </c>
      <c r="N63" s="21">
        <f>IF(A63&amp;""="","",IFERROR(SUMIFS('الحركات'!$A$6:$A$1505,'الحركات'!$B$6:$B$1505,A63&amp;"",'الحركات'!$G$6:$G$1505,1)/COUNTIFS('الحركات'!$B$6:$B$1505,A63&amp;"",'الحركات'!$G$6:$G$1505,1),""))</f>
        <v/>
      </c>
      <c r="O63" s="18">
        <f>IF(OR(A63&amp;""="",N63=""),"",'الإعدادات'!$B$4-N63)</f>
        <v/>
      </c>
      <c r="P63" s="6">
        <f>IF(A63&amp;""="","",IF(N63="","بلا حركة",IF(I63&lt;=0,"نفد",IF(I63&lt;N(F63),"اطلب","متوفر"))))</f>
        <v/>
      </c>
      <c r="Q63" s="6">
        <f>IF(OR(A63&amp;""="",O63="",N(I63)&lt;=0),"",IF(O63&gt;='الإعدادات'!$B$5,"راكد",""))</f>
        <v/>
      </c>
      <c r="R63" s="18">
        <f>IF(OR(P63="نفد",P63="اطلب"),MAX(0,ROUNDUP(N(F63)*'الإعدادات'!$B$6-I63,0)),"")</f>
        <v/>
      </c>
      <c r="S63" s="18">
        <f>IF(N(R63)&gt;0,COUNTIFS($R$6:$R$205,"&gt;"&amp;R63)+COUNTIFS($R$6:R63,R63),"")</f>
        <v/>
      </c>
    </row>
    <row r="64">
      <c r="A64" s="5" t="n"/>
      <c r="B64" s="5" t="n"/>
      <c r="C64" s="5" t="n"/>
      <c r="D64" s="16" t="n"/>
      <c r="E64" s="16" t="n"/>
      <c r="F64" s="17" t="n"/>
      <c r="G64" s="18">
        <f>IF(A64&amp;""="","",SUMIFS('الحركات'!$C$6:$C$1505,'الحركات'!$B$6:$B$1505,A64&amp;"",'الحركات'!$D$6:$D$1505,"وارد"))</f>
        <v/>
      </c>
      <c r="H64" s="18">
        <f>IF(A64&amp;""="","",SUMIFS('الحركات'!$C$6:$C$1505,'الحركات'!$B$6:$B$1505,A64&amp;"",'الحركات'!$D$6:$D$1505,"منصرف"))</f>
        <v/>
      </c>
      <c r="I64" s="18">
        <f>IF(A64&amp;""="","",G64-H64)</f>
        <v/>
      </c>
      <c r="J64" s="19">
        <f>IF(A64&amp;""="","",ROUND(I64*N(D64),2))</f>
        <v/>
      </c>
      <c r="K64" s="19">
        <f>IF(A64&amp;""="","",E64-D64)</f>
        <v/>
      </c>
      <c r="L64" s="20">
        <f>IF(A64&amp;""="","",IF(N(E64)&gt;0,(E64-D64)/E64,""))</f>
        <v/>
      </c>
      <c r="M64" s="19">
        <f>IF(A64&amp;""="","",ROUND(I64*K64,2))</f>
        <v/>
      </c>
      <c r="N64" s="21">
        <f>IF(A64&amp;""="","",IFERROR(SUMIFS('الحركات'!$A$6:$A$1505,'الحركات'!$B$6:$B$1505,A64&amp;"",'الحركات'!$G$6:$G$1505,1)/COUNTIFS('الحركات'!$B$6:$B$1505,A64&amp;"",'الحركات'!$G$6:$G$1505,1),""))</f>
        <v/>
      </c>
      <c r="O64" s="18">
        <f>IF(OR(A64&amp;""="",N64=""),"",'الإعدادات'!$B$4-N64)</f>
        <v/>
      </c>
      <c r="P64" s="6">
        <f>IF(A64&amp;""="","",IF(N64="","بلا حركة",IF(I64&lt;=0,"نفد",IF(I64&lt;N(F64),"اطلب","متوفر"))))</f>
        <v/>
      </c>
      <c r="Q64" s="6">
        <f>IF(OR(A64&amp;""="",O64="",N(I64)&lt;=0),"",IF(O64&gt;='الإعدادات'!$B$5,"راكد",""))</f>
        <v/>
      </c>
      <c r="R64" s="18">
        <f>IF(OR(P64="نفد",P64="اطلب"),MAX(0,ROUNDUP(N(F64)*'الإعدادات'!$B$6-I64,0)),"")</f>
        <v/>
      </c>
      <c r="S64" s="18">
        <f>IF(N(R64)&gt;0,COUNTIFS($R$6:$R$205,"&gt;"&amp;R64)+COUNTIFS($R$6:R64,R64),"")</f>
        <v/>
      </c>
    </row>
    <row r="65">
      <c r="A65" s="5" t="n"/>
      <c r="B65" s="5" t="n"/>
      <c r="C65" s="5" t="n"/>
      <c r="D65" s="16" t="n"/>
      <c r="E65" s="16" t="n"/>
      <c r="F65" s="17" t="n"/>
      <c r="G65" s="18">
        <f>IF(A65&amp;""="","",SUMIFS('الحركات'!$C$6:$C$1505,'الحركات'!$B$6:$B$1505,A65&amp;"",'الحركات'!$D$6:$D$1505,"وارد"))</f>
        <v/>
      </c>
      <c r="H65" s="18">
        <f>IF(A65&amp;""="","",SUMIFS('الحركات'!$C$6:$C$1505,'الحركات'!$B$6:$B$1505,A65&amp;"",'الحركات'!$D$6:$D$1505,"منصرف"))</f>
        <v/>
      </c>
      <c r="I65" s="18">
        <f>IF(A65&amp;""="","",G65-H65)</f>
        <v/>
      </c>
      <c r="J65" s="19">
        <f>IF(A65&amp;""="","",ROUND(I65*N(D65),2))</f>
        <v/>
      </c>
      <c r="K65" s="19">
        <f>IF(A65&amp;""="","",E65-D65)</f>
        <v/>
      </c>
      <c r="L65" s="20">
        <f>IF(A65&amp;""="","",IF(N(E65)&gt;0,(E65-D65)/E65,""))</f>
        <v/>
      </c>
      <c r="M65" s="19">
        <f>IF(A65&amp;""="","",ROUND(I65*K65,2))</f>
        <v/>
      </c>
      <c r="N65" s="21">
        <f>IF(A65&amp;""="","",IFERROR(SUMIFS('الحركات'!$A$6:$A$1505,'الحركات'!$B$6:$B$1505,A65&amp;"",'الحركات'!$G$6:$G$1505,1)/COUNTIFS('الحركات'!$B$6:$B$1505,A65&amp;"",'الحركات'!$G$6:$G$1505,1),""))</f>
        <v/>
      </c>
      <c r="O65" s="18">
        <f>IF(OR(A65&amp;""="",N65=""),"",'الإعدادات'!$B$4-N65)</f>
        <v/>
      </c>
      <c r="P65" s="6">
        <f>IF(A65&amp;""="","",IF(N65="","بلا حركة",IF(I65&lt;=0,"نفد",IF(I65&lt;N(F65),"اطلب","متوفر"))))</f>
        <v/>
      </c>
      <c r="Q65" s="6">
        <f>IF(OR(A65&amp;""="",O65="",N(I65)&lt;=0),"",IF(O65&gt;='الإعدادات'!$B$5,"راكد",""))</f>
        <v/>
      </c>
      <c r="R65" s="18">
        <f>IF(OR(P65="نفد",P65="اطلب"),MAX(0,ROUNDUP(N(F65)*'الإعدادات'!$B$6-I65,0)),"")</f>
        <v/>
      </c>
      <c r="S65" s="18">
        <f>IF(N(R65)&gt;0,COUNTIFS($R$6:$R$205,"&gt;"&amp;R65)+COUNTIFS($R$6:R65,R65),"")</f>
        <v/>
      </c>
    </row>
    <row r="66">
      <c r="A66" s="5" t="n"/>
      <c r="B66" s="5" t="n"/>
      <c r="C66" s="5" t="n"/>
      <c r="D66" s="16" t="n"/>
      <c r="E66" s="16" t="n"/>
      <c r="F66" s="17" t="n"/>
      <c r="G66" s="18">
        <f>IF(A66&amp;""="","",SUMIFS('الحركات'!$C$6:$C$1505,'الحركات'!$B$6:$B$1505,A66&amp;"",'الحركات'!$D$6:$D$1505,"وارد"))</f>
        <v/>
      </c>
      <c r="H66" s="18">
        <f>IF(A66&amp;""="","",SUMIFS('الحركات'!$C$6:$C$1505,'الحركات'!$B$6:$B$1505,A66&amp;"",'الحركات'!$D$6:$D$1505,"منصرف"))</f>
        <v/>
      </c>
      <c r="I66" s="18">
        <f>IF(A66&amp;""="","",G66-H66)</f>
        <v/>
      </c>
      <c r="J66" s="19">
        <f>IF(A66&amp;""="","",ROUND(I66*N(D66),2))</f>
        <v/>
      </c>
      <c r="K66" s="19">
        <f>IF(A66&amp;""="","",E66-D66)</f>
        <v/>
      </c>
      <c r="L66" s="20">
        <f>IF(A66&amp;""="","",IF(N(E66)&gt;0,(E66-D66)/E66,""))</f>
        <v/>
      </c>
      <c r="M66" s="19">
        <f>IF(A66&amp;""="","",ROUND(I66*K66,2))</f>
        <v/>
      </c>
      <c r="N66" s="21">
        <f>IF(A66&amp;""="","",IFERROR(SUMIFS('الحركات'!$A$6:$A$1505,'الحركات'!$B$6:$B$1505,A66&amp;"",'الحركات'!$G$6:$G$1505,1)/COUNTIFS('الحركات'!$B$6:$B$1505,A66&amp;"",'الحركات'!$G$6:$G$1505,1),""))</f>
        <v/>
      </c>
      <c r="O66" s="18">
        <f>IF(OR(A66&amp;""="",N66=""),"",'الإعدادات'!$B$4-N66)</f>
        <v/>
      </c>
      <c r="P66" s="6">
        <f>IF(A66&amp;""="","",IF(N66="","بلا حركة",IF(I66&lt;=0,"نفد",IF(I66&lt;N(F66),"اطلب","متوفر"))))</f>
        <v/>
      </c>
      <c r="Q66" s="6">
        <f>IF(OR(A66&amp;""="",O66="",N(I66)&lt;=0),"",IF(O66&gt;='الإعدادات'!$B$5,"راكد",""))</f>
        <v/>
      </c>
      <c r="R66" s="18">
        <f>IF(OR(P66="نفد",P66="اطلب"),MAX(0,ROUNDUP(N(F66)*'الإعدادات'!$B$6-I66,0)),"")</f>
        <v/>
      </c>
      <c r="S66" s="18">
        <f>IF(N(R66)&gt;0,COUNTIFS($R$6:$R$205,"&gt;"&amp;R66)+COUNTIFS($R$6:R66,R66),"")</f>
        <v/>
      </c>
    </row>
    <row r="67">
      <c r="A67" s="5" t="n"/>
      <c r="B67" s="5" t="n"/>
      <c r="C67" s="5" t="n"/>
      <c r="D67" s="16" t="n"/>
      <c r="E67" s="16" t="n"/>
      <c r="F67" s="17" t="n"/>
      <c r="G67" s="18">
        <f>IF(A67&amp;""="","",SUMIFS('الحركات'!$C$6:$C$1505,'الحركات'!$B$6:$B$1505,A67&amp;"",'الحركات'!$D$6:$D$1505,"وارد"))</f>
        <v/>
      </c>
      <c r="H67" s="18">
        <f>IF(A67&amp;""="","",SUMIFS('الحركات'!$C$6:$C$1505,'الحركات'!$B$6:$B$1505,A67&amp;"",'الحركات'!$D$6:$D$1505,"منصرف"))</f>
        <v/>
      </c>
      <c r="I67" s="18">
        <f>IF(A67&amp;""="","",G67-H67)</f>
        <v/>
      </c>
      <c r="J67" s="19">
        <f>IF(A67&amp;""="","",ROUND(I67*N(D67),2))</f>
        <v/>
      </c>
      <c r="K67" s="19">
        <f>IF(A67&amp;""="","",E67-D67)</f>
        <v/>
      </c>
      <c r="L67" s="20">
        <f>IF(A67&amp;""="","",IF(N(E67)&gt;0,(E67-D67)/E67,""))</f>
        <v/>
      </c>
      <c r="M67" s="19">
        <f>IF(A67&amp;""="","",ROUND(I67*K67,2))</f>
        <v/>
      </c>
      <c r="N67" s="21">
        <f>IF(A67&amp;""="","",IFERROR(SUMIFS('الحركات'!$A$6:$A$1505,'الحركات'!$B$6:$B$1505,A67&amp;"",'الحركات'!$G$6:$G$1505,1)/COUNTIFS('الحركات'!$B$6:$B$1505,A67&amp;"",'الحركات'!$G$6:$G$1505,1),""))</f>
        <v/>
      </c>
      <c r="O67" s="18">
        <f>IF(OR(A67&amp;""="",N67=""),"",'الإعدادات'!$B$4-N67)</f>
        <v/>
      </c>
      <c r="P67" s="6">
        <f>IF(A67&amp;""="","",IF(N67="","بلا حركة",IF(I67&lt;=0,"نفد",IF(I67&lt;N(F67),"اطلب","متوفر"))))</f>
        <v/>
      </c>
      <c r="Q67" s="6">
        <f>IF(OR(A67&amp;""="",O67="",N(I67)&lt;=0),"",IF(O67&gt;='الإعدادات'!$B$5,"راكد",""))</f>
        <v/>
      </c>
      <c r="R67" s="18">
        <f>IF(OR(P67="نفد",P67="اطلب"),MAX(0,ROUNDUP(N(F67)*'الإعدادات'!$B$6-I67,0)),"")</f>
        <v/>
      </c>
      <c r="S67" s="18">
        <f>IF(N(R67)&gt;0,COUNTIFS($R$6:$R$205,"&gt;"&amp;R67)+COUNTIFS($R$6:R67,R67),"")</f>
        <v/>
      </c>
    </row>
    <row r="68">
      <c r="A68" s="5" t="n"/>
      <c r="B68" s="5" t="n"/>
      <c r="C68" s="5" t="n"/>
      <c r="D68" s="16" t="n"/>
      <c r="E68" s="16" t="n"/>
      <c r="F68" s="17" t="n"/>
      <c r="G68" s="18">
        <f>IF(A68&amp;""="","",SUMIFS('الحركات'!$C$6:$C$1505,'الحركات'!$B$6:$B$1505,A68&amp;"",'الحركات'!$D$6:$D$1505,"وارد"))</f>
        <v/>
      </c>
      <c r="H68" s="18">
        <f>IF(A68&amp;""="","",SUMIFS('الحركات'!$C$6:$C$1505,'الحركات'!$B$6:$B$1505,A68&amp;"",'الحركات'!$D$6:$D$1505,"منصرف"))</f>
        <v/>
      </c>
      <c r="I68" s="18">
        <f>IF(A68&amp;""="","",G68-H68)</f>
        <v/>
      </c>
      <c r="J68" s="19">
        <f>IF(A68&amp;""="","",ROUND(I68*N(D68),2))</f>
        <v/>
      </c>
      <c r="K68" s="19">
        <f>IF(A68&amp;""="","",E68-D68)</f>
        <v/>
      </c>
      <c r="L68" s="20">
        <f>IF(A68&amp;""="","",IF(N(E68)&gt;0,(E68-D68)/E68,""))</f>
        <v/>
      </c>
      <c r="M68" s="19">
        <f>IF(A68&amp;""="","",ROUND(I68*K68,2))</f>
        <v/>
      </c>
      <c r="N68" s="21">
        <f>IF(A68&amp;""="","",IFERROR(SUMIFS('الحركات'!$A$6:$A$1505,'الحركات'!$B$6:$B$1505,A68&amp;"",'الحركات'!$G$6:$G$1505,1)/COUNTIFS('الحركات'!$B$6:$B$1505,A68&amp;"",'الحركات'!$G$6:$G$1505,1),""))</f>
        <v/>
      </c>
      <c r="O68" s="18">
        <f>IF(OR(A68&amp;""="",N68=""),"",'الإعدادات'!$B$4-N68)</f>
        <v/>
      </c>
      <c r="P68" s="6">
        <f>IF(A68&amp;""="","",IF(N68="","بلا حركة",IF(I68&lt;=0,"نفد",IF(I68&lt;N(F68),"اطلب","متوفر"))))</f>
        <v/>
      </c>
      <c r="Q68" s="6">
        <f>IF(OR(A68&amp;""="",O68="",N(I68)&lt;=0),"",IF(O68&gt;='الإعدادات'!$B$5,"راكد",""))</f>
        <v/>
      </c>
      <c r="R68" s="18">
        <f>IF(OR(P68="نفد",P68="اطلب"),MAX(0,ROUNDUP(N(F68)*'الإعدادات'!$B$6-I68,0)),"")</f>
        <v/>
      </c>
      <c r="S68" s="18">
        <f>IF(N(R68)&gt;0,COUNTIFS($R$6:$R$205,"&gt;"&amp;R68)+COUNTIFS($R$6:R68,R68),"")</f>
        <v/>
      </c>
    </row>
    <row r="69">
      <c r="A69" s="5" t="n"/>
      <c r="B69" s="5" t="n"/>
      <c r="C69" s="5" t="n"/>
      <c r="D69" s="16" t="n"/>
      <c r="E69" s="16" t="n"/>
      <c r="F69" s="17" t="n"/>
      <c r="G69" s="18">
        <f>IF(A69&amp;""="","",SUMIFS('الحركات'!$C$6:$C$1505,'الحركات'!$B$6:$B$1505,A69&amp;"",'الحركات'!$D$6:$D$1505,"وارد"))</f>
        <v/>
      </c>
      <c r="H69" s="18">
        <f>IF(A69&amp;""="","",SUMIFS('الحركات'!$C$6:$C$1505,'الحركات'!$B$6:$B$1505,A69&amp;"",'الحركات'!$D$6:$D$1505,"منصرف"))</f>
        <v/>
      </c>
      <c r="I69" s="18">
        <f>IF(A69&amp;""="","",G69-H69)</f>
        <v/>
      </c>
      <c r="J69" s="19">
        <f>IF(A69&amp;""="","",ROUND(I69*N(D69),2))</f>
        <v/>
      </c>
      <c r="K69" s="19">
        <f>IF(A69&amp;""="","",E69-D69)</f>
        <v/>
      </c>
      <c r="L69" s="20">
        <f>IF(A69&amp;""="","",IF(N(E69)&gt;0,(E69-D69)/E69,""))</f>
        <v/>
      </c>
      <c r="M69" s="19">
        <f>IF(A69&amp;""="","",ROUND(I69*K69,2))</f>
        <v/>
      </c>
      <c r="N69" s="21">
        <f>IF(A69&amp;""="","",IFERROR(SUMIFS('الحركات'!$A$6:$A$1505,'الحركات'!$B$6:$B$1505,A69&amp;"",'الحركات'!$G$6:$G$1505,1)/COUNTIFS('الحركات'!$B$6:$B$1505,A69&amp;"",'الحركات'!$G$6:$G$1505,1),""))</f>
        <v/>
      </c>
      <c r="O69" s="18">
        <f>IF(OR(A69&amp;""="",N69=""),"",'الإعدادات'!$B$4-N69)</f>
        <v/>
      </c>
      <c r="P69" s="6">
        <f>IF(A69&amp;""="","",IF(N69="","بلا حركة",IF(I69&lt;=0,"نفد",IF(I69&lt;N(F69),"اطلب","متوفر"))))</f>
        <v/>
      </c>
      <c r="Q69" s="6">
        <f>IF(OR(A69&amp;""="",O69="",N(I69)&lt;=0),"",IF(O69&gt;='الإعدادات'!$B$5,"راكد",""))</f>
        <v/>
      </c>
      <c r="R69" s="18">
        <f>IF(OR(P69="نفد",P69="اطلب"),MAX(0,ROUNDUP(N(F69)*'الإعدادات'!$B$6-I69,0)),"")</f>
        <v/>
      </c>
      <c r="S69" s="18">
        <f>IF(N(R69)&gt;0,COUNTIFS($R$6:$R$205,"&gt;"&amp;R69)+COUNTIFS($R$6:R69,R69),"")</f>
        <v/>
      </c>
    </row>
    <row r="70">
      <c r="A70" s="5" t="n"/>
      <c r="B70" s="5" t="n"/>
      <c r="C70" s="5" t="n"/>
      <c r="D70" s="16" t="n"/>
      <c r="E70" s="16" t="n"/>
      <c r="F70" s="17" t="n"/>
      <c r="G70" s="18">
        <f>IF(A70&amp;""="","",SUMIFS('الحركات'!$C$6:$C$1505,'الحركات'!$B$6:$B$1505,A70&amp;"",'الحركات'!$D$6:$D$1505,"وارد"))</f>
        <v/>
      </c>
      <c r="H70" s="18">
        <f>IF(A70&amp;""="","",SUMIFS('الحركات'!$C$6:$C$1505,'الحركات'!$B$6:$B$1505,A70&amp;"",'الحركات'!$D$6:$D$1505,"منصرف"))</f>
        <v/>
      </c>
      <c r="I70" s="18">
        <f>IF(A70&amp;""="","",G70-H70)</f>
        <v/>
      </c>
      <c r="J70" s="19">
        <f>IF(A70&amp;""="","",ROUND(I70*N(D70),2))</f>
        <v/>
      </c>
      <c r="K70" s="19">
        <f>IF(A70&amp;""="","",E70-D70)</f>
        <v/>
      </c>
      <c r="L70" s="20">
        <f>IF(A70&amp;""="","",IF(N(E70)&gt;0,(E70-D70)/E70,""))</f>
        <v/>
      </c>
      <c r="M70" s="19">
        <f>IF(A70&amp;""="","",ROUND(I70*K70,2))</f>
        <v/>
      </c>
      <c r="N70" s="21">
        <f>IF(A70&amp;""="","",IFERROR(SUMIFS('الحركات'!$A$6:$A$1505,'الحركات'!$B$6:$B$1505,A70&amp;"",'الحركات'!$G$6:$G$1505,1)/COUNTIFS('الحركات'!$B$6:$B$1505,A70&amp;"",'الحركات'!$G$6:$G$1505,1),""))</f>
        <v/>
      </c>
      <c r="O70" s="18">
        <f>IF(OR(A70&amp;""="",N70=""),"",'الإعدادات'!$B$4-N70)</f>
        <v/>
      </c>
      <c r="P70" s="6">
        <f>IF(A70&amp;""="","",IF(N70="","بلا حركة",IF(I70&lt;=0,"نفد",IF(I70&lt;N(F70),"اطلب","متوفر"))))</f>
        <v/>
      </c>
      <c r="Q70" s="6">
        <f>IF(OR(A70&amp;""="",O70="",N(I70)&lt;=0),"",IF(O70&gt;='الإعدادات'!$B$5,"راكد",""))</f>
        <v/>
      </c>
      <c r="R70" s="18">
        <f>IF(OR(P70="نفد",P70="اطلب"),MAX(0,ROUNDUP(N(F70)*'الإعدادات'!$B$6-I70,0)),"")</f>
        <v/>
      </c>
      <c r="S70" s="18">
        <f>IF(N(R70)&gt;0,COUNTIFS($R$6:$R$205,"&gt;"&amp;R70)+COUNTIFS($R$6:R70,R70),"")</f>
        <v/>
      </c>
    </row>
    <row r="71">
      <c r="A71" s="5" t="n"/>
      <c r="B71" s="5" t="n"/>
      <c r="C71" s="5" t="n"/>
      <c r="D71" s="16" t="n"/>
      <c r="E71" s="16" t="n"/>
      <c r="F71" s="17" t="n"/>
      <c r="G71" s="18">
        <f>IF(A71&amp;""="","",SUMIFS('الحركات'!$C$6:$C$1505,'الحركات'!$B$6:$B$1505,A71&amp;"",'الحركات'!$D$6:$D$1505,"وارد"))</f>
        <v/>
      </c>
      <c r="H71" s="18">
        <f>IF(A71&amp;""="","",SUMIFS('الحركات'!$C$6:$C$1505,'الحركات'!$B$6:$B$1505,A71&amp;"",'الحركات'!$D$6:$D$1505,"منصرف"))</f>
        <v/>
      </c>
      <c r="I71" s="18">
        <f>IF(A71&amp;""="","",G71-H71)</f>
        <v/>
      </c>
      <c r="J71" s="19">
        <f>IF(A71&amp;""="","",ROUND(I71*N(D71),2))</f>
        <v/>
      </c>
      <c r="K71" s="19">
        <f>IF(A71&amp;""="","",E71-D71)</f>
        <v/>
      </c>
      <c r="L71" s="20">
        <f>IF(A71&amp;""="","",IF(N(E71)&gt;0,(E71-D71)/E71,""))</f>
        <v/>
      </c>
      <c r="M71" s="19">
        <f>IF(A71&amp;""="","",ROUND(I71*K71,2))</f>
        <v/>
      </c>
      <c r="N71" s="21">
        <f>IF(A71&amp;""="","",IFERROR(SUMIFS('الحركات'!$A$6:$A$1505,'الحركات'!$B$6:$B$1505,A71&amp;"",'الحركات'!$G$6:$G$1505,1)/COUNTIFS('الحركات'!$B$6:$B$1505,A71&amp;"",'الحركات'!$G$6:$G$1505,1),""))</f>
        <v/>
      </c>
      <c r="O71" s="18">
        <f>IF(OR(A71&amp;""="",N71=""),"",'الإعدادات'!$B$4-N71)</f>
        <v/>
      </c>
      <c r="P71" s="6">
        <f>IF(A71&amp;""="","",IF(N71="","بلا حركة",IF(I71&lt;=0,"نفد",IF(I71&lt;N(F71),"اطلب","متوفر"))))</f>
        <v/>
      </c>
      <c r="Q71" s="6">
        <f>IF(OR(A71&amp;""="",O71="",N(I71)&lt;=0),"",IF(O71&gt;='الإعدادات'!$B$5,"راكد",""))</f>
        <v/>
      </c>
      <c r="R71" s="18">
        <f>IF(OR(P71="نفد",P71="اطلب"),MAX(0,ROUNDUP(N(F71)*'الإعدادات'!$B$6-I71,0)),"")</f>
        <v/>
      </c>
      <c r="S71" s="18">
        <f>IF(N(R71)&gt;0,COUNTIFS($R$6:$R$205,"&gt;"&amp;R71)+COUNTIFS($R$6:R71,R71),"")</f>
        <v/>
      </c>
    </row>
    <row r="72">
      <c r="A72" s="5" t="n"/>
      <c r="B72" s="5" t="n"/>
      <c r="C72" s="5" t="n"/>
      <c r="D72" s="16" t="n"/>
      <c r="E72" s="16" t="n"/>
      <c r="F72" s="17" t="n"/>
      <c r="G72" s="18">
        <f>IF(A72&amp;""="","",SUMIFS('الحركات'!$C$6:$C$1505,'الحركات'!$B$6:$B$1505,A72&amp;"",'الحركات'!$D$6:$D$1505,"وارد"))</f>
        <v/>
      </c>
      <c r="H72" s="18">
        <f>IF(A72&amp;""="","",SUMIFS('الحركات'!$C$6:$C$1505,'الحركات'!$B$6:$B$1505,A72&amp;"",'الحركات'!$D$6:$D$1505,"منصرف"))</f>
        <v/>
      </c>
      <c r="I72" s="18">
        <f>IF(A72&amp;""="","",G72-H72)</f>
        <v/>
      </c>
      <c r="J72" s="19">
        <f>IF(A72&amp;""="","",ROUND(I72*N(D72),2))</f>
        <v/>
      </c>
      <c r="K72" s="19">
        <f>IF(A72&amp;""="","",E72-D72)</f>
        <v/>
      </c>
      <c r="L72" s="20">
        <f>IF(A72&amp;""="","",IF(N(E72)&gt;0,(E72-D72)/E72,""))</f>
        <v/>
      </c>
      <c r="M72" s="19">
        <f>IF(A72&amp;""="","",ROUND(I72*K72,2))</f>
        <v/>
      </c>
      <c r="N72" s="21">
        <f>IF(A72&amp;""="","",IFERROR(SUMIFS('الحركات'!$A$6:$A$1505,'الحركات'!$B$6:$B$1505,A72&amp;"",'الحركات'!$G$6:$G$1505,1)/COUNTIFS('الحركات'!$B$6:$B$1505,A72&amp;"",'الحركات'!$G$6:$G$1505,1),""))</f>
        <v/>
      </c>
      <c r="O72" s="18">
        <f>IF(OR(A72&amp;""="",N72=""),"",'الإعدادات'!$B$4-N72)</f>
        <v/>
      </c>
      <c r="P72" s="6">
        <f>IF(A72&amp;""="","",IF(N72="","بلا حركة",IF(I72&lt;=0,"نفد",IF(I72&lt;N(F72),"اطلب","متوفر"))))</f>
        <v/>
      </c>
      <c r="Q72" s="6">
        <f>IF(OR(A72&amp;""="",O72="",N(I72)&lt;=0),"",IF(O72&gt;='الإعدادات'!$B$5,"راكد",""))</f>
        <v/>
      </c>
      <c r="R72" s="18">
        <f>IF(OR(P72="نفد",P72="اطلب"),MAX(0,ROUNDUP(N(F72)*'الإعدادات'!$B$6-I72,0)),"")</f>
        <v/>
      </c>
      <c r="S72" s="18">
        <f>IF(N(R72)&gt;0,COUNTIFS($R$6:$R$205,"&gt;"&amp;R72)+COUNTIFS($R$6:R72,R72),"")</f>
        <v/>
      </c>
    </row>
    <row r="73">
      <c r="A73" s="5" t="n"/>
      <c r="B73" s="5" t="n"/>
      <c r="C73" s="5" t="n"/>
      <c r="D73" s="16" t="n"/>
      <c r="E73" s="16" t="n"/>
      <c r="F73" s="17" t="n"/>
      <c r="G73" s="18">
        <f>IF(A73&amp;""="","",SUMIFS('الحركات'!$C$6:$C$1505,'الحركات'!$B$6:$B$1505,A73&amp;"",'الحركات'!$D$6:$D$1505,"وارد"))</f>
        <v/>
      </c>
      <c r="H73" s="18">
        <f>IF(A73&amp;""="","",SUMIFS('الحركات'!$C$6:$C$1505,'الحركات'!$B$6:$B$1505,A73&amp;"",'الحركات'!$D$6:$D$1505,"منصرف"))</f>
        <v/>
      </c>
      <c r="I73" s="18">
        <f>IF(A73&amp;""="","",G73-H73)</f>
        <v/>
      </c>
      <c r="J73" s="19">
        <f>IF(A73&amp;""="","",ROUND(I73*N(D73),2))</f>
        <v/>
      </c>
      <c r="K73" s="19">
        <f>IF(A73&amp;""="","",E73-D73)</f>
        <v/>
      </c>
      <c r="L73" s="20">
        <f>IF(A73&amp;""="","",IF(N(E73)&gt;0,(E73-D73)/E73,""))</f>
        <v/>
      </c>
      <c r="M73" s="19">
        <f>IF(A73&amp;""="","",ROUND(I73*K73,2))</f>
        <v/>
      </c>
      <c r="N73" s="21">
        <f>IF(A73&amp;""="","",IFERROR(SUMIFS('الحركات'!$A$6:$A$1505,'الحركات'!$B$6:$B$1505,A73&amp;"",'الحركات'!$G$6:$G$1505,1)/COUNTIFS('الحركات'!$B$6:$B$1505,A73&amp;"",'الحركات'!$G$6:$G$1505,1),""))</f>
        <v/>
      </c>
      <c r="O73" s="18">
        <f>IF(OR(A73&amp;""="",N73=""),"",'الإعدادات'!$B$4-N73)</f>
        <v/>
      </c>
      <c r="P73" s="6">
        <f>IF(A73&amp;""="","",IF(N73="","بلا حركة",IF(I73&lt;=0,"نفد",IF(I73&lt;N(F73),"اطلب","متوفر"))))</f>
        <v/>
      </c>
      <c r="Q73" s="6">
        <f>IF(OR(A73&amp;""="",O73="",N(I73)&lt;=0),"",IF(O73&gt;='الإعدادات'!$B$5,"راكد",""))</f>
        <v/>
      </c>
      <c r="R73" s="18">
        <f>IF(OR(P73="نفد",P73="اطلب"),MAX(0,ROUNDUP(N(F73)*'الإعدادات'!$B$6-I73,0)),"")</f>
        <v/>
      </c>
      <c r="S73" s="18">
        <f>IF(N(R73)&gt;0,COUNTIFS($R$6:$R$205,"&gt;"&amp;R73)+COUNTIFS($R$6:R73,R73),"")</f>
        <v/>
      </c>
    </row>
    <row r="74">
      <c r="A74" s="5" t="n"/>
      <c r="B74" s="5" t="n"/>
      <c r="C74" s="5" t="n"/>
      <c r="D74" s="16" t="n"/>
      <c r="E74" s="16" t="n"/>
      <c r="F74" s="17" t="n"/>
      <c r="G74" s="18">
        <f>IF(A74&amp;""="","",SUMIFS('الحركات'!$C$6:$C$1505,'الحركات'!$B$6:$B$1505,A74&amp;"",'الحركات'!$D$6:$D$1505,"وارد"))</f>
        <v/>
      </c>
      <c r="H74" s="18">
        <f>IF(A74&amp;""="","",SUMIFS('الحركات'!$C$6:$C$1505,'الحركات'!$B$6:$B$1505,A74&amp;"",'الحركات'!$D$6:$D$1505,"منصرف"))</f>
        <v/>
      </c>
      <c r="I74" s="18">
        <f>IF(A74&amp;""="","",G74-H74)</f>
        <v/>
      </c>
      <c r="J74" s="19">
        <f>IF(A74&amp;""="","",ROUND(I74*N(D74),2))</f>
        <v/>
      </c>
      <c r="K74" s="19">
        <f>IF(A74&amp;""="","",E74-D74)</f>
        <v/>
      </c>
      <c r="L74" s="20">
        <f>IF(A74&amp;""="","",IF(N(E74)&gt;0,(E74-D74)/E74,""))</f>
        <v/>
      </c>
      <c r="M74" s="19">
        <f>IF(A74&amp;""="","",ROUND(I74*K74,2))</f>
        <v/>
      </c>
      <c r="N74" s="21">
        <f>IF(A74&amp;""="","",IFERROR(SUMIFS('الحركات'!$A$6:$A$1505,'الحركات'!$B$6:$B$1505,A74&amp;"",'الحركات'!$G$6:$G$1505,1)/COUNTIFS('الحركات'!$B$6:$B$1505,A74&amp;"",'الحركات'!$G$6:$G$1505,1),""))</f>
        <v/>
      </c>
      <c r="O74" s="18">
        <f>IF(OR(A74&amp;""="",N74=""),"",'الإعدادات'!$B$4-N74)</f>
        <v/>
      </c>
      <c r="P74" s="6">
        <f>IF(A74&amp;""="","",IF(N74="","بلا حركة",IF(I74&lt;=0,"نفد",IF(I74&lt;N(F74),"اطلب","متوفر"))))</f>
        <v/>
      </c>
      <c r="Q74" s="6">
        <f>IF(OR(A74&amp;""="",O74="",N(I74)&lt;=0),"",IF(O74&gt;='الإعدادات'!$B$5,"راكد",""))</f>
        <v/>
      </c>
      <c r="R74" s="18">
        <f>IF(OR(P74="نفد",P74="اطلب"),MAX(0,ROUNDUP(N(F74)*'الإعدادات'!$B$6-I74,0)),"")</f>
        <v/>
      </c>
      <c r="S74" s="18">
        <f>IF(N(R74)&gt;0,COUNTIFS($R$6:$R$205,"&gt;"&amp;R74)+COUNTIFS($R$6:R74,R74),"")</f>
        <v/>
      </c>
    </row>
    <row r="75">
      <c r="A75" s="5" t="n"/>
      <c r="B75" s="5" t="n"/>
      <c r="C75" s="5" t="n"/>
      <c r="D75" s="16" t="n"/>
      <c r="E75" s="16" t="n"/>
      <c r="F75" s="17" t="n"/>
      <c r="G75" s="18">
        <f>IF(A75&amp;""="","",SUMIFS('الحركات'!$C$6:$C$1505,'الحركات'!$B$6:$B$1505,A75&amp;"",'الحركات'!$D$6:$D$1505,"وارد"))</f>
        <v/>
      </c>
      <c r="H75" s="18">
        <f>IF(A75&amp;""="","",SUMIFS('الحركات'!$C$6:$C$1505,'الحركات'!$B$6:$B$1505,A75&amp;"",'الحركات'!$D$6:$D$1505,"منصرف"))</f>
        <v/>
      </c>
      <c r="I75" s="18">
        <f>IF(A75&amp;""="","",G75-H75)</f>
        <v/>
      </c>
      <c r="J75" s="19">
        <f>IF(A75&amp;""="","",ROUND(I75*N(D75),2))</f>
        <v/>
      </c>
      <c r="K75" s="19">
        <f>IF(A75&amp;""="","",E75-D75)</f>
        <v/>
      </c>
      <c r="L75" s="20">
        <f>IF(A75&amp;""="","",IF(N(E75)&gt;0,(E75-D75)/E75,""))</f>
        <v/>
      </c>
      <c r="M75" s="19">
        <f>IF(A75&amp;""="","",ROUND(I75*K75,2))</f>
        <v/>
      </c>
      <c r="N75" s="21">
        <f>IF(A75&amp;""="","",IFERROR(SUMIFS('الحركات'!$A$6:$A$1505,'الحركات'!$B$6:$B$1505,A75&amp;"",'الحركات'!$G$6:$G$1505,1)/COUNTIFS('الحركات'!$B$6:$B$1505,A75&amp;"",'الحركات'!$G$6:$G$1505,1),""))</f>
        <v/>
      </c>
      <c r="O75" s="18">
        <f>IF(OR(A75&amp;""="",N75=""),"",'الإعدادات'!$B$4-N75)</f>
        <v/>
      </c>
      <c r="P75" s="6">
        <f>IF(A75&amp;""="","",IF(N75="","بلا حركة",IF(I75&lt;=0,"نفد",IF(I75&lt;N(F75),"اطلب","متوفر"))))</f>
        <v/>
      </c>
      <c r="Q75" s="6">
        <f>IF(OR(A75&amp;""="",O75="",N(I75)&lt;=0),"",IF(O75&gt;='الإعدادات'!$B$5,"راكد",""))</f>
        <v/>
      </c>
      <c r="R75" s="18">
        <f>IF(OR(P75="نفد",P75="اطلب"),MAX(0,ROUNDUP(N(F75)*'الإعدادات'!$B$6-I75,0)),"")</f>
        <v/>
      </c>
      <c r="S75" s="18">
        <f>IF(N(R75)&gt;0,COUNTIFS($R$6:$R$205,"&gt;"&amp;R75)+COUNTIFS($R$6:R75,R75),"")</f>
        <v/>
      </c>
    </row>
    <row r="76">
      <c r="A76" s="5" t="n"/>
      <c r="B76" s="5" t="n"/>
      <c r="C76" s="5" t="n"/>
      <c r="D76" s="16" t="n"/>
      <c r="E76" s="16" t="n"/>
      <c r="F76" s="17" t="n"/>
      <c r="G76" s="18">
        <f>IF(A76&amp;""="","",SUMIFS('الحركات'!$C$6:$C$1505,'الحركات'!$B$6:$B$1505,A76&amp;"",'الحركات'!$D$6:$D$1505,"وارد"))</f>
        <v/>
      </c>
      <c r="H76" s="18">
        <f>IF(A76&amp;""="","",SUMIFS('الحركات'!$C$6:$C$1505,'الحركات'!$B$6:$B$1505,A76&amp;"",'الحركات'!$D$6:$D$1505,"منصرف"))</f>
        <v/>
      </c>
      <c r="I76" s="18">
        <f>IF(A76&amp;""="","",G76-H76)</f>
        <v/>
      </c>
      <c r="J76" s="19">
        <f>IF(A76&amp;""="","",ROUND(I76*N(D76),2))</f>
        <v/>
      </c>
      <c r="K76" s="19">
        <f>IF(A76&amp;""="","",E76-D76)</f>
        <v/>
      </c>
      <c r="L76" s="20">
        <f>IF(A76&amp;""="","",IF(N(E76)&gt;0,(E76-D76)/E76,""))</f>
        <v/>
      </c>
      <c r="M76" s="19">
        <f>IF(A76&amp;""="","",ROUND(I76*K76,2))</f>
        <v/>
      </c>
      <c r="N76" s="21">
        <f>IF(A76&amp;""="","",IFERROR(SUMIFS('الحركات'!$A$6:$A$1505,'الحركات'!$B$6:$B$1505,A76&amp;"",'الحركات'!$G$6:$G$1505,1)/COUNTIFS('الحركات'!$B$6:$B$1505,A76&amp;"",'الحركات'!$G$6:$G$1505,1),""))</f>
        <v/>
      </c>
      <c r="O76" s="18">
        <f>IF(OR(A76&amp;""="",N76=""),"",'الإعدادات'!$B$4-N76)</f>
        <v/>
      </c>
      <c r="P76" s="6">
        <f>IF(A76&amp;""="","",IF(N76="","بلا حركة",IF(I76&lt;=0,"نفد",IF(I76&lt;N(F76),"اطلب","متوفر"))))</f>
        <v/>
      </c>
      <c r="Q76" s="6">
        <f>IF(OR(A76&amp;""="",O76="",N(I76)&lt;=0),"",IF(O76&gt;='الإعدادات'!$B$5,"راكد",""))</f>
        <v/>
      </c>
      <c r="R76" s="18">
        <f>IF(OR(P76="نفد",P76="اطلب"),MAX(0,ROUNDUP(N(F76)*'الإعدادات'!$B$6-I76,0)),"")</f>
        <v/>
      </c>
      <c r="S76" s="18">
        <f>IF(N(R76)&gt;0,COUNTIFS($R$6:$R$205,"&gt;"&amp;R76)+COUNTIFS($R$6:R76,R76),"")</f>
        <v/>
      </c>
    </row>
    <row r="77">
      <c r="A77" s="5" t="n"/>
      <c r="B77" s="5" t="n"/>
      <c r="C77" s="5" t="n"/>
      <c r="D77" s="16" t="n"/>
      <c r="E77" s="16" t="n"/>
      <c r="F77" s="17" t="n"/>
      <c r="G77" s="18">
        <f>IF(A77&amp;""="","",SUMIFS('الحركات'!$C$6:$C$1505,'الحركات'!$B$6:$B$1505,A77&amp;"",'الحركات'!$D$6:$D$1505,"وارد"))</f>
        <v/>
      </c>
      <c r="H77" s="18">
        <f>IF(A77&amp;""="","",SUMIFS('الحركات'!$C$6:$C$1505,'الحركات'!$B$6:$B$1505,A77&amp;"",'الحركات'!$D$6:$D$1505,"منصرف"))</f>
        <v/>
      </c>
      <c r="I77" s="18">
        <f>IF(A77&amp;""="","",G77-H77)</f>
        <v/>
      </c>
      <c r="J77" s="19">
        <f>IF(A77&amp;""="","",ROUND(I77*N(D77),2))</f>
        <v/>
      </c>
      <c r="K77" s="19">
        <f>IF(A77&amp;""="","",E77-D77)</f>
        <v/>
      </c>
      <c r="L77" s="20">
        <f>IF(A77&amp;""="","",IF(N(E77)&gt;0,(E77-D77)/E77,""))</f>
        <v/>
      </c>
      <c r="M77" s="19">
        <f>IF(A77&amp;""="","",ROUND(I77*K77,2))</f>
        <v/>
      </c>
      <c r="N77" s="21">
        <f>IF(A77&amp;""="","",IFERROR(SUMIFS('الحركات'!$A$6:$A$1505,'الحركات'!$B$6:$B$1505,A77&amp;"",'الحركات'!$G$6:$G$1505,1)/COUNTIFS('الحركات'!$B$6:$B$1505,A77&amp;"",'الحركات'!$G$6:$G$1505,1),""))</f>
        <v/>
      </c>
      <c r="O77" s="18">
        <f>IF(OR(A77&amp;""="",N77=""),"",'الإعدادات'!$B$4-N77)</f>
        <v/>
      </c>
      <c r="P77" s="6">
        <f>IF(A77&amp;""="","",IF(N77="","بلا حركة",IF(I77&lt;=0,"نفد",IF(I77&lt;N(F77),"اطلب","متوفر"))))</f>
        <v/>
      </c>
      <c r="Q77" s="6">
        <f>IF(OR(A77&amp;""="",O77="",N(I77)&lt;=0),"",IF(O77&gt;='الإعدادات'!$B$5,"راكد",""))</f>
        <v/>
      </c>
      <c r="R77" s="18">
        <f>IF(OR(P77="نفد",P77="اطلب"),MAX(0,ROUNDUP(N(F77)*'الإعدادات'!$B$6-I77,0)),"")</f>
        <v/>
      </c>
      <c r="S77" s="18">
        <f>IF(N(R77)&gt;0,COUNTIFS($R$6:$R$205,"&gt;"&amp;R77)+COUNTIFS($R$6:R77,R77),"")</f>
        <v/>
      </c>
    </row>
    <row r="78">
      <c r="A78" s="5" t="n"/>
      <c r="B78" s="5" t="n"/>
      <c r="C78" s="5" t="n"/>
      <c r="D78" s="16" t="n"/>
      <c r="E78" s="16" t="n"/>
      <c r="F78" s="17" t="n"/>
      <c r="G78" s="18">
        <f>IF(A78&amp;""="","",SUMIFS('الحركات'!$C$6:$C$1505,'الحركات'!$B$6:$B$1505,A78&amp;"",'الحركات'!$D$6:$D$1505,"وارد"))</f>
        <v/>
      </c>
      <c r="H78" s="18">
        <f>IF(A78&amp;""="","",SUMIFS('الحركات'!$C$6:$C$1505,'الحركات'!$B$6:$B$1505,A78&amp;"",'الحركات'!$D$6:$D$1505,"منصرف"))</f>
        <v/>
      </c>
      <c r="I78" s="18">
        <f>IF(A78&amp;""="","",G78-H78)</f>
        <v/>
      </c>
      <c r="J78" s="19">
        <f>IF(A78&amp;""="","",ROUND(I78*N(D78),2))</f>
        <v/>
      </c>
      <c r="K78" s="19">
        <f>IF(A78&amp;""="","",E78-D78)</f>
        <v/>
      </c>
      <c r="L78" s="20">
        <f>IF(A78&amp;""="","",IF(N(E78)&gt;0,(E78-D78)/E78,""))</f>
        <v/>
      </c>
      <c r="M78" s="19">
        <f>IF(A78&amp;""="","",ROUND(I78*K78,2))</f>
        <v/>
      </c>
      <c r="N78" s="21">
        <f>IF(A78&amp;""="","",IFERROR(SUMIFS('الحركات'!$A$6:$A$1505,'الحركات'!$B$6:$B$1505,A78&amp;"",'الحركات'!$G$6:$G$1505,1)/COUNTIFS('الحركات'!$B$6:$B$1505,A78&amp;"",'الحركات'!$G$6:$G$1505,1),""))</f>
        <v/>
      </c>
      <c r="O78" s="18">
        <f>IF(OR(A78&amp;""="",N78=""),"",'الإعدادات'!$B$4-N78)</f>
        <v/>
      </c>
      <c r="P78" s="6">
        <f>IF(A78&amp;""="","",IF(N78="","بلا حركة",IF(I78&lt;=0,"نفد",IF(I78&lt;N(F78),"اطلب","متوفر"))))</f>
        <v/>
      </c>
      <c r="Q78" s="6">
        <f>IF(OR(A78&amp;""="",O78="",N(I78)&lt;=0),"",IF(O78&gt;='الإعدادات'!$B$5,"راكد",""))</f>
        <v/>
      </c>
      <c r="R78" s="18">
        <f>IF(OR(P78="نفد",P78="اطلب"),MAX(0,ROUNDUP(N(F78)*'الإعدادات'!$B$6-I78,0)),"")</f>
        <v/>
      </c>
      <c r="S78" s="18">
        <f>IF(N(R78)&gt;0,COUNTIFS($R$6:$R$205,"&gt;"&amp;R78)+COUNTIFS($R$6:R78,R78),"")</f>
        <v/>
      </c>
    </row>
    <row r="79">
      <c r="A79" s="5" t="n"/>
      <c r="B79" s="5" t="n"/>
      <c r="C79" s="5" t="n"/>
      <c r="D79" s="16" t="n"/>
      <c r="E79" s="16" t="n"/>
      <c r="F79" s="17" t="n"/>
      <c r="G79" s="18">
        <f>IF(A79&amp;""="","",SUMIFS('الحركات'!$C$6:$C$1505,'الحركات'!$B$6:$B$1505,A79&amp;"",'الحركات'!$D$6:$D$1505,"وارد"))</f>
        <v/>
      </c>
      <c r="H79" s="18">
        <f>IF(A79&amp;""="","",SUMIFS('الحركات'!$C$6:$C$1505,'الحركات'!$B$6:$B$1505,A79&amp;"",'الحركات'!$D$6:$D$1505,"منصرف"))</f>
        <v/>
      </c>
      <c r="I79" s="18">
        <f>IF(A79&amp;""="","",G79-H79)</f>
        <v/>
      </c>
      <c r="J79" s="19">
        <f>IF(A79&amp;""="","",ROUND(I79*N(D79),2))</f>
        <v/>
      </c>
      <c r="K79" s="19">
        <f>IF(A79&amp;""="","",E79-D79)</f>
        <v/>
      </c>
      <c r="L79" s="20">
        <f>IF(A79&amp;""="","",IF(N(E79)&gt;0,(E79-D79)/E79,""))</f>
        <v/>
      </c>
      <c r="M79" s="19">
        <f>IF(A79&amp;""="","",ROUND(I79*K79,2))</f>
        <v/>
      </c>
      <c r="N79" s="21">
        <f>IF(A79&amp;""="","",IFERROR(SUMIFS('الحركات'!$A$6:$A$1505,'الحركات'!$B$6:$B$1505,A79&amp;"",'الحركات'!$G$6:$G$1505,1)/COUNTIFS('الحركات'!$B$6:$B$1505,A79&amp;"",'الحركات'!$G$6:$G$1505,1),""))</f>
        <v/>
      </c>
      <c r="O79" s="18">
        <f>IF(OR(A79&amp;""="",N79=""),"",'الإعدادات'!$B$4-N79)</f>
        <v/>
      </c>
      <c r="P79" s="6">
        <f>IF(A79&amp;""="","",IF(N79="","بلا حركة",IF(I79&lt;=0,"نفد",IF(I79&lt;N(F79),"اطلب","متوفر"))))</f>
        <v/>
      </c>
      <c r="Q79" s="6">
        <f>IF(OR(A79&amp;""="",O79="",N(I79)&lt;=0),"",IF(O79&gt;='الإعدادات'!$B$5,"راكد",""))</f>
        <v/>
      </c>
      <c r="R79" s="18">
        <f>IF(OR(P79="نفد",P79="اطلب"),MAX(0,ROUNDUP(N(F79)*'الإعدادات'!$B$6-I79,0)),"")</f>
        <v/>
      </c>
      <c r="S79" s="18">
        <f>IF(N(R79)&gt;0,COUNTIFS($R$6:$R$205,"&gt;"&amp;R79)+COUNTIFS($R$6:R79,R79),"")</f>
        <v/>
      </c>
    </row>
    <row r="80">
      <c r="A80" s="5" t="n"/>
      <c r="B80" s="5" t="n"/>
      <c r="C80" s="5" t="n"/>
      <c r="D80" s="16" t="n"/>
      <c r="E80" s="16" t="n"/>
      <c r="F80" s="17" t="n"/>
      <c r="G80" s="18">
        <f>IF(A80&amp;""="","",SUMIFS('الحركات'!$C$6:$C$1505,'الحركات'!$B$6:$B$1505,A80&amp;"",'الحركات'!$D$6:$D$1505,"وارد"))</f>
        <v/>
      </c>
      <c r="H80" s="18">
        <f>IF(A80&amp;""="","",SUMIFS('الحركات'!$C$6:$C$1505,'الحركات'!$B$6:$B$1505,A80&amp;"",'الحركات'!$D$6:$D$1505,"منصرف"))</f>
        <v/>
      </c>
      <c r="I80" s="18">
        <f>IF(A80&amp;""="","",G80-H80)</f>
        <v/>
      </c>
      <c r="J80" s="19">
        <f>IF(A80&amp;""="","",ROUND(I80*N(D80),2))</f>
        <v/>
      </c>
      <c r="K80" s="19">
        <f>IF(A80&amp;""="","",E80-D80)</f>
        <v/>
      </c>
      <c r="L80" s="20">
        <f>IF(A80&amp;""="","",IF(N(E80)&gt;0,(E80-D80)/E80,""))</f>
        <v/>
      </c>
      <c r="M80" s="19">
        <f>IF(A80&amp;""="","",ROUND(I80*K80,2))</f>
        <v/>
      </c>
      <c r="N80" s="21">
        <f>IF(A80&amp;""="","",IFERROR(SUMIFS('الحركات'!$A$6:$A$1505,'الحركات'!$B$6:$B$1505,A80&amp;"",'الحركات'!$G$6:$G$1505,1)/COUNTIFS('الحركات'!$B$6:$B$1505,A80&amp;"",'الحركات'!$G$6:$G$1505,1),""))</f>
        <v/>
      </c>
      <c r="O80" s="18">
        <f>IF(OR(A80&amp;""="",N80=""),"",'الإعدادات'!$B$4-N80)</f>
        <v/>
      </c>
      <c r="P80" s="6">
        <f>IF(A80&amp;""="","",IF(N80="","بلا حركة",IF(I80&lt;=0,"نفد",IF(I80&lt;N(F80),"اطلب","متوفر"))))</f>
        <v/>
      </c>
      <c r="Q80" s="6">
        <f>IF(OR(A80&amp;""="",O80="",N(I80)&lt;=0),"",IF(O80&gt;='الإعدادات'!$B$5,"راكد",""))</f>
        <v/>
      </c>
      <c r="R80" s="18">
        <f>IF(OR(P80="نفد",P80="اطلب"),MAX(0,ROUNDUP(N(F80)*'الإعدادات'!$B$6-I80,0)),"")</f>
        <v/>
      </c>
      <c r="S80" s="18">
        <f>IF(N(R80)&gt;0,COUNTIFS($R$6:$R$205,"&gt;"&amp;R80)+COUNTIFS($R$6:R80,R80),"")</f>
        <v/>
      </c>
    </row>
    <row r="81">
      <c r="A81" s="5" t="n"/>
      <c r="B81" s="5" t="n"/>
      <c r="C81" s="5" t="n"/>
      <c r="D81" s="16" t="n"/>
      <c r="E81" s="16" t="n"/>
      <c r="F81" s="17" t="n"/>
      <c r="G81" s="18">
        <f>IF(A81&amp;""="","",SUMIFS('الحركات'!$C$6:$C$1505,'الحركات'!$B$6:$B$1505,A81&amp;"",'الحركات'!$D$6:$D$1505,"وارد"))</f>
        <v/>
      </c>
      <c r="H81" s="18">
        <f>IF(A81&amp;""="","",SUMIFS('الحركات'!$C$6:$C$1505,'الحركات'!$B$6:$B$1505,A81&amp;"",'الحركات'!$D$6:$D$1505,"منصرف"))</f>
        <v/>
      </c>
      <c r="I81" s="18">
        <f>IF(A81&amp;""="","",G81-H81)</f>
        <v/>
      </c>
      <c r="J81" s="19">
        <f>IF(A81&amp;""="","",ROUND(I81*N(D81),2))</f>
        <v/>
      </c>
      <c r="K81" s="19">
        <f>IF(A81&amp;""="","",E81-D81)</f>
        <v/>
      </c>
      <c r="L81" s="20">
        <f>IF(A81&amp;""="","",IF(N(E81)&gt;0,(E81-D81)/E81,""))</f>
        <v/>
      </c>
      <c r="M81" s="19">
        <f>IF(A81&amp;""="","",ROUND(I81*K81,2))</f>
        <v/>
      </c>
      <c r="N81" s="21">
        <f>IF(A81&amp;""="","",IFERROR(SUMIFS('الحركات'!$A$6:$A$1505,'الحركات'!$B$6:$B$1505,A81&amp;"",'الحركات'!$G$6:$G$1505,1)/COUNTIFS('الحركات'!$B$6:$B$1505,A81&amp;"",'الحركات'!$G$6:$G$1505,1),""))</f>
        <v/>
      </c>
      <c r="O81" s="18">
        <f>IF(OR(A81&amp;""="",N81=""),"",'الإعدادات'!$B$4-N81)</f>
        <v/>
      </c>
      <c r="P81" s="6">
        <f>IF(A81&amp;""="","",IF(N81="","بلا حركة",IF(I81&lt;=0,"نفد",IF(I81&lt;N(F81),"اطلب","متوفر"))))</f>
        <v/>
      </c>
      <c r="Q81" s="6">
        <f>IF(OR(A81&amp;""="",O81="",N(I81)&lt;=0),"",IF(O81&gt;='الإعدادات'!$B$5,"راكد",""))</f>
        <v/>
      </c>
      <c r="R81" s="18">
        <f>IF(OR(P81="نفد",P81="اطلب"),MAX(0,ROUNDUP(N(F81)*'الإعدادات'!$B$6-I81,0)),"")</f>
        <v/>
      </c>
      <c r="S81" s="18">
        <f>IF(N(R81)&gt;0,COUNTIFS($R$6:$R$205,"&gt;"&amp;R81)+COUNTIFS($R$6:R81,R81),"")</f>
        <v/>
      </c>
    </row>
    <row r="82">
      <c r="A82" s="5" t="n"/>
      <c r="B82" s="5" t="n"/>
      <c r="C82" s="5" t="n"/>
      <c r="D82" s="16" t="n"/>
      <c r="E82" s="16" t="n"/>
      <c r="F82" s="17" t="n"/>
      <c r="G82" s="18">
        <f>IF(A82&amp;""="","",SUMIFS('الحركات'!$C$6:$C$1505,'الحركات'!$B$6:$B$1505,A82&amp;"",'الحركات'!$D$6:$D$1505,"وارد"))</f>
        <v/>
      </c>
      <c r="H82" s="18">
        <f>IF(A82&amp;""="","",SUMIFS('الحركات'!$C$6:$C$1505,'الحركات'!$B$6:$B$1505,A82&amp;"",'الحركات'!$D$6:$D$1505,"منصرف"))</f>
        <v/>
      </c>
      <c r="I82" s="18">
        <f>IF(A82&amp;""="","",G82-H82)</f>
        <v/>
      </c>
      <c r="J82" s="19">
        <f>IF(A82&amp;""="","",ROUND(I82*N(D82),2))</f>
        <v/>
      </c>
      <c r="K82" s="19">
        <f>IF(A82&amp;""="","",E82-D82)</f>
        <v/>
      </c>
      <c r="L82" s="20">
        <f>IF(A82&amp;""="","",IF(N(E82)&gt;0,(E82-D82)/E82,""))</f>
        <v/>
      </c>
      <c r="M82" s="19">
        <f>IF(A82&amp;""="","",ROUND(I82*K82,2))</f>
        <v/>
      </c>
      <c r="N82" s="21">
        <f>IF(A82&amp;""="","",IFERROR(SUMIFS('الحركات'!$A$6:$A$1505,'الحركات'!$B$6:$B$1505,A82&amp;"",'الحركات'!$G$6:$G$1505,1)/COUNTIFS('الحركات'!$B$6:$B$1505,A82&amp;"",'الحركات'!$G$6:$G$1505,1),""))</f>
        <v/>
      </c>
      <c r="O82" s="18">
        <f>IF(OR(A82&amp;""="",N82=""),"",'الإعدادات'!$B$4-N82)</f>
        <v/>
      </c>
      <c r="P82" s="6">
        <f>IF(A82&amp;""="","",IF(N82="","بلا حركة",IF(I82&lt;=0,"نفد",IF(I82&lt;N(F82),"اطلب","متوفر"))))</f>
        <v/>
      </c>
      <c r="Q82" s="6">
        <f>IF(OR(A82&amp;""="",O82="",N(I82)&lt;=0),"",IF(O82&gt;='الإعدادات'!$B$5,"راكد",""))</f>
        <v/>
      </c>
      <c r="R82" s="18">
        <f>IF(OR(P82="نفد",P82="اطلب"),MAX(0,ROUNDUP(N(F82)*'الإعدادات'!$B$6-I82,0)),"")</f>
        <v/>
      </c>
      <c r="S82" s="18">
        <f>IF(N(R82)&gt;0,COUNTIFS($R$6:$R$205,"&gt;"&amp;R82)+COUNTIFS($R$6:R82,R82),"")</f>
        <v/>
      </c>
    </row>
    <row r="83">
      <c r="A83" s="5" t="n"/>
      <c r="B83" s="5" t="n"/>
      <c r="C83" s="5" t="n"/>
      <c r="D83" s="16" t="n"/>
      <c r="E83" s="16" t="n"/>
      <c r="F83" s="17" t="n"/>
      <c r="G83" s="18">
        <f>IF(A83&amp;""="","",SUMIFS('الحركات'!$C$6:$C$1505,'الحركات'!$B$6:$B$1505,A83&amp;"",'الحركات'!$D$6:$D$1505,"وارد"))</f>
        <v/>
      </c>
      <c r="H83" s="18">
        <f>IF(A83&amp;""="","",SUMIFS('الحركات'!$C$6:$C$1505,'الحركات'!$B$6:$B$1505,A83&amp;"",'الحركات'!$D$6:$D$1505,"منصرف"))</f>
        <v/>
      </c>
      <c r="I83" s="18">
        <f>IF(A83&amp;""="","",G83-H83)</f>
        <v/>
      </c>
      <c r="J83" s="19">
        <f>IF(A83&amp;""="","",ROUND(I83*N(D83),2))</f>
        <v/>
      </c>
      <c r="K83" s="19">
        <f>IF(A83&amp;""="","",E83-D83)</f>
        <v/>
      </c>
      <c r="L83" s="20">
        <f>IF(A83&amp;""="","",IF(N(E83)&gt;0,(E83-D83)/E83,""))</f>
        <v/>
      </c>
      <c r="M83" s="19">
        <f>IF(A83&amp;""="","",ROUND(I83*K83,2))</f>
        <v/>
      </c>
      <c r="N83" s="21">
        <f>IF(A83&amp;""="","",IFERROR(SUMIFS('الحركات'!$A$6:$A$1505,'الحركات'!$B$6:$B$1505,A83&amp;"",'الحركات'!$G$6:$G$1505,1)/COUNTIFS('الحركات'!$B$6:$B$1505,A83&amp;"",'الحركات'!$G$6:$G$1505,1),""))</f>
        <v/>
      </c>
      <c r="O83" s="18">
        <f>IF(OR(A83&amp;""="",N83=""),"",'الإعدادات'!$B$4-N83)</f>
        <v/>
      </c>
      <c r="P83" s="6">
        <f>IF(A83&amp;""="","",IF(N83="","بلا حركة",IF(I83&lt;=0,"نفد",IF(I83&lt;N(F83),"اطلب","متوفر"))))</f>
        <v/>
      </c>
      <c r="Q83" s="6">
        <f>IF(OR(A83&amp;""="",O83="",N(I83)&lt;=0),"",IF(O83&gt;='الإعدادات'!$B$5,"راكد",""))</f>
        <v/>
      </c>
      <c r="R83" s="18">
        <f>IF(OR(P83="نفد",P83="اطلب"),MAX(0,ROUNDUP(N(F83)*'الإعدادات'!$B$6-I83,0)),"")</f>
        <v/>
      </c>
      <c r="S83" s="18">
        <f>IF(N(R83)&gt;0,COUNTIFS($R$6:$R$205,"&gt;"&amp;R83)+COUNTIFS($R$6:R83,R83),"")</f>
        <v/>
      </c>
    </row>
    <row r="84">
      <c r="A84" s="5" t="n"/>
      <c r="B84" s="5" t="n"/>
      <c r="C84" s="5" t="n"/>
      <c r="D84" s="16" t="n"/>
      <c r="E84" s="16" t="n"/>
      <c r="F84" s="17" t="n"/>
      <c r="G84" s="18">
        <f>IF(A84&amp;""="","",SUMIFS('الحركات'!$C$6:$C$1505,'الحركات'!$B$6:$B$1505,A84&amp;"",'الحركات'!$D$6:$D$1505,"وارد"))</f>
        <v/>
      </c>
      <c r="H84" s="18">
        <f>IF(A84&amp;""="","",SUMIFS('الحركات'!$C$6:$C$1505,'الحركات'!$B$6:$B$1505,A84&amp;"",'الحركات'!$D$6:$D$1505,"منصرف"))</f>
        <v/>
      </c>
      <c r="I84" s="18">
        <f>IF(A84&amp;""="","",G84-H84)</f>
        <v/>
      </c>
      <c r="J84" s="19">
        <f>IF(A84&amp;""="","",ROUND(I84*N(D84),2))</f>
        <v/>
      </c>
      <c r="K84" s="19">
        <f>IF(A84&amp;""="","",E84-D84)</f>
        <v/>
      </c>
      <c r="L84" s="20">
        <f>IF(A84&amp;""="","",IF(N(E84)&gt;0,(E84-D84)/E84,""))</f>
        <v/>
      </c>
      <c r="M84" s="19">
        <f>IF(A84&amp;""="","",ROUND(I84*K84,2))</f>
        <v/>
      </c>
      <c r="N84" s="21">
        <f>IF(A84&amp;""="","",IFERROR(SUMIFS('الحركات'!$A$6:$A$1505,'الحركات'!$B$6:$B$1505,A84&amp;"",'الحركات'!$G$6:$G$1505,1)/COUNTIFS('الحركات'!$B$6:$B$1505,A84&amp;"",'الحركات'!$G$6:$G$1505,1),""))</f>
        <v/>
      </c>
      <c r="O84" s="18">
        <f>IF(OR(A84&amp;""="",N84=""),"",'الإعدادات'!$B$4-N84)</f>
        <v/>
      </c>
      <c r="P84" s="6">
        <f>IF(A84&amp;""="","",IF(N84="","بلا حركة",IF(I84&lt;=0,"نفد",IF(I84&lt;N(F84),"اطلب","متوفر"))))</f>
        <v/>
      </c>
      <c r="Q84" s="6">
        <f>IF(OR(A84&amp;""="",O84="",N(I84)&lt;=0),"",IF(O84&gt;='الإعدادات'!$B$5,"راكد",""))</f>
        <v/>
      </c>
      <c r="R84" s="18">
        <f>IF(OR(P84="نفد",P84="اطلب"),MAX(0,ROUNDUP(N(F84)*'الإعدادات'!$B$6-I84,0)),"")</f>
        <v/>
      </c>
      <c r="S84" s="18">
        <f>IF(N(R84)&gt;0,COUNTIFS($R$6:$R$205,"&gt;"&amp;R84)+COUNTIFS($R$6:R84,R84),"")</f>
        <v/>
      </c>
    </row>
    <row r="85">
      <c r="A85" s="5" t="n"/>
      <c r="B85" s="5" t="n"/>
      <c r="C85" s="5" t="n"/>
      <c r="D85" s="16" t="n"/>
      <c r="E85" s="16" t="n"/>
      <c r="F85" s="17" t="n"/>
      <c r="G85" s="18">
        <f>IF(A85&amp;""="","",SUMIFS('الحركات'!$C$6:$C$1505,'الحركات'!$B$6:$B$1505,A85&amp;"",'الحركات'!$D$6:$D$1505,"وارد"))</f>
        <v/>
      </c>
      <c r="H85" s="18">
        <f>IF(A85&amp;""="","",SUMIFS('الحركات'!$C$6:$C$1505,'الحركات'!$B$6:$B$1505,A85&amp;"",'الحركات'!$D$6:$D$1505,"منصرف"))</f>
        <v/>
      </c>
      <c r="I85" s="18">
        <f>IF(A85&amp;""="","",G85-H85)</f>
        <v/>
      </c>
      <c r="J85" s="19">
        <f>IF(A85&amp;""="","",ROUND(I85*N(D85),2))</f>
        <v/>
      </c>
      <c r="K85" s="19">
        <f>IF(A85&amp;""="","",E85-D85)</f>
        <v/>
      </c>
      <c r="L85" s="20">
        <f>IF(A85&amp;""="","",IF(N(E85)&gt;0,(E85-D85)/E85,""))</f>
        <v/>
      </c>
      <c r="M85" s="19">
        <f>IF(A85&amp;""="","",ROUND(I85*K85,2))</f>
        <v/>
      </c>
      <c r="N85" s="21">
        <f>IF(A85&amp;""="","",IFERROR(SUMIFS('الحركات'!$A$6:$A$1505,'الحركات'!$B$6:$B$1505,A85&amp;"",'الحركات'!$G$6:$G$1505,1)/COUNTIFS('الحركات'!$B$6:$B$1505,A85&amp;"",'الحركات'!$G$6:$G$1505,1),""))</f>
        <v/>
      </c>
      <c r="O85" s="18">
        <f>IF(OR(A85&amp;""="",N85=""),"",'الإعدادات'!$B$4-N85)</f>
        <v/>
      </c>
      <c r="P85" s="6">
        <f>IF(A85&amp;""="","",IF(N85="","بلا حركة",IF(I85&lt;=0,"نفد",IF(I85&lt;N(F85),"اطلب","متوفر"))))</f>
        <v/>
      </c>
      <c r="Q85" s="6">
        <f>IF(OR(A85&amp;""="",O85="",N(I85)&lt;=0),"",IF(O85&gt;='الإعدادات'!$B$5,"راكد",""))</f>
        <v/>
      </c>
      <c r="R85" s="18">
        <f>IF(OR(P85="نفد",P85="اطلب"),MAX(0,ROUNDUP(N(F85)*'الإعدادات'!$B$6-I85,0)),"")</f>
        <v/>
      </c>
      <c r="S85" s="18">
        <f>IF(N(R85)&gt;0,COUNTIFS($R$6:$R$205,"&gt;"&amp;R85)+COUNTIFS($R$6:R85,R85),"")</f>
        <v/>
      </c>
    </row>
    <row r="86">
      <c r="A86" s="5" t="n"/>
      <c r="B86" s="5" t="n"/>
      <c r="C86" s="5" t="n"/>
      <c r="D86" s="16" t="n"/>
      <c r="E86" s="16" t="n"/>
      <c r="F86" s="17" t="n"/>
      <c r="G86" s="18">
        <f>IF(A86&amp;""="","",SUMIFS('الحركات'!$C$6:$C$1505,'الحركات'!$B$6:$B$1505,A86&amp;"",'الحركات'!$D$6:$D$1505,"وارد"))</f>
        <v/>
      </c>
      <c r="H86" s="18">
        <f>IF(A86&amp;""="","",SUMIFS('الحركات'!$C$6:$C$1505,'الحركات'!$B$6:$B$1505,A86&amp;"",'الحركات'!$D$6:$D$1505,"منصرف"))</f>
        <v/>
      </c>
      <c r="I86" s="18">
        <f>IF(A86&amp;""="","",G86-H86)</f>
        <v/>
      </c>
      <c r="J86" s="19">
        <f>IF(A86&amp;""="","",ROUND(I86*N(D86),2))</f>
        <v/>
      </c>
      <c r="K86" s="19">
        <f>IF(A86&amp;""="","",E86-D86)</f>
        <v/>
      </c>
      <c r="L86" s="20">
        <f>IF(A86&amp;""="","",IF(N(E86)&gt;0,(E86-D86)/E86,""))</f>
        <v/>
      </c>
      <c r="M86" s="19">
        <f>IF(A86&amp;""="","",ROUND(I86*K86,2))</f>
        <v/>
      </c>
      <c r="N86" s="21">
        <f>IF(A86&amp;""="","",IFERROR(SUMIFS('الحركات'!$A$6:$A$1505,'الحركات'!$B$6:$B$1505,A86&amp;"",'الحركات'!$G$6:$G$1505,1)/COUNTIFS('الحركات'!$B$6:$B$1505,A86&amp;"",'الحركات'!$G$6:$G$1505,1),""))</f>
        <v/>
      </c>
      <c r="O86" s="18">
        <f>IF(OR(A86&amp;""="",N86=""),"",'الإعدادات'!$B$4-N86)</f>
        <v/>
      </c>
      <c r="P86" s="6">
        <f>IF(A86&amp;""="","",IF(N86="","بلا حركة",IF(I86&lt;=0,"نفد",IF(I86&lt;N(F86),"اطلب","متوفر"))))</f>
        <v/>
      </c>
      <c r="Q86" s="6">
        <f>IF(OR(A86&amp;""="",O86="",N(I86)&lt;=0),"",IF(O86&gt;='الإعدادات'!$B$5,"راكد",""))</f>
        <v/>
      </c>
      <c r="R86" s="18">
        <f>IF(OR(P86="نفد",P86="اطلب"),MAX(0,ROUNDUP(N(F86)*'الإعدادات'!$B$6-I86,0)),"")</f>
        <v/>
      </c>
      <c r="S86" s="18">
        <f>IF(N(R86)&gt;0,COUNTIFS($R$6:$R$205,"&gt;"&amp;R86)+COUNTIFS($R$6:R86,R86),"")</f>
        <v/>
      </c>
    </row>
    <row r="87">
      <c r="A87" s="5" t="n"/>
      <c r="B87" s="5" t="n"/>
      <c r="C87" s="5" t="n"/>
      <c r="D87" s="16" t="n"/>
      <c r="E87" s="16" t="n"/>
      <c r="F87" s="17" t="n"/>
      <c r="G87" s="18">
        <f>IF(A87&amp;""="","",SUMIFS('الحركات'!$C$6:$C$1505,'الحركات'!$B$6:$B$1505,A87&amp;"",'الحركات'!$D$6:$D$1505,"وارد"))</f>
        <v/>
      </c>
      <c r="H87" s="18">
        <f>IF(A87&amp;""="","",SUMIFS('الحركات'!$C$6:$C$1505,'الحركات'!$B$6:$B$1505,A87&amp;"",'الحركات'!$D$6:$D$1505,"منصرف"))</f>
        <v/>
      </c>
      <c r="I87" s="18">
        <f>IF(A87&amp;""="","",G87-H87)</f>
        <v/>
      </c>
      <c r="J87" s="19">
        <f>IF(A87&amp;""="","",ROUND(I87*N(D87),2))</f>
        <v/>
      </c>
      <c r="K87" s="19">
        <f>IF(A87&amp;""="","",E87-D87)</f>
        <v/>
      </c>
      <c r="L87" s="20">
        <f>IF(A87&amp;""="","",IF(N(E87)&gt;0,(E87-D87)/E87,""))</f>
        <v/>
      </c>
      <c r="M87" s="19">
        <f>IF(A87&amp;""="","",ROUND(I87*K87,2))</f>
        <v/>
      </c>
      <c r="N87" s="21">
        <f>IF(A87&amp;""="","",IFERROR(SUMIFS('الحركات'!$A$6:$A$1505,'الحركات'!$B$6:$B$1505,A87&amp;"",'الحركات'!$G$6:$G$1505,1)/COUNTIFS('الحركات'!$B$6:$B$1505,A87&amp;"",'الحركات'!$G$6:$G$1505,1),""))</f>
        <v/>
      </c>
      <c r="O87" s="18">
        <f>IF(OR(A87&amp;""="",N87=""),"",'الإعدادات'!$B$4-N87)</f>
        <v/>
      </c>
      <c r="P87" s="6">
        <f>IF(A87&amp;""="","",IF(N87="","بلا حركة",IF(I87&lt;=0,"نفد",IF(I87&lt;N(F87),"اطلب","متوفر"))))</f>
        <v/>
      </c>
      <c r="Q87" s="6">
        <f>IF(OR(A87&amp;""="",O87="",N(I87)&lt;=0),"",IF(O87&gt;='الإعدادات'!$B$5,"راكد",""))</f>
        <v/>
      </c>
      <c r="R87" s="18">
        <f>IF(OR(P87="نفد",P87="اطلب"),MAX(0,ROUNDUP(N(F87)*'الإعدادات'!$B$6-I87,0)),"")</f>
        <v/>
      </c>
      <c r="S87" s="18">
        <f>IF(N(R87)&gt;0,COUNTIFS($R$6:$R$205,"&gt;"&amp;R87)+COUNTIFS($R$6:R87,R87),"")</f>
        <v/>
      </c>
    </row>
    <row r="88">
      <c r="A88" s="5" t="n"/>
      <c r="B88" s="5" t="n"/>
      <c r="C88" s="5" t="n"/>
      <c r="D88" s="16" t="n"/>
      <c r="E88" s="16" t="n"/>
      <c r="F88" s="17" t="n"/>
      <c r="G88" s="18">
        <f>IF(A88&amp;""="","",SUMIFS('الحركات'!$C$6:$C$1505,'الحركات'!$B$6:$B$1505,A88&amp;"",'الحركات'!$D$6:$D$1505,"وارد"))</f>
        <v/>
      </c>
      <c r="H88" s="18">
        <f>IF(A88&amp;""="","",SUMIFS('الحركات'!$C$6:$C$1505,'الحركات'!$B$6:$B$1505,A88&amp;"",'الحركات'!$D$6:$D$1505,"منصرف"))</f>
        <v/>
      </c>
      <c r="I88" s="18">
        <f>IF(A88&amp;""="","",G88-H88)</f>
        <v/>
      </c>
      <c r="J88" s="19">
        <f>IF(A88&amp;""="","",ROUND(I88*N(D88),2))</f>
        <v/>
      </c>
      <c r="K88" s="19">
        <f>IF(A88&amp;""="","",E88-D88)</f>
        <v/>
      </c>
      <c r="L88" s="20">
        <f>IF(A88&amp;""="","",IF(N(E88)&gt;0,(E88-D88)/E88,""))</f>
        <v/>
      </c>
      <c r="M88" s="19">
        <f>IF(A88&amp;""="","",ROUND(I88*K88,2))</f>
        <v/>
      </c>
      <c r="N88" s="21">
        <f>IF(A88&amp;""="","",IFERROR(SUMIFS('الحركات'!$A$6:$A$1505,'الحركات'!$B$6:$B$1505,A88&amp;"",'الحركات'!$G$6:$G$1505,1)/COUNTIFS('الحركات'!$B$6:$B$1505,A88&amp;"",'الحركات'!$G$6:$G$1505,1),""))</f>
        <v/>
      </c>
      <c r="O88" s="18">
        <f>IF(OR(A88&amp;""="",N88=""),"",'الإعدادات'!$B$4-N88)</f>
        <v/>
      </c>
      <c r="P88" s="6">
        <f>IF(A88&amp;""="","",IF(N88="","بلا حركة",IF(I88&lt;=0,"نفد",IF(I88&lt;N(F88),"اطلب","متوفر"))))</f>
        <v/>
      </c>
      <c r="Q88" s="6">
        <f>IF(OR(A88&amp;""="",O88="",N(I88)&lt;=0),"",IF(O88&gt;='الإعدادات'!$B$5,"راكد",""))</f>
        <v/>
      </c>
      <c r="R88" s="18">
        <f>IF(OR(P88="نفد",P88="اطلب"),MAX(0,ROUNDUP(N(F88)*'الإعدادات'!$B$6-I88,0)),"")</f>
        <v/>
      </c>
      <c r="S88" s="18">
        <f>IF(N(R88)&gt;0,COUNTIFS($R$6:$R$205,"&gt;"&amp;R88)+COUNTIFS($R$6:R88,R88),"")</f>
        <v/>
      </c>
    </row>
    <row r="89">
      <c r="A89" s="5" t="n"/>
      <c r="B89" s="5" t="n"/>
      <c r="C89" s="5" t="n"/>
      <c r="D89" s="16" t="n"/>
      <c r="E89" s="16" t="n"/>
      <c r="F89" s="17" t="n"/>
      <c r="G89" s="18">
        <f>IF(A89&amp;""="","",SUMIFS('الحركات'!$C$6:$C$1505,'الحركات'!$B$6:$B$1505,A89&amp;"",'الحركات'!$D$6:$D$1505,"وارد"))</f>
        <v/>
      </c>
      <c r="H89" s="18">
        <f>IF(A89&amp;""="","",SUMIFS('الحركات'!$C$6:$C$1505,'الحركات'!$B$6:$B$1505,A89&amp;"",'الحركات'!$D$6:$D$1505,"منصرف"))</f>
        <v/>
      </c>
      <c r="I89" s="18">
        <f>IF(A89&amp;""="","",G89-H89)</f>
        <v/>
      </c>
      <c r="J89" s="19">
        <f>IF(A89&amp;""="","",ROUND(I89*N(D89),2))</f>
        <v/>
      </c>
      <c r="K89" s="19">
        <f>IF(A89&amp;""="","",E89-D89)</f>
        <v/>
      </c>
      <c r="L89" s="20">
        <f>IF(A89&amp;""="","",IF(N(E89)&gt;0,(E89-D89)/E89,""))</f>
        <v/>
      </c>
      <c r="M89" s="19">
        <f>IF(A89&amp;""="","",ROUND(I89*K89,2))</f>
        <v/>
      </c>
      <c r="N89" s="21">
        <f>IF(A89&amp;""="","",IFERROR(SUMIFS('الحركات'!$A$6:$A$1505,'الحركات'!$B$6:$B$1505,A89&amp;"",'الحركات'!$G$6:$G$1505,1)/COUNTIFS('الحركات'!$B$6:$B$1505,A89&amp;"",'الحركات'!$G$6:$G$1505,1),""))</f>
        <v/>
      </c>
      <c r="O89" s="18">
        <f>IF(OR(A89&amp;""="",N89=""),"",'الإعدادات'!$B$4-N89)</f>
        <v/>
      </c>
      <c r="P89" s="6">
        <f>IF(A89&amp;""="","",IF(N89="","بلا حركة",IF(I89&lt;=0,"نفد",IF(I89&lt;N(F89),"اطلب","متوفر"))))</f>
        <v/>
      </c>
      <c r="Q89" s="6">
        <f>IF(OR(A89&amp;""="",O89="",N(I89)&lt;=0),"",IF(O89&gt;='الإعدادات'!$B$5,"راكد",""))</f>
        <v/>
      </c>
      <c r="R89" s="18">
        <f>IF(OR(P89="نفد",P89="اطلب"),MAX(0,ROUNDUP(N(F89)*'الإعدادات'!$B$6-I89,0)),"")</f>
        <v/>
      </c>
      <c r="S89" s="18">
        <f>IF(N(R89)&gt;0,COUNTIFS($R$6:$R$205,"&gt;"&amp;R89)+COUNTIFS($R$6:R89,R89),"")</f>
        <v/>
      </c>
    </row>
    <row r="90">
      <c r="A90" s="5" t="n"/>
      <c r="B90" s="5" t="n"/>
      <c r="C90" s="5" t="n"/>
      <c r="D90" s="16" t="n"/>
      <c r="E90" s="16" t="n"/>
      <c r="F90" s="17" t="n"/>
      <c r="G90" s="18">
        <f>IF(A90&amp;""="","",SUMIFS('الحركات'!$C$6:$C$1505,'الحركات'!$B$6:$B$1505,A90&amp;"",'الحركات'!$D$6:$D$1505,"وارد"))</f>
        <v/>
      </c>
      <c r="H90" s="18">
        <f>IF(A90&amp;""="","",SUMIFS('الحركات'!$C$6:$C$1505,'الحركات'!$B$6:$B$1505,A90&amp;"",'الحركات'!$D$6:$D$1505,"منصرف"))</f>
        <v/>
      </c>
      <c r="I90" s="18">
        <f>IF(A90&amp;""="","",G90-H90)</f>
        <v/>
      </c>
      <c r="J90" s="19">
        <f>IF(A90&amp;""="","",ROUND(I90*N(D90),2))</f>
        <v/>
      </c>
      <c r="K90" s="19">
        <f>IF(A90&amp;""="","",E90-D90)</f>
        <v/>
      </c>
      <c r="L90" s="20">
        <f>IF(A90&amp;""="","",IF(N(E90)&gt;0,(E90-D90)/E90,""))</f>
        <v/>
      </c>
      <c r="M90" s="19">
        <f>IF(A90&amp;""="","",ROUND(I90*K90,2))</f>
        <v/>
      </c>
      <c r="N90" s="21">
        <f>IF(A90&amp;""="","",IFERROR(SUMIFS('الحركات'!$A$6:$A$1505,'الحركات'!$B$6:$B$1505,A90&amp;"",'الحركات'!$G$6:$G$1505,1)/COUNTIFS('الحركات'!$B$6:$B$1505,A90&amp;"",'الحركات'!$G$6:$G$1505,1),""))</f>
        <v/>
      </c>
      <c r="O90" s="18">
        <f>IF(OR(A90&amp;""="",N90=""),"",'الإعدادات'!$B$4-N90)</f>
        <v/>
      </c>
      <c r="P90" s="6">
        <f>IF(A90&amp;""="","",IF(N90="","بلا حركة",IF(I90&lt;=0,"نفد",IF(I90&lt;N(F90),"اطلب","متوفر"))))</f>
        <v/>
      </c>
      <c r="Q90" s="6">
        <f>IF(OR(A90&amp;""="",O90="",N(I90)&lt;=0),"",IF(O90&gt;='الإعدادات'!$B$5,"راكد",""))</f>
        <v/>
      </c>
      <c r="R90" s="18">
        <f>IF(OR(P90="نفد",P90="اطلب"),MAX(0,ROUNDUP(N(F90)*'الإعدادات'!$B$6-I90,0)),"")</f>
        <v/>
      </c>
      <c r="S90" s="18">
        <f>IF(N(R90)&gt;0,COUNTIFS($R$6:$R$205,"&gt;"&amp;R90)+COUNTIFS($R$6:R90,R90),"")</f>
        <v/>
      </c>
    </row>
    <row r="91">
      <c r="A91" s="5" t="n"/>
      <c r="B91" s="5" t="n"/>
      <c r="C91" s="5" t="n"/>
      <c r="D91" s="16" t="n"/>
      <c r="E91" s="16" t="n"/>
      <c r="F91" s="17" t="n"/>
      <c r="G91" s="18">
        <f>IF(A91&amp;""="","",SUMIFS('الحركات'!$C$6:$C$1505,'الحركات'!$B$6:$B$1505,A91&amp;"",'الحركات'!$D$6:$D$1505,"وارد"))</f>
        <v/>
      </c>
      <c r="H91" s="18">
        <f>IF(A91&amp;""="","",SUMIFS('الحركات'!$C$6:$C$1505,'الحركات'!$B$6:$B$1505,A91&amp;"",'الحركات'!$D$6:$D$1505,"منصرف"))</f>
        <v/>
      </c>
      <c r="I91" s="18">
        <f>IF(A91&amp;""="","",G91-H91)</f>
        <v/>
      </c>
      <c r="J91" s="19">
        <f>IF(A91&amp;""="","",ROUND(I91*N(D91),2))</f>
        <v/>
      </c>
      <c r="K91" s="19">
        <f>IF(A91&amp;""="","",E91-D91)</f>
        <v/>
      </c>
      <c r="L91" s="20">
        <f>IF(A91&amp;""="","",IF(N(E91)&gt;0,(E91-D91)/E91,""))</f>
        <v/>
      </c>
      <c r="M91" s="19">
        <f>IF(A91&amp;""="","",ROUND(I91*K91,2))</f>
        <v/>
      </c>
      <c r="N91" s="21">
        <f>IF(A91&amp;""="","",IFERROR(SUMIFS('الحركات'!$A$6:$A$1505,'الحركات'!$B$6:$B$1505,A91&amp;"",'الحركات'!$G$6:$G$1505,1)/COUNTIFS('الحركات'!$B$6:$B$1505,A91&amp;"",'الحركات'!$G$6:$G$1505,1),""))</f>
        <v/>
      </c>
      <c r="O91" s="18">
        <f>IF(OR(A91&amp;""="",N91=""),"",'الإعدادات'!$B$4-N91)</f>
        <v/>
      </c>
      <c r="P91" s="6">
        <f>IF(A91&amp;""="","",IF(N91="","بلا حركة",IF(I91&lt;=0,"نفد",IF(I91&lt;N(F91),"اطلب","متوفر"))))</f>
        <v/>
      </c>
      <c r="Q91" s="6">
        <f>IF(OR(A91&amp;""="",O91="",N(I91)&lt;=0),"",IF(O91&gt;='الإعدادات'!$B$5,"راكد",""))</f>
        <v/>
      </c>
      <c r="R91" s="18">
        <f>IF(OR(P91="نفد",P91="اطلب"),MAX(0,ROUNDUP(N(F91)*'الإعدادات'!$B$6-I91,0)),"")</f>
        <v/>
      </c>
      <c r="S91" s="18">
        <f>IF(N(R91)&gt;0,COUNTIFS($R$6:$R$205,"&gt;"&amp;R91)+COUNTIFS($R$6:R91,R91),"")</f>
        <v/>
      </c>
    </row>
    <row r="92">
      <c r="A92" s="5" t="n"/>
      <c r="B92" s="5" t="n"/>
      <c r="C92" s="5" t="n"/>
      <c r="D92" s="16" t="n"/>
      <c r="E92" s="16" t="n"/>
      <c r="F92" s="17" t="n"/>
      <c r="G92" s="18">
        <f>IF(A92&amp;""="","",SUMIFS('الحركات'!$C$6:$C$1505,'الحركات'!$B$6:$B$1505,A92&amp;"",'الحركات'!$D$6:$D$1505,"وارد"))</f>
        <v/>
      </c>
      <c r="H92" s="18">
        <f>IF(A92&amp;""="","",SUMIFS('الحركات'!$C$6:$C$1505,'الحركات'!$B$6:$B$1505,A92&amp;"",'الحركات'!$D$6:$D$1505,"منصرف"))</f>
        <v/>
      </c>
      <c r="I92" s="18">
        <f>IF(A92&amp;""="","",G92-H92)</f>
        <v/>
      </c>
      <c r="J92" s="19">
        <f>IF(A92&amp;""="","",ROUND(I92*N(D92),2))</f>
        <v/>
      </c>
      <c r="K92" s="19">
        <f>IF(A92&amp;""="","",E92-D92)</f>
        <v/>
      </c>
      <c r="L92" s="20">
        <f>IF(A92&amp;""="","",IF(N(E92)&gt;0,(E92-D92)/E92,""))</f>
        <v/>
      </c>
      <c r="M92" s="19">
        <f>IF(A92&amp;""="","",ROUND(I92*K92,2))</f>
        <v/>
      </c>
      <c r="N92" s="21">
        <f>IF(A92&amp;""="","",IFERROR(SUMIFS('الحركات'!$A$6:$A$1505,'الحركات'!$B$6:$B$1505,A92&amp;"",'الحركات'!$G$6:$G$1505,1)/COUNTIFS('الحركات'!$B$6:$B$1505,A92&amp;"",'الحركات'!$G$6:$G$1505,1),""))</f>
        <v/>
      </c>
      <c r="O92" s="18">
        <f>IF(OR(A92&amp;""="",N92=""),"",'الإعدادات'!$B$4-N92)</f>
        <v/>
      </c>
      <c r="P92" s="6">
        <f>IF(A92&amp;""="","",IF(N92="","بلا حركة",IF(I92&lt;=0,"نفد",IF(I92&lt;N(F92),"اطلب","متوفر"))))</f>
        <v/>
      </c>
      <c r="Q92" s="6">
        <f>IF(OR(A92&amp;""="",O92="",N(I92)&lt;=0),"",IF(O92&gt;='الإعدادات'!$B$5,"راكد",""))</f>
        <v/>
      </c>
      <c r="R92" s="18">
        <f>IF(OR(P92="نفد",P92="اطلب"),MAX(0,ROUNDUP(N(F92)*'الإعدادات'!$B$6-I92,0)),"")</f>
        <v/>
      </c>
      <c r="S92" s="18">
        <f>IF(N(R92)&gt;0,COUNTIFS($R$6:$R$205,"&gt;"&amp;R92)+COUNTIFS($R$6:R92,R92),"")</f>
        <v/>
      </c>
    </row>
    <row r="93">
      <c r="A93" s="5" t="n"/>
      <c r="B93" s="5" t="n"/>
      <c r="C93" s="5" t="n"/>
      <c r="D93" s="16" t="n"/>
      <c r="E93" s="16" t="n"/>
      <c r="F93" s="17" t="n"/>
      <c r="G93" s="18">
        <f>IF(A93&amp;""="","",SUMIFS('الحركات'!$C$6:$C$1505,'الحركات'!$B$6:$B$1505,A93&amp;"",'الحركات'!$D$6:$D$1505,"وارد"))</f>
        <v/>
      </c>
      <c r="H93" s="18">
        <f>IF(A93&amp;""="","",SUMIFS('الحركات'!$C$6:$C$1505,'الحركات'!$B$6:$B$1505,A93&amp;"",'الحركات'!$D$6:$D$1505,"منصرف"))</f>
        <v/>
      </c>
      <c r="I93" s="18">
        <f>IF(A93&amp;""="","",G93-H93)</f>
        <v/>
      </c>
      <c r="J93" s="19">
        <f>IF(A93&amp;""="","",ROUND(I93*N(D93),2))</f>
        <v/>
      </c>
      <c r="K93" s="19">
        <f>IF(A93&amp;""="","",E93-D93)</f>
        <v/>
      </c>
      <c r="L93" s="20">
        <f>IF(A93&amp;""="","",IF(N(E93)&gt;0,(E93-D93)/E93,""))</f>
        <v/>
      </c>
      <c r="M93" s="19">
        <f>IF(A93&amp;""="","",ROUND(I93*K93,2))</f>
        <v/>
      </c>
      <c r="N93" s="21">
        <f>IF(A93&amp;""="","",IFERROR(SUMIFS('الحركات'!$A$6:$A$1505,'الحركات'!$B$6:$B$1505,A93&amp;"",'الحركات'!$G$6:$G$1505,1)/COUNTIFS('الحركات'!$B$6:$B$1505,A93&amp;"",'الحركات'!$G$6:$G$1505,1),""))</f>
        <v/>
      </c>
      <c r="O93" s="18">
        <f>IF(OR(A93&amp;""="",N93=""),"",'الإعدادات'!$B$4-N93)</f>
        <v/>
      </c>
      <c r="P93" s="6">
        <f>IF(A93&amp;""="","",IF(N93="","بلا حركة",IF(I93&lt;=0,"نفد",IF(I93&lt;N(F93),"اطلب","متوفر"))))</f>
        <v/>
      </c>
      <c r="Q93" s="6">
        <f>IF(OR(A93&amp;""="",O93="",N(I93)&lt;=0),"",IF(O93&gt;='الإعدادات'!$B$5,"راكد",""))</f>
        <v/>
      </c>
      <c r="R93" s="18">
        <f>IF(OR(P93="نفد",P93="اطلب"),MAX(0,ROUNDUP(N(F93)*'الإعدادات'!$B$6-I93,0)),"")</f>
        <v/>
      </c>
      <c r="S93" s="18">
        <f>IF(N(R93)&gt;0,COUNTIFS($R$6:$R$205,"&gt;"&amp;R93)+COUNTIFS($R$6:R93,R93),"")</f>
        <v/>
      </c>
    </row>
    <row r="94">
      <c r="A94" s="5" t="n"/>
      <c r="B94" s="5" t="n"/>
      <c r="C94" s="5" t="n"/>
      <c r="D94" s="16" t="n"/>
      <c r="E94" s="16" t="n"/>
      <c r="F94" s="17" t="n"/>
      <c r="G94" s="18">
        <f>IF(A94&amp;""="","",SUMIFS('الحركات'!$C$6:$C$1505,'الحركات'!$B$6:$B$1505,A94&amp;"",'الحركات'!$D$6:$D$1505,"وارد"))</f>
        <v/>
      </c>
      <c r="H94" s="18">
        <f>IF(A94&amp;""="","",SUMIFS('الحركات'!$C$6:$C$1505,'الحركات'!$B$6:$B$1505,A94&amp;"",'الحركات'!$D$6:$D$1505,"منصرف"))</f>
        <v/>
      </c>
      <c r="I94" s="18">
        <f>IF(A94&amp;""="","",G94-H94)</f>
        <v/>
      </c>
      <c r="J94" s="19">
        <f>IF(A94&amp;""="","",ROUND(I94*N(D94),2))</f>
        <v/>
      </c>
      <c r="K94" s="19">
        <f>IF(A94&amp;""="","",E94-D94)</f>
        <v/>
      </c>
      <c r="L94" s="20">
        <f>IF(A94&amp;""="","",IF(N(E94)&gt;0,(E94-D94)/E94,""))</f>
        <v/>
      </c>
      <c r="M94" s="19">
        <f>IF(A94&amp;""="","",ROUND(I94*K94,2))</f>
        <v/>
      </c>
      <c r="N94" s="21">
        <f>IF(A94&amp;""="","",IFERROR(SUMIFS('الحركات'!$A$6:$A$1505,'الحركات'!$B$6:$B$1505,A94&amp;"",'الحركات'!$G$6:$G$1505,1)/COUNTIFS('الحركات'!$B$6:$B$1505,A94&amp;"",'الحركات'!$G$6:$G$1505,1),""))</f>
        <v/>
      </c>
      <c r="O94" s="18">
        <f>IF(OR(A94&amp;""="",N94=""),"",'الإعدادات'!$B$4-N94)</f>
        <v/>
      </c>
      <c r="P94" s="6">
        <f>IF(A94&amp;""="","",IF(N94="","بلا حركة",IF(I94&lt;=0,"نفد",IF(I94&lt;N(F94),"اطلب","متوفر"))))</f>
        <v/>
      </c>
      <c r="Q94" s="6">
        <f>IF(OR(A94&amp;""="",O94="",N(I94)&lt;=0),"",IF(O94&gt;='الإعدادات'!$B$5,"راكد",""))</f>
        <v/>
      </c>
      <c r="R94" s="18">
        <f>IF(OR(P94="نفد",P94="اطلب"),MAX(0,ROUNDUP(N(F94)*'الإعدادات'!$B$6-I94,0)),"")</f>
        <v/>
      </c>
      <c r="S94" s="18">
        <f>IF(N(R94)&gt;0,COUNTIFS($R$6:$R$205,"&gt;"&amp;R94)+COUNTIFS($R$6:R94,R94),"")</f>
        <v/>
      </c>
    </row>
    <row r="95">
      <c r="A95" s="5" t="n"/>
      <c r="B95" s="5" t="n"/>
      <c r="C95" s="5" t="n"/>
      <c r="D95" s="16" t="n"/>
      <c r="E95" s="16" t="n"/>
      <c r="F95" s="17" t="n"/>
      <c r="G95" s="18">
        <f>IF(A95&amp;""="","",SUMIFS('الحركات'!$C$6:$C$1505,'الحركات'!$B$6:$B$1505,A95&amp;"",'الحركات'!$D$6:$D$1505,"وارد"))</f>
        <v/>
      </c>
      <c r="H95" s="18">
        <f>IF(A95&amp;""="","",SUMIFS('الحركات'!$C$6:$C$1505,'الحركات'!$B$6:$B$1505,A95&amp;"",'الحركات'!$D$6:$D$1505,"منصرف"))</f>
        <v/>
      </c>
      <c r="I95" s="18">
        <f>IF(A95&amp;""="","",G95-H95)</f>
        <v/>
      </c>
      <c r="J95" s="19">
        <f>IF(A95&amp;""="","",ROUND(I95*N(D95),2))</f>
        <v/>
      </c>
      <c r="K95" s="19">
        <f>IF(A95&amp;""="","",E95-D95)</f>
        <v/>
      </c>
      <c r="L95" s="20">
        <f>IF(A95&amp;""="","",IF(N(E95)&gt;0,(E95-D95)/E95,""))</f>
        <v/>
      </c>
      <c r="M95" s="19">
        <f>IF(A95&amp;""="","",ROUND(I95*K95,2))</f>
        <v/>
      </c>
      <c r="N95" s="21">
        <f>IF(A95&amp;""="","",IFERROR(SUMIFS('الحركات'!$A$6:$A$1505,'الحركات'!$B$6:$B$1505,A95&amp;"",'الحركات'!$G$6:$G$1505,1)/COUNTIFS('الحركات'!$B$6:$B$1505,A95&amp;"",'الحركات'!$G$6:$G$1505,1),""))</f>
        <v/>
      </c>
      <c r="O95" s="18">
        <f>IF(OR(A95&amp;""="",N95=""),"",'الإعدادات'!$B$4-N95)</f>
        <v/>
      </c>
      <c r="P95" s="6">
        <f>IF(A95&amp;""="","",IF(N95="","بلا حركة",IF(I95&lt;=0,"نفد",IF(I95&lt;N(F95),"اطلب","متوفر"))))</f>
        <v/>
      </c>
      <c r="Q95" s="6">
        <f>IF(OR(A95&amp;""="",O95="",N(I95)&lt;=0),"",IF(O95&gt;='الإعدادات'!$B$5,"راكد",""))</f>
        <v/>
      </c>
      <c r="R95" s="18">
        <f>IF(OR(P95="نفد",P95="اطلب"),MAX(0,ROUNDUP(N(F95)*'الإعدادات'!$B$6-I95,0)),"")</f>
        <v/>
      </c>
      <c r="S95" s="18">
        <f>IF(N(R95)&gt;0,COUNTIFS($R$6:$R$205,"&gt;"&amp;R95)+COUNTIFS($R$6:R95,R95),"")</f>
        <v/>
      </c>
    </row>
    <row r="96">
      <c r="A96" s="5" t="n"/>
      <c r="B96" s="5" t="n"/>
      <c r="C96" s="5" t="n"/>
      <c r="D96" s="16" t="n"/>
      <c r="E96" s="16" t="n"/>
      <c r="F96" s="17" t="n"/>
      <c r="G96" s="18">
        <f>IF(A96&amp;""="","",SUMIFS('الحركات'!$C$6:$C$1505,'الحركات'!$B$6:$B$1505,A96&amp;"",'الحركات'!$D$6:$D$1505,"وارد"))</f>
        <v/>
      </c>
      <c r="H96" s="18">
        <f>IF(A96&amp;""="","",SUMIFS('الحركات'!$C$6:$C$1505,'الحركات'!$B$6:$B$1505,A96&amp;"",'الحركات'!$D$6:$D$1505,"منصرف"))</f>
        <v/>
      </c>
      <c r="I96" s="18">
        <f>IF(A96&amp;""="","",G96-H96)</f>
        <v/>
      </c>
      <c r="J96" s="19">
        <f>IF(A96&amp;""="","",ROUND(I96*N(D96),2))</f>
        <v/>
      </c>
      <c r="K96" s="19">
        <f>IF(A96&amp;""="","",E96-D96)</f>
        <v/>
      </c>
      <c r="L96" s="20">
        <f>IF(A96&amp;""="","",IF(N(E96)&gt;0,(E96-D96)/E96,""))</f>
        <v/>
      </c>
      <c r="M96" s="19">
        <f>IF(A96&amp;""="","",ROUND(I96*K96,2))</f>
        <v/>
      </c>
      <c r="N96" s="21">
        <f>IF(A96&amp;""="","",IFERROR(SUMIFS('الحركات'!$A$6:$A$1505,'الحركات'!$B$6:$B$1505,A96&amp;"",'الحركات'!$G$6:$G$1505,1)/COUNTIFS('الحركات'!$B$6:$B$1505,A96&amp;"",'الحركات'!$G$6:$G$1505,1),""))</f>
        <v/>
      </c>
      <c r="O96" s="18">
        <f>IF(OR(A96&amp;""="",N96=""),"",'الإعدادات'!$B$4-N96)</f>
        <v/>
      </c>
      <c r="P96" s="6">
        <f>IF(A96&amp;""="","",IF(N96="","بلا حركة",IF(I96&lt;=0,"نفد",IF(I96&lt;N(F96),"اطلب","متوفر"))))</f>
        <v/>
      </c>
      <c r="Q96" s="6">
        <f>IF(OR(A96&amp;""="",O96="",N(I96)&lt;=0),"",IF(O96&gt;='الإعدادات'!$B$5,"راكد",""))</f>
        <v/>
      </c>
      <c r="R96" s="18">
        <f>IF(OR(P96="نفد",P96="اطلب"),MAX(0,ROUNDUP(N(F96)*'الإعدادات'!$B$6-I96,0)),"")</f>
        <v/>
      </c>
      <c r="S96" s="18">
        <f>IF(N(R96)&gt;0,COUNTIFS($R$6:$R$205,"&gt;"&amp;R96)+COUNTIFS($R$6:R96,R96),"")</f>
        <v/>
      </c>
    </row>
    <row r="97">
      <c r="A97" s="5" t="n"/>
      <c r="B97" s="5" t="n"/>
      <c r="C97" s="5" t="n"/>
      <c r="D97" s="16" t="n"/>
      <c r="E97" s="16" t="n"/>
      <c r="F97" s="17" t="n"/>
      <c r="G97" s="18">
        <f>IF(A97&amp;""="","",SUMIFS('الحركات'!$C$6:$C$1505,'الحركات'!$B$6:$B$1505,A97&amp;"",'الحركات'!$D$6:$D$1505,"وارد"))</f>
        <v/>
      </c>
      <c r="H97" s="18">
        <f>IF(A97&amp;""="","",SUMIFS('الحركات'!$C$6:$C$1505,'الحركات'!$B$6:$B$1505,A97&amp;"",'الحركات'!$D$6:$D$1505,"منصرف"))</f>
        <v/>
      </c>
      <c r="I97" s="18">
        <f>IF(A97&amp;""="","",G97-H97)</f>
        <v/>
      </c>
      <c r="J97" s="19">
        <f>IF(A97&amp;""="","",ROUND(I97*N(D97),2))</f>
        <v/>
      </c>
      <c r="K97" s="19">
        <f>IF(A97&amp;""="","",E97-D97)</f>
        <v/>
      </c>
      <c r="L97" s="20">
        <f>IF(A97&amp;""="","",IF(N(E97)&gt;0,(E97-D97)/E97,""))</f>
        <v/>
      </c>
      <c r="M97" s="19">
        <f>IF(A97&amp;""="","",ROUND(I97*K97,2))</f>
        <v/>
      </c>
      <c r="N97" s="21">
        <f>IF(A97&amp;""="","",IFERROR(SUMIFS('الحركات'!$A$6:$A$1505,'الحركات'!$B$6:$B$1505,A97&amp;"",'الحركات'!$G$6:$G$1505,1)/COUNTIFS('الحركات'!$B$6:$B$1505,A97&amp;"",'الحركات'!$G$6:$G$1505,1),""))</f>
        <v/>
      </c>
      <c r="O97" s="18">
        <f>IF(OR(A97&amp;""="",N97=""),"",'الإعدادات'!$B$4-N97)</f>
        <v/>
      </c>
      <c r="P97" s="6">
        <f>IF(A97&amp;""="","",IF(N97="","بلا حركة",IF(I97&lt;=0,"نفد",IF(I97&lt;N(F97),"اطلب","متوفر"))))</f>
        <v/>
      </c>
      <c r="Q97" s="6">
        <f>IF(OR(A97&amp;""="",O97="",N(I97)&lt;=0),"",IF(O97&gt;='الإعدادات'!$B$5,"راكد",""))</f>
        <v/>
      </c>
      <c r="R97" s="18">
        <f>IF(OR(P97="نفد",P97="اطلب"),MAX(0,ROUNDUP(N(F97)*'الإعدادات'!$B$6-I97,0)),"")</f>
        <v/>
      </c>
      <c r="S97" s="18">
        <f>IF(N(R97)&gt;0,COUNTIFS($R$6:$R$205,"&gt;"&amp;R97)+COUNTIFS($R$6:R97,R97),"")</f>
        <v/>
      </c>
    </row>
    <row r="98">
      <c r="A98" s="5" t="n"/>
      <c r="B98" s="5" t="n"/>
      <c r="C98" s="5" t="n"/>
      <c r="D98" s="16" t="n"/>
      <c r="E98" s="16" t="n"/>
      <c r="F98" s="17" t="n"/>
      <c r="G98" s="18">
        <f>IF(A98&amp;""="","",SUMIFS('الحركات'!$C$6:$C$1505,'الحركات'!$B$6:$B$1505,A98&amp;"",'الحركات'!$D$6:$D$1505,"وارد"))</f>
        <v/>
      </c>
      <c r="H98" s="18">
        <f>IF(A98&amp;""="","",SUMIFS('الحركات'!$C$6:$C$1505,'الحركات'!$B$6:$B$1505,A98&amp;"",'الحركات'!$D$6:$D$1505,"منصرف"))</f>
        <v/>
      </c>
      <c r="I98" s="18">
        <f>IF(A98&amp;""="","",G98-H98)</f>
        <v/>
      </c>
      <c r="J98" s="19">
        <f>IF(A98&amp;""="","",ROUND(I98*N(D98),2))</f>
        <v/>
      </c>
      <c r="K98" s="19">
        <f>IF(A98&amp;""="","",E98-D98)</f>
        <v/>
      </c>
      <c r="L98" s="20">
        <f>IF(A98&amp;""="","",IF(N(E98)&gt;0,(E98-D98)/E98,""))</f>
        <v/>
      </c>
      <c r="M98" s="19">
        <f>IF(A98&amp;""="","",ROUND(I98*K98,2))</f>
        <v/>
      </c>
      <c r="N98" s="21">
        <f>IF(A98&amp;""="","",IFERROR(SUMIFS('الحركات'!$A$6:$A$1505,'الحركات'!$B$6:$B$1505,A98&amp;"",'الحركات'!$G$6:$G$1505,1)/COUNTIFS('الحركات'!$B$6:$B$1505,A98&amp;"",'الحركات'!$G$6:$G$1505,1),""))</f>
        <v/>
      </c>
      <c r="O98" s="18">
        <f>IF(OR(A98&amp;""="",N98=""),"",'الإعدادات'!$B$4-N98)</f>
        <v/>
      </c>
      <c r="P98" s="6">
        <f>IF(A98&amp;""="","",IF(N98="","بلا حركة",IF(I98&lt;=0,"نفد",IF(I98&lt;N(F98),"اطلب","متوفر"))))</f>
        <v/>
      </c>
      <c r="Q98" s="6">
        <f>IF(OR(A98&amp;""="",O98="",N(I98)&lt;=0),"",IF(O98&gt;='الإعدادات'!$B$5,"راكد",""))</f>
        <v/>
      </c>
      <c r="R98" s="18">
        <f>IF(OR(P98="نفد",P98="اطلب"),MAX(0,ROUNDUP(N(F98)*'الإعدادات'!$B$6-I98,0)),"")</f>
        <v/>
      </c>
      <c r="S98" s="18">
        <f>IF(N(R98)&gt;0,COUNTIFS($R$6:$R$205,"&gt;"&amp;R98)+COUNTIFS($R$6:R98,R98),"")</f>
        <v/>
      </c>
    </row>
    <row r="99">
      <c r="A99" s="5" t="n"/>
      <c r="B99" s="5" t="n"/>
      <c r="C99" s="5" t="n"/>
      <c r="D99" s="16" t="n"/>
      <c r="E99" s="16" t="n"/>
      <c r="F99" s="17" t="n"/>
      <c r="G99" s="18">
        <f>IF(A99&amp;""="","",SUMIFS('الحركات'!$C$6:$C$1505,'الحركات'!$B$6:$B$1505,A99&amp;"",'الحركات'!$D$6:$D$1505,"وارد"))</f>
        <v/>
      </c>
      <c r="H99" s="18">
        <f>IF(A99&amp;""="","",SUMIFS('الحركات'!$C$6:$C$1505,'الحركات'!$B$6:$B$1505,A99&amp;"",'الحركات'!$D$6:$D$1505,"منصرف"))</f>
        <v/>
      </c>
      <c r="I99" s="18">
        <f>IF(A99&amp;""="","",G99-H99)</f>
        <v/>
      </c>
      <c r="J99" s="19">
        <f>IF(A99&amp;""="","",ROUND(I99*N(D99),2))</f>
        <v/>
      </c>
      <c r="K99" s="19">
        <f>IF(A99&amp;""="","",E99-D99)</f>
        <v/>
      </c>
      <c r="L99" s="20">
        <f>IF(A99&amp;""="","",IF(N(E99)&gt;0,(E99-D99)/E99,""))</f>
        <v/>
      </c>
      <c r="M99" s="19">
        <f>IF(A99&amp;""="","",ROUND(I99*K99,2))</f>
        <v/>
      </c>
      <c r="N99" s="21">
        <f>IF(A99&amp;""="","",IFERROR(SUMIFS('الحركات'!$A$6:$A$1505,'الحركات'!$B$6:$B$1505,A99&amp;"",'الحركات'!$G$6:$G$1505,1)/COUNTIFS('الحركات'!$B$6:$B$1505,A99&amp;"",'الحركات'!$G$6:$G$1505,1),""))</f>
        <v/>
      </c>
      <c r="O99" s="18">
        <f>IF(OR(A99&amp;""="",N99=""),"",'الإعدادات'!$B$4-N99)</f>
        <v/>
      </c>
      <c r="P99" s="6">
        <f>IF(A99&amp;""="","",IF(N99="","بلا حركة",IF(I99&lt;=0,"نفد",IF(I99&lt;N(F99),"اطلب","متوفر"))))</f>
        <v/>
      </c>
      <c r="Q99" s="6">
        <f>IF(OR(A99&amp;""="",O99="",N(I99)&lt;=0),"",IF(O99&gt;='الإعدادات'!$B$5,"راكد",""))</f>
        <v/>
      </c>
      <c r="R99" s="18">
        <f>IF(OR(P99="نفد",P99="اطلب"),MAX(0,ROUNDUP(N(F99)*'الإعدادات'!$B$6-I99,0)),"")</f>
        <v/>
      </c>
      <c r="S99" s="18">
        <f>IF(N(R99)&gt;0,COUNTIFS($R$6:$R$205,"&gt;"&amp;R99)+COUNTIFS($R$6:R99,R99),"")</f>
        <v/>
      </c>
    </row>
    <row r="100">
      <c r="A100" s="5" t="n"/>
      <c r="B100" s="5" t="n"/>
      <c r="C100" s="5" t="n"/>
      <c r="D100" s="16" t="n"/>
      <c r="E100" s="16" t="n"/>
      <c r="F100" s="17" t="n"/>
      <c r="G100" s="18">
        <f>IF(A100&amp;""="","",SUMIFS('الحركات'!$C$6:$C$1505,'الحركات'!$B$6:$B$1505,A100&amp;"",'الحركات'!$D$6:$D$1505,"وارد"))</f>
        <v/>
      </c>
      <c r="H100" s="18">
        <f>IF(A100&amp;""="","",SUMIFS('الحركات'!$C$6:$C$1505,'الحركات'!$B$6:$B$1505,A100&amp;"",'الحركات'!$D$6:$D$1505,"منصرف"))</f>
        <v/>
      </c>
      <c r="I100" s="18">
        <f>IF(A100&amp;""="","",G100-H100)</f>
        <v/>
      </c>
      <c r="J100" s="19">
        <f>IF(A100&amp;""="","",ROUND(I100*N(D100),2))</f>
        <v/>
      </c>
      <c r="K100" s="19">
        <f>IF(A100&amp;""="","",E100-D100)</f>
        <v/>
      </c>
      <c r="L100" s="20">
        <f>IF(A100&amp;""="","",IF(N(E100)&gt;0,(E100-D100)/E100,""))</f>
        <v/>
      </c>
      <c r="M100" s="19">
        <f>IF(A100&amp;""="","",ROUND(I100*K100,2))</f>
        <v/>
      </c>
      <c r="N100" s="21">
        <f>IF(A100&amp;""="","",IFERROR(SUMIFS('الحركات'!$A$6:$A$1505,'الحركات'!$B$6:$B$1505,A100&amp;"",'الحركات'!$G$6:$G$1505,1)/COUNTIFS('الحركات'!$B$6:$B$1505,A100&amp;"",'الحركات'!$G$6:$G$1505,1),""))</f>
        <v/>
      </c>
      <c r="O100" s="18">
        <f>IF(OR(A100&amp;""="",N100=""),"",'الإعدادات'!$B$4-N100)</f>
        <v/>
      </c>
      <c r="P100" s="6">
        <f>IF(A100&amp;""="","",IF(N100="","بلا حركة",IF(I100&lt;=0,"نفد",IF(I100&lt;N(F100),"اطلب","متوفر"))))</f>
        <v/>
      </c>
      <c r="Q100" s="6">
        <f>IF(OR(A100&amp;""="",O100="",N(I100)&lt;=0),"",IF(O100&gt;='الإعدادات'!$B$5,"راكد",""))</f>
        <v/>
      </c>
      <c r="R100" s="18">
        <f>IF(OR(P100="نفد",P100="اطلب"),MAX(0,ROUNDUP(N(F100)*'الإعدادات'!$B$6-I100,0)),"")</f>
        <v/>
      </c>
      <c r="S100" s="18">
        <f>IF(N(R100)&gt;0,COUNTIFS($R$6:$R$205,"&gt;"&amp;R100)+COUNTIFS($R$6:R100,R100),"")</f>
        <v/>
      </c>
    </row>
    <row r="101">
      <c r="A101" s="5" t="n"/>
      <c r="B101" s="5" t="n"/>
      <c r="C101" s="5" t="n"/>
      <c r="D101" s="16" t="n"/>
      <c r="E101" s="16" t="n"/>
      <c r="F101" s="17" t="n"/>
      <c r="G101" s="18">
        <f>IF(A101&amp;""="","",SUMIFS('الحركات'!$C$6:$C$1505,'الحركات'!$B$6:$B$1505,A101&amp;"",'الحركات'!$D$6:$D$1505,"وارد"))</f>
        <v/>
      </c>
      <c r="H101" s="18">
        <f>IF(A101&amp;""="","",SUMIFS('الحركات'!$C$6:$C$1505,'الحركات'!$B$6:$B$1505,A101&amp;"",'الحركات'!$D$6:$D$1505,"منصرف"))</f>
        <v/>
      </c>
      <c r="I101" s="18">
        <f>IF(A101&amp;""="","",G101-H101)</f>
        <v/>
      </c>
      <c r="J101" s="19">
        <f>IF(A101&amp;""="","",ROUND(I101*N(D101),2))</f>
        <v/>
      </c>
      <c r="K101" s="19">
        <f>IF(A101&amp;""="","",E101-D101)</f>
        <v/>
      </c>
      <c r="L101" s="20">
        <f>IF(A101&amp;""="","",IF(N(E101)&gt;0,(E101-D101)/E101,""))</f>
        <v/>
      </c>
      <c r="M101" s="19">
        <f>IF(A101&amp;""="","",ROUND(I101*K101,2))</f>
        <v/>
      </c>
      <c r="N101" s="21">
        <f>IF(A101&amp;""="","",IFERROR(SUMIFS('الحركات'!$A$6:$A$1505,'الحركات'!$B$6:$B$1505,A101&amp;"",'الحركات'!$G$6:$G$1505,1)/COUNTIFS('الحركات'!$B$6:$B$1505,A101&amp;"",'الحركات'!$G$6:$G$1505,1),""))</f>
        <v/>
      </c>
      <c r="O101" s="18">
        <f>IF(OR(A101&amp;""="",N101=""),"",'الإعدادات'!$B$4-N101)</f>
        <v/>
      </c>
      <c r="P101" s="6">
        <f>IF(A101&amp;""="","",IF(N101="","بلا حركة",IF(I101&lt;=0,"نفد",IF(I101&lt;N(F101),"اطلب","متوفر"))))</f>
        <v/>
      </c>
      <c r="Q101" s="6">
        <f>IF(OR(A101&amp;""="",O101="",N(I101)&lt;=0),"",IF(O101&gt;='الإعدادات'!$B$5,"راكد",""))</f>
        <v/>
      </c>
      <c r="R101" s="18">
        <f>IF(OR(P101="نفد",P101="اطلب"),MAX(0,ROUNDUP(N(F101)*'الإعدادات'!$B$6-I101,0)),"")</f>
        <v/>
      </c>
      <c r="S101" s="18">
        <f>IF(N(R101)&gt;0,COUNTIFS($R$6:$R$205,"&gt;"&amp;R101)+COUNTIFS($R$6:R101,R101),"")</f>
        <v/>
      </c>
    </row>
    <row r="102">
      <c r="A102" s="5" t="n"/>
      <c r="B102" s="5" t="n"/>
      <c r="C102" s="5" t="n"/>
      <c r="D102" s="16" t="n"/>
      <c r="E102" s="16" t="n"/>
      <c r="F102" s="17" t="n"/>
      <c r="G102" s="18">
        <f>IF(A102&amp;""="","",SUMIFS('الحركات'!$C$6:$C$1505,'الحركات'!$B$6:$B$1505,A102&amp;"",'الحركات'!$D$6:$D$1505,"وارد"))</f>
        <v/>
      </c>
      <c r="H102" s="18">
        <f>IF(A102&amp;""="","",SUMIFS('الحركات'!$C$6:$C$1505,'الحركات'!$B$6:$B$1505,A102&amp;"",'الحركات'!$D$6:$D$1505,"منصرف"))</f>
        <v/>
      </c>
      <c r="I102" s="18">
        <f>IF(A102&amp;""="","",G102-H102)</f>
        <v/>
      </c>
      <c r="J102" s="19">
        <f>IF(A102&amp;""="","",ROUND(I102*N(D102),2))</f>
        <v/>
      </c>
      <c r="K102" s="19">
        <f>IF(A102&amp;""="","",E102-D102)</f>
        <v/>
      </c>
      <c r="L102" s="20">
        <f>IF(A102&amp;""="","",IF(N(E102)&gt;0,(E102-D102)/E102,""))</f>
        <v/>
      </c>
      <c r="M102" s="19">
        <f>IF(A102&amp;""="","",ROUND(I102*K102,2))</f>
        <v/>
      </c>
      <c r="N102" s="21">
        <f>IF(A102&amp;""="","",IFERROR(SUMIFS('الحركات'!$A$6:$A$1505,'الحركات'!$B$6:$B$1505,A102&amp;"",'الحركات'!$G$6:$G$1505,1)/COUNTIFS('الحركات'!$B$6:$B$1505,A102&amp;"",'الحركات'!$G$6:$G$1505,1),""))</f>
        <v/>
      </c>
      <c r="O102" s="18">
        <f>IF(OR(A102&amp;""="",N102=""),"",'الإعدادات'!$B$4-N102)</f>
        <v/>
      </c>
      <c r="P102" s="6">
        <f>IF(A102&amp;""="","",IF(N102="","بلا حركة",IF(I102&lt;=0,"نفد",IF(I102&lt;N(F102),"اطلب","متوفر"))))</f>
        <v/>
      </c>
      <c r="Q102" s="6">
        <f>IF(OR(A102&amp;""="",O102="",N(I102)&lt;=0),"",IF(O102&gt;='الإعدادات'!$B$5,"راكد",""))</f>
        <v/>
      </c>
      <c r="R102" s="18">
        <f>IF(OR(P102="نفد",P102="اطلب"),MAX(0,ROUNDUP(N(F102)*'الإعدادات'!$B$6-I102,0)),"")</f>
        <v/>
      </c>
      <c r="S102" s="18">
        <f>IF(N(R102)&gt;0,COUNTIFS($R$6:$R$205,"&gt;"&amp;R102)+COUNTIFS($R$6:R102,R102),"")</f>
        <v/>
      </c>
    </row>
    <row r="103">
      <c r="A103" s="5" t="n"/>
      <c r="B103" s="5" t="n"/>
      <c r="C103" s="5" t="n"/>
      <c r="D103" s="16" t="n"/>
      <c r="E103" s="16" t="n"/>
      <c r="F103" s="17" t="n"/>
      <c r="G103" s="18">
        <f>IF(A103&amp;""="","",SUMIFS('الحركات'!$C$6:$C$1505,'الحركات'!$B$6:$B$1505,A103&amp;"",'الحركات'!$D$6:$D$1505,"وارد"))</f>
        <v/>
      </c>
      <c r="H103" s="18">
        <f>IF(A103&amp;""="","",SUMIFS('الحركات'!$C$6:$C$1505,'الحركات'!$B$6:$B$1505,A103&amp;"",'الحركات'!$D$6:$D$1505,"منصرف"))</f>
        <v/>
      </c>
      <c r="I103" s="18">
        <f>IF(A103&amp;""="","",G103-H103)</f>
        <v/>
      </c>
      <c r="J103" s="19">
        <f>IF(A103&amp;""="","",ROUND(I103*N(D103),2))</f>
        <v/>
      </c>
      <c r="K103" s="19">
        <f>IF(A103&amp;""="","",E103-D103)</f>
        <v/>
      </c>
      <c r="L103" s="20">
        <f>IF(A103&amp;""="","",IF(N(E103)&gt;0,(E103-D103)/E103,""))</f>
        <v/>
      </c>
      <c r="M103" s="19">
        <f>IF(A103&amp;""="","",ROUND(I103*K103,2))</f>
        <v/>
      </c>
      <c r="N103" s="21">
        <f>IF(A103&amp;""="","",IFERROR(SUMIFS('الحركات'!$A$6:$A$1505,'الحركات'!$B$6:$B$1505,A103&amp;"",'الحركات'!$G$6:$G$1505,1)/COUNTIFS('الحركات'!$B$6:$B$1505,A103&amp;"",'الحركات'!$G$6:$G$1505,1),""))</f>
        <v/>
      </c>
      <c r="O103" s="18">
        <f>IF(OR(A103&amp;""="",N103=""),"",'الإعدادات'!$B$4-N103)</f>
        <v/>
      </c>
      <c r="P103" s="6">
        <f>IF(A103&amp;""="","",IF(N103="","بلا حركة",IF(I103&lt;=0,"نفد",IF(I103&lt;N(F103),"اطلب","متوفر"))))</f>
        <v/>
      </c>
      <c r="Q103" s="6">
        <f>IF(OR(A103&amp;""="",O103="",N(I103)&lt;=0),"",IF(O103&gt;='الإعدادات'!$B$5,"راكد",""))</f>
        <v/>
      </c>
      <c r="R103" s="18">
        <f>IF(OR(P103="نفد",P103="اطلب"),MAX(0,ROUNDUP(N(F103)*'الإعدادات'!$B$6-I103,0)),"")</f>
        <v/>
      </c>
      <c r="S103" s="18">
        <f>IF(N(R103)&gt;0,COUNTIFS($R$6:$R$205,"&gt;"&amp;R103)+COUNTIFS($R$6:R103,R103),"")</f>
        <v/>
      </c>
    </row>
    <row r="104">
      <c r="A104" s="5" t="n"/>
      <c r="B104" s="5" t="n"/>
      <c r="C104" s="5" t="n"/>
      <c r="D104" s="16" t="n"/>
      <c r="E104" s="16" t="n"/>
      <c r="F104" s="17" t="n"/>
      <c r="G104" s="18">
        <f>IF(A104&amp;""="","",SUMIFS('الحركات'!$C$6:$C$1505,'الحركات'!$B$6:$B$1505,A104&amp;"",'الحركات'!$D$6:$D$1505,"وارد"))</f>
        <v/>
      </c>
      <c r="H104" s="18">
        <f>IF(A104&amp;""="","",SUMIFS('الحركات'!$C$6:$C$1505,'الحركات'!$B$6:$B$1505,A104&amp;"",'الحركات'!$D$6:$D$1505,"منصرف"))</f>
        <v/>
      </c>
      <c r="I104" s="18">
        <f>IF(A104&amp;""="","",G104-H104)</f>
        <v/>
      </c>
      <c r="J104" s="19">
        <f>IF(A104&amp;""="","",ROUND(I104*N(D104),2))</f>
        <v/>
      </c>
      <c r="K104" s="19">
        <f>IF(A104&amp;""="","",E104-D104)</f>
        <v/>
      </c>
      <c r="L104" s="20">
        <f>IF(A104&amp;""="","",IF(N(E104)&gt;0,(E104-D104)/E104,""))</f>
        <v/>
      </c>
      <c r="M104" s="19">
        <f>IF(A104&amp;""="","",ROUND(I104*K104,2))</f>
        <v/>
      </c>
      <c r="N104" s="21">
        <f>IF(A104&amp;""="","",IFERROR(SUMIFS('الحركات'!$A$6:$A$1505,'الحركات'!$B$6:$B$1505,A104&amp;"",'الحركات'!$G$6:$G$1505,1)/COUNTIFS('الحركات'!$B$6:$B$1505,A104&amp;"",'الحركات'!$G$6:$G$1505,1),""))</f>
        <v/>
      </c>
      <c r="O104" s="18">
        <f>IF(OR(A104&amp;""="",N104=""),"",'الإعدادات'!$B$4-N104)</f>
        <v/>
      </c>
      <c r="P104" s="6">
        <f>IF(A104&amp;""="","",IF(N104="","بلا حركة",IF(I104&lt;=0,"نفد",IF(I104&lt;N(F104),"اطلب","متوفر"))))</f>
        <v/>
      </c>
      <c r="Q104" s="6">
        <f>IF(OR(A104&amp;""="",O104="",N(I104)&lt;=0),"",IF(O104&gt;='الإعدادات'!$B$5,"راكد",""))</f>
        <v/>
      </c>
      <c r="R104" s="18">
        <f>IF(OR(P104="نفد",P104="اطلب"),MAX(0,ROUNDUP(N(F104)*'الإعدادات'!$B$6-I104,0)),"")</f>
        <v/>
      </c>
      <c r="S104" s="18">
        <f>IF(N(R104)&gt;0,COUNTIFS($R$6:$R$205,"&gt;"&amp;R104)+COUNTIFS($R$6:R104,R104),"")</f>
        <v/>
      </c>
    </row>
    <row r="105">
      <c r="A105" s="5" t="n"/>
      <c r="B105" s="5" t="n"/>
      <c r="C105" s="5" t="n"/>
      <c r="D105" s="16" t="n"/>
      <c r="E105" s="16" t="n"/>
      <c r="F105" s="17" t="n"/>
      <c r="G105" s="18">
        <f>IF(A105&amp;""="","",SUMIFS('الحركات'!$C$6:$C$1505,'الحركات'!$B$6:$B$1505,A105&amp;"",'الحركات'!$D$6:$D$1505,"وارد"))</f>
        <v/>
      </c>
      <c r="H105" s="18">
        <f>IF(A105&amp;""="","",SUMIFS('الحركات'!$C$6:$C$1505,'الحركات'!$B$6:$B$1505,A105&amp;"",'الحركات'!$D$6:$D$1505,"منصرف"))</f>
        <v/>
      </c>
      <c r="I105" s="18">
        <f>IF(A105&amp;""="","",G105-H105)</f>
        <v/>
      </c>
      <c r="J105" s="19">
        <f>IF(A105&amp;""="","",ROUND(I105*N(D105),2))</f>
        <v/>
      </c>
      <c r="K105" s="19">
        <f>IF(A105&amp;""="","",E105-D105)</f>
        <v/>
      </c>
      <c r="L105" s="20">
        <f>IF(A105&amp;""="","",IF(N(E105)&gt;0,(E105-D105)/E105,""))</f>
        <v/>
      </c>
      <c r="M105" s="19">
        <f>IF(A105&amp;""="","",ROUND(I105*K105,2))</f>
        <v/>
      </c>
      <c r="N105" s="21">
        <f>IF(A105&amp;""="","",IFERROR(SUMIFS('الحركات'!$A$6:$A$1505,'الحركات'!$B$6:$B$1505,A105&amp;"",'الحركات'!$G$6:$G$1505,1)/COUNTIFS('الحركات'!$B$6:$B$1505,A105&amp;"",'الحركات'!$G$6:$G$1505,1),""))</f>
        <v/>
      </c>
      <c r="O105" s="18">
        <f>IF(OR(A105&amp;""="",N105=""),"",'الإعدادات'!$B$4-N105)</f>
        <v/>
      </c>
      <c r="P105" s="6">
        <f>IF(A105&amp;""="","",IF(N105="","بلا حركة",IF(I105&lt;=0,"نفد",IF(I105&lt;N(F105),"اطلب","متوفر"))))</f>
        <v/>
      </c>
      <c r="Q105" s="6">
        <f>IF(OR(A105&amp;""="",O105="",N(I105)&lt;=0),"",IF(O105&gt;='الإعدادات'!$B$5,"راكد",""))</f>
        <v/>
      </c>
      <c r="R105" s="18">
        <f>IF(OR(P105="نفد",P105="اطلب"),MAX(0,ROUNDUP(N(F105)*'الإعدادات'!$B$6-I105,0)),"")</f>
        <v/>
      </c>
      <c r="S105" s="18">
        <f>IF(N(R105)&gt;0,COUNTIFS($R$6:$R$205,"&gt;"&amp;R105)+COUNTIFS($R$6:R105,R105),"")</f>
        <v/>
      </c>
    </row>
    <row r="106">
      <c r="A106" s="5" t="n"/>
      <c r="B106" s="5" t="n"/>
      <c r="C106" s="5" t="n"/>
      <c r="D106" s="16" t="n"/>
      <c r="E106" s="16" t="n"/>
      <c r="F106" s="17" t="n"/>
      <c r="G106" s="18">
        <f>IF(A106&amp;""="","",SUMIFS('الحركات'!$C$6:$C$1505,'الحركات'!$B$6:$B$1505,A106&amp;"",'الحركات'!$D$6:$D$1505,"وارد"))</f>
        <v/>
      </c>
      <c r="H106" s="18">
        <f>IF(A106&amp;""="","",SUMIFS('الحركات'!$C$6:$C$1505,'الحركات'!$B$6:$B$1505,A106&amp;"",'الحركات'!$D$6:$D$1505,"منصرف"))</f>
        <v/>
      </c>
      <c r="I106" s="18">
        <f>IF(A106&amp;""="","",G106-H106)</f>
        <v/>
      </c>
      <c r="J106" s="19">
        <f>IF(A106&amp;""="","",ROUND(I106*N(D106),2))</f>
        <v/>
      </c>
      <c r="K106" s="19">
        <f>IF(A106&amp;""="","",E106-D106)</f>
        <v/>
      </c>
      <c r="L106" s="20">
        <f>IF(A106&amp;""="","",IF(N(E106)&gt;0,(E106-D106)/E106,""))</f>
        <v/>
      </c>
      <c r="M106" s="19">
        <f>IF(A106&amp;""="","",ROUND(I106*K106,2))</f>
        <v/>
      </c>
      <c r="N106" s="21">
        <f>IF(A106&amp;""="","",IFERROR(SUMIFS('الحركات'!$A$6:$A$1505,'الحركات'!$B$6:$B$1505,A106&amp;"",'الحركات'!$G$6:$G$1505,1)/COUNTIFS('الحركات'!$B$6:$B$1505,A106&amp;"",'الحركات'!$G$6:$G$1505,1),""))</f>
        <v/>
      </c>
      <c r="O106" s="18">
        <f>IF(OR(A106&amp;""="",N106=""),"",'الإعدادات'!$B$4-N106)</f>
        <v/>
      </c>
      <c r="P106" s="6">
        <f>IF(A106&amp;""="","",IF(N106="","بلا حركة",IF(I106&lt;=0,"نفد",IF(I106&lt;N(F106),"اطلب","متوفر"))))</f>
        <v/>
      </c>
      <c r="Q106" s="6">
        <f>IF(OR(A106&amp;""="",O106="",N(I106)&lt;=0),"",IF(O106&gt;='الإعدادات'!$B$5,"راكد",""))</f>
        <v/>
      </c>
      <c r="R106" s="18">
        <f>IF(OR(P106="نفد",P106="اطلب"),MAX(0,ROUNDUP(N(F106)*'الإعدادات'!$B$6-I106,0)),"")</f>
        <v/>
      </c>
      <c r="S106" s="18">
        <f>IF(N(R106)&gt;0,COUNTIFS($R$6:$R$205,"&gt;"&amp;R106)+COUNTIFS($R$6:R106,R106),"")</f>
        <v/>
      </c>
    </row>
    <row r="107">
      <c r="A107" s="5" t="n"/>
      <c r="B107" s="5" t="n"/>
      <c r="C107" s="5" t="n"/>
      <c r="D107" s="16" t="n"/>
      <c r="E107" s="16" t="n"/>
      <c r="F107" s="17" t="n"/>
      <c r="G107" s="18">
        <f>IF(A107&amp;""="","",SUMIFS('الحركات'!$C$6:$C$1505,'الحركات'!$B$6:$B$1505,A107&amp;"",'الحركات'!$D$6:$D$1505,"وارد"))</f>
        <v/>
      </c>
      <c r="H107" s="18">
        <f>IF(A107&amp;""="","",SUMIFS('الحركات'!$C$6:$C$1505,'الحركات'!$B$6:$B$1505,A107&amp;"",'الحركات'!$D$6:$D$1505,"منصرف"))</f>
        <v/>
      </c>
      <c r="I107" s="18">
        <f>IF(A107&amp;""="","",G107-H107)</f>
        <v/>
      </c>
      <c r="J107" s="19">
        <f>IF(A107&amp;""="","",ROUND(I107*N(D107),2))</f>
        <v/>
      </c>
      <c r="K107" s="19">
        <f>IF(A107&amp;""="","",E107-D107)</f>
        <v/>
      </c>
      <c r="L107" s="20">
        <f>IF(A107&amp;""="","",IF(N(E107)&gt;0,(E107-D107)/E107,""))</f>
        <v/>
      </c>
      <c r="M107" s="19">
        <f>IF(A107&amp;""="","",ROUND(I107*K107,2))</f>
        <v/>
      </c>
      <c r="N107" s="21">
        <f>IF(A107&amp;""="","",IFERROR(SUMIFS('الحركات'!$A$6:$A$1505,'الحركات'!$B$6:$B$1505,A107&amp;"",'الحركات'!$G$6:$G$1505,1)/COUNTIFS('الحركات'!$B$6:$B$1505,A107&amp;"",'الحركات'!$G$6:$G$1505,1),""))</f>
        <v/>
      </c>
      <c r="O107" s="18">
        <f>IF(OR(A107&amp;""="",N107=""),"",'الإعدادات'!$B$4-N107)</f>
        <v/>
      </c>
      <c r="P107" s="6">
        <f>IF(A107&amp;""="","",IF(N107="","بلا حركة",IF(I107&lt;=0,"نفد",IF(I107&lt;N(F107),"اطلب","متوفر"))))</f>
        <v/>
      </c>
      <c r="Q107" s="6">
        <f>IF(OR(A107&amp;""="",O107="",N(I107)&lt;=0),"",IF(O107&gt;='الإعدادات'!$B$5,"راكد",""))</f>
        <v/>
      </c>
      <c r="R107" s="18">
        <f>IF(OR(P107="نفد",P107="اطلب"),MAX(0,ROUNDUP(N(F107)*'الإعدادات'!$B$6-I107,0)),"")</f>
        <v/>
      </c>
      <c r="S107" s="18">
        <f>IF(N(R107)&gt;0,COUNTIFS($R$6:$R$205,"&gt;"&amp;R107)+COUNTIFS($R$6:R107,R107),"")</f>
        <v/>
      </c>
    </row>
    <row r="108">
      <c r="A108" s="5" t="n"/>
      <c r="B108" s="5" t="n"/>
      <c r="C108" s="5" t="n"/>
      <c r="D108" s="16" t="n"/>
      <c r="E108" s="16" t="n"/>
      <c r="F108" s="17" t="n"/>
      <c r="G108" s="18">
        <f>IF(A108&amp;""="","",SUMIFS('الحركات'!$C$6:$C$1505,'الحركات'!$B$6:$B$1505,A108&amp;"",'الحركات'!$D$6:$D$1505,"وارد"))</f>
        <v/>
      </c>
      <c r="H108" s="18">
        <f>IF(A108&amp;""="","",SUMIFS('الحركات'!$C$6:$C$1505,'الحركات'!$B$6:$B$1505,A108&amp;"",'الحركات'!$D$6:$D$1505,"منصرف"))</f>
        <v/>
      </c>
      <c r="I108" s="18">
        <f>IF(A108&amp;""="","",G108-H108)</f>
        <v/>
      </c>
      <c r="J108" s="19">
        <f>IF(A108&amp;""="","",ROUND(I108*N(D108),2))</f>
        <v/>
      </c>
      <c r="K108" s="19">
        <f>IF(A108&amp;""="","",E108-D108)</f>
        <v/>
      </c>
      <c r="L108" s="20">
        <f>IF(A108&amp;""="","",IF(N(E108)&gt;0,(E108-D108)/E108,""))</f>
        <v/>
      </c>
      <c r="M108" s="19">
        <f>IF(A108&amp;""="","",ROUND(I108*K108,2))</f>
        <v/>
      </c>
      <c r="N108" s="21">
        <f>IF(A108&amp;""="","",IFERROR(SUMIFS('الحركات'!$A$6:$A$1505,'الحركات'!$B$6:$B$1505,A108&amp;"",'الحركات'!$G$6:$G$1505,1)/COUNTIFS('الحركات'!$B$6:$B$1505,A108&amp;"",'الحركات'!$G$6:$G$1505,1),""))</f>
        <v/>
      </c>
      <c r="O108" s="18">
        <f>IF(OR(A108&amp;""="",N108=""),"",'الإعدادات'!$B$4-N108)</f>
        <v/>
      </c>
      <c r="P108" s="6">
        <f>IF(A108&amp;""="","",IF(N108="","بلا حركة",IF(I108&lt;=0,"نفد",IF(I108&lt;N(F108),"اطلب","متوفر"))))</f>
        <v/>
      </c>
      <c r="Q108" s="6">
        <f>IF(OR(A108&amp;""="",O108="",N(I108)&lt;=0),"",IF(O108&gt;='الإعدادات'!$B$5,"راكد",""))</f>
        <v/>
      </c>
      <c r="R108" s="18">
        <f>IF(OR(P108="نفد",P108="اطلب"),MAX(0,ROUNDUP(N(F108)*'الإعدادات'!$B$6-I108,0)),"")</f>
        <v/>
      </c>
      <c r="S108" s="18">
        <f>IF(N(R108)&gt;0,COUNTIFS($R$6:$R$205,"&gt;"&amp;R108)+COUNTIFS($R$6:R108,R108),"")</f>
        <v/>
      </c>
    </row>
    <row r="109">
      <c r="A109" s="5" t="n"/>
      <c r="B109" s="5" t="n"/>
      <c r="C109" s="5" t="n"/>
      <c r="D109" s="16" t="n"/>
      <c r="E109" s="16" t="n"/>
      <c r="F109" s="17" t="n"/>
      <c r="G109" s="18">
        <f>IF(A109&amp;""="","",SUMIFS('الحركات'!$C$6:$C$1505,'الحركات'!$B$6:$B$1505,A109&amp;"",'الحركات'!$D$6:$D$1505,"وارد"))</f>
        <v/>
      </c>
      <c r="H109" s="18">
        <f>IF(A109&amp;""="","",SUMIFS('الحركات'!$C$6:$C$1505,'الحركات'!$B$6:$B$1505,A109&amp;"",'الحركات'!$D$6:$D$1505,"منصرف"))</f>
        <v/>
      </c>
      <c r="I109" s="18">
        <f>IF(A109&amp;""="","",G109-H109)</f>
        <v/>
      </c>
      <c r="J109" s="19">
        <f>IF(A109&amp;""="","",ROUND(I109*N(D109),2))</f>
        <v/>
      </c>
      <c r="K109" s="19">
        <f>IF(A109&amp;""="","",E109-D109)</f>
        <v/>
      </c>
      <c r="L109" s="20">
        <f>IF(A109&amp;""="","",IF(N(E109)&gt;0,(E109-D109)/E109,""))</f>
        <v/>
      </c>
      <c r="M109" s="19">
        <f>IF(A109&amp;""="","",ROUND(I109*K109,2))</f>
        <v/>
      </c>
      <c r="N109" s="21">
        <f>IF(A109&amp;""="","",IFERROR(SUMIFS('الحركات'!$A$6:$A$1505,'الحركات'!$B$6:$B$1505,A109&amp;"",'الحركات'!$G$6:$G$1505,1)/COUNTIFS('الحركات'!$B$6:$B$1505,A109&amp;"",'الحركات'!$G$6:$G$1505,1),""))</f>
        <v/>
      </c>
      <c r="O109" s="18">
        <f>IF(OR(A109&amp;""="",N109=""),"",'الإعدادات'!$B$4-N109)</f>
        <v/>
      </c>
      <c r="P109" s="6">
        <f>IF(A109&amp;""="","",IF(N109="","بلا حركة",IF(I109&lt;=0,"نفد",IF(I109&lt;N(F109),"اطلب","متوفر"))))</f>
        <v/>
      </c>
      <c r="Q109" s="6">
        <f>IF(OR(A109&amp;""="",O109="",N(I109)&lt;=0),"",IF(O109&gt;='الإعدادات'!$B$5,"راكد",""))</f>
        <v/>
      </c>
      <c r="R109" s="18">
        <f>IF(OR(P109="نفد",P109="اطلب"),MAX(0,ROUNDUP(N(F109)*'الإعدادات'!$B$6-I109,0)),"")</f>
        <v/>
      </c>
      <c r="S109" s="18">
        <f>IF(N(R109)&gt;0,COUNTIFS($R$6:$R$205,"&gt;"&amp;R109)+COUNTIFS($R$6:R109,R109),"")</f>
        <v/>
      </c>
    </row>
    <row r="110">
      <c r="A110" s="5" t="n"/>
      <c r="B110" s="5" t="n"/>
      <c r="C110" s="5" t="n"/>
      <c r="D110" s="16" t="n"/>
      <c r="E110" s="16" t="n"/>
      <c r="F110" s="17" t="n"/>
      <c r="G110" s="18">
        <f>IF(A110&amp;""="","",SUMIFS('الحركات'!$C$6:$C$1505,'الحركات'!$B$6:$B$1505,A110&amp;"",'الحركات'!$D$6:$D$1505,"وارد"))</f>
        <v/>
      </c>
      <c r="H110" s="18">
        <f>IF(A110&amp;""="","",SUMIFS('الحركات'!$C$6:$C$1505,'الحركات'!$B$6:$B$1505,A110&amp;"",'الحركات'!$D$6:$D$1505,"منصرف"))</f>
        <v/>
      </c>
      <c r="I110" s="18">
        <f>IF(A110&amp;""="","",G110-H110)</f>
        <v/>
      </c>
      <c r="J110" s="19">
        <f>IF(A110&amp;""="","",ROUND(I110*N(D110),2))</f>
        <v/>
      </c>
      <c r="K110" s="19">
        <f>IF(A110&amp;""="","",E110-D110)</f>
        <v/>
      </c>
      <c r="L110" s="20">
        <f>IF(A110&amp;""="","",IF(N(E110)&gt;0,(E110-D110)/E110,""))</f>
        <v/>
      </c>
      <c r="M110" s="19">
        <f>IF(A110&amp;""="","",ROUND(I110*K110,2))</f>
        <v/>
      </c>
      <c r="N110" s="21">
        <f>IF(A110&amp;""="","",IFERROR(SUMIFS('الحركات'!$A$6:$A$1505,'الحركات'!$B$6:$B$1505,A110&amp;"",'الحركات'!$G$6:$G$1505,1)/COUNTIFS('الحركات'!$B$6:$B$1505,A110&amp;"",'الحركات'!$G$6:$G$1505,1),""))</f>
        <v/>
      </c>
      <c r="O110" s="18">
        <f>IF(OR(A110&amp;""="",N110=""),"",'الإعدادات'!$B$4-N110)</f>
        <v/>
      </c>
      <c r="P110" s="6">
        <f>IF(A110&amp;""="","",IF(N110="","بلا حركة",IF(I110&lt;=0,"نفد",IF(I110&lt;N(F110),"اطلب","متوفر"))))</f>
        <v/>
      </c>
      <c r="Q110" s="6">
        <f>IF(OR(A110&amp;""="",O110="",N(I110)&lt;=0),"",IF(O110&gt;='الإعدادات'!$B$5,"راكد",""))</f>
        <v/>
      </c>
      <c r="R110" s="18">
        <f>IF(OR(P110="نفد",P110="اطلب"),MAX(0,ROUNDUP(N(F110)*'الإعدادات'!$B$6-I110,0)),"")</f>
        <v/>
      </c>
      <c r="S110" s="18">
        <f>IF(N(R110)&gt;0,COUNTIFS($R$6:$R$205,"&gt;"&amp;R110)+COUNTIFS($R$6:R110,R110),"")</f>
        <v/>
      </c>
    </row>
    <row r="111">
      <c r="A111" s="5" t="n"/>
      <c r="B111" s="5" t="n"/>
      <c r="C111" s="5" t="n"/>
      <c r="D111" s="16" t="n"/>
      <c r="E111" s="16" t="n"/>
      <c r="F111" s="17" t="n"/>
      <c r="G111" s="18">
        <f>IF(A111&amp;""="","",SUMIFS('الحركات'!$C$6:$C$1505,'الحركات'!$B$6:$B$1505,A111&amp;"",'الحركات'!$D$6:$D$1505,"وارد"))</f>
        <v/>
      </c>
      <c r="H111" s="18">
        <f>IF(A111&amp;""="","",SUMIFS('الحركات'!$C$6:$C$1505,'الحركات'!$B$6:$B$1505,A111&amp;"",'الحركات'!$D$6:$D$1505,"منصرف"))</f>
        <v/>
      </c>
      <c r="I111" s="18">
        <f>IF(A111&amp;""="","",G111-H111)</f>
        <v/>
      </c>
      <c r="J111" s="19">
        <f>IF(A111&amp;""="","",ROUND(I111*N(D111),2))</f>
        <v/>
      </c>
      <c r="K111" s="19">
        <f>IF(A111&amp;""="","",E111-D111)</f>
        <v/>
      </c>
      <c r="L111" s="20">
        <f>IF(A111&amp;""="","",IF(N(E111)&gt;0,(E111-D111)/E111,""))</f>
        <v/>
      </c>
      <c r="M111" s="19">
        <f>IF(A111&amp;""="","",ROUND(I111*K111,2))</f>
        <v/>
      </c>
      <c r="N111" s="21">
        <f>IF(A111&amp;""="","",IFERROR(SUMIFS('الحركات'!$A$6:$A$1505,'الحركات'!$B$6:$B$1505,A111&amp;"",'الحركات'!$G$6:$G$1505,1)/COUNTIFS('الحركات'!$B$6:$B$1505,A111&amp;"",'الحركات'!$G$6:$G$1505,1),""))</f>
        <v/>
      </c>
      <c r="O111" s="18">
        <f>IF(OR(A111&amp;""="",N111=""),"",'الإعدادات'!$B$4-N111)</f>
        <v/>
      </c>
      <c r="P111" s="6">
        <f>IF(A111&amp;""="","",IF(N111="","بلا حركة",IF(I111&lt;=0,"نفد",IF(I111&lt;N(F111),"اطلب","متوفر"))))</f>
        <v/>
      </c>
      <c r="Q111" s="6">
        <f>IF(OR(A111&amp;""="",O111="",N(I111)&lt;=0),"",IF(O111&gt;='الإعدادات'!$B$5,"راكد",""))</f>
        <v/>
      </c>
      <c r="R111" s="18">
        <f>IF(OR(P111="نفد",P111="اطلب"),MAX(0,ROUNDUP(N(F111)*'الإعدادات'!$B$6-I111,0)),"")</f>
        <v/>
      </c>
      <c r="S111" s="18">
        <f>IF(N(R111)&gt;0,COUNTIFS($R$6:$R$205,"&gt;"&amp;R111)+COUNTIFS($R$6:R111,R111),"")</f>
        <v/>
      </c>
    </row>
    <row r="112">
      <c r="A112" s="5" t="n"/>
      <c r="B112" s="5" t="n"/>
      <c r="C112" s="5" t="n"/>
      <c r="D112" s="16" t="n"/>
      <c r="E112" s="16" t="n"/>
      <c r="F112" s="17" t="n"/>
      <c r="G112" s="18">
        <f>IF(A112&amp;""="","",SUMIFS('الحركات'!$C$6:$C$1505,'الحركات'!$B$6:$B$1505,A112&amp;"",'الحركات'!$D$6:$D$1505,"وارد"))</f>
        <v/>
      </c>
      <c r="H112" s="18">
        <f>IF(A112&amp;""="","",SUMIFS('الحركات'!$C$6:$C$1505,'الحركات'!$B$6:$B$1505,A112&amp;"",'الحركات'!$D$6:$D$1505,"منصرف"))</f>
        <v/>
      </c>
      <c r="I112" s="18">
        <f>IF(A112&amp;""="","",G112-H112)</f>
        <v/>
      </c>
      <c r="J112" s="19">
        <f>IF(A112&amp;""="","",ROUND(I112*N(D112),2))</f>
        <v/>
      </c>
      <c r="K112" s="19">
        <f>IF(A112&amp;""="","",E112-D112)</f>
        <v/>
      </c>
      <c r="L112" s="20">
        <f>IF(A112&amp;""="","",IF(N(E112)&gt;0,(E112-D112)/E112,""))</f>
        <v/>
      </c>
      <c r="M112" s="19">
        <f>IF(A112&amp;""="","",ROUND(I112*K112,2))</f>
        <v/>
      </c>
      <c r="N112" s="21">
        <f>IF(A112&amp;""="","",IFERROR(SUMIFS('الحركات'!$A$6:$A$1505,'الحركات'!$B$6:$B$1505,A112&amp;"",'الحركات'!$G$6:$G$1505,1)/COUNTIFS('الحركات'!$B$6:$B$1505,A112&amp;"",'الحركات'!$G$6:$G$1505,1),""))</f>
        <v/>
      </c>
      <c r="O112" s="18">
        <f>IF(OR(A112&amp;""="",N112=""),"",'الإعدادات'!$B$4-N112)</f>
        <v/>
      </c>
      <c r="P112" s="6">
        <f>IF(A112&amp;""="","",IF(N112="","بلا حركة",IF(I112&lt;=0,"نفد",IF(I112&lt;N(F112),"اطلب","متوفر"))))</f>
        <v/>
      </c>
      <c r="Q112" s="6">
        <f>IF(OR(A112&amp;""="",O112="",N(I112)&lt;=0),"",IF(O112&gt;='الإعدادات'!$B$5,"راكد",""))</f>
        <v/>
      </c>
      <c r="R112" s="18">
        <f>IF(OR(P112="نفد",P112="اطلب"),MAX(0,ROUNDUP(N(F112)*'الإعدادات'!$B$6-I112,0)),"")</f>
        <v/>
      </c>
      <c r="S112" s="18">
        <f>IF(N(R112)&gt;0,COUNTIFS($R$6:$R$205,"&gt;"&amp;R112)+COUNTIFS($R$6:R112,R112),"")</f>
        <v/>
      </c>
    </row>
    <row r="113">
      <c r="A113" s="5" t="n"/>
      <c r="B113" s="5" t="n"/>
      <c r="C113" s="5" t="n"/>
      <c r="D113" s="16" t="n"/>
      <c r="E113" s="16" t="n"/>
      <c r="F113" s="17" t="n"/>
      <c r="G113" s="18">
        <f>IF(A113&amp;""="","",SUMIFS('الحركات'!$C$6:$C$1505,'الحركات'!$B$6:$B$1505,A113&amp;"",'الحركات'!$D$6:$D$1505,"وارد"))</f>
        <v/>
      </c>
      <c r="H113" s="18">
        <f>IF(A113&amp;""="","",SUMIFS('الحركات'!$C$6:$C$1505,'الحركات'!$B$6:$B$1505,A113&amp;"",'الحركات'!$D$6:$D$1505,"منصرف"))</f>
        <v/>
      </c>
      <c r="I113" s="18">
        <f>IF(A113&amp;""="","",G113-H113)</f>
        <v/>
      </c>
      <c r="J113" s="19">
        <f>IF(A113&amp;""="","",ROUND(I113*N(D113),2))</f>
        <v/>
      </c>
      <c r="K113" s="19">
        <f>IF(A113&amp;""="","",E113-D113)</f>
        <v/>
      </c>
      <c r="L113" s="20">
        <f>IF(A113&amp;""="","",IF(N(E113)&gt;0,(E113-D113)/E113,""))</f>
        <v/>
      </c>
      <c r="M113" s="19">
        <f>IF(A113&amp;""="","",ROUND(I113*K113,2))</f>
        <v/>
      </c>
      <c r="N113" s="21">
        <f>IF(A113&amp;""="","",IFERROR(SUMIFS('الحركات'!$A$6:$A$1505,'الحركات'!$B$6:$B$1505,A113&amp;"",'الحركات'!$G$6:$G$1505,1)/COUNTIFS('الحركات'!$B$6:$B$1505,A113&amp;"",'الحركات'!$G$6:$G$1505,1),""))</f>
        <v/>
      </c>
      <c r="O113" s="18">
        <f>IF(OR(A113&amp;""="",N113=""),"",'الإعدادات'!$B$4-N113)</f>
        <v/>
      </c>
      <c r="P113" s="6">
        <f>IF(A113&amp;""="","",IF(N113="","بلا حركة",IF(I113&lt;=0,"نفد",IF(I113&lt;N(F113),"اطلب","متوفر"))))</f>
        <v/>
      </c>
      <c r="Q113" s="6">
        <f>IF(OR(A113&amp;""="",O113="",N(I113)&lt;=0),"",IF(O113&gt;='الإعدادات'!$B$5,"راكد",""))</f>
        <v/>
      </c>
      <c r="R113" s="18">
        <f>IF(OR(P113="نفد",P113="اطلب"),MAX(0,ROUNDUP(N(F113)*'الإعدادات'!$B$6-I113,0)),"")</f>
        <v/>
      </c>
      <c r="S113" s="18">
        <f>IF(N(R113)&gt;0,COUNTIFS($R$6:$R$205,"&gt;"&amp;R113)+COUNTIFS($R$6:R113,R113),"")</f>
        <v/>
      </c>
    </row>
    <row r="114">
      <c r="A114" s="5" t="n"/>
      <c r="B114" s="5" t="n"/>
      <c r="C114" s="5" t="n"/>
      <c r="D114" s="16" t="n"/>
      <c r="E114" s="16" t="n"/>
      <c r="F114" s="17" t="n"/>
      <c r="G114" s="18">
        <f>IF(A114&amp;""="","",SUMIFS('الحركات'!$C$6:$C$1505,'الحركات'!$B$6:$B$1505,A114&amp;"",'الحركات'!$D$6:$D$1505,"وارد"))</f>
        <v/>
      </c>
      <c r="H114" s="18">
        <f>IF(A114&amp;""="","",SUMIFS('الحركات'!$C$6:$C$1505,'الحركات'!$B$6:$B$1505,A114&amp;"",'الحركات'!$D$6:$D$1505,"منصرف"))</f>
        <v/>
      </c>
      <c r="I114" s="18">
        <f>IF(A114&amp;""="","",G114-H114)</f>
        <v/>
      </c>
      <c r="J114" s="19">
        <f>IF(A114&amp;""="","",ROUND(I114*N(D114),2))</f>
        <v/>
      </c>
      <c r="K114" s="19">
        <f>IF(A114&amp;""="","",E114-D114)</f>
        <v/>
      </c>
      <c r="L114" s="20">
        <f>IF(A114&amp;""="","",IF(N(E114)&gt;0,(E114-D114)/E114,""))</f>
        <v/>
      </c>
      <c r="M114" s="19">
        <f>IF(A114&amp;""="","",ROUND(I114*K114,2))</f>
        <v/>
      </c>
      <c r="N114" s="21">
        <f>IF(A114&amp;""="","",IFERROR(SUMIFS('الحركات'!$A$6:$A$1505,'الحركات'!$B$6:$B$1505,A114&amp;"",'الحركات'!$G$6:$G$1505,1)/COUNTIFS('الحركات'!$B$6:$B$1505,A114&amp;"",'الحركات'!$G$6:$G$1505,1),""))</f>
        <v/>
      </c>
      <c r="O114" s="18">
        <f>IF(OR(A114&amp;""="",N114=""),"",'الإعدادات'!$B$4-N114)</f>
        <v/>
      </c>
      <c r="P114" s="6">
        <f>IF(A114&amp;""="","",IF(N114="","بلا حركة",IF(I114&lt;=0,"نفد",IF(I114&lt;N(F114),"اطلب","متوفر"))))</f>
        <v/>
      </c>
      <c r="Q114" s="6">
        <f>IF(OR(A114&amp;""="",O114="",N(I114)&lt;=0),"",IF(O114&gt;='الإعدادات'!$B$5,"راكد",""))</f>
        <v/>
      </c>
      <c r="R114" s="18">
        <f>IF(OR(P114="نفد",P114="اطلب"),MAX(0,ROUNDUP(N(F114)*'الإعدادات'!$B$6-I114,0)),"")</f>
        <v/>
      </c>
      <c r="S114" s="18">
        <f>IF(N(R114)&gt;0,COUNTIFS($R$6:$R$205,"&gt;"&amp;R114)+COUNTIFS($R$6:R114,R114),"")</f>
        <v/>
      </c>
    </row>
    <row r="115">
      <c r="A115" s="5" t="n"/>
      <c r="B115" s="5" t="n"/>
      <c r="C115" s="5" t="n"/>
      <c r="D115" s="16" t="n"/>
      <c r="E115" s="16" t="n"/>
      <c r="F115" s="17" t="n"/>
      <c r="G115" s="18">
        <f>IF(A115&amp;""="","",SUMIFS('الحركات'!$C$6:$C$1505,'الحركات'!$B$6:$B$1505,A115&amp;"",'الحركات'!$D$6:$D$1505,"وارد"))</f>
        <v/>
      </c>
      <c r="H115" s="18">
        <f>IF(A115&amp;""="","",SUMIFS('الحركات'!$C$6:$C$1505,'الحركات'!$B$6:$B$1505,A115&amp;"",'الحركات'!$D$6:$D$1505,"منصرف"))</f>
        <v/>
      </c>
      <c r="I115" s="18">
        <f>IF(A115&amp;""="","",G115-H115)</f>
        <v/>
      </c>
      <c r="J115" s="19">
        <f>IF(A115&amp;""="","",ROUND(I115*N(D115),2))</f>
        <v/>
      </c>
      <c r="K115" s="19">
        <f>IF(A115&amp;""="","",E115-D115)</f>
        <v/>
      </c>
      <c r="L115" s="20">
        <f>IF(A115&amp;""="","",IF(N(E115)&gt;0,(E115-D115)/E115,""))</f>
        <v/>
      </c>
      <c r="M115" s="19">
        <f>IF(A115&amp;""="","",ROUND(I115*K115,2))</f>
        <v/>
      </c>
      <c r="N115" s="21">
        <f>IF(A115&amp;""="","",IFERROR(SUMIFS('الحركات'!$A$6:$A$1505,'الحركات'!$B$6:$B$1505,A115&amp;"",'الحركات'!$G$6:$G$1505,1)/COUNTIFS('الحركات'!$B$6:$B$1505,A115&amp;"",'الحركات'!$G$6:$G$1505,1),""))</f>
        <v/>
      </c>
      <c r="O115" s="18">
        <f>IF(OR(A115&amp;""="",N115=""),"",'الإعدادات'!$B$4-N115)</f>
        <v/>
      </c>
      <c r="P115" s="6">
        <f>IF(A115&amp;""="","",IF(N115="","بلا حركة",IF(I115&lt;=0,"نفد",IF(I115&lt;N(F115),"اطلب","متوفر"))))</f>
        <v/>
      </c>
      <c r="Q115" s="6">
        <f>IF(OR(A115&amp;""="",O115="",N(I115)&lt;=0),"",IF(O115&gt;='الإعدادات'!$B$5,"راكد",""))</f>
        <v/>
      </c>
      <c r="R115" s="18">
        <f>IF(OR(P115="نفد",P115="اطلب"),MAX(0,ROUNDUP(N(F115)*'الإعدادات'!$B$6-I115,0)),"")</f>
        <v/>
      </c>
      <c r="S115" s="18">
        <f>IF(N(R115)&gt;0,COUNTIFS($R$6:$R$205,"&gt;"&amp;R115)+COUNTIFS($R$6:R115,R115),"")</f>
        <v/>
      </c>
    </row>
    <row r="116">
      <c r="A116" s="5" t="n"/>
      <c r="B116" s="5" t="n"/>
      <c r="C116" s="5" t="n"/>
      <c r="D116" s="16" t="n"/>
      <c r="E116" s="16" t="n"/>
      <c r="F116" s="17" t="n"/>
      <c r="G116" s="18">
        <f>IF(A116&amp;""="","",SUMIFS('الحركات'!$C$6:$C$1505,'الحركات'!$B$6:$B$1505,A116&amp;"",'الحركات'!$D$6:$D$1505,"وارد"))</f>
        <v/>
      </c>
      <c r="H116" s="18">
        <f>IF(A116&amp;""="","",SUMIFS('الحركات'!$C$6:$C$1505,'الحركات'!$B$6:$B$1505,A116&amp;"",'الحركات'!$D$6:$D$1505,"منصرف"))</f>
        <v/>
      </c>
      <c r="I116" s="18">
        <f>IF(A116&amp;""="","",G116-H116)</f>
        <v/>
      </c>
      <c r="J116" s="19">
        <f>IF(A116&amp;""="","",ROUND(I116*N(D116),2))</f>
        <v/>
      </c>
      <c r="K116" s="19">
        <f>IF(A116&amp;""="","",E116-D116)</f>
        <v/>
      </c>
      <c r="L116" s="20">
        <f>IF(A116&amp;""="","",IF(N(E116)&gt;0,(E116-D116)/E116,""))</f>
        <v/>
      </c>
      <c r="M116" s="19">
        <f>IF(A116&amp;""="","",ROUND(I116*K116,2))</f>
        <v/>
      </c>
      <c r="N116" s="21">
        <f>IF(A116&amp;""="","",IFERROR(SUMIFS('الحركات'!$A$6:$A$1505,'الحركات'!$B$6:$B$1505,A116&amp;"",'الحركات'!$G$6:$G$1505,1)/COUNTIFS('الحركات'!$B$6:$B$1505,A116&amp;"",'الحركات'!$G$6:$G$1505,1),""))</f>
        <v/>
      </c>
      <c r="O116" s="18">
        <f>IF(OR(A116&amp;""="",N116=""),"",'الإعدادات'!$B$4-N116)</f>
        <v/>
      </c>
      <c r="P116" s="6">
        <f>IF(A116&amp;""="","",IF(N116="","بلا حركة",IF(I116&lt;=0,"نفد",IF(I116&lt;N(F116),"اطلب","متوفر"))))</f>
        <v/>
      </c>
      <c r="Q116" s="6">
        <f>IF(OR(A116&amp;""="",O116="",N(I116)&lt;=0),"",IF(O116&gt;='الإعدادات'!$B$5,"راكد",""))</f>
        <v/>
      </c>
      <c r="R116" s="18">
        <f>IF(OR(P116="نفد",P116="اطلب"),MAX(0,ROUNDUP(N(F116)*'الإعدادات'!$B$6-I116,0)),"")</f>
        <v/>
      </c>
      <c r="S116" s="18">
        <f>IF(N(R116)&gt;0,COUNTIFS($R$6:$R$205,"&gt;"&amp;R116)+COUNTIFS($R$6:R116,R116),"")</f>
        <v/>
      </c>
    </row>
    <row r="117">
      <c r="A117" s="5" t="n"/>
      <c r="B117" s="5" t="n"/>
      <c r="C117" s="5" t="n"/>
      <c r="D117" s="16" t="n"/>
      <c r="E117" s="16" t="n"/>
      <c r="F117" s="17" t="n"/>
      <c r="G117" s="18">
        <f>IF(A117&amp;""="","",SUMIFS('الحركات'!$C$6:$C$1505,'الحركات'!$B$6:$B$1505,A117&amp;"",'الحركات'!$D$6:$D$1505,"وارد"))</f>
        <v/>
      </c>
      <c r="H117" s="18">
        <f>IF(A117&amp;""="","",SUMIFS('الحركات'!$C$6:$C$1505,'الحركات'!$B$6:$B$1505,A117&amp;"",'الحركات'!$D$6:$D$1505,"منصرف"))</f>
        <v/>
      </c>
      <c r="I117" s="18">
        <f>IF(A117&amp;""="","",G117-H117)</f>
        <v/>
      </c>
      <c r="J117" s="19">
        <f>IF(A117&amp;""="","",ROUND(I117*N(D117),2))</f>
        <v/>
      </c>
      <c r="K117" s="19">
        <f>IF(A117&amp;""="","",E117-D117)</f>
        <v/>
      </c>
      <c r="L117" s="20">
        <f>IF(A117&amp;""="","",IF(N(E117)&gt;0,(E117-D117)/E117,""))</f>
        <v/>
      </c>
      <c r="M117" s="19">
        <f>IF(A117&amp;""="","",ROUND(I117*K117,2))</f>
        <v/>
      </c>
      <c r="N117" s="21">
        <f>IF(A117&amp;""="","",IFERROR(SUMIFS('الحركات'!$A$6:$A$1505,'الحركات'!$B$6:$B$1505,A117&amp;"",'الحركات'!$G$6:$G$1505,1)/COUNTIFS('الحركات'!$B$6:$B$1505,A117&amp;"",'الحركات'!$G$6:$G$1505,1),""))</f>
        <v/>
      </c>
      <c r="O117" s="18">
        <f>IF(OR(A117&amp;""="",N117=""),"",'الإعدادات'!$B$4-N117)</f>
        <v/>
      </c>
      <c r="P117" s="6">
        <f>IF(A117&amp;""="","",IF(N117="","بلا حركة",IF(I117&lt;=0,"نفد",IF(I117&lt;N(F117),"اطلب","متوفر"))))</f>
        <v/>
      </c>
      <c r="Q117" s="6">
        <f>IF(OR(A117&amp;""="",O117="",N(I117)&lt;=0),"",IF(O117&gt;='الإعدادات'!$B$5,"راكد",""))</f>
        <v/>
      </c>
      <c r="R117" s="18">
        <f>IF(OR(P117="نفد",P117="اطلب"),MAX(0,ROUNDUP(N(F117)*'الإعدادات'!$B$6-I117,0)),"")</f>
        <v/>
      </c>
      <c r="S117" s="18">
        <f>IF(N(R117)&gt;0,COUNTIFS($R$6:$R$205,"&gt;"&amp;R117)+COUNTIFS($R$6:R117,R117),"")</f>
        <v/>
      </c>
    </row>
    <row r="118">
      <c r="A118" s="5" t="n"/>
      <c r="B118" s="5" t="n"/>
      <c r="C118" s="5" t="n"/>
      <c r="D118" s="16" t="n"/>
      <c r="E118" s="16" t="n"/>
      <c r="F118" s="17" t="n"/>
      <c r="G118" s="18">
        <f>IF(A118&amp;""="","",SUMIFS('الحركات'!$C$6:$C$1505,'الحركات'!$B$6:$B$1505,A118&amp;"",'الحركات'!$D$6:$D$1505,"وارد"))</f>
        <v/>
      </c>
      <c r="H118" s="18">
        <f>IF(A118&amp;""="","",SUMIFS('الحركات'!$C$6:$C$1505,'الحركات'!$B$6:$B$1505,A118&amp;"",'الحركات'!$D$6:$D$1505,"منصرف"))</f>
        <v/>
      </c>
      <c r="I118" s="18">
        <f>IF(A118&amp;""="","",G118-H118)</f>
        <v/>
      </c>
      <c r="J118" s="19">
        <f>IF(A118&amp;""="","",ROUND(I118*N(D118),2))</f>
        <v/>
      </c>
      <c r="K118" s="19">
        <f>IF(A118&amp;""="","",E118-D118)</f>
        <v/>
      </c>
      <c r="L118" s="20">
        <f>IF(A118&amp;""="","",IF(N(E118)&gt;0,(E118-D118)/E118,""))</f>
        <v/>
      </c>
      <c r="M118" s="19">
        <f>IF(A118&amp;""="","",ROUND(I118*K118,2))</f>
        <v/>
      </c>
      <c r="N118" s="21">
        <f>IF(A118&amp;""="","",IFERROR(SUMIFS('الحركات'!$A$6:$A$1505,'الحركات'!$B$6:$B$1505,A118&amp;"",'الحركات'!$G$6:$G$1505,1)/COUNTIFS('الحركات'!$B$6:$B$1505,A118&amp;"",'الحركات'!$G$6:$G$1505,1),""))</f>
        <v/>
      </c>
      <c r="O118" s="18">
        <f>IF(OR(A118&amp;""="",N118=""),"",'الإعدادات'!$B$4-N118)</f>
        <v/>
      </c>
      <c r="P118" s="6">
        <f>IF(A118&amp;""="","",IF(N118="","بلا حركة",IF(I118&lt;=0,"نفد",IF(I118&lt;N(F118),"اطلب","متوفر"))))</f>
        <v/>
      </c>
      <c r="Q118" s="6">
        <f>IF(OR(A118&amp;""="",O118="",N(I118)&lt;=0),"",IF(O118&gt;='الإعدادات'!$B$5,"راكد",""))</f>
        <v/>
      </c>
      <c r="R118" s="18">
        <f>IF(OR(P118="نفد",P118="اطلب"),MAX(0,ROUNDUP(N(F118)*'الإعدادات'!$B$6-I118,0)),"")</f>
        <v/>
      </c>
      <c r="S118" s="18">
        <f>IF(N(R118)&gt;0,COUNTIFS($R$6:$R$205,"&gt;"&amp;R118)+COUNTIFS($R$6:R118,R118),"")</f>
        <v/>
      </c>
    </row>
    <row r="119">
      <c r="A119" s="5" t="n"/>
      <c r="B119" s="5" t="n"/>
      <c r="C119" s="5" t="n"/>
      <c r="D119" s="16" t="n"/>
      <c r="E119" s="16" t="n"/>
      <c r="F119" s="17" t="n"/>
      <c r="G119" s="18">
        <f>IF(A119&amp;""="","",SUMIFS('الحركات'!$C$6:$C$1505,'الحركات'!$B$6:$B$1505,A119&amp;"",'الحركات'!$D$6:$D$1505,"وارد"))</f>
        <v/>
      </c>
      <c r="H119" s="18">
        <f>IF(A119&amp;""="","",SUMIFS('الحركات'!$C$6:$C$1505,'الحركات'!$B$6:$B$1505,A119&amp;"",'الحركات'!$D$6:$D$1505,"منصرف"))</f>
        <v/>
      </c>
      <c r="I119" s="18">
        <f>IF(A119&amp;""="","",G119-H119)</f>
        <v/>
      </c>
      <c r="J119" s="19">
        <f>IF(A119&amp;""="","",ROUND(I119*N(D119),2))</f>
        <v/>
      </c>
      <c r="K119" s="19">
        <f>IF(A119&amp;""="","",E119-D119)</f>
        <v/>
      </c>
      <c r="L119" s="20">
        <f>IF(A119&amp;""="","",IF(N(E119)&gt;0,(E119-D119)/E119,""))</f>
        <v/>
      </c>
      <c r="M119" s="19">
        <f>IF(A119&amp;""="","",ROUND(I119*K119,2))</f>
        <v/>
      </c>
      <c r="N119" s="21">
        <f>IF(A119&amp;""="","",IFERROR(SUMIFS('الحركات'!$A$6:$A$1505,'الحركات'!$B$6:$B$1505,A119&amp;"",'الحركات'!$G$6:$G$1505,1)/COUNTIFS('الحركات'!$B$6:$B$1505,A119&amp;"",'الحركات'!$G$6:$G$1505,1),""))</f>
        <v/>
      </c>
      <c r="O119" s="18">
        <f>IF(OR(A119&amp;""="",N119=""),"",'الإعدادات'!$B$4-N119)</f>
        <v/>
      </c>
      <c r="P119" s="6">
        <f>IF(A119&amp;""="","",IF(N119="","بلا حركة",IF(I119&lt;=0,"نفد",IF(I119&lt;N(F119),"اطلب","متوفر"))))</f>
        <v/>
      </c>
      <c r="Q119" s="6">
        <f>IF(OR(A119&amp;""="",O119="",N(I119)&lt;=0),"",IF(O119&gt;='الإعدادات'!$B$5,"راكد",""))</f>
        <v/>
      </c>
      <c r="R119" s="18">
        <f>IF(OR(P119="نفد",P119="اطلب"),MAX(0,ROUNDUP(N(F119)*'الإعدادات'!$B$6-I119,0)),"")</f>
        <v/>
      </c>
      <c r="S119" s="18">
        <f>IF(N(R119)&gt;0,COUNTIFS($R$6:$R$205,"&gt;"&amp;R119)+COUNTIFS($R$6:R119,R119),"")</f>
        <v/>
      </c>
    </row>
    <row r="120">
      <c r="A120" s="5" t="n"/>
      <c r="B120" s="5" t="n"/>
      <c r="C120" s="5" t="n"/>
      <c r="D120" s="16" t="n"/>
      <c r="E120" s="16" t="n"/>
      <c r="F120" s="17" t="n"/>
      <c r="G120" s="18">
        <f>IF(A120&amp;""="","",SUMIFS('الحركات'!$C$6:$C$1505,'الحركات'!$B$6:$B$1505,A120&amp;"",'الحركات'!$D$6:$D$1505,"وارد"))</f>
        <v/>
      </c>
      <c r="H120" s="18">
        <f>IF(A120&amp;""="","",SUMIFS('الحركات'!$C$6:$C$1505,'الحركات'!$B$6:$B$1505,A120&amp;"",'الحركات'!$D$6:$D$1505,"منصرف"))</f>
        <v/>
      </c>
      <c r="I120" s="18">
        <f>IF(A120&amp;""="","",G120-H120)</f>
        <v/>
      </c>
      <c r="J120" s="19">
        <f>IF(A120&amp;""="","",ROUND(I120*N(D120),2))</f>
        <v/>
      </c>
      <c r="K120" s="19">
        <f>IF(A120&amp;""="","",E120-D120)</f>
        <v/>
      </c>
      <c r="L120" s="20">
        <f>IF(A120&amp;""="","",IF(N(E120)&gt;0,(E120-D120)/E120,""))</f>
        <v/>
      </c>
      <c r="M120" s="19">
        <f>IF(A120&amp;""="","",ROUND(I120*K120,2))</f>
        <v/>
      </c>
      <c r="N120" s="21">
        <f>IF(A120&amp;""="","",IFERROR(SUMIFS('الحركات'!$A$6:$A$1505,'الحركات'!$B$6:$B$1505,A120&amp;"",'الحركات'!$G$6:$G$1505,1)/COUNTIFS('الحركات'!$B$6:$B$1505,A120&amp;"",'الحركات'!$G$6:$G$1505,1),""))</f>
        <v/>
      </c>
      <c r="O120" s="18">
        <f>IF(OR(A120&amp;""="",N120=""),"",'الإعدادات'!$B$4-N120)</f>
        <v/>
      </c>
      <c r="P120" s="6">
        <f>IF(A120&amp;""="","",IF(N120="","بلا حركة",IF(I120&lt;=0,"نفد",IF(I120&lt;N(F120),"اطلب","متوفر"))))</f>
        <v/>
      </c>
      <c r="Q120" s="6">
        <f>IF(OR(A120&amp;""="",O120="",N(I120)&lt;=0),"",IF(O120&gt;='الإعدادات'!$B$5,"راكد",""))</f>
        <v/>
      </c>
      <c r="R120" s="18">
        <f>IF(OR(P120="نفد",P120="اطلب"),MAX(0,ROUNDUP(N(F120)*'الإعدادات'!$B$6-I120,0)),"")</f>
        <v/>
      </c>
      <c r="S120" s="18">
        <f>IF(N(R120)&gt;0,COUNTIFS($R$6:$R$205,"&gt;"&amp;R120)+COUNTIFS($R$6:R120,R120),"")</f>
        <v/>
      </c>
    </row>
    <row r="121">
      <c r="A121" s="5" t="n"/>
      <c r="B121" s="5" t="n"/>
      <c r="C121" s="5" t="n"/>
      <c r="D121" s="16" t="n"/>
      <c r="E121" s="16" t="n"/>
      <c r="F121" s="17" t="n"/>
      <c r="G121" s="18">
        <f>IF(A121&amp;""="","",SUMIFS('الحركات'!$C$6:$C$1505,'الحركات'!$B$6:$B$1505,A121&amp;"",'الحركات'!$D$6:$D$1505,"وارد"))</f>
        <v/>
      </c>
      <c r="H121" s="18">
        <f>IF(A121&amp;""="","",SUMIFS('الحركات'!$C$6:$C$1505,'الحركات'!$B$6:$B$1505,A121&amp;"",'الحركات'!$D$6:$D$1505,"منصرف"))</f>
        <v/>
      </c>
      <c r="I121" s="18">
        <f>IF(A121&amp;""="","",G121-H121)</f>
        <v/>
      </c>
      <c r="J121" s="19">
        <f>IF(A121&amp;""="","",ROUND(I121*N(D121),2))</f>
        <v/>
      </c>
      <c r="K121" s="19">
        <f>IF(A121&amp;""="","",E121-D121)</f>
        <v/>
      </c>
      <c r="L121" s="20">
        <f>IF(A121&amp;""="","",IF(N(E121)&gt;0,(E121-D121)/E121,""))</f>
        <v/>
      </c>
      <c r="M121" s="19">
        <f>IF(A121&amp;""="","",ROUND(I121*K121,2))</f>
        <v/>
      </c>
      <c r="N121" s="21">
        <f>IF(A121&amp;""="","",IFERROR(SUMIFS('الحركات'!$A$6:$A$1505,'الحركات'!$B$6:$B$1505,A121&amp;"",'الحركات'!$G$6:$G$1505,1)/COUNTIFS('الحركات'!$B$6:$B$1505,A121&amp;"",'الحركات'!$G$6:$G$1505,1),""))</f>
        <v/>
      </c>
      <c r="O121" s="18">
        <f>IF(OR(A121&amp;""="",N121=""),"",'الإعدادات'!$B$4-N121)</f>
        <v/>
      </c>
      <c r="P121" s="6">
        <f>IF(A121&amp;""="","",IF(N121="","بلا حركة",IF(I121&lt;=0,"نفد",IF(I121&lt;N(F121),"اطلب","متوفر"))))</f>
        <v/>
      </c>
      <c r="Q121" s="6">
        <f>IF(OR(A121&amp;""="",O121="",N(I121)&lt;=0),"",IF(O121&gt;='الإعدادات'!$B$5,"راكد",""))</f>
        <v/>
      </c>
      <c r="R121" s="18">
        <f>IF(OR(P121="نفد",P121="اطلب"),MAX(0,ROUNDUP(N(F121)*'الإعدادات'!$B$6-I121,0)),"")</f>
        <v/>
      </c>
      <c r="S121" s="18">
        <f>IF(N(R121)&gt;0,COUNTIFS($R$6:$R$205,"&gt;"&amp;R121)+COUNTIFS($R$6:R121,R121),"")</f>
        <v/>
      </c>
    </row>
    <row r="122">
      <c r="A122" s="5" t="n"/>
      <c r="B122" s="5" t="n"/>
      <c r="C122" s="5" t="n"/>
      <c r="D122" s="16" t="n"/>
      <c r="E122" s="16" t="n"/>
      <c r="F122" s="17" t="n"/>
      <c r="G122" s="18">
        <f>IF(A122&amp;""="","",SUMIFS('الحركات'!$C$6:$C$1505,'الحركات'!$B$6:$B$1505,A122&amp;"",'الحركات'!$D$6:$D$1505,"وارد"))</f>
        <v/>
      </c>
      <c r="H122" s="18">
        <f>IF(A122&amp;""="","",SUMIFS('الحركات'!$C$6:$C$1505,'الحركات'!$B$6:$B$1505,A122&amp;"",'الحركات'!$D$6:$D$1505,"منصرف"))</f>
        <v/>
      </c>
      <c r="I122" s="18">
        <f>IF(A122&amp;""="","",G122-H122)</f>
        <v/>
      </c>
      <c r="J122" s="19">
        <f>IF(A122&amp;""="","",ROUND(I122*N(D122),2))</f>
        <v/>
      </c>
      <c r="K122" s="19">
        <f>IF(A122&amp;""="","",E122-D122)</f>
        <v/>
      </c>
      <c r="L122" s="20">
        <f>IF(A122&amp;""="","",IF(N(E122)&gt;0,(E122-D122)/E122,""))</f>
        <v/>
      </c>
      <c r="M122" s="19">
        <f>IF(A122&amp;""="","",ROUND(I122*K122,2))</f>
        <v/>
      </c>
      <c r="N122" s="21">
        <f>IF(A122&amp;""="","",IFERROR(SUMIFS('الحركات'!$A$6:$A$1505,'الحركات'!$B$6:$B$1505,A122&amp;"",'الحركات'!$G$6:$G$1505,1)/COUNTIFS('الحركات'!$B$6:$B$1505,A122&amp;"",'الحركات'!$G$6:$G$1505,1),""))</f>
        <v/>
      </c>
      <c r="O122" s="18">
        <f>IF(OR(A122&amp;""="",N122=""),"",'الإعدادات'!$B$4-N122)</f>
        <v/>
      </c>
      <c r="P122" s="6">
        <f>IF(A122&amp;""="","",IF(N122="","بلا حركة",IF(I122&lt;=0,"نفد",IF(I122&lt;N(F122),"اطلب","متوفر"))))</f>
        <v/>
      </c>
      <c r="Q122" s="6">
        <f>IF(OR(A122&amp;""="",O122="",N(I122)&lt;=0),"",IF(O122&gt;='الإعدادات'!$B$5,"راكد",""))</f>
        <v/>
      </c>
      <c r="R122" s="18">
        <f>IF(OR(P122="نفد",P122="اطلب"),MAX(0,ROUNDUP(N(F122)*'الإعدادات'!$B$6-I122,0)),"")</f>
        <v/>
      </c>
      <c r="S122" s="18">
        <f>IF(N(R122)&gt;0,COUNTIFS($R$6:$R$205,"&gt;"&amp;R122)+COUNTIFS($R$6:R122,R122),"")</f>
        <v/>
      </c>
    </row>
    <row r="123">
      <c r="A123" s="5" t="n"/>
      <c r="B123" s="5" t="n"/>
      <c r="C123" s="5" t="n"/>
      <c r="D123" s="16" t="n"/>
      <c r="E123" s="16" t="n"/>
      <c r="F123" s="17" t="n"/>
      <c r="G123" s="18">
        <f>IF(A123&amp;""="","",SUMIFS('الحركات'!$C$6:$C$1505,'الحركات'!$B$6:$B$1505,A123&amp;"",'الحركات'!$D$6:$D$1505,"وارد"))</f>
        <v/>
      </c>
      <c r="H123" s="18">
        <f>IF(A123&amp;""="","",SUMIFS('الحركات'!$C$6:$C$1505,'الحركات'!$B$6:$B$1505,A123&amp;"",'الحركات'!$D$6:$D$1505,"منصرف"))</f>
        <v/>
      </c>
      <c r="I123" s="18">
        <f>IF(A123&amp;""="","",G123-H123)</f>
        <v/>
      </c>
      <c r="J123" s="19">
        <f>IF(A123&amp;""="","",ROUND(I123*N(D123),2))</f>
        <v/>
      </c>
      <c r="K123" s="19">
        <f>IF(A123&amp;""="","",E123-D123)</f>
        <v/>
      </c>
      <c r="L123" s="20">
        <f>IF(A123&amp;""="","",IF(N(E123)&gt;0,(E123-D123)/E123,""))</f>
        <v/>
      </c>
      <c r="M123" s="19">
        <f>IF(A123&amp;""="","",ROUND(I123*K123,2))</f>
        <v/>
      </c>
      <c r="N123" s="21">
        <f>IF(A123&amp;""="","",IFERROR(SUMIFS('الحركات'!$A$6:$A$1505,'الحركات'!$B$6:$B$1505,A123&amp;"",'الحركات'!$G$6:$G$1505,1)/COUNTIFS('الحركات'!$B$6:$B$1505,A123&amp;"",'الحركات'!$G$6:$G$1505,1),""))</f>
        <v/>
      </c>
      <c r="O123" s="18">
        <f>IF(OR(A123&amp;""="",N123=""),"",'الإعدادات'!$B$4-N123)</f>
        <v/>
      </c>
      <c r="P123" s="6">
        <f>IF(A123&amp;""="","",IF(N123="","بلا حركة",IF(I123&lt;=0,"نفد",IF(I123&lt;N(F123),"اطلب","متوفر"))))</f>
        <v/>
      </c>
      <c r="Q123" s="6">
        <f>IF(OR(A123&amp;""="",O123="",N(I123)&lt;=0),"",IF(O123&gt;='الإعدادات'!$B$5,"راكد",""))</f>
        <v/>
      </c>
      <c r="R123" s="18">
        <f>IF(OR(P123="نفد",P123="اطلب"),MAX(0,ROUNDUP(N(F123)*'الإعدادات'!$B$6-I123,0)),"")</f>
        <v/>
      </c>
      <c r="S123" s="18">
        <f>IF(N(R123)&gt;0,COUNTIFS($R$6:$R$205,"&gt;"&amp;R123)+COUNTIFS($R$6:R123,R123),"")</f>
        <v/>
      </c>
    </row>
    <row r="124">
      <c r="A124" s="5" t="n"/>
      <c r="B124" s="5" t="n"/>
      <c r="C124" s="5" t="n"/>
      <c r="D124" s="16" t="n"/>
      <c r="E124" s="16" t="n"/>
      <c r="F124" s="17" t="n"/>
      <c r="G124" s="18">
        <f>IF(A124&amp;""="","",SUMIFS('الحركات'!$C$6:$C$1505,'الحركات'!$B$6:$B$1505,A124&amp;"",'الحركات'!$D$6:$D$1505,"وارد"))</f>
        <v/>
      </c>
      <c r="H124" s="18">
        <f>IF(A124&amp;""="","",SUMIFS('الحركات'!$C$6:$C$1505,'الحركات'!$B$6:$B$1505,A124&amp;"",'الحركات'!$D$6:$D$1505,"منصرف"))</f>
        <v/>
      </c>
      <c r="I124" s="18">
        <f>IF(A124&amp;""="","",G124-H124)</f>
        <v/>
      </c>
      <c r="J124" s="19">
        <f>IF(A124&amp;""="","",ROUND(I124*N(D124),2))</f>
        <v/>
      </c>
      <c r="K124" s="19">
        <f>IF(A124&amp;""="","",E124-D124)</f>
        <v/>
      </c>
      <c r="L124" s="20">
        <f>IF(A124&amp;""="","",IF(N(E124)&gt;0,(E124-D124)/E124,""))</f>
        <v/>
      </c>
      <c r="M124" s="19">
        <f>IF(A124&amp;""="","",ROUND(I124*K124,2))</f>
        <v/>
      </c>
      <c r="N124" s="21">
        <f>IF(A124&amp;""="","",IFERROR(SUMIFS('الحركات'!$A$6:$A$1505,'الحركات'!$B$6:$B$1505,A124&amp;"",'الحركات'!$G$6:$G$1505,1)/COUNTIFS('الحركات'!$B$6:$B$1505,A124&amp;"",'الحركات'!$G$6:$G$1505,1),""))</f>
        <v/>
      </c>
      <c r="O124" s="18">
        <f>IF(OR(A124&amp;""="",N124=""),"",'الإعدادات'!$B$4-N124)</f>
        <v/>
      </c>
      <c r="P124" s="6">
        <f>IF(A124&amp;""="","",IF(N124="","بلا حركة",IF(I124&lt;=0,"نفد",IF(I124&lt;N(F124),"اطلب","متوفر"))))</f>
        <v/>
      </c>
      <c r="Q124" s="6">
        <f>IF(OR(A124&amp;""="",O124="",N(I124)&lt;=0),"",IF(O124&gt;='الإعدادات'!$B$5,"راكد",""))</f>
        <v/>
      </c>
      <c r="R124" s="18">
        <f>IF(OR(P124="نفد",P124="اطلب"),MAX(0,ROUNDUP(N(F124)*'الإعدادات'!$B$6-I124,0)),"")</f>
        <v/>
      </c>
      <c r="S124" s="18">
        <f>IF(N(R124)&gt;0,COUNTIFS($R$6:$R$205,"&gt;"&amp;R124)+COUNTIFS($R$6:R124,R124),"")</f>
        <v/>
      </c>
    </row>
    <row r="125">
      <c r="A125" s="5" t="n"/>
      <c r="B125" s="5" t="n"/>
      <c r="C125" s="5" t="n"/>
      <c r="D125" s="16" t="n"/>
      <c r="E125" s="16" t="n"/>
      <c r="F125" s="17" t="n"/>
      <c r="G125" s="18">
        <f>IF(A125&amp;""="","",SUMIFS('الحركات'!$C$6:$C$1505,'الحركات'!$B$6:$B$1505,A125&amp;"",'الحركات'!$D$6:$D$1505,"وارد"))</f>
        <v/>
      </c>
      <c r="H125" s="18">
        <f>IF(A125&amp;""="","",SUMIFS('الحركات'!$C$6:$C$1505,'الحركات'!$B$6:$B$1505,A125&amp;"",'الحركات'!$D$6:$D$1505,"منصرف"))</f>
        <v/>
      </c>
      <c r="I125" s="18">
        <f>IF(A125&amp;""="","",G125-H125)</f>
        <v/>
      </c>
      <c r="J125" s="19">
        <f>IF(A125&amp;""="","",ROUND(I125*N(D125),2))</f>
        <v/>
      </c>
      <c r="K125" s="19">
        <f>IF(A125&amp;""="","",E125-D125)</f>
        <v/>
      </c>
      <c r="L125" s="20">
        <f>IF(A125&amp;""="","",IF(N(E125)&gt;0,(E125-D125)/E125,""))</f>
        <v/>
      </c>
      <c r="M125" s="19">
        <f>IF(A125&amp;""="","",ROUND(I125*K125,2))</f>
        <v/>
      </c>
      <c r="N125" s="21">
        <f>IF(A125&amp;""="","",IFERROR(SUMIFS('الحركات'!$A$6:$A$1505,'الحركات'!$B$6:$B$1505,A125&amp;"",'الحركات'!$G$6:$G$1505,1)/COUNTIFS('الحركات'!$B$6:$B$1505,A125&amp;"",'الحركات'!$G$6:$G$1505,1),""))</f>
        <v/>
      </c>
      <c r="O125" s="18">
        <f>IF(OR(A125&amp;""="",N125=""),"",'الإعدادات'!$B$4-N125)</f>
        <v/>
      </c>
      <c r="P125" s="6">
        <f>IF(A125&amp;""="","",IF(N125="","بلا حركة",IF(I125&lt;=0,"نفد",IF(I125&lt;N(F125),"اطلب","متوفر"))))</f>
        <v/>
      </c>
      <c r="Q125" s="6">
        <f>IF(OR(A125&amp;""="",O125="",N(I125)&lt;=0),"",IF(O125&gt;='الإعدادات'!$B$5,"راكد",""))</f>
        <v/>
      </c>
      <c r="R125" s="18">
        <f>IF(OR(P125="نفد",P125="اطلب"),MAX(0,ROUNDUP(N(F125)*'الإعدادات'!$B$6-I125,0)),"")</f>
        <v/>
      </c>
      <c r="S125" s="18">
        <f>IF(N(R125)&gt;0,COUNTIFS($R$6:$R$205,"&gt;"&amp;R125)+COUNTIFS($R$6:R125,R125),"")</f>
        <v/>
      </c>
    </row>
    <row r="126">
      <c r="A126" s="5" t="n"/>
      <c r="B126" s="5" t="n"/>
      <c r="C126" s="5" t="n"/>
      <c r="D126" s="16" t="n"/>
      <c r="E126" s="16" t="n"/>
      <c r="F126" s="17" t="n"/>
      <c r="G126" s="18">
        <f>IF(A126&amp;""="","",SUMIFS('الحركات'!$C$6:$C$1505,'الحركات'!$B$6:$B$1505,A126&amp;"",'الحركات'!$D$6:$D$1505,"وارد"))</f>
        <v/>
      </c>
      <c r="H126" s="18">
        <f>IF(A126&amp;""="","",SUMIFS('الحركات'!$C$6:$C$1505,'الحركات'!$B$6:$B$1505,A126&amp;"",'الحركات'!$D$6:$D$1505,"منصرف"))</f>
        <v/>
      </c>
      <c r="I126" s="18">
        <f>IF(A126&amp;""="","",G126-H126)</f>
        <v/>
      </c>
      <c r="J126" s="19">
        <f>IF(A126&amp;""="","",ROUND(I126*N(D126),2))</f>
        <v/>
      </c>
      <c r="K126" s="19">
        <f>IF(A126&amp;""="","",E126-D126)</f>
        <v/>
      </c>
      <c r="L126" s="20">
        <f>IF(A126&amp;""="","",IF(N(E126)&gt;0,(E126-D126)/E126,""))</f>
        <v/>
      </c>
      <c r="M126" s="19">
        <f>IF(A126&amp;""="","",ROUND(I126*K126,2))</f>
        <v/>
      </c>
      <c r="N126" s="21">
        <f>IF(A126&amp;""="","",IFERROR(SUMIFS('الحركات'!$A$6:$A$1505,'الحركات'!$B$6:$B$1505,A126&amp;"",'الحركات'!$G$6:$G$1505,1)/COUNTIFS('الحركات'!$B$6:$B$1505,A126&amp;"",'الحركات'!$G$6:$G$1505,1),""))</f>
        <v/>
      </c>
      <c r="O126" s="18">
        <f>IF(OR(A126&amp;""="",N126=""),"",'الإعدادات'!$B$4-N126)</f>
        <v/>
      </c>
      <c r="P126" s="6">
        <f>IF(A126&amp;""="","",IF(N126="","بلا حركة",IF(I126&lt;=0,"نفد",IF(I126&lt;N(F126),"اطلب","متوفر"))))</f>
        <v/>
      </c>
      <c r="Q126" s="6">
        <f>IF(OR(A126&amp;""="",O126="",N(I126)&lt;=0),"",IF(O126&gt;='الإعدادات'!$B$5,"راكد",""))</f>
        <v/>
      </c>
      <c r="R126" s="18">
        <f>IF(OR(P126="نفد",P126="اطلب"),MAX(0,ROUNDUP(N(F126)*'الإعدادات'!$B$6-I126,0)),"")</f>
        <v/>
      </c>
      <c r="S126" s="18">
        <f>IF(N(R126)&gt;0,COUNTIFS($R$6:$R$205,"&gt;"&amp;R126)+COUNTIFS($R$6:R126,R126),"")</f>
        <v/>
      </c>
    </row>
    <row r="127">
      <c r="A127" s="5" t="n"/>
      <c r="B127" s="5" t="n"/>
      <c r="C127" s="5" t="n"/>
      <c r="D127" s="16" t="n"/>
      <c r="E127" s="16" t="n"/>
      <c r="F127" s="17" t="n"/>
      <c r="G127" s="18">
        <f>IF(A127&amp;""="","",SUMIFS('الحركات'!$C$6:$C$1505,'الحركات'!$B$6:$B$1505,A127&amp;"",'الحركات'!$D$6:$D$1505,"وارد"))</f>
        <v/>
      </c>
      <c r="H127" s="18">
        <f>IF(A127&amp;""="","",SUMIFS('الحركات'!$C$6:$C$1505,'الحركات'!$B$6:$B$1505,A127&amp;"",'الحركات'!$D$6:$D$1505,"منصرف"))</f>
        <v/>
      </c>
      <c r="I127" s="18">
        <f>IF(A127&amp;""="","",G127-H127)</f>
        <v/>
      </c>
      <c r="J127" s="19">
        <f>IF(A127&amp;""="","",ROUND(I127*N(D127),2))</f>
        <v/>
      </c>
      <c r="K127" s="19">
        <f>IF(A127&amp;""="","",E127-D127)</f>
        <v/>
      </c>
      <c r="L127" s="20">
        <f>IF(A127&amp;""="","",IF(N(E127)&gt;0,(E127-D127)/E127,""))</f>
        <v/>
      </c>
      <c r="M127" s="19">
        <f>IF(A127&amp;""="","",ROUND(I127*K127,2))</f>
        <v/>
      </c>
      <c r="N127" s="21">
        <f>IF(A127&amp;""="","",IFERROR(SUMIFS('الحركات'!$A$6:$A$1505,'الحركات'!$B$6:$B$1505,A127&amp;"",'الحركات'!$G$6:$G$1505,1)/COUNTIFS('الحركات'!$B$6:$B$1505,A127&amp;"",'الحركات'!$G$6:$G$1505,1),""))</f>
        <v/>
      </c>
      <c r="O127" s="18">
        <f>IF(OR(A127&amp;""="",N127=""),"",'الإعدادات'!$B$4-N127)</f>
        <v/>
      </c>
      <c r="P127" s="6">
        <f>IF(A127&amp;""="","",IF(N127="","بلا حركة",IF(I127&lt;=0,"نفد",IF(I127&lt;N(F127),"اطلب","متوفر"))))</f>
        <v/>
      </c>
      <c r="Q127" s="6">
        <f>IF(OR(A127&amp;""="",O127="",N(I127)&lt;=0),"",IF(O127&gt;='الإعدادات'!$B$5,"راكد",""))</f>
        <v/>
      </c>
      <c r="R127" s="18">
        <f>IF(OR(P127="نفد",P127="اطلب"),MAX(0,ROUNDUP(N(F127)*'الإعدادات'!$B$6-I127,0)),"")</f>
        <v/>
      </c>
      <c r="S127" s="18">
        <f>IF(N(R127)&gt;0,COUNTIFS($R$6:$R$205,"&gt;"&amp;R127)+COUNTIFS($R$6:R127,R127),"")</f>
        <v/>
      </c>
    </row>
    <row r="128">
      <c r="A128" s="5" t="n"/>
      <c r="B128" s="5" t="n"/>
      <c r="C128" s="5" t="n"/>
      <c r="D128" s="16" t="n"/>
      <c r="E128" s="16" t="n"/>
      <c r="F128" s="17" t="n"/>
      <c r="G128" s="18">
        <f>IF(A128&amp;""="","",SUMIFS('الحركات'!$C$6:$C$1505,'الحركات'!$B$6:$B$1505,A128&amp;"",'الحركات'!$D$6:$D$1505,"وارد"))</f>
        <v/>
      </c>
      <c r="H128" s="18">
        <f>IF(A128&amp;""="","",SUMIFS('الحركات'!$C$6:$C$1505,'الحركات'!$B$6:$B$1505,A128&amp;"",'الحركات'!$D$6:$D$1505,"منصرف"))</f>
        <v/>
      </c>
      <c r="I128" s="18">
        <f>IF(A128&amp;""="","",G128-H128)</f>
        <v/>
      </c>
      <c r="J128" s="19">
        <f>IF(A128&amp;""="","",ROUND(I128*N(D128),2))</f>
        <v/>
      </c>
      <c r="K128" s="19">
        <f>IF(A128&amp;""="","",E128-D128)</f>
        <v/>
      </c>
      <c r="L128" s="20">
        <f>IF(A128&amp;""="","",IF(N(E128)&gt;0,(E128-D128)/E128,""))</f>
        <v/>
      </c>
      <c r="M128" s="19">
        <f>IF(A128&amp;""="","",ROUND(I128*K128,2))</f>
        <v/>
      </c>
      <c r="N128" s="21">
        <f>IF(A128&amp;""="","",IFERROR(SUMIFS('الحركات'!$A$6:$A$1505,'الحركات'!$B$6:$B$1505,A128&amp;"",'الحركات'!$G$6:$G$1505,1)/COUNTIFS('الحركات'!$B$6:$B$1505,A128&amp;"",'الحركات'!$G$6:$G$1505,1),""))</f>
        <v/>
      </c>
      <c r="O128" s="18">
        <f>IF(OR(A128&amp;""="",N128=""),"",'الإعدادات'!$B$4-N128)</f>
        <v/>
      </c>
      <c r="P128" s="6">
        <f>IF(A128&amp;""="","",IF(N128="","بلا حركة",IF(I128&lt;=0,"نفد",IF(I128&lt;N(F128),"اطلب","متوفر"))))</f>
        <v/>
      </c>
      <c r="Q128" s="6">
        <f>IF(OR(A128&amp;""="",O128="",N(I128)&lt;=0),"",IF(O128&gt;='الإعدادات'!$B$5,"راكد",""))</f>
        <v/>
      </c>
      <c r="R128" s="18">
        <f>IF(OR(P128="نفد",P128="اطلب"),MAX(0,ROUNDUP(N(F128)*'الإعدادات'!$B$6-I128,0)),"")</f>
        <v/>
      </c>
      <c r="S128" s="18">
        <f>IF(N(R128)&gt;0,COUNTIFS($R$6:$R$205,"&gt;"&amp;R128)+COUNTIFS($R$6:R128,R128),"")</f>
        <v/>
      </c>
    </row>
    <row r="129">
      <c r="A129" s="5" t="n"/>
      <c r="B129" s="5" t="n"/>
      <c r="C129" s="5" t="n"/>
      <c r="D129" s="16" t="n"/>
      <c r="E129" s="16" t="n"/>
      <c r="F129" s="17" t="n"/>
      <c r="G129" s="18">
        <f>IF(A129&amp;""="","",SUMIFS('الحركات'!$C$6:$C$1505,'الحركات'!$B$6:$B$1505,A129&amp;"",'الحركات'!$D$6:$D$1505,"وارد"))</f>
        <v/>
      </c>
      <c r="H129" s="18">
        <f>IF(A129&amp;""="","",SUMIFS('الحركات'!$C$6:$C$1505,'الحركات'!$B$6:$B$1505,A129&amp;"",'الحركات'!$D$6:$D$1505,"منصرف"))</f>
        <v/>
      </c>
      <c r="I129" s="18">
        <f>IF(A129&amp;""="","",G129-H129)</f>
        <v/>
      </c>
      <c r="J129" s="19">
        <f>IF(A129&amp;""="","",ROUND(I129*N(D129),2))</f>
        <v/>
      </c>
      <c r="K129" s="19">
        <f>IF(A129&amp;""="","",E129-D129)</f>
        <v/>
      </c>
      <c r="L129" s="20">
        <f>IF(A129&amp;""="","",IF(N(E129)&gt;0,(E129-D129)/E129,""))</f>
        <v/>
      </c>
      <c r="M129" s="19">
        <f>IF(A129&amp;""="","",ROUND(I129*K129,2))</f>
        <v/>
      </c>
      <c r="N129" s="21">
        <f>IF(A129&amp;""="","",IFERROR(SUMIFS('الحركات'!$A$6:$A$1505,'الحركات'!$B$6:$B$1505,A129&amp;"",'الحركات'!$G$6:$G$1505,1)/COUNTIFS('الحركات'!$B$6:$B$1505,A129&amp;"",'الحركات'!$G$6:$G$1505,1),""))</f>
        <v/>
      </c>
      <c r="O129" s="18">
        <f>IF(OR(A129&amp;""="",N129=""),"",'الإعدادات'!$B$4-N129)</f>
        <v/>
      </c>
      <c r="P129" s="6">
        <f>IF(A129&amp;""="","",IF(N129="","بلا حركة",IF(I129&lt;=0,"نفد",IF(I129&lt;N(F129),"اطلب","متوفر"))))</f>
        <v/>
      </c>
      <c r="Q129" s="6">
        <f>IF(OR(A129&amp;""="",O129="",N(I129)&lt;=0),"",IF(O129&gt;='الإعدادات'!$B$5,"راكد",""))</f>
        <v/>
      </c>
      <c r="R129" s="18">
        <f>IF(OR(P129="نفد",P129="اطلب"),MAX(0,ROUNDUP(N(F129)*'الإعدادات'!$B$6-I129,0)),"")</f>
        <v/>
      </c>
      <c r="S129" s="18">
        <f>IF(N(R129)&gt;0,COUNTIFS($R$6:$R$205,"&gt;"&amp;R129)+COUNTIFS($R$6:R129,R129),"")</f>
        <v/>
      </c>
    </row>
    <row r="130">
      <c r="A130" s="5" t="n"/>
      <c r="B130" s="5" t="n"/>
      <c r="C130" s="5" t="n"/>
      <c r="D130" s="16" t="n"/>
      <c r="E130" s="16" t="n"/>
      <c r="F130" s="17" t="n"/>
      <c r="G130" s="18">
        <f>IF(A130&amp;""="","",SUMIFS('الحركات'!$C$6:$C$1505,'الحركات'!$B$6:$B$1505,A130&amp;"",'الحركات'!$D$6:$D$1505,"وارد"))</f>
        <v/>
      </c>
      <c r="H130" s="18">
        <f>IF(A130&amp;""="","",SUMIFS('الحركات'!$C$6:$C$1505,'الحركات'!$B$6:$B$1505,A130&amp;"",'الحركات'!$D$6:$D$1505,"منصرف"))</f>
        <v/>
      </c>
      <c r="I130" s="18">
        <f>IF(A130&amp;""="","",G130-H130)</f>
        <v/>
      </c>
      <c r="J130" s="19">
        <f>IF(A130&amp;""="","",ROUND(I130*N(D130),2))</f>
        <v/>
      </c>
      <c r="K130" s="19">
        <f>IF(A130&amp;""="","",E130-D130)</f>
        <v/>
      </c>
      <c r="L130" s="20">
        <f>IF(A130&amp;""="","",IF(N(E130)&gt;0,(E130-D130)/E130,""))</f>
        <v/>
      </c>
      <c r="M130" s="19">
        <f>IF(A130&amp;""="","",ROUND(I130*K130,2))</f>
        <v/>
      </c>
      <c r="N130" s="21">
        <f>IF(A130&amp;""="","",IFERROR(SUMIFS('الحركات'!$A$6:$A$1505,'الحركات'!$B$6:$B$1505,A130&amp;"",'الحركات'!$G$6:$G$1505,1)/COUNTIFS('الحركات'!$B$6:$B$1505,A130&amp;"",'الحركات'!$G$6:$G$1505,1),""))</f>
        <v/>
      </c>
      <c r="O130" s="18">
        <f>IF(OR(A130&amp;""="",N130=""),"",'الإعدادات'!$B$4-N130)</f>
        <v/>
      </c>
      <c r="P130" s="6">
        <f>IF(A130&amp;""="","",IF(N130="","بلا حركة",IF(I130&lt;=0,"نفد",IF(I130&lt;N(F130),"اطلب","متوفر"))))</f>
        <v/>
      </c>
      <c r="Q130" s="6">
        <f>IF(OR(A130&amp;""="",O130="",N(I130)&lt;=0),"",IF(O130&gt;='الإعدادات'!$B$5,"راكد",""))</f>
        <v/>
      </c>
      <c r="R130" s="18">
        <f>IF(OR(P130="نفد",P130="اطلب"),MAX(0,ROUNDUP(N(F130)*'الإعدادات'!$B$6-I130,0)),"")</f>
        <v/>
      </c>
      <c r="S130" s="18">
        <f>IF(N(R130)&gt;0,COUNTIFS($R$6:$R$205,"&gt;"&amp;R130)+COUNTIFS($R$6:R130,R130),"")</f>
        <v/>
      </c>
    </row>
    <row r="131">
      <c r="A131" s="5" t="n"/>
      <c r="B131" s="5" t="n"/>
      <c r="C131" s="5" t="n"/>
      <c r="D131" s="16" t="n"/>
      <c r="E131" s="16" t="n"/>
      <c r="F131" s="17" t="n"/>
      <c r="G131" s="18">
        <f>IF(A131&amp;""="","",SUMIFS('الحركات'!$C$6:$C$1505,'الحركات'!$B$6:$B$1505,A131&amp;"",'الحركات'!$D$6:$D$1505,"وارد"))</f>
        <v/>
      </c>
      <c r="H131" s="18">
        <f>IF(A131&amp;""="","",SUMIFS('الحركات'!$C$6:$C$1505,'الحركات'!$B$6:$B$1505,A131&amp;"",'الحركات'!$D$6:$D$1505,"منصرف"))</f>
        <v/>
      </c>
      <c r="I131" s="18">
        <f>IF(A131&amp;""="","",G131-H131)</f>
        <v/>
      </c>
      <c r="J131" s="19">
        <f>IF(A131&amp;""="","",ROUND(I131*N(D131),2))</f>
        <v/>
      </c>
      <c r="K131" s="19">
        <f>IF(A131&amp;""="","",E131-D131)</f>
        <v/>
      </c>
      <c r="L131" s="20">
        <f>IF(A131&amp;""="","",IF(N(E131)&gt;0,(E131-D131)/E131,""))</f>
        <v/>
      </c>
      <c r="M131" s="19">
        <f>IF(A131&amp;""="","",ROUND(I131*K131,2))</f>
        <v/>
      </c>
      <c r="N131" s="21">
        <f>IF(A131&amp;""="","",IFERROR(SUMIFS('الحركات'!$A$6:$A$1505,'الحركات'!$B$6:$B$1505,A131&amp;"",'الحركات'!$G$6:$G$1505,1)/COUNTIFS('الحركات'!$B$6:$B$1505,A131&amp;"",'الحركات'!$G$6:$G$1505,1),""))</f>
        <v/>
      </c>
      <c r="O131" s="18">
        <f>IF(OR(A131&amp;""="",N131=""),"",'الإعدادات'!$B$4-N131)</f>
        <v/>
      </c>
      <c r="P131" s="6">
        <f>IF(A131&amp;""="","",IF(N131="","بلا حركة",IF(I131&lt;=0,"نفد",IF(I131&lt;N(F131),"اطلب","متوفر"))))</f>
        <v/>
      </c>
      <c r="Q131" s="6">
        <f>IF(OR(A131&amp;""="",O131="",N(I131)&lt;=0),"",IF(O131&gt;='الإعدادات'!$B$5,"راكد",""))</f>
        <v/>
      </c>
      <c r="R131" s="18">
        <f>IF(OR(P131="نفد",P131="اطلب"),MAX(0,ROUNDUP(N(F131)*'الإعدادات'!$B$6-I131,0)),"")</f>
        <v/>
      </c>
      <c r="S131" s="18">
        <f>IF(N(R131)&gt;0,COUNTIFS($R$6:$R$205,"&gt;"&amp;R131)+COUNTIFS($R$6:R131,R131),"")</f>
        <v/>
      </c>
    </row>
    <row r="132">
      <c r="A132" s="5" t="n"/>
      <c r="B132" s="5" t="n"/>
      <c r="C132" s="5" t="n"/>
      <c r="D132" s="16" t="n"/>
      <c r="E132" s="16" t="n"/>
      <c r="F132" s="17" t="n"/>
      <c r="G132" s="18">
        <f>IF(A132&amp;""="","",SUMIFS('الحركات'!$C$6:$C$1505,'الحركات'!$B$6:$B$1505,A132&amp;"",'الحركات'!$D$6:$D$1505,"وارد"))</f>
        <v/>
      </c>
      <c r="H132" s="18">
        <f>IF(A132&amp;""="","",SUMIFS('الحركات'!$C$6:$C$1505,'الحركات'!$B$6:$B$1505,A132&amp;"",'الحركات'!$D$6:$D$1505,"منصرف"))</f>
        <v/>
      </c>
      <c r="I132" s="18">
        <f>IF(A132&amp;""="","",G132-H132)</f>
        <v/>
      </c>
      <c r="J132" s="19">
        <f>IF(A132&amp;""="","",ROUND(I132*N(D132),2))</f>
        <v/>
      </c>
      <c r="K132" s="19">
        <f>IF(A132&amp;""="","",E132-D132)</f>
        <v/>
      </c>
      <c r="L132" s="20">
        <f>IF(A132&amp;""="","",IF(N(E132)&gt;0,(E132-D132)/E132,""))</f>
        <v/>
      </c>
      <c r="M132" s="19">
        <f>IF(A132&amp;""="","",ROUND(I132*K132,2))</f>
        <v/>
      </c>
      <c r="N132" s="21">
        <f>IF(A132&amp;""="","",IFERROR(SUMIFS('الحركات'!$A$6:$A$1505,'الحركات'!$B$6:$B$1505,A132&amp;"",'الحركات'!$G$6:$G$1505,1)/COUNTIFS('الحركات'!$B$6:$B$1505,A132&amp;"",'الحركات'!$G$6:$G$1505,1),""))</f>
        <v/>
      </c>
      <c r="O132" s="18">
        <f>IF(OR(A132&amp;""="",N132=""),"",'الإعدادات'!$B$4-N132)</f>
        <v/>
      </c>
      <c r="P132" s="6">
        <f>IF(A132&amp;""="","",IF(N132="","بلا حركة",IF(I132&lt;=0,"نفد",IF(I132&lt;N(F132),"اطلب","متوفر"))))</f>
        <v/>
      </c>
      <c r="Q132" s="6">
        <f>IF(OR(A132&amp;""="",O132="",N(I132)&lt;=0),"",IF(O132&gt;='الإعدادات'!$B$5,"راكد",""))</f>
        <v/>
      </c>
      <c r="R132" s="18">
        <f>IF(OR(P132="نفد",P132="اطلب"),MAX(0,ROUNDUP(N(F132)*'الإعدادات'!$B$6-I132,0)),"")</f>
        <v/>
      </c>
      <c r="S132" s="18">
        <f>IF(N(R132)&gt;0,COUNTIFS($R$6:$R$205,"&gt;"&amp;R132)+COUNTIFS($R$6:R132,R132),"")</f>
        <v/>
      </c>
    </row>
    <row r="133">
      <c r="A133" s="5" t="n"/>
      <c r="B133" s="5" t="n"/>
      <c r="C133" s="5" t="n"/>
      <c r="D133" s="16" t="n"/>
      <c r="E133" s="16" t="n"/>
      <c r="F133" s="17" t="n"/>
      <c r="G133" s="18">
        <f>IF(A133&amp;""="","",SUMIFS('الحركات'!$C$6:$C$1505,'الحركات'!$B$6:$B$1505,A133&amp;"",'الحركات'!$D$6:$D$1505,"وارد"))</f>
        <v/>
      </c>
      <c r="H133" s="18">
        <f>IF(A133&amp;""="","",SUMIFS('الحركات'!$C$6:$C$1505,'الحركات'!$B$6:$B$1505,A133&amp;"",'الحركات'!$D$6:$D$1505,"منصرف"))</f>
        <v/>
      </c>
      <c r="I133" s="18">
        <f>IF(A133&amp;""="","",G133-H133)</f>
        <v/>
      </c>
      <c r="J133" s="19">
        <f>IF(A133&amp;""="","",ROUND(I133*N(D133),2))</f>
        <v/>
      </c>
      <c r="K133" s="19">
        <f>IF(A133&amp;""="","",E133-D133)</f>
        <v/>
      </c>
      <c r="L133" s="20">
        <f>IF(A133&amp;""="","",IF(N(E133)&gt;0,(E133-D133)/E133,""))</f>
        <v/>
      </c>
      <c r="M133" s="19">
        <f>IF(A133&amp;""="","",ROUND(I133*K133,2))</f>
        <v/>
      </c>
      <c r="N133" s="21">
        <f>IF(A133&amp;""="","",IFERROR(SUMIFS('الحركات'!$A$6:$A$1505,'الحركات'!$B$6:$B$1505,A133&amp;"",'الحركات'!$G$6:$G$1505,1)/COUNTIFS('الحركات'!$B$6:$B$1505,A133&amp;"",'الحركات'!$G$6:$G$1505,1),""))</f>
        <v/>
      </c>
      <c r="O133" s="18">
        <f>IF(OR(A133&amp;""="",N133=""),"",'الإعدادات'!$B$4-N133)</f>
        <v/>
      </c>
      <c r="P133" s="6">
        <f>IF(A133&amp;""="","",IF(N133="","بلا حركة",IF(I133&lt;=0,"نفد",IF(I133&lt;N(F133),"اطلب","متوفر"))))</f>
        <v/>
      </c>
      <c r="Q133" s="6">
        <f>IF(OR(A133&amp;""="",O133="",N(I133)&lt;=0),"",IF(O133&gt;='الإعدادات'!$B$5,"راكد",""))</f>
        <v/>
      </c>
      <c r="R133" s="18">
        <f>IF(OR(P133="نفد",P133="اطلب"),MAX(0,ROUNDUP(N(F133)*'الإعدادات'!$B$6-I133,0)),"")</f>
        <v/>
      </c>
      <c r="S133" s="18">
        <f>IF(N(R133)&gt;0,COUNTIFS($R$6:$R$205,"&gt;"&amp;R133)+COUNTIFS($R$6:R133,R133),"")</f>
        <v/>
      </c>
    </row>
    <row r="134">
      <c r="A134" s="5" t="n"/>
      <c r="B134" s="5" t="n"/>
      <c r="C134" s="5" t="n"/>
      <c r="D134" s="16" t="n"/>
      <c r="E134" s="16" t="n"/>
      <c r="F134" s="17" t="n"/>
      <c r="G134" s="18">
        <f>IF(A134&amp;""="","",SUMIFS('الحركات'!$C$6:$C$1505,'الحركات'!$B$6:$B$1505,A134&amp;"",'الحركات'!$D$6:$D$1505,"وارد"))</f>
        <v/>
      </c>
      <c r="H134" s="18">
        <f>IF(A134&amp;""="","",SUMIFS('الحركات'!$C$6:$C$1505,'الحركات'!$B$6:$B$1505,A134&amp;"",'الحركات'!$D$6:$D$1505,"منصرف"))</f>
        <v/>
      </c>
      <c r="I134" s="18">
        <f>IF(A134&amp;""="","",G134-H134)</f>
        <v/>
      </c>
      <c r="J134" s="19">
        <f>IF(A134&amp;""="","",ROUND(I134*N(D134),2))</f>
        <v/>
      </c>
      <c r="K134" s="19">
        <f>IF(A134&amp;""="","",E134-D134)</f>
        <v/>
      </c>
      <c r="L134" s="20">
        <f>IF(A134&amp;""="","",IF(N(E134)&gt;0,(E134-D134)/E134,""))</f>
        <v/>
      </c>
      <c r="M134" s="19">
        <f>IF(A134&amp;""="","",ROUND(I134*K134,2))</f>
        <v/>
      </c>
      <c r="N134" s="21">
        <f>IF(A134&amp;""="","",IFERROR(SUMIFS('الحركات'!$A$6:$A$1505,'الحركات'!$B$6:$B$1505,A134&amp;"",'الحركات'!$G$6:$G$1505,1)/COUNTIFS('الحركات'!$B$6:$B$1505,A134&amp;"",'الحركات'!$G$6:$G$1505,1),""))</f>
        <v/>
      </c>
      <c r="O134" s="18">
        <f>IF(OR(A134&amp;""="",N134=""),"",'الإعدادات'!$B$4-N134)</f>
        <v/>
      </c>
      <c r="P134" s="6">
        <f>IF(A134&amp;""="","",IF(N134="","بلا حركة",IF(I134&lt;=0,"نفد",IF(I134&lt;N(F134),"اطلب","متوفر"))))</f>
        <v/>
      </c>
      <c r="Q134" s="6">
        <f>IF(OR(A134&amp;""="",O134="",N(I134)&lt;=0),"",IF(O134&gt;='الإعدادات'!$B$5,"راكد",""))</f>
        <v/>
      </c>
      <c r="R134" s="18">
        <f>IF(OR(P134="نفد",P134="اطلب"),MAX(0,ROUNDUP(N(F134)*'الإعدادات'!$B$6-I134,0)),"")</f>
        <v/>
      </c>
      <c r="S134" s="18">
        <f>IF(N(R134)&gt;0,COUNTIFS($R$6:$R$205,"&gt;"&amp;R134)+COUNTIFS($R$6:R134,R134),"")</f>
        <v/>
      </c>
    </row>
    <row r="135">
      <c r="A135" s="5" t="n"/>
      <c r="B135" s="5" t="n"/>
      <c r="C135" s="5" t="n"/>
      <c r="D135" s="16" t="n"/>
      <c r="E135" s="16" t="n"/>
      <c r="F135" s="17" t="n"/>
      <c r="G135" s="18">
        <f>IF(A135&amp;""="","",SUMIFS('الحركات'!$C$6:$C$1505,'الحركات'!$B$6:$B$1505,A135&amp;"",'الحركات'!$D$6:$D$1505,"وارد"))</f>
        <v/>
      </c>
      <c r="H135" s="18">
        <f>IF(A135&amp;""="","",SUMIFS('الحركات'!$C$6:$C$1505,'الحركات'!$B$6:$B$1505,A135&amp;"",'الحركات'!$D$6:$D$1505,"منصرف"))</f>
        <v/>
      </c>
      <c r="I135" s="18">
        <f>IF(A135&amp;""="","",G135-H135)</f>
        <v/>
      </c>
      <c r="J135" s="19">
        <f>IF(A135&amp;""="","",ROUND(I135*N(D135),2))</f>
        <v/>
      </c>
      <c r="K135" s="19">
        <f>IF(A135&amp;""="","",E135-D135)</f>
        <v/>
      </c>
      <c r="L135" s="20">
        <f>IF(A135&amp;""="","",IF(N(E135)&gt;0,(E135-D135)/E135,""))</f>
        <v/>
      </c>
      <c r="M135" s="19">
        <f>IF(A135&amp;""="","",ROUND(I135*K135,2))</f>
        <v/>
      </c>
      <c r="N135" s="21">
        <f>IF(A135&amp;""="","",IFERROR(SUMIFS('الحركات'!$A$6:$A$1505,'الحركات'!$B$6:$B$1505,A135&amp;"",'الحركات'!$G$6:$G$1505,1)/COUNTIFS('الحركات'!$B$6:$B$1505,A135&amp;"",'الحركات'!$G$6:$G$1505,1),""))</f>
        <v/>
      </c>
      <c r="O135" s="18">
        <f>IF(OR(A135&amp;""="",N135=""),"",'الإعدادات'!$B$4-N135)</f>
        <v/>
      </c>
      <c r="P135" s="6">
        <f>IF(A135&amp;""="","",IF(N135="","بلا حركة",IF(I135&lt;=0,"نفد",IF(I135&lt;N(F135),"اطلب","متوفر"))))</f>
        <v/>
      </c>
      <c r="Q135" s="6">
        <f>IF(OR(A135&amp;""="",O135="",N(I135)&lt;=0),"",IF(O135&gt;='الإعدادات'!$B$5,"راكد",""))</f>
        <v/>
      </c>
      <c r="R135" s="18">
        <f>IF(OR(P135="نفد",P135="اطلب"),MAX(0,ROUNDUP(N(F135)*'الإعدادات'!$B$6-I135,0)),"")</f>
        <v/>
      </c>
      <c r="S135" s="18">
        <f>IF(N(R135)&gt;0,COUNTIFS($R$6:$R$205,"&gt;"&amp;R135)+COUNTIFS($R$6:R135,R135),"")</f>
        <v/>
      </c>
    </row>
    <row r="136">
      <c r="A136" s="5" t="n"/>
      <c r="B136" s="5" t="n"/>
      <c r="C136" s="5" t="n"/>
      <c r="D136" s="16" t="n"/>
      <c r="E136" s="16" t="n"/>
      <c r="F136" s="17" t="n"/>
      <c r="G136" s="18">
        <f>IF(A136&amp;""="","",SUMIFS('الحركات'!$C$6:$C$1505,'الحركات'!$B$6:$B$1505,A136&amp;"",'الحركات'!$D$6:$D$1505,"وارد"))</f>
        <v/>
      </c>
      <c r="H136" s="18">
        <f>IF(A136&amp;""="","",SUMIFS('الحركات'!$C$6:$C$1505,'الحركات'!$B$6:$B$1505,A136&amp;"",'الحركات'!$D$6:$D$1505,"منصرف"))</f>
        <v/>
      </c>
      <c r="I136" s="18">
        <f>IF(A136&amp;""="","",G136-H136)</f>
        <v/>
      </c>
      <c r="J136" s="19">
        <f>IF(A136&amp;""="","",ROUND(I136*N(D136),2))</f>
        <v/>
      </c>
      <c r="K136" s="19">
        <f>IF(A136&amp;""="","",E136-D136)</f>
        <v/>
      </c>
      <c r="L136" s="20">
        <f>IF(A136&amp;""="","",IF(N(E136)&gt;0,(E136-D136)/E136,""))</f>
        <v/>
      </c>
      <c r="M136" s="19">
        <f>IF(A136&amp;""="","",ROUND(I136*K136,2))</f>
        <v/>
      </c>
      <c r="N136" s="21">
        <f>IF(A136&amp;""="","",IFERROR(SUMIFS('الحركات'!$A$6:$A$1505,'الحركات'!$B$6:$B$1505,A136&amp;"",'الحركات'!$G$6:$G$1505,1)/COUNTIFS('الحركات'!$B$6:$B$1505,A136&amp;"",'الحركات'!$G$6:$G$1505,1),""))</f>
        <v/>
      </c>
      <c r="O136" s="18">
        <f>IF(OR(A136&amp;""="",N136=""),"",'الإعدادات'!$B$4-N136)</f>
        <v/>
      </c>
      <c r="P136" s="6">
        <f>IF(A136&amp;""="","",IF(N136="","بلا حركة",IF(I136&lt;=0,"نفد",IF(I136&lt;N(F136),"اطلب","متوفر"))))</f>
        <v/>
      </c>
      <c r="Q136" s="6">
        <f>IF(OR(A136&amp;""="",O136="",N(I136)&lt;=0),"",IF(O136&gt;='الإعدادات'!$B$5,"راكد",""))</f>
        <v/>
      </c>
      <c r="R136" s="18">
        <f>IF(OR(P136="نفد",P136="اطلب"),MAX(0,ROUNDUP(N(F136)*'الإعدادات'!$B$6-I136,0)),"")</f>
        <v/>
      </c>
      <c r="S136" s="18">
        <f>IF(N(R136)&gt;0,COUNTIFS($R$6:$R$205,"&gt;"&amp;R136)+COUNTIFS($R$6:R136,R136),"")</f>
        <v/>
      </c>
    </row>
    <row r="137">
      <c r="A137" s="5" t="n"/>
      <c r="B137" s="5" t="n"/>
      <c r="C137" s="5" t="n"/>
      <c r="D137" s="16" t="n"/>
      <c r="E137" s="16" t="n"/>
      <c r="F137" s="17" t="n"/>
      <c r="G137" s="18">
        <f>IF(A137&amp;""="","",SUMIFS('الحركات'!$C$6:$C$1505,'الحركات'!$B$6:$B$1505,A137&amp;"",'الحركات'!$D$6:$D$1505,"وارد"))</f>
        <v/>
      </c>
      <c r="H137" s="18">
        <f>IF(A137&amp;""="","",SUMIFS('الحركات'!$C$6:$C$1505,'الحركات'!$B$6:$B$1505,A137&amp;"",'الحركات'!$D$6:$D$1505,"منصرف"))</f>
        <v/>
      </c>
      <c r="I137" s="18">
        <f>IF(A137&amp;""="","",G137-H137)</f>
        <v/>
      </c>
      <c r="J137" s="19">
        <f>IF(A137&amp;""="","",ROUND(I137*N(D137),2))</f>
        <v/>
      </c>
      <c r="K137" s="19">
        <f>IF(A137&amp;""="","",E137-D137)</f>
        <v/>
      </c>
      <c r="L137" s="20">
        <f>IF(A137&amp;""="","",IF(N(E137)&gt;0,(E137-D137)/E137,""))</f>
        <v/>
      </c>
      <c r="M137" s="19">
        <f>IF(A137&amp;""="","",ROUND(I137*K137,2))</f>
        <v/>
      </c>
      <c r="N137" s="21">
        <f>IF(A137&amp;""="","",IFERROR(SUMIFS('الحركات'!$A$6:$A$1505,'الحركات'!$B$6:$B$1505,A137&amp;"",'الحركات'!$G$6:$G$1505,1)/COUNTIFS('الحركات'!$B$6:$B$1505,A137&amp;"",'الحركات'!$G$6:$G$1505,1),""))</f>
        <v/>
      </c>
      <c r="O137" s="18">
        <f>IF(OR(A137&amp;""="",N137=""),"",'الإعدادات'!$B$4-N137)</f>
        <v/>
      </c>
      <c r="P137" s="6">
        <f>IF(A137&amp;""="","",IF(N137="","بلا حركة",IF(I137&lt;=0,"نفد",IF(I137&lt;N(F137),"اطلب","متوفر"))))</f>
        <v/>
      </c>
      <c r="Q137" s="6">
        <f>IF(OR(A137&amp;""="",O137="",N(I137)&lt;=0),"",IF(O137&gt;='الإعدادات'!$B$5,"راكد",""))</f>
        <v/>
      </c>
      <c r="R137" s="18">
        <f>IF(OR(P137="نفد",P137="اطلب"),MAX(0,ROUNDUP(N(F137)*'الإعدادات'!$B$6-I137,0)),"")</f>
        <v/>
      </c>
      <c r="S137" s="18">
        <f>IF(N(R137)&gt;0,COUNTIFS($R$6:$R$205,"&gt;"&amp;R137)+COUNTIFS($R$6:R137,R137),"")</f>
        <v/>
      </c>
    </row>
    <row r="138">
      <c r="A138" s="5" t="n"/>
      <c r="B138" s="5" t="n"/>
      <c r="C138" s="5" t="n"/>
      <c r="D138" s="16" t="n"/>
      <c r="E138" s="16" t="n"/>
      <c r="F138" s="17" t="n"/>
      <c r="G138" s="18">
        <f>IF(A138&amp;""="","",SUMIFS('الحركات'!$C$6:$C$1505,'الحركات'!$B$6:$B$1505,A138&amp;"",'الحركات'!$D$6:$D$1505,"وارد"))</f>
        <v/>
      </c>
      <c r="H138" s="18">
        <f>IF(A138&amp;""="","",SUMIFS('الحركات'!$C$6:$C$1505,'الحركات'!$B$6:$B$1505,A138&amp;"",'الحركات'!$D$6:$D$1505,"منصرف"))</f>
        <v/>
      </c>
      <c r="I138" s="18">
        <f>IF(A138&amp;""="","",G138-H138)</f>
        <v/>
      </c>
      <c r="J138" s="19">
        <f>IF(A138&amp;""="","",ROUND(I138*N(D138),2))</f>
        <v/>
      </c>
      <c r="K138" s="19">
        <f>IF(A138&amp;""="","",E138-D138)</f>
        <v/>
      </c>
      <c r="L138" s="20">
        <f>IF(A138&amp;""="","",IF(N(E138)&gt;0,(E138-D138)/E138,""))</f>
        <v/>
      </c>
      <c r="M138" s="19">
        <f>IF(A138&amp;""="","",ROUND(I138*K138,2))</f>
        <v/>
      </c>
      <c r="N138" s="21">
        <f>IF(A138&amp;""="","",IFERROR(SUMIFS('الحركات'!$A$6:$A$1505,'الحركات'!$B$6:$B$1505,A138&amp;"",'الحركات'!$G$6:$G$1505,1)/COUNTIFS('الحركات'!$B$6:$B$1505,A138&amp;"",'الحركات'!$G$6:$G$1505,1),""))</f>
        <v/>
      </c>
      <c r="O138" s="18">
        <f>IF(OR(A138&amp;""="",N138=""),"",'الإعدادات'!$B$4-N138)</f>
        <v/>
      </c>
      <c r="P138" s="6">
        <f>IF(A138&amp;""="","",IF(N138="","بلا حركة",IF(I138&lt;=0,"نفد",IF(I138&lt;N(F138),"اطلب","متوفر"))))</f>
        <v/>
      </c>
      <c r="Q138" s="6">
        <f>IF(OR(A138&amp;""="",O138="",N(I138)&lt;=0),"",IF(O138&gt;='الإعدادات'!$B$5,"راكد",""))</f>
        <v/>
      </c>
      <c r="R138" s="18">
        <f>IF(OR(P138="نفد",P138="اطلب"),MAX(0,ROUNDUP(N(F138)*'الإعدادات'!$B$6-I138,0)),"")</f>
        <v/>
      </c>
      <c r="S138" s="18">
        <f>IF(N(R138)&gt;0,COUNTIFS($R$6:$R$205,"&gt;"&amp;R138)+COUNTIFS($R$6:R138,R138),"")</f>
        <v/>
      </c>
    </row>
    <row r="139">
      <c r="A139" s="5" t="n"/>
      <c r="B139" s="5" t="n"/>
      <c r="C139" s="5" t="n"/>
      <c r="D139" s="16" t="n"/>
      <c r="E139" s="16" t="n"/>
      <c r="F139" s="17" t="n"/>
      <c r="G139" s="18">
        <f>IF(A139&amp;""="","",SUMIFS('الحركات'!$C$6:$C$1505,'الحركات'!$B$6:$B$1505,A139&amp;"",'الحركات'!$D$6:$D$1505,"وارد"))</f>
        <v/>
      </c>
      <c r="H139" s="18">
        <f>IF(A139&amp;""="","",SUMIFS('الحركات'!$C$6:$C$1505,'الحركات'!$B$6:$B$1505,A139&amp;"",'الحركات'!$D$6:$D$1505,"منصرف"))</f>
        <v/>
      </c>
      <c r="I139" s="18">
        <f>IF(A139&amp;""="","",G139-H139)</f>
        <v/>
      </c>
      <c r="J139" s="19">
        <f>IF(A139&amp;""="","",ROUND(I139*N(D139),2))</f>
        <v/>
      </c>
      <c r="K139" s="19">
        <f>IF(A139&amp;""="","",E139-D139)</f>
        <v/>
      </c>
      <c r="L139" s="20">
        <f>IF(A139&amp;""="","",IF(N(E139)&gt;0,(E139-D139)/E139,""))</f>
        <v/>
      </c>
      <c r="M139" s="19">
        <f>IF(A139&amp;""="","",ROUND(I139*K139,2))</f>
        <v/>
      </c>
      <c r="N139" s="21">
        <f>IF(A139&amp;""="","",IFERROR(SUMIFS('الحركات'!$A$6:$A$1505,'الحركات'!$B$6:$B$1505,A139&amp;"",'الحركات'!$G$6:$G$1505,1)/COUNTIFS('الحركات'!$B$6:$B$1505,A139&amp;"",'الحركات'!$G$6:$G$1505,1),""))</f>
        <v/>
      </c>
      <c r="O139" s="18">
        <f>IF(OR(A139&amp;""="",N139=""),"",'الإعدادات'!$B$4-N139)</f>
        <v/>
      </c>
      <c r="P139" s="6">
        <f>IF(A139&amp;""="","",IF(N139="","بلا حركة",IF(I139&lt;=0,"نفد",IF(I139&lt;N(F139),"اطلب","متوفر"))))</f>
        <v/>
      </c>
      <c r="Q139" s="6">
        <f>IF(OR(A139&amp;""="",O139="",N(I139)&lt;=0),"",IF(O139&gt;='الإعدادات'!$B$5,"راكد",""))</f>
        <v/>
      </c>
      <c r="R139" s="18">
        <f>IF(OR(P139="نفد",P139="اطلب"),MAX(0,ROUNDUP(N(F139)*'الإعدادات'!$B$6-I139,0)),"")</f>
        <v/>
      </c>
      <c r="S139" s="18">
        <f>IF(N(R139)&gt;0,COUNTIFS($R$6:$R$205,"&gt;"&amp;R139)+COUNTIFS($R$6:R139,R139),"")</f>
        <v/>
      </c>
    </row>
    <row r="140">
      <c r="A140" s="5" t="n"/>
      <c r="B140" s="5" t="n"/>
      <c r="C140" s="5" t="n"/>
      <c r="D140" s="16" t="n"/>
      <c r="E140" s="16" t="n"/>
      <c r="F140" s="17" t="n"/>
      <c r="G140" s="18">
        <f>IF(A140&amp;""="","",SUMIFS('الحركات'!$C$6:$C$1505,'الحركات'!$B$6:$B$1505,A140&amp;"",'الحركات'!$D$6:$D$1505,"وارد"))</f>
        <v/>
      </c>
      <c r="H140" s="18">
        <f>IF(A140&amp;""="","",SUMIFS('الحركات'!$C$6:$C$1505,'الحركات'!$B$6:$B$1505,A140&amp;"",'الحركات'!$D$6:$D$1505,"منصرف"))</f>
        <v/>
      </c>
      <c r="I140" s="18">
        <f>IF(A140&amp;""="","",G140-H140)</f>
        <v/>
      </c>
      <c r="J140" s="19">
        <f>IF(A140&amp;""="","",ROUND(I140*N(D140),2))</f>
        <v/>
      </c>
      <c r="K140" s="19">
        <f>IF(A140&amp;""="","",E140-D140)</f>
        <v/>
      </c>
      <c r="L140" s="20">
        <f>IF(A140&amp;""="","",IF(N(E140)&gt;0,(E140-D140)/E140,""))</f>
        <v/>
      </c>
      <c r="M140" s="19">
        <f>IF(A140&amp;""="","",ROUND(I140*K140,2))</f>
        <v/>
      </c>
      <c r="N140" s="21">
        <f>IF(A140&amp;""="","",IFERROR(SUMIFS('الحركات'!$A$6:$A$1505,'الحركات'!$B$6:$B$1505,A140&amp;"",'الحركات'!$G$6:$G$1505,1)/COUNTIFS('الحركات'!$B$6:$B$1505,A140&amp;"",'الحركات'!$G$6:$G$1505,1),""))</f>
        <v/>
      </c>
      <c r="O140" s="18">
        <f>IF(OR(A140&amp;""="",N140=""),"",'الإعدادات'!$B$4-N140)</f>
        <v/>
      </c>
      <c r="P140" s="6">
        <f>IF(A140&amp;""="","",IF(N140="","بلا حركة",IF(I140&lt;=0,"نفد",IF(I140&lt;N(F140),"اطلب","متوفر"))))</f>
        <v/>
      </c>
      <c r="Q140" s="6">
        <f>IF(OR(A140&amp;""="",O140="",N(I140)&lt;=0),"",IF(O140&gt;='الإعدادات'!$B$5,"راكد",""))</f>
        <v/>
      </c>
      <c r="R140" s="18">
        <f>IF(OR(P140="نفد",P140="اطلب"),MAX(0,ROUNDUP(N(F140)*'الإعدادات'!$B$6-I140,0)),"")</f>
        <v/>
      </c>
      <c r="S140" s="18">
        <f>IF(N(R140)&gt;0,COUNTIFS($R$6:$R$205,"&gt;"&amp;R140)+COUNTIFS($R$6:R140,R140),"")</f>
        <v/>
      </c>
    </row>
    <row r="141">
      <c r="A141" s="5" t="n"/>
      <c r="B141" s="5" t="n"/>
      <c r="C141" s="5" t="n"/>
      <c r="D141" s="16" t="n"/>
      <c r="E141" s="16" t="n"/>
      <c r="F141" s="17" t="n"/>
      <c r="G141" s="18">
        <f>IF(A141&amp;""="","",SUMIFS('الحركات'!$C$6:$C$1505,'الحركات'!$B$6:$B$1505,A141&amp;"",'الحركات'!$D$6:$D$1505,"وارد"))</f>
        <v/>
      </c>
      <c r="H141" s="18">
        <f>IF(A141&amp;""="","",SUMIFS('الحركات'!$C$6:$C$1505,'الحركات'!$B$6:$B$1505,A141&amp;"",'الحركات'!$D$6:$D$1505,"منصرف"))</f>
        <v/>
      </c>
      <c r="I141" s="18">
        <f>IF(A141&amp;""="","",G141-H141)</f>
        <v/>
      </c>
      <c r="J141" s="19">
        <f>IF(A141&amp;""="","",ROUND(I141*N(D141),2))</f>
        <v/>
      </c>
      <c r="K141" s="19">
        <f>IF(A141&amp;""="","",E141-D141)</f>
        <v/>
      </c>
      <c r="L141" s="20">
        <f>IF(A141&amp;""="","",IF(N(E141)&gt;0,(E141-D141)/E141,""))</f>
        <v/>
      </c>
      <c r="M141" s="19">
        <f>IF(A141&amp;""="","",ROUND(I141*K141,2))</f>
        <v/>
      </c>
      <c r="N141" s="21">
        <f>IF(A141&amp;""="","",IFERROR(SUMIFS('الحركات'!$A$6:$A$1505,'الحركات'!$B$6:$B$1505,A141&amp;"",'الحركات'!$G$6:$G$1505,1)/COUNTIFS('الحركات'!$B$6:$B$1505,A141&amp;"",'الحركات'!$G$6:$G$1505,1),""))</f>
        <v/>
      </c>
      <c r="O141" s="18">
        <f>IF(OR(A141&amp;""="",N141=""),"",'الإعدادات'!$B$4-N141)</f>
        <v/>
      </c>
      <c r="P141" s="6">
        <f>IF(A141&amp;""="","",IF(N141="","بلا حركة",IF(I141&lt;=0,"نفد",IF(I141&lt;N(F141),"اطلب","متوفر"))))</f>
        <v/>
      </c>
      <c r="Q141" s="6">
        <f>IF(OR(A141&amp;""="",O141="",N(I141)&lt;=0),"",IF(O141&gt;='الإعدادات'!$B$5,"راكد",""))</f>
        <v/>
      </c>
      <c r="R141" s="18">
        <f>IF(OR(P141="نفد",P141="اطلب"),MAX(0,ROUNDUP(N(F141)*'الإعدادات'!$B$6-I141,0)),"")</f>
        <v/>
      </c>
      <c r="S141" s="18">
        <f>IF(N(R141)&gt;0,COUNTIFS($R$6:$R$205,"&gt;"&amp;R141)+COUNTIFS($R$6:R141,R141),"")</f>
        <v/>
      </c>
    </row>
    <row r="142">
      <c r="A142" s="5" t="n"/>
      <c r="B142" s="5" t="n"/>
      <c r="C142" s="5" t="n"/>
      <c r="D142" s="16" t="n"/>
      <c r="E142" s="16" t="n"/>
      <c r="F142" s="17" t="n"/>
      <c r="G142" s="18">
        <f>IF(A142&amp;""="","",SUMIFS('الحركات'!$C$6:$C$1505,'الحركات'!$B$6:$B$1505,A142&amp;"",'الحركات'!$D$6:$D$1505,"وارد"))</f>
        <v/>
      </c>
      <c r="H142" s="18">
        <f>IF(A142&amp;""="","",SUMIFS('الحركات'!$C$6:$C$1505,'الحركات'!$B$6:$B$1505,A142&amp;"",'الحركات'!$D$6:$D$1505,"منصرف"))</f>
        <v/>
      </c>
      <c r="I142" s="18">
        <f>IF(A142&amp;""="","",G142-H142)</f>
        <v/>
      </c>
      <c r="J142" s="19">
        <f>IF(A142&amp;""="","",ROUND(I142*N(D142),2))</f>
        <v/>
      </c>
      <c r="K142" s="19">
        <f>IF(A142&amp;""="","",E142-D142)</f>
        <v/>
      </c>
      <c r="L142" s="20">
        <f>IF(A142&amp;""="","",IF(N(E142)&gt;0,(E142-D142)/E142,""))</f>
        <v/>
      </c>
      <c r="M142" s="19">
        <f>IF(A142&amp;""="","",ROUND(I142*K142,2))</f>
        <v/>
      </c>
      <c r="N142" s="21">
        <f>IF(A142&amp;""="","",IFERROR(SUMIFS('الحركات'!$A$6:$A$1505,'الحركات'!$B$6:$B$1505,A142&amp;"",'الحركات'!$G$6:$G$1505,1)/COUNTIFS('الحركات'!$B$6:$B$1505,A142&amp;"",'الحركات'!$G$6:$G$1505,1),""))</f>
        <v/>
      </c>
      <c r="O142" s="18">
        <f>IF(OR(A142&amp;""="",N142=""),"",'الإعدادات'!$B$4-N142)</f>
        <v/>
      </c>
      <c r="P142" s="6">
        <f>IF(A142&amp;""="","",IF(N142="","بلا حركة",IF(I142&lt;=0,"نفد",IF(I142&lt;N(F142),"اطلب","متوفر"))))</f>
        <v/>
      </c>
      <c r="Q142" s="6">
        <f>IF(OR(A142&amp;""="",O142="",N(I142)&lt;=0),"",IF(O142&gt;='الإعدادات'!$B$5,"راكد",""))</f>
        <v/>
      </c>
      <c r="R142" s="18">
        <f>IF(OR(P142="نفد",P142="اطلب"),MAX(0,ROUNDUP(N(F142)*'الإعدادات'!$B$6-I142,0)),"")</f>
        <v/>
      </c>
      <c r="S142" s="18">
        <f>IF(N(R142)&gt;0,COUNTIFS($R$6:$R$205,"&gt;"&amp;R142)+COUNTIFS($R$6:R142,R142),"")</f>
        <v/>
      </c>
    </row>
    <row r="143">
      <c r="A143" s="5" t="n"/>
      <c r="B143" s="5" t="n"/>
      <c r="C143" s="5" t="n"/>
      <c r="D143" s="16" t="n"/>
      <c r="E143" s="16" t="n"/>
      <c r="F143" s="17" t="n"/>
      <c r="G143" s="18">
        <f>IF(A143&amp;""="","",SUMIFS('الحركات'!$C$6:$C$1505,'الحركات'!$B$6:$B$1505,A143&amp;"",'الحركات'!$D$6:$D$1505,"وارد"))</f>
        <v/>
      </c>
      <c r="H143" s="18">
        <f>IF(A143&amp;""="","",SUMIFS('الحركات'!$C$6:$C$1505,'الحركات'!$B$6:$B$1505,A143&amp;"",'الحركات'!$D$6:$D$1505,"منصرف"))</f>
        <v/>
      </c>
      <c r="I143" s="18">
        <f>IF(A143&amp;""="","",G143-H143)</f>
        <v/>
      </c>
      <c r="J143" s="19">
        <f>IF(A143&amp;""="","",ROUND(I143*N(D143),2))</f>
        <v/>
      </c>
      <c r="K143" s="19">
        <f>IF(A143&amp;""="","",E143-D143)</f>
        <v/>
      </c>
      <c r="L143" s="20">
        <f>IF(A143&amp;""="","",IF(N(E143)&gt;0,(E143-D143)/E143,""))</f>
        <v/>
      </c>
      <c r="M143" s="19">
        <f>IF(A143&amp;""="","",ROUND(I143*K143,2))</f>
        <v/>
      </c>
      <c r="N143" s="21">
        <f>IF(A143&amp;""="","",IFERROR(SUMIFS('الحركات'!$A$6:$A$1505,'الحركات'!$B$6:$B$1505,A143&amp;"",'الحركات'!$G$6:$G$1505,1)/COUNTIFS('الحركات'!$B$6:$B$1505,A143&amp;"",'الحركات'!$G$6:$G$1505,1),""))</f>
        <v/>
      </c>
      <c r="O143" s="18">
        <f>IF(OR(A143&amp;""="",N143=""),"",'الإعدادات'!$B$4-N143)</f>
        <v/>
      </c>
      <c r="P143" s="6">
        <f>IF(A143&amp;""="","",IF(N143="","بلا حركة",IF(I143&lt;=0,"نفد",IF(I143&lt;N(F143),"اطلب","متوفر"))))</f>
        <v/>
      </c>
      <c r="Q143" s="6">
        <f>IF(OR(A143&amp;""="",O143="",N(I143)&lt;=0),"",IF(O143&gt;='الإعدادات'!$B$5,"راكد",""))</f>
        <v/>
      </c>
      <c r="R143" s="18">
        <f>IF(OR(P143="نفد",P143="اطلب"),MAX(0,ROUNDUP(N(F143)*'الإعدادات'!$B$6-I143,0)),"")</f>
        <v/>
      </c>
      <c r="S143" s="18">
        <f>IF(N(R143)&gt;0,COUNTIFS($R$6:$R$205,"&gt;"&amp;R143)+COUNTIFS($R$6:R143,R143),"")</f>
        <v/>
      </c>
    </row>
    <row r="144">
      <c r="A144" s="5" t="n"/>
      <c r="B144" s="5" t="n"/>
      <c r="C144" s="5" t="n"/>
      <c r="D144" s="16" t="n"/>
      <c r="E144" s="16" t="n"/>
      <c r="F144" s="17" t="n"/>
      <c r="G144" s="18">
        <f>IF(A144&amp;""="","",SUMIFS('الحركات'!$C$6:$C$1505,'الحركات'!$B$6:$B$1505,A144&amp;"",'الحركات'!$D$6:$D$1505,"وارد"))</f>
        <v/>
      </c>
      <c r="H144" s="18">
        <f>IF(A144&amp;""="","",SUMIFS('الحركات'!$C$6:$C$1505,'الحركات'!$B$6:$B$1505,A144&amp;"",'الحركات'!$D$6:$D$1505,"منصرف"))</f>
        <v/>
      </c>
      <c r="I144" s="18">
        <f>IF(A144&amp;""="","",G144-H144)</f>
        <v/>
      </c>
      <c r="J144" s="19">
        <f>IF(A144&amp;""="","",ROUND(I144*N(D144),2))</f>
        <v/>
      </c>
      <c r="K144" s="19">
        <f>IF(A144&amp;""="","",E144-D144)</f>
        <v/>
      </c>
      <c r="L144" s="20">
        <f>IF(A144&amp;""="","",IF(N(E144)&gt;0,(E144-D144)/E144,""))</f>
        <v/>
      </c>
      <c r="M144" s="19">
        <f>IF(A144&amp;""="","",ROUND(I144*K144,2))</f>
        <v/>
      </c>
      <c r="N144" s="21">
        <f>IF(A144&amp;""="","",IFERROR(SUMIFS('الحركات'!$A$6:$A$1505,'الحركات'!$B$6:$B$1505,A144&amp;"",'الحركات'!$G$6:$G$1505,1)/COUNTIFS('الحركات'!$B$6:$B$1505,A144&amp;"",'الحركات'!$G$6:$G$1505,1),""))</f>
        <v/>
      </c>
      <c r="O144" s="18">
        <f>IF(OR(A144&amp;""="",N144=""),"",'الإعدادات'!$B$4-N144)</f>
        <v/>
      </c>
      <c r="P144" s="6">
        <f>IF(A144&amp;""="","",IF(N144="","بلا حركة",IF(I144&lt;=0,"نفد",IF(I144&lt;N(F144),"اطلب","متوفر"))))</f>
        <v/>
      </c>
      <c r="Q144" s="6">
        <f>IF(OR(A144&amp;""="",O144="",N(I144)&lt;=0),"",IF(O144&gt;='الإعدادات'!$B$5,"راكد",""))</f>
        <v/>
      </c>
      <c r="R144" s="18">
        <f>IF(OR(P144="نفد",P144="اطلب"),MAX(0,ROUNDUP(N(F144)*'الإعدادات'!$B$6-I144,0)),"")</f>
        <v/>
      </c>
      <c r="S144" s="18">
        <f>IF(N(R144)&gt;0,COUNTIFS($R$6:$R$205,"&gt;"&amp;R144)+COUNTIFS($R$6:R144,R144),"")</f>
        <v/>
      </c>
    </row>
    <row r="145">
      <c r="A145" s="5" t="n"/>
      <c r="B145" s="5" t="n"/>
      <c r="C145" s="5" t="n"/>
      <c r="D145" s="16" t="n"/>
      <c r="E145" s="16" t="n"/>
      <c r="F145" s="17" t="n"/>
      <c r="G145" s="18">
        <f>IF(A145&amp;""="","",SUMIFS('الحركات'!$C$6:$C$1505,'الحركات'!$B$6:$B$1505,A145&amp;"",'الحركات'!$D$6:$D$1505,"وارد"))</f>
        <v/>
      </c>
      <c r="H145" s="18">
        <f>IF(A145&amp;""="","",SUMIFS('الحركات'!$C$6:$C$1505,'الحركات'!$B$6:$B$1505,A145&amp;"",'الحركات'!$D$6:$D$1505,"منصرف"))</f>
        <v/>
      </c>
      <c r="I145" s="18">
        <f>IF(A145&amp;""="","",G145-H145)</f>
        <v/>
      </c>
      <c r="J145" s="19">
        <f>IF(A145&amp;""="","",ROUND(I145*N(D145),2))</f>
        <v/>
      </c>
      <c r="K145" s="19">
        <f>IF(A145&amp;""="","",E145-D145)</f>
        <v/>
      </c>
      <c r="L145" s="20">
        <f>IF(A145&amp;""="","",IF(N(E145)&gt;0,(E145-D145)/E145,""))</f>
        <v/>
      </c>
      <c r="M145" s="19">
        <f>IF(A145&amp;""="","",ROUND(I145*K145,2))</f>
        <v/>
      </c>
      <c r="N145" s="21">
        <f>IF(A145&amp;""="","",IFERROR(SUMIFS('الحركات'!$A$6:$A$1505,'الحركات'!$B$6:$B$1505,A145&amp;"",'الحركات'!$G$6:$G$1505,1)/COUNTIFS('الحركات'!$B$6:$B$1505,A145&amp;"",'الحركات'!$G$6:$G$1505,1),""))</f>
        <v/>
      </c>
      <c r="O145" s="18">
        <f>IF(OR(A145&amp;""="",N145=""),"",'الإعدادات'!$B$4-N145)</f>
        <v/>
      </c>
      <c r="P145" s="6">
        <f>IF(A145&amp;""="","",IF(N145="","بلا حركة",IF(I145&lt;=0,"نفد",IF(I145&lt;N(F145),"اطلب","متوفر"))))</f>
        <v/>
      </c>
      <c r="Q145" s="6">
        <f>IF(OR(A145&amp;""="",O145="",N(I145)&lt;=0),"",IF(O145&gt;='الإعدادات'!$B$5,"راكد",""))</f>
        <v/>
      </c>
      <c r="R145" s="18">
        <f>IF(OR(P145="نفد",P145="اطلب"),MAX(0,ROUNDUP(N(F145)*'الإعدادات'!$B$6-I145,0)),"")</f>
        <v/>
      </c>
      <c r="S145" s="18">
        <f>IF(N(R145)&gt;0,COUNTIFS($R$6:$R$205,"&gt;"&amp;R145)+COUNTIFS($R$6:R145,R145),"")</f>
        <v/>
      </c>
    </row>
    <row r="146">
      <c r="A146" s="5" t="n"/>
      <c r="B146" s="5" t="n"/>
      <c r="C146" s="5" t="n"/>
      <c r="D146" s="16" t="n"/>
      <c r="E146" s="16" t="n"/>
      <c r="F146" s="17" t="n"/>
      <c r="G146" s="18">
        <f>IF(A146&amp;""="","",SUMIFS('الحركات'!$C$6:$C$1505,'الحركات'!$B$6:$B$1505,A146&amp;"",'الحركات'!$D$6:$D$1505,"وارد"))</f>
        <v/>
      </c>
      <c r="H146" s="18">
        <f>IF(A146&amp;""="","",SUMIFS('الحركات'!$C$6:$C$1505,'الحركات'!$B$6:$B$1505,A146&amp;"",'الحركات'!$D$6:$D$1505,"منصرف"))</f>
        <v/>
      </c>
      <c r="I146" s="18">
        <f>IF(A146&amp;""="","",G146-H146)</f>
        <v/>
      </c>
      <c r="J146" s="19">
        <f>IF(A146&amp;""="","",ROUND(I146*N(D146),2))</f>
        <v/>
      </c>
      <c r="K146" s="19">
        <f>IF(A146&amp;""="","",E146-D146)</f>
        <v/>
      </c>
      <c r="L146" s="20">
        <f>IF(A146&amp;""="","",IF(N(E146)&gt;0,(E146-D146)/E146,""))</f>
        <v/>
      </c>
      <c r="M146" s="19">
        <f>IF(A146&amp;""="","",ROUND(I146*K146,2))</f>
        <v/>
      </c>
      <c r="N146" s="21">
        <f>IF(A146&amp;""="","",IFERROR(SUMIFS('الحركات'!$A$6:$A$1505,'الحركات'!$B$6:$B$1505,A146&amp;"",'الحركات'!$G$6:$G$1505,1)/COUNTIFS('الحركات'!$B$6:$B$1505,A146&amp;"",'الحركات'!$G$6:$G$1505,1),""))</f>
        <v/>
      </c>
      <c r="O146" s="18">
        <f>IF(OR(A146&amp;""="",N146=""),"",'الإعدادات'!$B$4-N146)</f>
        <v/>
      </c>
      <c r="P146" s="6">
        <f>IF(A146&amp;""="","",IF(N146="","بلا حركة",IF(I146&lt;=0,"نفد",IF(I146&lt;N(F146),"اطلب","متوفر"))))</f>
        <v/>
      </c>
      <c r="Q146" s="6">
        <f>IF(OR(A146&amp;""="",O146="",N(I146)&lt;=0),"",IF(O146&gt;='الإعدادات'!$B$5,"راكد",""))</f>
        <v/>
      </c>
      <c r="R146" s="18">
        <f>IF(OR(P146="نفد",P146="اطلب"),MAX(0,ROUNDUP(N(F146)*'الإعدادات'!$B$6-I146,0)),"")</f>
        <v/>
      </c>
      <c r="S146" s="18">
        <f>IF(N(R146)&gt;0,COUNTIFS($R$6:$R$205,"&gt;"&amp;R146)+COUNTIFS($R$6:R146,R146),"")</f>
        <v/>
      </c>
    </row>
    <row r="147">
      <c r="A147" s="5" t="n"/>
      <c r="B147" s="5" t="n"/>
      <c r="C147" s="5" t="n"/>
      <c r="D147" s="16" t="n"/>
      <c r="E147" s="16" t="n"/>
      <c r="F147" s="17" t="n"/>
      <c r="G147" s="18">
        <f>IF(A147&amp;""="","",SUMIFS('الحركات'!$C$6:$C$1505,'الحركات'!$B$6:$B$1505,A147&amp;"",'الحركات'!$D$6:$D$1505,"وارد"))</f>
        <v/>
      </c>
      <c r="H147" s="18">
        <f>IF(A147&amp;""="","",SUMIFS('الحركات'!$C$6:$C$1505,'الحركات'!$B$6:$B$1505,A147&amp;"",'الحركات'!$D$6:$D$1505,"منصرف"))</f>
        <v/>
      </c>
      <c r="I147" s="18">
        <f>IF(A147&amp;""="","",G147-H147)</f>
        <v/>
      </c>
      <c r="J147" s="19">
        <f>IF(A147&amp;""="","",ROUND(I147*N(D147),2))</f>
        <v/>
      </c>
      <c r="K147" s="19">
        <f>IF(A147&amp;""="","",E147-D147)</f>
        <v/>
      </c>
      <c r="L147" s="20">
        <f>IF(A147&amp;""="","",IF(N(E147)&gt;0,(E147-D147)/E147,""))</f>
        <v/>
      </c>
      <c r="M147" s="19">
        <f>IF(A147&amp;""="","",ROUND(I147*K147,2))</f>
        <v/>
      </c>
      <c r="N147" s="21">
        <f>IF(A147&amp;""="","",IFERROR(SUMIFS('الحركات'!$A$6:$A$1505,'الحركات'!$B$6:$B$1505,A147&amp;"",'الحركات'!$G$6:$G$1505,1)/COUNTIFS('الحركات'!$B$6:$B$1505,A147&amp;"",'الحركات'!$G$6:$G$1505,1),""))</f>
        <v/>
      </c>
      <c r="O147" s="18">
        <f>IF(OR(A147&amp;""="",N147=""),"",'الإعدادات'!$B$4-N147)</f>
        <v/>
      </c>
      <c r="P147" s="6">
        <f>IF(A147&amp;""="","",IF(N147="","بلا حركة",IF(I147&lt;=0,"نفد",IF(I147&lt;N(F147),"اطلب","متوفر"))))</f>
        <v/>
      </c>
      <c r="Q147" s="6">
        <f>IF(OR(A147&amp;""="",O147="",N(I147)&lt;=0),"",IF(O147&gt;='الإعدادات'!$B$5,"راكد",""))</f>
        <v/>
      </c>
      <c r="R147" s="18">
        <f>IF(OR(P147="نفد",P147="اطلب"),MAX(0,ROUNDUP(N(F147)*'الإعدادات'!$B$6-I147,0)),"")</f>
        <v/>
      </c>
      <c r="S147" s="18">
        <f>IF(N(R147)&gt;0,COUNTIFS($R$6:$R$205,"&gt;"&amp;R147)+COUNTIFS($R$6:R147,R147),"")</f>
        <v/>
      </c>
    </row>
    <row r="148">
      <c r="A148" s="5" t="n"/>
      <c r="B148" s="5" t="n"/>
      <c r="C148" s="5" t="n"/>
      <c r="D148" s="16" t="n"/>
      <c r="E148" s="16" t="n"/>
      <c r="F148" s="17" t="n"/>
      <c r="G148" s="18">
        <f>IF(A148&amp;""="","",SUMIFS('الحركات'!$C$6:$C$1505,'الحركات'!$B$6:$B$1505,A148&amp;"",'الحركات'!$D$6:$D$1505,"وارد"))</f>
        <v/>
      </c>
      <c r="H148" s="18">
        <f>IF(A148&amp;""="","",SUMIFS('الحركات'!$C$6:$C$1505,'الحركات'!$B$6:$B$1505,A148&amp;"",'الحركات'!$D$6:$D$1505,"منصرف"))</f>
        <v/>
      </c>
      <c r="I148" s="18">
        <f>IF(A148&amp;""="","",G148-H148)</f>
        <v/>
      </c>
      <c r="J148" s="19">
        <f>IF(A148&amp;""="","",ROUND(I148*N(D148),2))</f>
        <v/>
      </c>
      <c r="K148" s="19">
        <f>IF(A148&amp;""="","",E148-D148)</f>
        <v/>
      </c>
      <c r="L148" s="20">
        <f>IF(A148&amp;""="","",IF(N(E148)&gt;0,(E148-D148)/E148,""))</f>
        <v/>
      </c>
      <c r="M148" s="19">
        <f>IF(A148&amp;""="","",ROUND(I148*K148,2))</f>
        <v/>
      </c>
      <c r="N148" s="21">
        <f>IF(A148&amp;""="","",IFERROR(SUMIFS('الحركات'!$A$6:$A$1505,'الحركات'!$B$6:$B$1505,A148&amp;"",'الحركات'!$G$6:$G$1505,1)/COUNTIFS('الحركات'!$B$6:$B$1505,A148&amp;"",'الحركات'!$G$6:$G$1505,1),""))</f>
        <v/>
      </c>
      <c r="O148" s="18">
        <f>IF(OR(A148&amp;""="",N148=""),"",'الإعدادات'!$B$4-N148)</f>
        <v/>
      </c>
      <c r="P148" s="6">
        <f>IF(A148&amp;""="","",IF(N148="","بلا حركة",IF(I148&lt;=0,"نفد",IF(I148&lt;N(F148),"اطلب","متوفر"))))</f>
        <v/>
      </c>
      <c r="Q148" s="6">
        <f>IF(OR(A148&amp;""="",O148="",N(I148)&lt;=0),"",IF(O148&gt;='الإعدادات'!$B$5,"راكد",""))</f>
        <v/>
      </c>
      <c r="R148" s="18">
        <f>IF(OR(P148="نفد",P148="اطلب"),MAX(0,ROUNDUP(N(F148)*'الإعدادات'!$B$6-I148,0)),"")</f>
        <v/>
      </c>
      <c r="S148" s="18">
        <f>IF(N(R148)&gt;0,COUNTIFS($R$6:$R$205,"&gt;"&amp;R148)+COUNTIFS($R$6:R148,R148),"")</f>
        <v/>
      </c>
    </row>
    <row r="149">
      <c r="A149" s="5" t="n"/>
      <c r="B149" s="5" t="n"/>
      <c r="C149" s="5" t="n"/>
      <c r="D149" s="16" t="n"/>
      <c r="E149" s="16" t="n"/>
      <c r="F149" s="17" t="n"/>
      <c r="G149" s="18">
        <f>IF(A149&amp;""="","",SUMIFS('الحركات'!$C$6:$C$1505,'الحركات'!$B$6:$B$1505,A149&amp;"",'الحركات'!$D$6:$D$1505,"وارد"))</f>
        <v/>
      </c>
      <c r="H149" s="18">
        <f>IF(A149&amp;""="","",SUMIFS('الحركات'!$C$6:$C$1505,'الحركات'!$B$6:$B$1505,A149&amp;"",'الحركات'!$D$6:$D$1505,"منصرف"))</f>
        <v/>
      </c>
      <c r="I149" s="18">
        <f>IF(A149&amp;""="","",G149-H149)</f>
        <v/>
      </c>
      <c r="J149" s="19">
        <f>IF(A149&amp;""="","",ROUND(I149*N(D149),2))</f>
        <v/>
      </c>
      <c r="K149" s="19">
        <f>IF(A149&amp;""="","",E149-D149)</f>
        <v/>
      </c>
      <c r="L149" s="20">
        <f>IF(A149&amp;""="","",IF(N(E149)&gt;0,(E149-D149)/E149,""))</f>
        <v/>
      </c>
      <c r="M149" s="19">
        <f>IF(A149&amp;""="","",ROUND(I149*K149,2))</f>
        <v/>
      </c>
      <c r="N149" s="21">
        <f>IF(A149&amp;""="","",IFERROR(SUMIFS('الحركات'!$A$6:$A$1505,'الحركات'!$B$6:$B$1505,A149&amp;"",'الحركات'!$G$6:$G$1505,1)/COUNTIFS('الحركات'!$B$6:$B$1505,A149&amp;"",'الحركات'!$G$6:$G$1505,1),""))</f>
        <v/>
      </c>
      <c r="O149" s="18">
        <f>IF(OR(A149&amp;""="",N149=""),"",'الإعدادات'!$B$4-N149)</f>
        <v/>
      </c>
      <c r="P149" s="6">
        <f>IF(A149&amp;""="","",IF(N149="","بلا حركة",IF(I149&lt;=0,"نفد",IF(I149&lt;N(F149),"اطلب","متوفر"))))</f>
        <v/>
      </c>
      <c r="Q149" s="6">
        <f>IF(OR(A149&amp;""="",O149="",N(I149)&lt;=0),"",IF(O149&gt;='الإعدادات'!$B$5,"راكد",""))</f>
        <v/>
      </c>
      <c r="R149" s="18">
        <f>IF(OR(P149="نفد",P149="اطلب"),MAX(0,ROUNDUP(N(F149)*'الإعدادات'!$B$6-I149,0)),"")</f>
        <v/>
      </c>
      <c r="S149" s="18">
        <f>IF(N(R149)&gt;0,COUNTIFS($R$6:$R$205,"&gt;"&amp;R149)+COUNTIFS($R$6:R149,R149),"")</f>
        <v/>
      </c>
    </row>
    <row r="150">
      <c r="A150" s="5" t="n"/>
      <c r="B150" s="5" t="n"/>
      <c r="C150" s="5" t="n"/>
      <c r="D150" s="16" t="n"/>
      <c r="E150" s="16" t="n"/>
      <c r="F150" s="17" t="n"/>
      <c r="G150" s="18">
        <f>IF(A150&amp;""="","",SUMIFS('الحركات'!$C$6:$C$1505,'الحركات'!$B$6:$B$1505,A150&amp;"",'الحركات'!$D$6:$D$1505,"وارد"))</f>
        <v/>
      </c>
      <c r="H150" s="18">
        <f>IF(A150&amp;""="","",SUMIFS('الحركات'!$C$6:$C$1505,'الحركات'!$B$6:$B$1505,A150&amp;"",'الحركات'!$D$6:$D$1505,"منصرف"))</f>
        <v/>
      </c>
      <c r="I150" s="18">
        <f>IF(A150&amp;""="","",G150-H150)</f>
        <v/>
      </c>
      <c r="J150" s="19">
        <f>IF(A150&amp;""="","",ROUND(I150*N(D150),2))</f>
        <v/>
      </c>
      <c r="K150" s="19">
        <f>IF(A150&amp;""="","",E150-D150)</f>
        <v/>
      </c>
      <c r="L150" s="20">
        <f>IF(A150&amp;""="","",IF(N(E150)&gt;0,(E150-D150)/E150,""))</f>
        <v/>
      </c>
      <c r="M150" s="19">
        <f>IF(A150&amp;""="","",ROUND(I150*K150,2))</f>
        <v/>
      </c>
      <c r="N150" s="21">
        <f>IF(A150&amp;""="","",IFERROR(SUMIFS('الحركات'!$A$6:$A$1505,'الحركات'!$B$6:$B$1505,A150&amp;"",'الحركات'!$G$6:$G$1505,1)/COUNTIFS('الحركات'!$B$6:$B$1505,A150&amp;"",'الحركات'!$G$6:$G$1505,1),""))</f>
        <v/>
      </c>
      <c r="O150" s="18">
        <f>IF(OR(A150&amp;""="",N150=""),"",'الإعدادات'!$B$4-N150)</f>
        <v/>
      </c>
      <c r="P150" s="6">
        <f>IF(A150&amp;""="","",IF(N150="","بلا حركة",IF(I150&lt;=0,"نفد",IF(I150&lt;N(F150),"اطلب","متوفر"))))</f>
        <v/>
      </c>
      <c r="Q150" s="6">
        <f>IF(OR(A150&amp;""="",O150="",N(I150)&lt;=0),"",IF(O150&gt;='الإعدادات'!$B$5,"راكد",""))</f>
        <v/>
      </c>
      <c r="R150" s="18">
        <f>IF(OR(P150="نفد",P150="اطلب"),MAX(0,ROUNDUP(N(F150)*'الإعدادات'!$B$6-I150,0)),"")</f>
        <v/>
      </c>
      <c r="S150" s="18">
        <f>IF(N(R150)&gt;0,COUNTIFS($R$6:$R$205,"&gt;"&amp;R150)+COUNTIFS($R$6:R150,R150),"")</f>
        <v/>
      </c>
    </row>
    <row r="151">
      <c r="A151" s="5" t="n"/>
      <c r="B151" s="5" t="n"/>
      <c r="C151" s="5" t="n"/>
      <c r="D151" s="16" t="n"/>
      <c r="E151" s="16" t="n"/>
      <c r="F151" s="17" t="n"/>
      <c r="G151" s="18">
        <f>IF(A151&amp;""="","",SUMIFS('الحركات'!$C$6:$C$1505,'الحركات'!$B$6:$B$1505,A151&amp;"",'الحركات'!$D$6:$D$1505,"وارد"))</f>
        <v/>
      </c>
      <c r="H151" s="18">
        <f>IF(A151&amp;""="","",SUMIFS('الحركات'!$C$6:$C$1505,'الحركات'!$B$6:$B$1505,A151&amp;"",'الحركات'!$D$6:$D$1505,"منصرف"))</f>
        <v/>
      </c>
      <c r="I151" s="18">
        <f>IF(A151&amp;""="","",G151-H151)</f>
        <v/>
      </c>
      <c r="J151" s="19">
        <f>IF(A151&amp;""="","",ROUND(I151*N(D151),2))</f>
        <v/>
      </c>
      <c r="K151" s="19">
        <f>IF(A151&amp;""="","",E151-D151)</f>
        <v/>
      </c>
      <c r="L151" s="20">
        <f>IF(A151&amp;""="","",IF(N(E151)&gt;0,(E151-D151)/E151,""))</f>
        <v/>
      </c>
      <c r="M151" s="19">
        <f>IF(A151&amp;""="","",ROUND(I151*K151,2))</f>
        <v/>
      </c>
      <c r="N151" s="21">
        <f>IF(A151&amp;""="","",IFERROR(SUMIFS('الحركات'!$A$6:$A$1505,'الحركات'!$B$6:$B$1505,A151&amp;"",'الحركات'!$G$6:$G$1505,1)/COUNTIFS('الحركات'!$B$6:$B$1505,A151&amp;"",'الحركات'!$G$6:$G$1505,1),""))</f>
        <v/>
      </c>
      <c r="O151" s="18">
        <f>IF(OR(A151&amp;""="",N151=""),"",'الإعدادات'!$B$4-N151)</f>
        <v/>
      </c>
      <c r="P151" s="6">
        <f>IF(A151&amp;""="","",IF(N151="","بلا حركة",IF(I151&lt;=0,"نفد",IF(I151&lt;N(F151),"اطلب","متوفر"))))</f>
        <v/>
      </c>
      <c r="Q151" s="6">
        <f>IF(OR(A151&amp;""="",O151="",N(I151)&lt;=0),"",IF(O151&gt;='الإعدادات'!$B$5,"راكد",""))</f>
        <v/>
      </c>
      <c r="R151" s="18">
        <f>IF(OR(P151="نفد",P151="اطلب"),MAX(0,ROUNDUP(N(F151)*'الإعدادات'!$B$6-I151,0)),"")</f>
        <v/>
      </c>
      <c r="S151" s="18">
        <f>IF(N(R151)&gt;0,COUNTIFS($R$6:$R$205,"&gt;"&amp;R151)+COUNTIFS($R$6:R151,R151),"")</f>
        <v/>
      </c>
    </row>
    <row r="152">
      <c r="A152" s="5" t="n"/>
      <c r="B152" s="5" t="n"/>
      <c r="C152" s="5" t="n"/>
      <c r="D152" s="16" t="n"/>
      <c r="E152" s="16" t="n"/>
      <c r="F152" s="17" t="n"/>
      <c r="G152" s="18">
        <f>IF(A152&amp;""="","",SUMIFS('الحركات'!$C$6:$C$1505,'الحركات'!$B$6:$B$1505,A152&amp;"",'الحركات'!$D$6:$D$1505,"وارد"))</f>
        <v/>
      </c>
      <c r="H152" s="18">
        <f>IF(A152&amp;""="","",SUMIFS('الحركات'!$C$6:$C$1505,'الحركات'!$B$6:$B$1505,A152&amp;"",'الحركات'!$D$6:$D$1505,"منصرف"))</f>
        <v/>
      </c>
      <c r="I152" s="18">
        <f>IF(A152&amp;""="","",G152-H152)</f>
        <v/>
      </c>
      <c r="J152" s="19">
        <f>IF(A152&amp;""="","",ROUND(I152*N(D152),2))</f>
        <v/>
      </c>
      <c r="K152" s="19">
        <f>IF(A152&amp;""="","",E152-D152)</f>
        <v/>
      </c>
      <c r="L152" s="20">
        <f>IF(A152&amp;""="","",IF(N(E152)&gt;0,(E152-D152)/E152,""))</f>
        <v/>
      </c>
      <c r="M152" s="19">
        <f>IF(A152&amp;""="","",ROUND(I152*K152,2))</f>
        <v/>
      </c>
      <c r="N152" s="21">
        <f>IF(A152&amp;""="","",IFERROR(SUMIFS('الحركات'!$A$6:$A$1505,'الحركات'!$B$6:$B$1505,A152&amp;"",'الحركات'!$G$6:$G$1505,1)/COUNTIFS('الحركات'!$B$6:$B$1505,A152&amp;"",'الحركات'!$G$6:$G$1505,1),""))</f>
        <v/>
      </c>
      <c r="O152" s="18">
        <f>IF(OR(A152&amp;""="",N152=""),"",'الإعدادات'!$B$4-N152)</f>
        <v/>
      </c>
      <c r="P152" s="6">
        <f>IF(A152&amp;""="","",IF(N152="","بلا حركة",IF(I152&lt;=0,"نفد",IF(I152&lt;N(F152),"اطلب","متوفر"))))</f>
        <v/>
      </c>
      <c r="Q152" s="6">
        <f>IF(OR(A152&amp;""="",O152="",N(I152)&lt;=0),"",IF(O152&gt;='الإعدادات'!$B$5,"راكد",""))</f>
        <v/>
      </c>
      <c r="R152" s="18">
        <f>IF(OR(P152="نفد",P152="اطلب"),MAX(0,ROUNDUP(N(F152)*'الإعدادات'!$B$6-I152,0)),"")</f>
        <v/>
      </c>
      <c r="S152" s="18">
        <f>IF(N(R152)&gt;0,COUNTIFS($R$6:$R$205,"&gt;"&amp;R152)+COUNTIFS($R$6:R152,R152),"")</f>
        <v/>
      </c>
    </row>
    <row r="153">
      <c r="A153" s="5" t="n"/>
      <c r="B153" s="5" t="n"/>
      <c r="C153" s="5" t="n"/>
      <c r="D153" s="16" t="n"/>
      <c r="E153" s="16" t="n"/>
      <c r="F153" s="17" t="n"/>
      <c r="G153" s="18">
        <f>IF(A153&amp;""="","",SUMIFS('الحركات'!$C$6:$C$1505,'الحركات'!$B$6:$B$1505,A153&amp;"",'الحركات'!$D$6:$D$1505,"وارد"))</f>
        <v/>
      </c>
      <c r="H153" s="18">
        <f>IF(A153&amp;""="","",SUMIFS('الحركات'!$C$6:$C$1505,'الحركات'!$B$6:$B$1505,A153&amp;"",'الحركات'!$D$6:$D$1505,"منصرف"))</f>
        <v/>
      </c>
      <c r="I153" s="18">
        <f>IF(A153&amp;""="","",G153-H153)</f>
        <v/>
      </c>
      <c r="J153" s="19">
        <f>IF(A153&amp;""="","",ROUND(I153*N(D153),2))</f>
        <v/>
      </c>
      <c r="K153" s="19">
        <f>IF(A153&amp;""="","",E153-D153)</f>
        <v/>
      </c>
      <c r="L153" s="20">
        <f>IF(A153&amp;""="","",IF(N(E153)&gt;0,(E153-D153)/E153,""))</f>
        <v/>
      </c>
      <c r="M153" s="19">
        <f>IF(A153&amp;""="","",ROUND(I153*K153,2))</f>
        <v/>
      </c>
      <c r="N153" s="21">
        <f>IF(A153&amp;""="","",IFERROR(SUMIFS('الحركات'!$A$6:$A$1505,'الحركات'!$B$6:$B$1505,A153&amp;"",'الحركات'!$G$6:$G$1505,1)/COUNTIFS('الحركات'!$B$6:$B$1505,A153&amp;"",'الحركات'!$G$6:$G$1505,1),""))</f>
        <v/>
      </c>
      <c r="O153" s="18">
        <f>IF(OR(A153&amp;""="",N153=""),"",'الإعدادات'!$B$4-N153)</f>
        <v/>
      </c>
      <c r="P153" s="6">
        <f>IF(A153&amp;""="","",IF(N153="","بلا حركة",IF(I153&lt;=0,"نفد",IF(I153&lt;N(F153),"اطلب","متوفر"))))</f>
        <v/>
      </c>
      <c r="Q153" s="6">
        <f>IF(OR(A153&amp;""="",O153="",N(I153)&lt;=0),"",IF(O153&gt;='الإعدادات'!$B$5,"راكد",""))</f>
        <v/>
      </c>
      <c r="R153" s="18">
        <f>IF(OR(P153="نفد",P153="اطلب"),MAX(0,ROUNDUP(N(F153)*'الإعدادات'!$B$6-I153,0)),"")</f>
        <v/>
      </c>
      <c r="S153" s="18">
        <f>IF(N(R153)&gt;0,COUNTIFS($R$6:$R$205,"&gt;"&amp;R153)+COUNTIFS($R$6:R153,R153),"")</f>
        <v/>
      </c>
    </row>
    <row r="154">
      <c r="A154" s="5" t="n"/>
      <c r="B154" s="5" t="n"/>
      <c r="C154" s="5" t="n"/>
      <c r="D154" s="16" t="n"/>
      <c r="E154" s="16" t="n"/>
      <c r="F154" s="17" t="n"/>
      <c r="G154" s="18">
        <f>IF(A154&amp;""="","",SUMIFS('الحركات'!$C$6:$C$1505,'الحركات'!$B$6:$B$1505,A154&amp;"",'الحركات'!$D$6:$D$1505,"وارد"))</f>
        <v/>
      </c>
      <c r="H154" s="18">
        <f>IF(A154&amp;""="","",SUMIFS('الحركات'!$C$6:$C$1505,'الحركات'!$B$6:$B$1505,A154&amp;"",'الحركات'!$D$6:$D$1505,"منصرف"))</f>
        <v/>
      </c>
      <c r="I154" s="18">
        <f>IF(A154&amp;""="","",G154-H154)</f>
        <v/>
      </c>
      <c r="J154" s="19">
        <f>IF(A154&amp;""="","",ROUND(I154*N(D154),2))</f>
        <v/>
      </c>
      <c r="K154" s="19">
        <f>IF(A154&amp;""="","",E154-D154)</f>
        <v/>
      </c>
      <c r="L154" s="20">
        <f>IF(A154&amp;""="","",IF(N(E154)&gt;0,(E154-D154)/E154,""))</f>
        <v/>
      </c>
      <c r="M154" s="19">
        <f>IF(A154&amp;""="","",ROUND(I154*K154,2))</f>
        <v/>
      </c>
      <c r="N154" s="21">
        <f>IF(A154&amp;""="","",IFERROR(SUMIFS('الحركات'!$A$6:$A$1505,'الحركات'!$B$6:$B$1505,A154&amp;"",'الحركات'!$G$6:$G$1505,1)/COUNTIFS('الحركات'!$B$6:$B$1505,A154&amp;"",'الحركات'!$G$6:$G$1505,1),""))</f>
        <v/>
      </c>
      <c r="O154" s="18">
        <f>IF(OR(A154&amp;""="",N154=""),"",'الإعدادات'!$B$4-N154)</f>
        <v/>
      </c>
      <c r="P154" s="6">
        <f>IF(A154&amp;""="","",IF(N154="","بلا حركة",IF(I154&lt;=0,"نفد",IF(I154&lt;N(F154),"اطلب","متوفر"))))</f>
        <v/>
      </c>
      <c r="Q154" s="6">
        <f>IF(OR(A154&amp;""="",O154="",N(I154)&lt;=0),"",IF(O154&gt;='الإعدادات'!$B$5,"راكد",""))</f>
        <v/>
      </c>
      <c r="R154" s="18">
        <f>IF(OR(P154="نفد",P154="اطلب"),MAX(0,ROUNDUP(N(F154)*'الإعدادات'!$B$6-I154,0)),"")</f>
        <v/>
      </c>
      <c r="S154" s="18">
        <f>IF(N(R154)&gt;0,COUNTIFS($R$6:$R$205,"&gt;"&amp;R154)+COUNTIFS($R$6:R154,R154),"")</f>
        <v/>
      </c>
    </row>
    <row r="155">
      <c r="A155" s="5" t="n"/>
      <c r="B155" s="5" t="n"/>
      <c r="C155" s="5" t="n"/>
      <c r="D155" s="16" t="n"/>
      <c r="E155" s="16" t="n"/>
      <c r="F155" s="17" t="n"/>
      <c r="G155" s="18">
        <f>IF(A155&amp;""="","",SUMIFS('الحركات'!$C$6:$C$1505,'الحركات'!$B$6:$B$1505,A155&amp;"",'الحركات'!$D$6:$D$1505,"وارد"))</f>
        <v/>
      </c>
      <c r="H155" s="18">
        <f>IF(A155&amp;""="","",SUMIFS('الحركات'!$C$6:$C$1505,'الحركات'!$B$6:$B$1505,A155&amp;"",'الحركات'!$D$6:$D$1505,"منصرف"))</f>
        <v/>
      </c>
      <c r="I155" s="18">
        <f>IF(A155&amp;""="","",G155-H155)</f>
        <v/>
      </c>
      <c r="J155" s="19">
        <f>IF(A155&amp;""="","",ROUND(I155*N(D155),2))</f>
        <v/>
      </c>
      <c r="K155" s="19">
        <f>IF(A155&amp;""="","",E155-D155)</f>
        <v/>
      </c>
      <c r="L155" s="20">
        <f>IF(A155&amp;""="","",IF(N(E155)&gt;0,(E155-D155)/E155,""))</f>
        <v/>
      </c>
      <c r="M155" s="19">
        <f>IF(A155&amp;""="","",ROUND(I155*K155,2))</f>
        <v/>
      </c>
      <c r="N155" s="21">
        <f>IF(A155&amp;""="","",IFERROR(SUMIFS('الحركات'!$A$6:$A$1505,'الحركات'!$B$6:$B$1505,A155&amp;"",'الحركات'!$G$6:$G$1505,1)/COUNTIFS('الحركات'!$B$6:$B$1505,A155&amp;"",'الحركات'!$G$6:$G$1505,1),""))</f>
        <v/>
      </c>
      <c r="O155" s="18">
        <f>IF(OR(A155&amp;""="",N155=""),"",'الإعدادات'!$B$4-N155)</f>
        <v/>
      </c>
      <c r="P155" s="6">
        <f>IF(A155&amp;""="","",IF(N155="","بلا حركة",IF(I155&lt;=0,"نفد",IF(I155&lt;N(F155),"اطلب","متوفر"))))</f>
        <v/>
      </c>
      <c r="Q155" s="6">
        <f>IF(OR(A155&amp;""="",O155="",N(I155)&lt;=0),"",IF(O155&gt;='الإعدادات'!$B$5,"راكد",""))</f>
        <v/>
      </c>
      <c r="R155" s="18">
        <f>IF(OR(P155="نفد",P155="اطلب"),MAX(0,ROUNDUP(N(F155)*'الإعدادات'!$B$6-I155,0)),"")</f>
        <v/>
      </c>
      <c r="S155" s="18">
        <f>IF(N(R155)&gt;0,COUNTIFS($R$6:$R$205,"&gt;"&amp;R155)+COUNTIFS($R$6:R155,R155),"")</f>
        <v/>
      </c>
    </row>
    <row r="156">
      <c r="A156" s="5" t="n"/>
      <c r="B156" s="5" t="n"/>
      <c r="C156" s="5" t="n"/>
      <c r="D156" s="16" t="n"/>
      <c r="E156" s="16" t="n"/>
      <c r="F156" s="17" t="n"/>
      <c r="G156" s="18">
        <f>IF(A156&amp;""="","",SUMIFS('الحركات'!$C$6:$C$1505,'الحركات'!$B$6:$B$1505,A156&amp;"",'الحركات'!$D$6:$D$1505,"وارد"))</f>
        <v/>
      </c>
      <c r="H156" s="18">
        <f>IF(A156&amp;""="","",SUMIFS('الحركات'!$C$6:$C$1505,'الحركات'!$B$6:$B$1505,A156&amp;"",'الحركات'!$D$6:$D$1505,"منصرف"))</f>
        <v/>
      </c>
      <c r="I156" s="18">
        <f>IF(A156&amp;""="","",G156-H156)</f>
        <v/>
      </c>
      <c r="J156" s="19">
        <f>IF(A156&amp;""="","",ROUND(I156*N(D156),2))</f>
        <v/>
      </c>
      <c r="K156" s="19">
        <f>IF(A156&amp;""="","",E156-D156)</f>
        <v/>
      </c>
      <c r="L156" s="20">
        <f>IF(A156&amp;""="","",IF(N(E156)&gt;0,(E156-D156)/E156,""))</f>
        <v/>
      </c>
      <c r="M156" s="19">
        <f>IF(A156&amp;""="","",ROUND(I156*K156,2))</f>
        <v/>
      </c>
      <c r="N156" s="21">
        <f>IF(A156&amp;""="","",IFERROR(SUMIFS('الحركات'!$A$6:$A$1505,'الحركات'!$B$6:$B$1505,A156&amp;"",'الحركات'!$G$6:$G$1505,1)/COUNTIFS('الحركات'!$B$6:$B$1505,A156&amp;"",'الحركات'!$G$6:$G$1505,1),""))</f>
        <v/>
      </c>
      <c r="O156" s="18">
        <f>IF(OR(A156&amp;""="",N156=""),"",'الإعدادات'!$B$4-N156)</f>
        <v/>
      </c>
      <c r="P156" s="6">
        <f>IF(A156&amp;""="","",IF(N156="","بلا حركة",IF(I156&lt;=0,"نفد",IF(I156&lt;N(F156),"اطلب","متوفر"))))</f>
        <v/>
      </c>
      <c r="Q156" s="6">
        <f>IF(OR(A156&amp;""="",O156="",N(I156)&lt;=0),"",IF(O156&gt;='الإعدادات'!$B$5,"راكد",""))</f>
        <v/>
      </c>
      <c r="R156" s="18">
        <f>IF(OR(P156="نفد",P156="اطلب"),MAX(0,ROUNDUP(N(F156)*'الإعدادات'!$B$6-I156,0)),"")</f>
        <v/>
      </c>
      <c r="S156" s="18">
        <f>IF(N(R156)&gt;0,COUNTIFS($R$6:$R$205,"&gt;"&amp;R156)+COUNTIFS($R$6:R156,R156),"")</f>
        <v/>
      </c>
    </row>
    <row r="157">
      <c r="A157" s="5" t="n"/>
      <c r="B157" s="5" t="n"/>
      <c r="C157" s="5" t="n"/>
      <c r="D157" s="16" t="n"/>
      <c r="E157" s="16" t="n"/>
      <c r="F157" s="17" t="n"/>
      <c r="G157" s="18">
        <f>IF(A157&amp;""="","",SUMIFS('الحركات'!$C$6:$C$1505,'الحركات'!$B$6:$B$1505,A157&amp;"",'الحركات'!$D$6:$D$1505,"وارد"))</f>
        <v/>
      </c>
      <c r="H157" s="18">
        <f>IF(A157&amp;""="","",SUMIFS('الحركات'!$C$6:$C$1505,'الحركات'!$B$6:$B$1505,A157&amp;"",'الحركات'!$D$6:$D$1505,"منصرف"))</f>
        <v/>
      </c>
      <c r="I157" s="18">
        <f>IF(A157&amp;""="","",G157-H157)</f>
        <v/>
      </c>
      <c r="J157" s="19">
        <f>IF(A157&amp;""="","",ROUND(I157*N(D157),2))</f>
        <v/>
      </c>
      <c r="K157" s="19">
        <f>IF(A157&amp;""="","",E157-D157)</f>
        <v/>
      </c>
      <c r="L157" s="20">
        <f>IF(A157&amp;""="","",IF(N(E157)&gt;0,(E157-D157)/E157,""))</f>
        <v/>
      </c>
      <c r="M157" s="19">
        <f>IF(A157&amp;""="","",ROUND(I157*K157,2))</f>
        <v/>
      </c>
      <c r="N157" s="21">
        <f>IF(A157&amp;""="","",IFERROR(SUMIFS('الحركات'!$A$6:$A$1505,'الحركات'!$B$6:$B$1505,A157&amp;"",'الحركات'!$G$6:$G$1505,1)/COUNTIFS('الحركات'!$B$6:$B$1505,A157&amp;"",'الحركات'!$G$6:$G$1505,1),""))</f>
        <v/>
      </c>
      <c r="O157" s="18">
        <f>IF(OR(A157&amp;""="",N157=""),"",'الإعدادات'!$B$4-N157)</f>
        <v/>
      </c>
      <c r="P157" s="6">
        <f>IF(A157&amp;""="","",IF(N157="","بلا حركة",IF(I157&lt;=0,"نفد",IF(I157&lt;N(F157),"اطلب","متوفر"))))</f>
        <v/>
      </c>
      <c r="Q157" s="6">
        <f>IF(OR(A157&amp;""="",O157="",N(I157)&lt;=0),"",IF(O157&gt;='الإعدادات'!$B$5,"راكد",""))</f>
        <v/>
      </c>
      <c r="R157" s="18">
        <f>IF(OR(P157="نفد",P157="اطلب"),MAX(0,ROUNDUP(N(F157)*'الإعدادات'!$B$6-I157,0)),"")</f>
        <v/>
      </c>
      <c r="S157" s="18">
        <f>IF(N(R157)&gt;0,COUNTIFS($R$6:$R$205,"&gt;"&amp;R157)+COUNTIFS($R$6:R157,R157),"")</f>
        <v/>
      </c>
    </row>
    <row r="158">
      <c r="A158" s="5" t="n"/>
      <c r="B158" s="5" t="n"/>
      <c r="C158" s="5" t="n"/>
      <c r="D158" s="16" t="n"/>
      <c r="E158" s="16" t="n"/>
      <c r="F158" s="17" t="n"/>
      <c r="G158" s="18">
        <f>IF(A158&amp;""="","",SUMIFS('الحركات'!$C$6:$C$1505,'الحركات'!$B$6:$B$1505,A158&amp;"",'الحركات'!$D$6:$D$1505,"وارد"))</f>
        <v/>
      </c>
      <c r="H158" s="18">
        <f>IF(A158&amp;""="","",SUMIFS('الحركات'!$C$6:$C$1505,'الحركات'!$B$6:$B$1505,A158&amp;"",'الحركات'!$D$6:$D$1505,"منصرف"))</f>
        <v/>
      </c>
      <c r="I158" s="18">
        <f>IF(A158&amp;""="","",G158-H158)</f>
        <v/>
      </c>
      <c r="J158" s="19">
        <f>IF(A158&amp;""="","",ROUND(I158*N(D158),2))</f>
        <v/>
      </c>
      <c r="K158" s="19">
        <f>IF(A158&amp;""="","",E158-D158)</f>
        <v/>
      </c>
      <c r="L158" s="20">
        <f>IF(A158&amp;""="","",IF(N(E158)&gt;0,(E158-D158)/E158,""))</f>
        <v/>
      </c>
      <c r="M158" s="19">
        <f>IF(A158&amp;""="","",ROUND(I158*K158,2))</f>
        <v/>
      </c>
      <c r="N158" s="21">
        <f>IF(A158&amp;""="","",IFERROR(SUMIFS('الحركات'!$A$6:$A$1505,'الحركات'!$B$6:$B$1505,A158&amp;"",'الحركات'!$G$6:$G$1505,1)/COUNTIFS('الحركات'!$B$6:$B$1505,A158&amp;"",'الحركات'!$G$6:$G$1505,1),""))</f>
        <v/>
      </c>
      <c r="O158" s="18">
        <f>IF(OR(A158&amp;""="",N158=""),"",'الإعدادات'!$B$4-N158)</f>
        <v/>
      </c>
      <c r="P158" s="6">
        <f>IF(A158&amp;""="","",IF(N158="","بلا حركة",IF(I158&lt;=0,"نفد",IF(I158&lt;N(F158),"اطلب","متوفر"))))</f>
        <v/>
      </c>
      <c r="Q158" s="6">
        <f>IF(OR(A158&amp;""="",O158="",N(I158)&lt;=0),"",IF(O158&gt;='الإعدادات'!$B$5,"راكد",""))</f>
        <v/>
      </c>
      <c r="R158" s="18">
        <f>IF(OR(P158="نفد",P158="اطلب"),MAX(0,ROUNDUP(N(F158)*'الإعدادات'!$B$6-I158,0)),"")</f>
        <v/>
      </c>
      <c r="S158" s="18">
        <f>IF(N(R158)&gt;0,COUNTIFS($R$6:$R$205,"&gt;"&amp;R158)+COUNTIFS($R$6:R158,R158),"")</f>
        <v/>
      </c>
    </row>
    <row r="159">
      <c r="A159" s="5" t="n"/>
      <c r="B159" s="5" t="n"/>
      <c r="C159" s="5" t="n"/>
      <c r="D159" s="16" t="n"/>
      <c r="E159" s="16" t="n"/>
      <c r="F159" s="17" t="n"/>
      <c r="G159" s="18">
        <f>IF(A159&amp;""="","",SUMIFS('الحركات'!$C$6:$C$1505,'الحركات'!$B$6:$B$1505,A159&amp;"",'الحركات'!$D$6:$D$1505,"وارد"))</f>
        <v/>
      </c>
      <c r="H159" s="18">
        <f>IF(A159&amp;""="","",SUMIFS('الحركات'!$C$6:$C$1505,'الحركات'!$B$6:$B$1505,A159&amp;"",'الحركات'!$D$6:$D$1505,"منصرف"))</f>
        <v/>
      </c>
      <c r="I159" s="18">
        <f>IF(A159&amp;""="","",G159-H159)</f>
        <v/>
      </c>
      <c r="J159" s="19">
        <f>IF(A159&amp;""="","",ROUND(I159*N(D159),2))</f>
        <v/>
      </c>
      <c r="K159" s="19">
        <f>IF(A159&amp;""="","",E159-D159)</f>
        <v/>
      </c>
      <c r="L159" s="20">
        <f>IF(A159&amp;""="","",IF(N(E159)&gt;0,(E159-D159)/E159,""))</f>
        <v/>
      </c>
      <c r="M159" s="19">
        <f>IF(A159&amp;""="","",ROUND(I159*K159,2))</f>
        <v/>
      </c>
      <c r="N159" s="21">
        <f>IF(A159&amp;""="","",IFERROR(SUMIFS('الحركات'!$A$6:$A$1505,'الحركات'!$B$6:$B$1505,A159&amp;"",'الحركات'!$G$6:$G$1505,1)/COUNTIFS('الحركات'!$B$6:$B$1505,A159&amp;"",'الحركات'!$G$6:$G$1505,1),""))</f>
        <v/>
      </c>
      <c r="O159" s="18">
        <f>IF(OR(A159&amp;""="",N159=""),"",'الإعدادات'!$B$4-N159)</f>
        <v/>
      </c>
      <c r="P159" s="6">
        <f>IF(A159&amp;""="","",IF(N159="","بلا حركة",IF(I159&lt;=0,"نفد",IF(I159&lt;N(F159),"اطلب","متوفر"))))</f>
        <v/>
      </c>
      <c r="Q159" s="6">
        <f>IF(OR(A159&amp;""="",O159="",N(I159)&lt;=0),"",IF(O159&gt;='الإعدادات'!$B$5,"راكد",""))</f>
        <v/>
      </c>
      <c r="R159" s="18">
        <f>IF(OR(P159="نفد",P159="اطلب"),MAX(0,ROUNDUP(N(F159)*'الإعدادات'!$B$6-I159,0)),"")</f>
        <v/>
      </c>
      <c r="S159" s="18">
        <f>IF(N(R159)&gt;0,COUNTIFS($R$6:$R$205,"&gt;"&amp;R159)+COUNTIFS($R$6:R159,R159),"")</f>
        <v/>
      </c>
    </row>
    <row r="160">
      <c r="A160" s="5" t="n"/>
      <c r="B160" s="5" t="n"/>
      <c r="C160" s="5" t="n"/>
      <c r="D160" s="16" t="n"/>
      <c r="E160" s="16" t="n"/>
      <c r="F160" s="17" t="n"/>
      <c r="G160" s="18">
        <f>IF(A160&amp;""="","",SUMIFS('الحركات'!$C$6:$C$1505,'الحركات'!$B$6:$B$1505,A160&amp;"",'الحركات'!$D$6:$D$1505,"وارد"))</f>
        <v/>
      </c>
      <c r="H160" s="18">
        <f>IF(A160&amp;""="","",SUMIFS('الحركات'!$C$6:$C$1505,'الحركات'!$B$6:$B$1505,A160&amp;"",'الحركات'!$D$6:$D$1505,"منصرف"))</f>
        <v/>
      </c>
      <c r="I160" s="18">
        <f>IF(A160&amp;""="","",G160-H160)</f>
        <v/>
      </c>
      <c r="J160" s="19">
        <f>IF(A160&amp;""="","",ROUND(I160*N(D160),2))</f>
        <v/>
      </c>
      <c r="K160" s="19">
        <f>IF(A160&amp;""="","",E160-D160)</f>
        <v/>
      </c>
      <c r="L160" s="20">
        <f>IF(A160&amp;""="","",IF(N(E160)&gt;0,(E160-D160)/E160,""))</f>
        <v/>
      </c>
      <c r="M160" s="19">
        <f>IF(A160&amp;""="","",ROUND(I160*K160,2))</f>
        <v/>
      </c>
      <c r="N160" s="21">
        <f>IF(A160&amp;""="","",IFERROR(SUMIFS('الحركات'!$A$6:$A$1505,'الحركات'!$B$6:$B$1505,A160&amp;"",'الحركات'!$G$6:$G$1505,1)/COUNTIFS('الحركات'!$B$6:$B$1505,A160&amp;"",'الحركات'!$G$6:$G$1505,1),""))</f>
        <v/>
      </c>
      <c r="O160" s="18">
        <f>IF(OR(A160&amp;""="",N160=""),"",'الإعدادات'!$B$4-N160)</f>
        <v/>
      </c>
      <c r="P160" s="6">
        <f>IF(A160&amp;""="","",IF(N160="","بلا حركة",IF(I160&lt;=0,"نفد",IF(I160&lt;N(F160),"اطلب","متوفر"))))</f>
        <v/>
      </c>
      <c r="Q160" s="6">
        <f>IF(OR(A160&amp;""="",O160="",N(I160)&lt;=0),"",IF(O160&gt;='الإعدادات'!$B$5,"راكد",""))</f>
        <v/>
      </c>
      <c r="R160" s="18">
        <f>IF(OR(P160="نفد",P160="اطلب"),MAX(0,ROUNDUP(N(F160)*'الإعدادات'!$B$6-I160,0)),"")</f>
        <v/>
      </c>
      <c r="S160" s="18">
        <f>IF(N(R160)&gt;0,COUNTIFS($R$6:$R$205,"&gt;"&amp;R160)+COUNTIFS($R$6:R160,R160),"")</f>
        <v/>
      </c>
    </row>
    <row r="161">
      <c r="A161" s="5" t="n"/>
      <c r="B161" s="5" t="n"/>
      <c r="C161" s="5" t="n"/>
      <c r="D161" s="16" t="n"/>
      <c r="E161" s="16" t="n"/>
      <c r="F161" s="17" t="n"/>
      <c r="G161" s="18">
        <f>IF(A161&amp;""="","",SUMIFS('الحركات'!$C$6:$C$1505,'الحركات'!$B$6:$B$1505,A161&amp;"",'الحركات'!$D$6:$D$1505,"وارد"))</f>
        <v/>
      </c>
      <c r="H161" s="18">
        <f>IF(A161&amp;""="","",SUMIFS('الحركات'!$C$6:$C$1505,'الحركات'!$B$6:$B$1505,A161&amp;"",'الحركات'!$D$6:$D$1505,"منصرف"))</f>
        <v/>
      </c>
      <c r="I161" s="18">
        <f>IF(A161&amp;""="","",G161-H161)</f>
        <v/>
      </c>
      <c r="J161" s="19">
        <f>IF(A161&amp;""="","",ROUND(I161*N(D161),2))</f>
        <v/>
      </c>
      <c r="K161" s="19">
        <f>IF(A161&amp;""="","",E161-D161)</f>
        <v/>
      </c>
      <c r="L161" s="20">
        <f>IF(A161&amp;""="","",IF(N(E161)&gt;0,(E161-D161)/E161,""))</f>
        <v/>
      </c>
      <c r="M161" s="19">
        <f>IF(A161&amp;""="","",ROUND(I161*K161,2))</f>
        <v/>
      </c>
      <c r="N161" s="21">
        <f>IF(A161&amp;""="","",IFERROR(SUMIFS('الحركات'!$A$6:$A$1505,'الحركات'!$B$6:$B$1505,A161&amp;"",'الحركات'!$G$6:$G$1505,1)/COUNTIFS('الحركات'!$B$6:$B$1505,A161&amp;"",'الحركات'!$G$6:$G$1505,1),""))</f>
        <v/>
      </c>
      <c r="O161" s="18">
        <f>IF(OR(A161&amp;""="",N161=""),"",'الإعدادات'!$B$4-N161)</f>
        <v/>
      </c>
      <c r="P161" s="6">
        <f>IF(A161&amp;""="","",IF(N161="","بلا حركة",IF(I161&lt;=0,"نفد",IF(I161&lt;N(F161),"اطلب","متوفر"))))</f>
        <v/>
      </c>
      <c r="Q161" s="6">
        <f>IF(OR(A161&amp;""="",O161="",N(I161)&lt;=0),"",IF(O161&gt;='الإعدادات'!$B$5,"راكد",""))</f>
        <v/>
      </c>
      <c r="R161" s="18">
        <f>IF(OR(P161="نفد",P161="اطلب"),MAX(0,ROUNDUP(N(F161)*'الإعدادات'!$B$6-I161,0)),"")</f>
        <v/>
      </c>
      <c r="S161" s="18">
        <f>IF(N(R161)&gt;0,COUNTIFS($R$6:$R$205,"&gt;"&amp;R161)+COUNTIFS($R$6:R161,R161),"")</f>
        <v/>
      </c>
    </row>
    <row r="162">
      <c r="A162" s="5" t="n"/>
      <c r="B162" s="5" t="n"/>
      <c r="C162" s="5" t="n"/>
      <c r="D162" s="16" t="n"/>
      <c r="E162" s="16" t="n"/>
      <c r="F162" s="17" t="n"/>
      <c r="G162" s="18">
        <f>IF(A162&amp;""="","",SUMIFS('الحركات'!$C$6:$C$1505,'الحركات'!$B$6:$B$1505,A162&amp;"",'الحركات'!$D$6:$D$1505,"وارد"))</f>
        <v/>
      </c>
      <c r="H162" s="18">
        <f>IF(A162&amp;""="","",SUMIFS('الحركات'!$C$6:$C$1505,'الحركات'!$B$6:$B$1505,A162&amp;"",'الحركات'!$D$6:$D$1505,"منصرف"))</f>
        <v/>
      </c>
      <c r="I162" s="18">
        <f>IF(A162&amp;""="","",G162-H162)</f>
        <v/>
      </c>
      <c r="J162" s="19">
        <f>IF(A162&amp;""="","",ROUND(I162*N(D162),2))</f>
        <v/>
      </c>
      <c r="K162" s="19">
        <f>IF(A162&amp;""="","",E162-D162)</f>
        <v/>
      </c>
      <c r="L162" s="20">
        <f>IF(A162&amp;""="","",IF(N(E162)&gt;0,(E162-D162)/E162,""))</f>
        <v/>
      </c>
      <c r="M162" s="19">
        <f>IF(A162&amp;""="","",ROUND(I162*K162,2))</f>
        <v/>
      </c>
      <c r="N162" s="21">
        <f>IF(A162&amp;""="","",IFERROR(SUMIFS('الحركات'!$A$6:$A$1505,'الحركات'!$B$6:$B$1505,A162&amp;"",'الحركات'!$G$6:$G$1505,1)/COUNTIFS('الحركات'!$B$6:$B$1505,A162&amp;"",'الحركات'!$G$6:$G$1505,1),""))</f>
        <v/>
      </c>
      <c r="O162" s="18">
        <f>IF(OR(A162&amp;""="",N162=""),"",'الإعدادات'!$B$4-N162)</f>
        <v/>
      </c>
      <c r="P162" s="6">
        <f>IF(A162&amp;""="","",IF(N162="","بلا حركة",IF(I162&lt;=0,"نفد",IF(I162&lt;N(F162),"اطلب","متوفر"))))</f>
        <v/>
      </c>
      <c r="Q162" s="6">
        <f>IF(OR(A162&amp;""="",O162="",N(I162)&lt;=0),"",IF(O162&gt;='الإعدادات'!$B$5,"راكد",""))</f>
        <v/>
      </c>
      <c r="R162" s="18">
        <f>IF(OR(P162="نفد",P162="اطلب"),MAX(0,ROUNDUP(N(F162)*'الإعدادات'!$B$6-I162,0)),"")</f>
        <v/>
      </c>
      <c r="S162" s="18">
        <f>IF(N(R162)&gt;0,COUNTIFS($R$6:$R$205,"&gt;"&amp;R162)+COUNTIFS($R$6:R162,R162),"")</f>
        <v/>
      </c>
    </row>
    <row r="163">
      <c r="A163" s="5" t="n"/>
      <c r="B163" s="5" t="n"/>
      <c r="C163" s="5" t="n"/>
      <c r="D163" s="16" t="n"/>
      <c r="E163" s="16" t="n"/>
      <c r="F163" s="17" t="n"/>
      <c r="G163" s="18">
        <f>IF(A163&amp;""="","",SUMIFS('الحركات'!$C$6:$C$1505,'الحركات'!$B$6:$B$1505,A163&amp;"",'الحركات'!$D$6:$D$1505,"وارد"))</f>
        <v/>
      </c>
      <c r="H163" s="18">
        <f>IF(A163&amp;""="","",SUMIFS('الحركات'!$C$6:$C$1505,'الحركات'!$B$6:$B$1505,A163&amp;"",'الحركات'!$D$6:$D$1505,"منصرف"))</f>
        <v/>
      </c>
      <c r="I163" s="18">
        <f>IF(A163&amp;""="","",G163-H163)</f>
        <v/>
      </c>
      <c r="J163" s="19">
        <f>IF(A163&amp;""="","",ROUND(I163*N(D163),2))</f>
        <v/>
      </c>
      <c r="K163" s="19">
        <f>IF(A163&amp;""="","",E163-D163)</f>
        <v/>
      </c>
      <c r="L163" s="20">
        <f>IF(A163&amp;""="","",IF(N(E163)&gt;0,(E163-D163)/E163,""))</f>
        <v/>
      </c>
      <c r="M163" s="19">
        <f>IF(A163&amp;""="","",ROUND(I163*K163,2))</f>
        <v/>
      </c>
      <c r="N163" s="21">
        <f>IF(A163&amp;""="","",IFERROR(SUMIFS('الحركات'!$A$6:$A$1505,'الحركات'!$B$6:$B$1505,A163&amp;"",'الحركات'!$G$6:$G$1505,1)/COUNTIFS('الحركات'!$B$6:$B$1505,A163&amp;"",'الحركات'!$G$6:$G$1505,1),""))</f>
        <v/>
      </c>
      <c r="O163" s="18">
        <f>IF(OR(A163&amp;""="",N163=""),"",'الإعدادات'!$B$4-N163)</f>
        <v/>
      </c>
      <c r="P163" s="6">
        <f>IF(A163&amp;""="","",IF(N163="","بلا حركة",IF(I163&lt;=0,"نفد",IF(I163&lt;N(F163),"اطلب","متوفر"))))</f>
        <v/>
      </c>
      <c r="Q163" s="6">
        <f>IF(OR(A163&amp;""="",O163="",N(I163)&lt;=0),"",IF(O163&gt;='الإعدادات'!$B$5,"راكد",""))</f>
        <v/>
      </c>
      <c r="R163" s="18">
        <f>IF(OR(P163="نفد",P163="اطلب"),MAX(0,ROUNDUP(N(F163)*'الإعدادات'!$B$6-I163,0)),"")</f>
        <v/>
      </c>
      <c r="S163" s="18">
        <f>IF(N(R163)&gt;0,COUNTIFS($R$6:$R$205,"&gt;"&amp;R163)+COUNTIFS($R$6:R163,R163),"")</f>
        <v/>
      </c>
    </row>
    <row r="164">
      <c r="A164" s="5" t="n"/>
      <c r="B164" s="5" t="n"/>
      <c r="C164" s="5" t="n"/>
      <c r="D164" s="16" t="n"/>
      <c r="E164" s="16" t="n"/>
      <c r="F164" s="17" t="n"/>
      <c r="G164" s="18">
        <f>IF(A164&amp;""="","",SUMIFS('الحركات'!$C$6:$C$1505,'الحركات'!$B$6:$B$1505,A164&amp;"",'الحركات'!$D$6:$D$1505,"وارد"))</f>
        <v/>
      </c>
      <c r="H164" s="18">
        <f>IF(A164&amp;""="","",SUMIFS('الحركات'!$C$6:$C$1505,'الحركات'!$B$6:$B$1505,A164&amp;"",'الحركات'!$D$6:$D$1505,"منصرف"))</f>
        <v/>
      </c>
      <c r="I164" s="18">
        <f>IF(A164&amp;""="","",G164-H164)</f>
        <v/>
      </c>
      <c r="J164" s="19">
        <f>IF(A164&amp;""="","",ROUND(I164*N(D164),2))</f>
        <v/>
      </c>
      <c r="K164" s="19">
        <f>IF(A164&amp;""="","",E164-D164)</f>
        <v/>
      </c>
      <c r="L164" s="20">
        <f>IF(A164&amp;""="","",IF(N(E164)&gt;0,(E164-D164)/E164,""))</f>
        <v/>
      </c>
      <c r="M164" s="19">
        <f>IF(A164&amp;""="","",ROUND(I164*K164,2))</f>
        <v/>
      </c>
      <c r="N164" s="21">
        <f>IF(A164&amp;""="","",IFERROR(SUMIFS('الحركات'!$A$6:$A$1505,'الحركات'!$B$6:$B$1505,A164&amp;"",'الحركات'!$G$6:$G$1505,1)/COUNTIFS('الحركات'!$B$6:$B$1505,A164&amp;"",'الحركات'!$G$6:$G$1505,1),""))</f>
        <v/>
      </c>
      <c r="O164" s="18">
        <f>IF(OR(A164&amp;""="",N164=""),"",'الإعدادات'!$B$4-N164)</f>
        <v/>
      </c>
      <c r="P164" s="6">
        <f>IF(A164&amp;""="","",IF(N164="","بلا حركة",IF(I164&lt;=0,"نفد",IF(I164&lt;N(F164),"اطلب","متوفر"))))</f>
        <v/>
      </c>
      <c r="Q164" s="6">
        <f>IF(OR(A164&amp;""="",O164="",N(I164)&lt;=0),"",IF(O164&gt;='الإعدادات'!$B$5,"راكد",""))</f>
        <v/>
      </c>
      <c r="R164" s="18">
        <f>IF(OR(P164="نفد",P164="اطلب"),MAX(0,ROUNDUP(N(F164)*'الإعدادات'!$B$6-I164,0)),"")</f>
        <v/>
      </c>
      <c r="S164" s="18">
        <f>IF(N(R164)&gt;0,COUNTIFS($R$6:$R$205,"&gt;"&amp;R164)+COUNTIFS($R$6:R164,R164),"")</f>
        <v/>
      </c>
    </row>
    <row r="165">
      <c r="A165" s="5" t="n"/>
      <c r="B165" s="5" t="n"/>
      <c r="C165" s="5" t="n"/>
      <c r="D165" s="16" t="n"/>
      <c r="E165" s="16" t="n"/>
      <c r="F165" s="17" t="n"/>
      <c r="G165" s="18">
        <f>IF(A165&amp;""="","",SUMIFS('الحركات'!$C$6:$C$1505,'الحركات'!$B$6:$B$1505,A165&amp;"",'الحركات'!$D$6:$D$1505,"وارد"))</f>
        <v/>
      </c>
      <c r="H165" s="18">
        <f>IF(A165&amp;""="","",SUMIFS('الحركات'!$C$6:$C$1505,'الحركات'!$B$6:$B$1505,A165&amp;"",'الحركات'!$D$6:$D$1505,"منصرف"))</f>
        <v/>
      </c>
      <c r="I165" s="18">
        <f>IF(A165&amp;""="","",G165-H165)</f>
        <v/>
      </c>
      <c r="J165" s="19">
        <f>IF(A165&amp;""="","",ROUND(I165*N(D165),2))</f>
        <v/>
      </c>
      <c r="K165" s="19">
        <f>IF(A165&amp;""="","",E165-D165)</f>
        <v/>
      </c>
      <c r="L165" s="20">
        <f>IF(A165&amp;""="","",IF(N(E165)&gt;0,(E165-D165)/E165,""))</f>
        <v/>
      </c>
      <c r="M165" s="19">
        <f>IF(A165&amp;""="","",ROUND(I165*K165,2))</f>
        <v/>
      </c>
      <c r="N165" s="21">
        <f>IF(A165&amp;""="","",IFERROR(SUMIFS('الحركات'!$A$6:$A$1505,'الحركات'!$B$6:$B$1505,A165&amp;"",'الحركات'!$G$6:$G$1505,1)/COUNTIFS('الحركات'!$B$6:$B$1505,A165&amp;"",'الحركات'!$G$6:$G$1505,1),""))</f>
        <v/>
      </c>
      <c r="O165" s="18">
        <f>IF(OR(A165&amp;""="",N165=""),"",'الإعدادات'!$B$4-N165)</f>
        <v/>
      </c>
      <c r="P165" s="6">
        <f>IF(A165&amp;""="","",IF(N165="","بلا حركة",IF(I165&lt;=0,"نفد",IF(I165&lt;N(F165),"اطلب","متوفر"))))</f>
        <v/>
      </c>
      <c r="Q165" s="6">
        <f>IF(OR(A165&amp;""="",O165="",N(I165)&lt;=0),"",IF(O165&gt;='الإعدادات'!$B$5,"راكد",""))</f>
        <v/>
      </c>
      <c r="R165" s="18">
        <f>IF(OR(P165="نفد",P165="اطلب"),MAX(0,ROUNDUP(N(F165)*'الإعدادات'!$B$6-I165,0)),"")</f>
        <v/>
      </c>
      <c r="S165" s="18">
        <f>IF(N(R165)&gt;0,COUNTIFS($R$6:$R$205,"&gt;"&amp;R165)+COUNTIFS($R$6:R165,R165),"")</f>
        <v/>
      </c>
    </row>
    <row r="166">
      <c r="A166" s="5" t="n"/>
      <c r="B166" s="5" t="n"/>
      <c r="C166" s="5" t="n"/>
      <c r="D166" s="16" t="n"/>
      <c r="E166" s="16" t="n"/>
      <c r="F166" s="17" t="n"/>
      <c r="G166" s="18">
        <f>IF(A166&amp;""="","",SUMIFS('الحركات'!$C$6:$C$1505,'الحركات'!$B$6:$B$1505,A166&amp;"",'الحركات'!$D$6:$D$1505,"وارد"))</f>
        <v/>
      </c>
      <c r="H166" s="18">
        <f>IF(A166&amp;""="","",SUMIFS('الحركات'!$C$6:$C$1505,'الحركات'!$B$6:$B$1505,A166&amp;"",'الحركات'!$D$6:$D$1505,"منصرف"))</f>
        <v/>
      </c>
      <c r="I166" s="18">
        <f>IF(A166&amp;""="","",G166-H166)</f>
        <v/>
      </c>
      <c r="J166" s="19">
        <f>IF(A166&amp;""="","",ROUND(I166*N(D166),2))</f>
        <v/>
      </c>
      <c r="K166" s="19">
        <f>IF(A166&amp;""="","",E166-D166)</f>
        <v/>
      </c>
      <c r="L166" s="20">
        <f>IF(A166&amp;""="","",IF(N(E166)&gt;0,(E166-D166)/E166,""))</f>
        <v/>
      </c>
      <c r="M166" s="19">
        <f>IF(A166&amp;""="","",ROUND(I166*K166,2))</f>
        <v/>
      </c>
      <c r="N166" s="21">
        <f>IF(A166&amp;""="","",IFERROR(SUMIFS('الحركات'!$A$6:$A$1505,'الحركات'!$B$6:$B$1505,A166&amp;"",'الحركات'!$G$6:$G$1505,1)/COUNTIFS('الحركات'!$B$6:$B$1505,A166&amp;"",'الحركات'!$G$6:$G$1505,1),""))</f>
        <v/>
      </c>
      <c r="O166" s="18">
        <f>IF(OR(A166&amp;""="",N166=""),"",'الإعدادات'!$B$4-N166)</f>
        <v/>
      </c>
      <c r="P166" s="6">
        <f>IF(A166&amp;""="","",IF(N166="","بلا حركة",IF(I166&lt;=0,"نفد",IF(I166&lt;N(F166),"اطلب","متوفر"))))</f>
        <v/>
      </c>
      <c r="Q166" s="6">
        <f>IF(OR(A166&amp;""="",O166="",N(I166)&lt;=0),"",IF(O166&gt;='الإعدادات'!$B$5,"راكد",""))</f>
        <v/>
      </c>
      <c r="R166" s="18">
        <f>IF(OR(P166="نفد",P166="اطلب"),MAX(0,ROUNDUP(N(F166)*'الإعدادات'!$B$6-I166,0)),"")</f>
        <v/>
      </c>
      <c r="S166" s="18">
        <f>IF(N(R166)&gt;0,COUNTIFS($R$6:$R$205,"&gt;"&amp;R166)+COUNTIFS($R$6:R166,R166),"")</f>
        <v/>
      </c>
    </row>
    <row r="167">
      <c r="A167" s="5" t="n"/>
      <c r="B167" s="5" t="n"/>
      <c r="C167" s="5" t="n"/>
      <c r="D167" s="16" t="n"/>
      <c r="E167" s="16" t="n"/>
      <c r="F167" s="17" t="n"/>
      <c r="G167" s="18">
        <f>IF(A167&amp;""="","",SUMIFS('الحركات'!$C$6:$C$1505,'الحركات'!$B$6:$B$1505,A167&amp;"",'الحركات'!$D$6:$D$1505,"وارد"))</f>
        <v/>
      </c>
      <c r="H167" s="18">
        <f>IF(A167&amp;""="","",SUMIFS('الحركات'!$C$6:$C$1505,'الحركات'!$B$6:$B$1505,A167&amp;"",'الحركات'!$D$6:$D$1505,"منصرف"))</f>
        <v/>
      </c>
      <c r="I167" s="18">
        <f>IF(A167&amp;""="","",G167-H167)</f>
        <v/>
      </c>
      <c r="J167" s="19">
        <f>IF(A167&amp;""="","",ROUND(I167*N(D167),2))</f>
        <v/>
      </c>
      <c r="K167" s="19">
        <f>IF(A167&amp;""="","",E167-D167)</f>
        <v/>
      </c>
      <c r="L167" s="20">
        <f>IF(A167&amp;""="","",IF(N(E167)&gt;0,(E167-D167)/E167,""))</f>
        <v/>
      </c>
      <c r="M167" s="19">
        <f>IF(A167&amp;""="","",ROUND(I167*K167,2))</f>
        <v/>
      </c>
      <c r="N167" s="21">
        <f>IF(A167&amp;""="","",IFERROR(SUMIFS('الحركات'!$A$6:$A$1505,'الحركات'!$B$6:$B$1505,A167&amp;"",'الحركات'!$G$6:$G$1505,1)/COUNTIFS('الحركات'!$B$6:$B$1505,A167&amp;"",'الحركات'!$G$6:$G$1505,1),""))</f>
        <v/>
      </c>
      <c r="O167" s="18">
        <f>IF(OR(A167&amp;""="",N167=""),"",'الإعدادات'!$B$4-N167)</f>
        <v/>
      </c>
      <c r="P167" s="6">
        <f>IF(A167&amp;""="","",IF(N167="","بلا حركة",IF(I167&lt;=0,"نفد",IF(I167&lt;N(F167),"اطلب","متوفر"))))</f>
        <v/>
      </c>
      <c r="Q167" s="6">
        <f>IF(OR(A167&amp;""="",O167="",N(I167)&lt;=0),"",IF(O167&gt;='الإعدادات'!$B$5,"راكد",""))</f>
        <v/>
      </c>
      <c r="R167" s="18">
        <f>IF(OR(P167="نفد",P167="اطلب"),MAX(0,ROUNDUP(N(F167)*'الإعدادات'!$B$6-I167,0)),"")</f>
        <v/>
      </c>
      <c r="S167" s="18">
        <f>IF(N(R167)&gt;0,COUNTIFS($R$6:$R$205,"&gt;"&amp;R167)+COUNTIFS($R$6:R167,R167),"")</f>
        <v/>
      </c>
    </row>
    <row r="168">
      <c r="A168" s="5" t="n"/>
      <c r="B168" s="5" t="n"/>
      <c r="C168" s="5" t="n"/>
      <c r="D168" s="16" t="n"/>
      <c r="E168" s="16" t="n"/>
      <c r="F168" s="17" t="n"/>
      <c r="G168" s="18">
        <f>IF(A168&amp;""="","",SUMIFS('الحركات'!$C$6:$C$1505,'الحركات'!$B$6:$B$1505,A168&amp;"",'الحركات'!$D$6:$D$1505,"وارد"))</f>
        <v/>
      </c>
      <c r="H168" s="18">
        <f>IF(A168&amp;""="","",SUMIFS('الحركات'!$C$6:$C$1505,'الحركات'!$B$6:$B$1505,A168&amp;"",'الحركات'!$D$6:$D$1505,"منصرف"))</f>
        <v/>
      </c>
      <c r="I168" s="18">
        <f>IF(A168&amp;""="","",G168-H168)</f>
        <v/>
      </c>
      <c r="J168" s="19">
        <f>IF(A168&amp;""="","",ROUND(I168*N(D168),2))</f>
        <v/>
      </c>
      <c r="K168" s="19">
        <f>IF(A168&amp;""="","",E168-D168)</f>
        <v/>
      </c>
      <c r="L168" s="20">
        <f>IF(A168&amp;""="","",IF(N(E168)&gt;0,(E168-D168)/E168,""))</f>
        <v/>
      </c>
      <c r="M168" s="19">
        <f>IF(A168&amp;""="","",ROUND(I168*K168,2))</f>
        <v/>
      </c>
      <c r="N168" s="21">
        <f>IF(A168&amp;""="","",IFERROR(SUMIFS('الحركات'!$A$6:$A$1505,'الحركات'!$B$6:$B$1505,A168&amp;"",'الحركات'!$G$6:$G$1505,1)/COUNTIFS('الحركات'!$B$6:$B$1505,A168&amp;"",'الحركات'!$G$6:$G$1505,1),""))</f>
        <v/>
      </c>
      <c r="O168" s="18">
        <f>IF(OR(A168&amp;""="",N168=""),"",'الإعدادات'!$B$4-N168)</f>
        <v/>
      </c>
      <c r="P168" s="6">
        <f>IF(A168&amp;""="","",IF(N168="","بلا حركة",IF(I168&lt;=0,"نفد",IF(I168&lt;N(F168),"اطلب","متوفر"))))</f>
        <v/>
      </c>
      <c r="Q168" s="6">
        <f>IF(OR(A168&amp;""="",O168="",N(I168)&lt;=0),"",IF(O168&gt;='الإعدادات'!$B$5,"راكد",""))</f>
        <v/>
      </c>
      <c r="R168" s="18">
        <f>IF(OR(P168="نفد",P168="اطلب"),MAX(0,ROUNDUP(N(F168)*'الإعدادات'!$B$6-I168,0)),"")</f>
        <v/>
      </c>
      <c r="S168" s="18">
        <f>IF(N(R168)&gt;0,COUNTIFS($R$6:$R$205,"&gt;"&amp;R168)+COUNTIFS($R$6:R168,R168),"")</f>
        <v/>
      </c>
    </row>
    <row r="169">
      <c r="A169" s="5" t="n"/>
      <c r="B169" s="5" t="n"/>
      <c r="C169" s="5" t="n"/>
      <c r="D169" s="16" t="n"/>
      <c r="E169" s="16" t="n"/>
      <c r="F169" s="17" t="n"/>
      <c r="G169" s="18">
        <f>IF(A169&amp;""="","",SUMIFS('الحركات'!$C$6:$C$1505,'الحركات'!$B$6:$B$1505,A169&amp;"",'الحركات'!$D$6:$D$1505,"وارد"))</f>
        <v/>
      </c>
      <c r="H169" s="18">
        <f>IF(A169&amp;""="","",SUMIFS('الحركات'!$C$6:$C$1505,'الحركات'!$B$6:$B$1505,A169&amp;"",'الحركات'!$D$6:$D$1505,"منصرف"))</f>
        <v/>
      </c>
      <c r="I169" s="18">
        <f>IF(A169&amp;""="","",G169-H169)</f>
        <v/>
      </c>
      <c r="J169" s="19">
        <f>IF(A169&amp;""="","",ROUND(I169*N(D169),2))</f>
        <v/>
      </c>
      <c r="K169" s="19">
        <f>IF(A169&amp;""="","",E169-D169)</f>
        <v/>
      </c>
      <c r="L169" s="20">
        <f>IF(A169&amp;""="","",IF(N(E169)&gt;0,(E169-D169)/E169,""))</f>
        <v/>
      </c>
      <c r="M169" s="19">
        <f>IF(A169&amp;""="","",ROUND(I169*K169,2))</f>
        <v/>
      </c>
      <c r="N169" s="21">
        <f>IF(A169&amp;""="","",IFERROR(SUMIFS('الحركات'!$A$6:$A$1505,'الحركات'!$B$6:$B$1505,A169&amp;"",'الحركات'!$G$6:$G$1505,1)/COUNTIFS('الحركات'!$B$6:$B$1505,A169&amp;"",'الحركات'!$G$6:$G$1505,1),""))</f>
        <v/>
      </c>
      <c r="O169" s="18">
        <f>IF(OR(A169&amp;""="",N169=""),"",'الإعدادات'!$B$4-N169)</f>
        <v/>
      </c>
      <c r="P169" s="6">
        <f>IF(A169&amp;""="","",IF(N169="","بلا حركة",IF(I169&lt;=0,"نفد",IF(I169&lt;N(F169),"اطلب","متوفر"))))</f>
        <v/>
      </c>
      <c r="Q169" s="6">
        <f>IF(OR(A169&amp;""="",O169="",N(I169)&lt;=0),"",IF(O169&gt;='الإعدادات'!$B$5,"راكد",""))</f>
        <v/>
      </c>
      <c r="R169" s="18">
        <f>IF(OR(P169="نفد",P169="اطلب"),MAX(0,ROUNDUP(N(F169)*'الإعدادات'!$B$6-I169,0)),"")</f>
        <v/>
      </c>
      <c r="S169" s="18">
        <f>IF(N(R169)&gt;0,COUNTIFS($R$6:$R$205,"&gt;"&amp;R169)+COUNTIFS($R$6:R169,R169),"")</f>
        <v/>
      </c>
    </row>
    <row r="170">
      <c r="A170" s="5" t="n"/>
      <c r="B170" s="5" t="n"/>
      <c r="C170" s="5" t="n"/>
      <c r="D170" s="16" t="n"/>
      <c r="E170" s="16" t="n"/>
      <c r="F170" s="17" t="n"/>
      <c r="G170" s="18">
        <f>IF(A170&amp;""="","",SUMIFS('الحركات'!$C$6:$C$1505,'الحركات'!$B$6:$B$1505,A170&amp;"",'الحركات'!$D$6:$D$1505,"وارد"))</f>
        <v/>
      </c>
      <c r="H170" s="18">
        <f>IF(A170&amp;""="","",SUMIFS('الحركات'!$C$6:$C$1505,'الحركات'!$B$6:$B$1505,A170&amp;"",'الحركات'!$D$6:$D$1505,"منصرف"))</f>
        <v/>
      </c>
      <c r="I170" s="18">
        <f>IF(A170&amp;""="","",G170-H170)</f>
        <v/>
      </c>
      <c r="J170" s="19">
        <f>IF(A170&amp;""="","",ROUND(I170*N(D170),2))</f>
        <v/>
      </c>
      <c r="K170" s="19">
        <f>IF(A170&amp;""="","",E170-D170)</f>
        <v/>
      </c>
      <c r="L170" s="20">
        <f>IF(A170&amp;""="","",IF(N(E170)&gt;0,(E170-D170)/E170,""))</f>
        <v/>
      </c>
      <c r="M170" s="19">
        <f>IF(A170&amp;""="","",ROUND(I170*K170,2))</f>
        <v/>
      </c>
      <c r="N170" s="21">
        <f>IF(A170&amp;""="","",IFERROR(SUMIFS('الحركات'!$A$6:$A$1505,'الحركات'!$B$6:$B$1505,A170&amp;"",'الحركات'!$G$6:$G$1505,1)/COUNTIFS('الحركات'!$B$6:$B$1505,A170&amp;"",'الحركات'!$G$6:$G$1505,1),""))</f>
        <v/>
      </c>
      <c r="O170" s="18">
        <f>IF(OR(A170&amp;""="",N170=""),"",'الإعدادات'!$B$4-N170)</f>
        <v/>
      </c>
      <c r="P170" s="6">
        <f>IF(A170&amp;""="","",IF(N170="","بلا حركة",IF(I170&lt;=0,"نفد",IF(I170&lt;N(F170),"اطلب","متوفر"))))</f>
        <v/>
      </c>
      <c r="Q170" s="6">
        <f>IF(OR(A170&amp;""="",O170="",N(I170)&lt;=0),"",IF(O170&gt;='الإعدادات'!$B$5,"راكد",""))</f>
        <v/>
      </c>
      <c r="R170" s="18">
        <f>IF(OR(P170="نفد",P170="اطلب"),MAX(0,ROUNDUP(N(F170)*'الإعدادات'!$B$6-I170,0)),"")</f>
        <v/>
      </c>
      <c r="S170" s="18">
        <f>IF(N(R170)&gt;0,COUNTIFS($R$6:$R$205,"&gt;"&amp;R170)+COUNTIFS($R$6:R170,R170),"")</f>
        <v/>
      </c>
    </row>
    <row r="171">
      <c r="A171" s="5" t="n"/>
      <c r="B171" s="5" t="n"/>
      <c r="C171" s="5" t="n"/>
      <c r="D171" s="16" t="n"/>
      <c r="E171" s="16" t="n"/>
      <c r="F171" s="17" t="n"/>
      <c r="G171" s="18">
        <f>IF(A171&amp;""="","",SUMIFS('الحركات'!$C$6:$C$1505,'الحركات'!$B$6:$B$1505,A171&amp;"",'الحركات'!$D$6:$D$1505,"وارد"))</f>
        <v/>
      </c>
      <c r="H171" s="18">
        <f>IF(A171&amp;""="","",SUMIFS('الحركات'!$C$6:$C$1505,'الحركات'!$B$6:$B$1505,A171&amp;"",'الحركات'!$D$6:$D$1505,"منصرف"))</f>
        <v/>
      </c>
      <c r="I171" s="18">
        <f>IF(A171&amp;""="","",G171-H171)</f>
        <v/>
      </c>
      <c r="J171" s="19">
        <f>IF(A171&amp;""="","",ROUND(I171*N(D171),2))</f>
        <v/>
      </c>
      <c r="K171" s="19">
        <f>IF(A171&amp;""="","",E171-D171)</f>
        <v/>
      </c>
      <c r="L171" s="20">
        <f>IF(A171&amp;""="","",IF(N(E171)&gt;0,(E171-D171)/E171,""))</f>
        <v/>
      </c>
      <c r="M171" s="19">
        <f>IF(A171&amp;""="","",ROUND(I171*K171,2))</f>
        <v/>
      </c>
      <c r="N171" s="21">
        <f>IF(A171&amp;""="","",IFERROR(SUMIFS('الحركات'!$A$6:$A$1505,'الحركات'!$B$6:$B$1505,A171&amp;"",'الحركات'!$G$6:$G$1505,1)/COUNTIFS('الحركات'!$B$6:$B$1505,A171&amp;"",'الحركات'!$G$6:$G$1505,1),""))</f>
        <v/>
      </c>
      <c r="O171" s="18">
        <f>IF(OR(A171&amp;""="",N171=""),"",'الإعدادات'!$B$4-N171)</f>
        <v/>
      </c>
      <c r="P171" s="6">
        <f>IF(A171&amp;""="","",IF(N171="","بلا حركة",IF(I171&lt;=0,"نفد",IF(I171&lt;N(F171),"اطلب","متوفر"))))</f>
        <v/>
      </c>
      <c r="Q171" s="6">
        <f>IF(OR(A171&amp;""="",O171="",N(I171)&lt;=0),"",IF(O171&gt;='الإعدادات'!$B$5,"راكد",""))</f>
        <v/>
      </c>
      <c r="R171" s="18">
        <f>IF(OR(P171="نفد",P171="اطلب"),MAX(0,ROUNDUP(N(F171)*'الإعدادات'!$B$6-I171,0)),"")</f>
        <v/>
      </c>
      <c r="S171" s="18">
        <f>IF(N(R171)&gt;0,COUNTIFS($R$6:$R$205,"&gt;"&amp;R171)+COUNTIFS($R$6:R171,R171),"")</f>
        <v/>
      </c>
    </row>
    <row r="172">
      <c r="A172" s="5" t="n"/>
      <c r="B172" s="5" t="n"/>
      <c r="C172" s="5" t="n"/>
      <c r="D172" s="16" t="n"/>
      <c r="E172" s="16" t="n"/>
      <c r="F172" s="17" t="n"/>
      <c r="G172" s="18">
        <f>IF(A172&amp;""="","",SUMIFS('الحركات'!$C$6:$C$1505,'الحركات'!$B$6:$B$1505,A172&amp;"",'الحركات'!$D$6:$D$1505,"وارد"))</f>
        <v/>
      </c>
      <c r="H172" s="18">
        <f>IF(A172&amp;""="","",SUMIFS('الحركات'!$C$6:$C$1505,'الحركات'!$B$6:$B$1505,A172&amp;"",'الحركات'!$D$6:$D$1505,"منصرف"))</f>
        <v/>
      </c>
      <c r="I172" s="18">
        <f>IF(A172&amp;""="","",G172-H172)</f>
        <v/>
      </c>
      <c r="J172" s="19">
        <f>IF(A172&amp;""="","",ROUND(I172*N(D172),2))</f>
        <v/>
      </c>
      <c r="K172" s="19">
        <f>IF(A172&amp;""="","",E172-D172)</f>
        <v/>
      </c>
      <c r="L172" s="20">
        <f>IF(A172&amp;""="","",IF(N(E172)&gt;0,(E172-D172)/E172,""))</f>
        <v/>
      </c>
      <c r="M172" s="19">
        <f>IF(A172&amp;""="","",ROUND(I172*K172,2))</f>
        <v/>
      </c>
      <c r="N172" s="21">
        <f>IF(A172&amp;""="","",IFERROR(SUMIFS('الحركات'!$A$6:$A$1505,'الحركات'!$B$6:$B$1505,A172&amp;"",'الحركات'!$G$6:$G$1505,1)/COUNTIFS('الحركات'!$B$6:$B$1505,A172&amp;"",'الحركات'!$G$6:$G$1505,1),""))</f>
        <v/>
      </c>
      <c r="O172" s="18">
        <f>IF(OR(A172&amp;""="",N172=""),"",'الإعدادات'!$B$4-N172)</f>
        <v/>
      </c>
      <c r="P172" s="6">
        <f>IF(A172&amp;""="","",IF(N172="","بلا حركة",IF(I172&lt;=0,"نفد",IF(I172&lt;N(F172),"اطلب","متوفر"))))</f>
        <v/>
      </c>
      <c r="Q172" s="6">
        <f>IF(OR(A172&amp;""="",O172="",N(I172)&lt;=0),"",IF(O172&gt;='الإعدادات'!$B$5,"راكد",""))</f>
        <v/>
      </c>
      <c r="R172" s="18">
        <f>IF(OR(P172="نفد",P172="اطلب"),MAX(0,ROUNDUP(N(F172)*'الإعدادات'!$B$6-I172,0)),"")</f>
        <v/>
      </c>
      <c r="S172" s="18">
        <f>IF(N(R172)&gt;0,COUNTIFS($R$6:$R$205,"&gt;"&amp;R172)+COUNTIFS($R$6:R172,R172),"")</f>
        <v/>
      </c>
    </row>
    <row r="173">
      <c r="A173" s="5" t="n"/>
      <c r="B173" s="5" t="n"/>
      <c r="C173" s="5" t="n"/>
      <c r="D173" s="16" t="n"/>
      <c r="E173" s="16" t="n"/>
      <c r="F173" s="17" t="n"/>
      <c r="G173" s="18">
        <f>IF(A173&amp;""="","",SUMIFS('الحركات'!$C$6:$C$1505,'الحركات'!$B$6:$B$1505,A173&amp;"",'الحركات'!$D$6:$D$1505,"وارد"))</f>
        <v/>
      </c>
      <c r="H173" s="18">
        <f>IF(A173&amp;""="","",SUMIFS('الحركات'!$C$6:$C$1505,'الحركات'!$B$6:$B$1505,A173&amp;"",'الحركات'!$D$6:$D$1505,"منصرف"))</f>
        <v/>
      </c>
      <c r="I173" s="18">
        <f>IF(A173&amp;""="","",G173-H173)</f>
        <v/>
      </c>
      <c r="J173" s="19">
        <f>IF(A173&amp;""="","",ROUND(I173*N(D173),2))</f>
        <v/>
      </c>
      <c r="K173" s="19">
        <f>IF(A173&amp;""="","",E173-D173)</f>
        <v/>
      </c>
      <c r="L173" s="20">
        <f>IF(A173&amp;""="","",IF(N(E173)&gt;0,(E173-D173)/E173,""))</f>
        <v/>
      </c>
      <c r="M173" s="19">
        <f>IF(A173&amp;""="","",ROUND(I173*K173,2))</f>
        <v/>
      </c>
      <c r="N173" s="21">
        <f>IF(A173&amp;""="","",IFERROR(SUMIFS('الحركات'!$A$6:$A$1505,'الحركات'!$B$6:$B$1505,A173&amp;"",'الحركات'!$G$6:$G$1505,1)/COUNTIFS('الحركات'!$B$6:$B$1505,A173&amp;"",'الحركات'!$G$6:$G$1505,1),""))</f>
        <v/>
      </c>
      <c r="O173" s="18">
        <f>IF(OR(A173&amp;""="",N173=""),"",'الإعدادات'!$B$4-N173)</f>
        <v/>
      </c>
      <c r="P173" s="6">
        <f>IF(A173&amp;""="","",IF(N173="","بلا حركة",IF(I173&lt;=0,"نفد",IF(I173&lt;N(F173),"اطلب","متوفر"))))</f>
        <v/>
      </c>
      <c r="Q173" s="6">
        <f>IF(OR(A173&amp;""="",O173="",N(I173)&lt;=0),"",IF(O173&gt;='الإعدادات'!$B$5,"راكد",""))</f>
        <v/>
      </c>
      <c r="R173" s="18">
        <f>IF(OR(P173="نفد",P173="اطلب"),MAX(0,ROUNDUP(N(F173)*'الإعدادات'!$B$6-I173,0)),"")</f>
        <v/>
      </c>
      <c r="S173" s="18">
        <f>IF(N(R173)&gt;0,COUNTIFS($R$6:$R$205,"&gt;"&amp;R173)+COUNTIFS($R$6:R173,R173),"")</f>
        <v/>
      </c>
    </row>
    <row r="174">
      <c r="A174" s="5" t="n"/>
      <c r="B174" s="5" t="n"/>
      <c r="C174" s="5" t="n"/>
      <c r="D174" s="16" t="n"/>
      <c r="E174" s="16" t="n"/>
      <c r="F174" s="17" t="n"/>
      <c r="G174" s="18">
        <f>IF(A174&amp;""="","",SUMIFS('الحركات'!$C$6:$C$1505,'الحركات'!$B$6:$B$1505,A174&amp;"",'الحركات'!$D$6:$D$1505,"وارد"))</f>
        <v/>
      </c>
      <c r="H174" s="18">
        <f>IF(A174&amp;""="","",SUMIFS('الحركات'!$C$6:$C$1505,'الحركات'!$B$6:$B$1505,A174&amp;"",'الحركات'!$D$6:$D$1505,"منصرف"))</f>
        <v/>
      </c>
      <c r="I174" s="18">
        <f>IF(A174&amp;""="","",G174-H174)</f>
        <v/>
      </c>
      <c r="J174" s="19">
        <f>IF(A174&amp;""="","",ROUND(I174*N(D174),2))</f>
        <v/>
      </c>
      <c r="K174" s="19">
        <f>IF(A174&amp;""="","",E174-D174)</f>
        <v/>
      </c>
      <c r="L174" s="20">
        <f>IF(A174&amp;""="","",IF(N(E174)&gt;0,(E174-D174)/E174,""))</f>
        <v/>
      </c>
      <c r="M174" s="19">
        <f>IF(A174&amp;""="","",ROUND(I174*K174,2))</f>
        <v/>
      </c>
      <c r="N174" s="21">
        <f>IF(A174&amp;""="","",IFERROR(SUMIFS('الحركات'!$A$6:$A$1505,'الحركات'!$B$6:$B$1505,A174&amp;"",'الحركات'!$G$6:$G$1505,1)/COUNTIFS('الحركات'!$B$6:$B$1505,A174&amp;"",'الحركات'!$G$6:$G$1505,1),""))</f>
        <v/>
      </c>
      <c r="O174" s="18">
        <f>IF(OR(A174&amp;""="",N174=""),"",'الإعدادات'!$B$4-N174)</f>
        <v/>
      </c>
      <c r="P174" s="6">
        <f>IF(A174&amp;""="","",IF(N174="","بلا حركة",IF(I174&lt;=0,"نفد",IF(I174&lt;N(F174),"اطلب","متوفر"))))</f>
        <v/>
      </c>
      <c r="Q174" s="6">
        <f>IF(OR(A174&amp;""="",O174="",N(I174)&lt;=0),"",IF(O174&gt;='الإعدادات'!$B$5,"راكد",""))</f>
        <v/>
      </c>
      <c r="R174" s="18">
        <f>IF(OR(P174="نفد",P174="اطلب"),MAX(0,ROUNDUP(N(F174)*'الإعدادات'!$B$6-I174,0)),"")</f>
        <v/>
      </c>
      <c r="S174" s="18">
        <f>IF(N(R174)&gt;0,COUNTIFS($R$6:$R$205,"&gt;"&amp;R174)+COUNTIFS($R$6:R174,R174),"")</f>
        <v/>
      </c>
    </row>
    <row r="175">
      <c r="A175" s="5" t="n"/>
      <c r="B175" s="5" t="n"/>
      <c r="C175" s="5" t="n"/>
      <c r="D175" s="16" t="n"/>
      <c r="E175" s="16" t="n"/>
      <c r="F175" s="17" t="n"/>
      <c r="G175" s="18">
        <f>IF(A175&amp;""="","",SUMIFS('الحركات'!$C$6:$C$1505,'الحركات'!$B$6:$B$1505,A175&amp;"",'الحركات'!$D$6:$D$1505,"وارد"))</f>
        <v/>
      </c>
      <c r="H175" s="18">
        <f>IF(A175&amp;""="","",SUMIFS('الحركات'!$C$6:$C$1505,'الحركات'!$B$6:$B$1505,A175&amp;"",'الحركات'!$D$6:$D$1505,"منصرف"))</f>
        <v/>
      </c>
      <c r="I175" s="18">
        <f>IF(A175&amp;""="","",G175-H175)</f>
        <v/>
      </c>
      <c r="J175" s="19">
        <f>IF(A175&amp;""="","",ROUND(I175*N(D175),2))</f>
        <v/>
      </c>
      <c r="K175" s="19">
        <f>IF(A175&amp;""="","",E175-D175)</f>
        <v/>
      </c>
      <c r="L175" s="20">
        <f>IF(A175&amp;""="","",IF(N(E175)&gt;0,(E175-D175)/E175,""))</f>
        <v/>
      </c>
      <c r="M175" s="19">
        <f>IF(A175&amp;""="","",ROUND(I175*K175,2))</f>
        <v/>
      </c>
      <c r="N175" s="21">
        <f>IF(A175&amp;""="","",IFERROR(SUMIFS('الحركات'!$A$6:$A$1505,'الحركات'!$B$6:$B$1505,A175&amp;"",'الحركات'!$G$6:$G$1505,1)/COUNTIFS('الحركات'!$B$6:$B$1505,A175&amp;"",'الحركات'!$G$6:$G$1505,1),""))</f>
        <v/>
      </c>
      <c r="O175" s="18">
        <f>IF(OR(A175&amp;""="",N175=""),"",'الإعدادات'!$B$4-N175)</f>
        <v/>
      </c>
      <c r="P175" s="6">
        <f>IF(A175&amp;""="","",IF(N175="","بلا حركة",IF(I175&lt;=0,"نفد",IF(I175&lt;N(F175),"اطلب","متوفر"))))</f>
        <v/>
      </c>
      <c r="Q175" s="6">
        <f>IF(OR(A175&amp;""="",O175="",N(I175)&lt;=0),"",IF(O175&gt;='الإعدادات'!$B$5,"راكد",""))</f>
        <v/>
      </c>
      <c r="R175" s="18">
        <f>IF(OR(P175="نفد",P175="اطلب"),MAX(0,ROUNDUP(N(F175)*'الإعدادات'!$B$6-I175,0)),"")</f>
        <v/>
      </c>
      <c r="S175" s="18">
        <f>IF(N(R175)&gt;0,COUNTIFS($R$6:$R$205,"&gt;"&amp;R175)+COUNTIFS($R$6:R175,R175),"")</f>
        <v/>
      </c>
    </row>
    <row r="176">
      <c r="A176" s="5" t="n"/>
      <c r="B176" s="5" t="n"/>
      <c r="C176" s="5" t="n"/>
      <c r="D176" s="16" t="n"/>
      <c r="E176" s="16" t="n"/>
      <c r="F176" s="17" t="n"/>
      <c r="G176" s="18">
        <f>IF(A176&amp;""="","",SUMIFS('الحركات'!$C$6:$C$1505,'الحركات'!$B$6:$B$1505,A176&amp;"",'الحركات'!$D$6:$D$1505,"وارد"))</f>
        <v/>
      </c>
      <c r="H176" s="18">
        <f>IF(A176&amp;""="","",SUMIFS('الحركات'!$C$6:$C$1505,'الحركات'!$B$6:$B$1505,A176&amp;"",'الحركات'!$D$6:$D$1505,"منصرف"))</f>
        <v/>
      </c>
      <c r="I176" s="18">
        <f>IF(A176&amp;""="","",G176-H176)</f>
        <v/>
      </c>
      <c r="J176" s="19">
        <f>IF(A176&amp;""="","",ROUND(I176*N(D176),2))</f>
        <v/>
      </c>
      <c r="K176" s="19">
        <f>IF(A176&amp;""="","",E176-D176)</f>
        <v/>
      </c>
      <c r="L176" s="20">
        <f>IF(A176&amp;""="","",IF(N(E176)&gt;0,(E176-D176)/E176,""))</f>
        <v/>
      </c>
      <c r="M176" s="19">
        <f>IF(A176&amp;""="","",ROUND(I176*K176,2))</f>
        <v/>
      </c>
      <c r="N176" s="21">
        <f>IF(A176&amp;""="","",IFERROR(SUMIFS('الحركات'!$A$6:$A$1505,'الحركات'!$B$6:$B$1505,A176&amp;"",'الحركات'!$G$6:$G$1505,1)/COUNTIFS('الحركات'!$B$6:$B$1505,A176&amp;"",'الحركات'!$G$6:$G$1505,1),""))</f>
        <v/>
      </c>
      <c r="O176" s="18">
        <f>IF(OR(A176&amp;""="",N176=""),"",'الإعدادات'!$B$4-N176)</f>
        <v/>
      </c>
      <c r="P176" s="6">
        <f>IF(A176&amp;""="","",IF(N176="","بلا حركة",IF(I176&lt;=0,"نفد",IF(I176&lt;N(F176),"اطلب","متوفر"))))</f>
        <v/>
      </c>
      <c r="Q176" s="6">
        <f>IF(OR(A176&amp;""="",O176="",N(I176)&lt;=0),"",IF(O176&gt;='الإعدادات'!$B$5,"راكد",""))</f>
        <v/>
      </c>
      <c r="R176" s="18">
        <f>IF(OR(P176="نفد",P176="اطلب"),MAX(0,ROUNDUP(N(F176)*'الإعدادات'!$B$6-I176,0)),"")</f>
        <v/>
      </c>
      <c r="S176" s="18">
        <f>IF(N(R176)&gt;0,COUNTIFS($R$6:$R$205,"&gt;"&amp;R176)+COUNTIFS($R$6:R176,R176),"")</f>
        <v/>
      </c>
    </row>
    <row r="177">
      <c r="A177" s="5" t="n"/>
      <c r="B177" s="5" t="n"/>
      <c r="C177" s="5" t="n"/>
      <c r="D177" s="16" t="n"/>
      <c r="E177" s="16" t="n"/>
      <c r="F177" s="17" t="n"/>
      <c r="G177" s="18">
        <f>IF(A177&amp;""="","",SUMIFS('الحركات'!$C$6:$C$1505,'الحركات'!$B$6:$B$1505,A177&amp;"",'الحركات'!$D$6:$D$1505,"وارد"))</f>
        <v/>
      </c>
      <c r="H177" s="18">
        <f>IF(A177&amp;""="","",SUMIFS('الحركات'!$C$6:$C$1505,'الحركات'!$B$6:$B$1505,A177&amp;"",'الحركات'!$D$6:$D$1505,"منصرف"))</f>
        <v/>
      </c>
      <c r="I177" s="18">
        <f>IF(A177&amp;""="","",G177-H177)</f>
        <v/>
      </c>
      <c r="J177" s="19">
        <f>IF(A177&amp;""="","",ROUND(I177*N(D177),2))</f>
        <v/>
      </c>
      <c r="K177" s="19">
        <f>IF(A177&amp;""="","",E177-D177)</f>
        <v/>
      </c>
      <c r="L177" s="20">
        <f>IF(A177&amp;""="","",IF(N(E177)&gt;0,(E177-D177)/E177,""))</f>
        <v/>
      </c>
      <c r="M177" s="19">
        <f>IF(A177&amp;""="","",ROUND(I177*K177,2))</f>
        <v/>
      </c>
      <c r="N177" s="21">
        <f>IF(A177&amp;""="","",IFERROR(SUMIFS('الحركات'!$A$6:$A$1505,'الحركات'!$B$6:$B$1505,A177&amp;"",'الحركات'!$G$6:$G$1505,1)/COUNTIFS('الحركات'!$B$6:$B$1505,A177&amp;"",'الحركات'!$G$6:$G$1505,1),""))</f>
        <v/>
      </c>
      <c r="O177" s="18">
        <f>IF(OR(A177&amp;""="",N177=""),"",'الإعدادات'!$B$4-N177)</f>
        <v/>
      </c>
      <c r="P177" s="6">
        <f>IF(A177&amp;""="","",IF(N177="","بلا حركة",IF(I177&lt;=0,"نفد",IF(I177&lt;N(F177),"اطلب","متوفر"))))</f>
        <v/>
      </c>
      <c r="Q177" s="6">
        <f>IF(OR(A177&amp;""="",O177="",N(I177)&lt;=0),"",IF(O177&gt;='الإعدادات'!$B$5,"راكد",""))</f>
        <v/>
      </c>
      <c r="R177" s="18">
        <f>IF(OR(P177="نفد",P177="اطلب"),MAX(0,ROUNDUP(N(F177)*'الإعدادات'!$B$6-I177,0)),"")</f>
        <v/>
      </c>
      <c r="S177" s="18">
        <f>IF(N(R177)&gt;0,COUNTIFS($R$6:$R$205,"&gt;"&amp;R177)+COUNTIFS($R$6:R177,R177),"")</f>
        <v/>
      </c>
    </row>
    <row r="178">
      <c r="A178" s="5" t="n"/>
      <c r="B178" s="5" t="n"/>
      <c r="C178" s="5" t="n"/>
      <c r="D178" s="16" t="n"/>
      <c r="E178" s="16" t="n"/>
      <c r="F178" s="17" t="n"/>
      <c r="G178" s="18">
        <f>IF(A178&amp;""="","",SUMIFS('الحركات'!$C$6:$C$1505,'الحركات'!$B$6:$B$1505,A178&amp;"",'الحركات'!$D$6:$D$1505,"وارد"))</f>
        <v/>
      </c>
      <c r="H178" s="18">
        <f>IF(A178&amp;""="","",SUMIFS('الحركات'!$C$6:$C$1505,'الحركات'!$B$6:$B$1505,A178&amp;"",'الحركات'!$D$6:$D$1505,"منصرف"))</f>
        <v/>
      </c>
      <c r="I178" s="18">
        <f>IF(A178&amp;""="","",G178-H178)</f>
        <v/>
      </c>
      <c r="J178" s="19">
        <f>IF(A178&amp;""="","",ROUND(I178*N(D178),2))</f>
        <v/>
      </c>
      <c r="K178" s="19">
        <f>IF(A178&amp;""="","",E178-D178)</f>
        <v/>
      </c>
      <c r="L178" s="20">
        <f>IF(A178&amp;""="","",IF(N(E178)&gt;0,(E178-D178)/E178,""))</f>
        <v/>
      </c>
      <c r="M178" s="19">
        <f>IF(A178&amp;""="","",ROUND(I178*K178,2))</f>
        <v/>
      </c>
      <c r="N178" s="21">
        <f>IF(A178&amp;""="","",IFERROR(SUMIFS('الحركات'!$A$6:$A$1505,'الحركات'!$B$6:$B$1505,A178&amp;"",'الحركات'!$G$6:$G$1505,1)/COUNTIFS('الحركات'!$B$6:$B$1505,A178&amp;"",'الحركات'!$G$6:$G$1505,1),""))</f>
        <v/>
      </c>
      <c r="O178" s="18">
        <f>IF(OR(A178&amp;""="",N178=""),"",'الإعدادات'!$B$4-N178)</f>
        <v/>
      </c>
      <c r="P178" s="6">
        <f>IF(A178&amp;""="","",IF(N178="","بلا حركة",IF(I178&lt;=0,"نفد",IF(I178&lt;N(F178),"اطلب","متوفر"))))</f>
        <v/>
      </c>
      <c r="Q178" s="6">
        <f>IF(OR(A178&amp;""="",O178="",N(I178)&lt;=0),"",IF(O178&gt;='الإعدادات'!$B$5,"راكد",""))</f>
        <v/>
      </c>
      <c r="R178" s="18">
        <f>IF(OR(P178="نفد",P178="اطلب"),MAX(0,ROUNDUP(N(F178)*'الإعدادات'!$B$6-I178,0)),"")</f>
        <v/>
      </c>
      <c r="S178" s="18">
        <f>IF(N(R178)&gt;0,COUNTIFS($R$6:$R$205,"&gt;"&amp;R178)+COUNTIFS($R$6:R178,R178),"")</f>
        <v/>
      </c>
    </row>
    <row r="179">
      <c r="A179" s="5" t="n"/>
      <c r="B179" s="5" t="n"/>
      <c r="C179" s="5" t="n"/>
      <c r="D179" s="16" t="n"/>
      <c r="E179" s="16" t="n"/>
      <c r="F179" s="17" t="n"/>
      <c r="G179" s="18">
        <f>IF(A179&amp;""="","",SUMIFS('الحركات'!$C$6:$C$1505,'الحركات'!$B$6:$B$1505,A179&amp;"",'الحركات'!$D$6:$D$1505,"وارد"))</f>
        <v/>
      </c>
      <c r="H179" s="18">
        <f>IF(A179&amp;""="","",SUMIFS('الحركات'!$C$6:$C$1505,'الحركات'!$B$6:$B$1505,A179&amp;"",'الحركات'!$D$6:$D$1505,"منصرف"))</f>
        <v/>
      </c>
      <c r="I179" s="18">
        <f>IF(A179&amp;""="","",G179-H179)</f>
        <v/>
      </c>
      <c r="J179" s="19">
        <f>IF(A179&amp;""="","",ROUND(I179*N(D179),2))</f>
        <v/>
      </c>
      <c r="K179" s="19">
        <f>IF(A179&amp;""="","",E179-D179)</f>
        <v/>
      </c>
      <c r="L179" s="20">
        <f>IF(A179&amp;""="","",IF(N(E179)&gt;0,(E179-D179)/E179,""))</f>
        <v/>
      </c>
      <c r="M179" s="19">
        <f>IF(A179&amp;""="","",ROUND(I179*K179,2))</f>
        <v/>
      </c>
      <c r="N179" s="21">
        <f>IF(A179&amp;""="","",IFERROR(SUMIFS('الحركات'!$A$6:$A$1505,'الحركات'!$B$6:$B$1505,A179&amp;"",'الحركات'!$G$6:$G$1505,1)/COUNTIFS('الحركات'!$B$6:$B$1505,A179&amp;"",'الحركات'!$G$6:$G$1505,1),""))</f>
        <v/>
      </c>
      <c r="O179" s="18">
        <f>IF(OR(A179&amp;""="",N179=""),"",'الإعدادات'!$B$4-N179)</f>
        <v/>
      </c>
      <c r="P179" s="6">
        <f>IF(A179&amp;""="","",IF(N179="","بلا حركة",IF(I179&lt;=0,"نفد",IF(I179&lt;N(F179),"اطلب","متوفر"))))</f>
        <v/>
      </c>
      <c r="Q179" s="6">
        <f>IF(OR(A179&amp;""="",O179="",N(I179)&lt;=0),"",IF(O179&gt;='الإعدادات'!$B$5,"راكد",""))</f>
        <v/>
      </c>
      <c r="R179" s="18">
        <f>IF(OR(P179="نفد",P179="اطلب"),MAX(0,ROUNDUP(N(F179)*'الإعدادات'!$B$6-I179,0)),"")</f>
        <v/>
      </c>
      <c r="S179" s="18">
        <f>IF(N(R179)&gt;0,COUNTIFS($R$6:$R$205,"&gt;"&amp;R179)+COUNTIFS($R$6:R179,R179),"")</f>
        <v/>
      </c>
    </row>
    <row r="180">
      <c r="A180" s="5" t="n"/>
      <c r="B180" s="5" t="n"/>
      <c r="C180" s="5" t="n"/>
      <c r="D180" s="16" t="n"/>
      <c r="E180" s="16" t="n"/>
      <c r="F180" s="17" t="n"/>
      <c r="G180" s="18">
        <f>IF(A180&amp;""="","",SUMIFS('الحركات'!$C$6:$C$1505,'الحركات'!$B$6:$B$1505,A180&amp;"",'الحركات'!$D$6:$D$1505,"وارد"))</f>
        <v/>
      </c>
      <c r="H180" s="18">
        <f>IF(A180&amp;""="","",SUMIFS('الحركات'!$C$6:$C$1505,'الحركات'!$B$6:$B$1505,A180&amp;"",'الحركات'!$D$6:$D$1505,"منصرف"))</f>
        <v/>
      </c>
      <c r="I180" s="18">
        <f>IF(A180&amp;""="","",G180-H180)</f>
        <v/>
      </c>
      <c r="J180" s="19">
        <f>IF(A180&amp;""="","",ROUND(I180*N(D180),2))</f>
        <v/>
      </c>
      <c r="K180" s="19">
        <f>IF(A180&amp;""="","",E180-D180)</f>
        <v/>
      </c>
      <c r="L180" s="20">
        <f>IF(A180&amp;""="","",IF(N(E180)&gt;0,(E180-D180)/E180,""))</f>
        <v/>
      </c>
      <c r="M180" s="19">
        <f>IF(A180&amp;""="","",ROUND(I180*K180,2))</f>
        <v/>
      </c>
      <c r="N180" s="21">
        <f>IF(A180&amp;""="","",IFERROR(SUMIFS('الحركات'!$A$6:$A$1505,'الحركات'!$B$6:$B$1505,A180&amp;"",'الحركات'!$G$6:$G$1505,1)/COUNTIFS('الحركات'!$B$6:$B$1505,A180&amp;"",'الحركات'!$G$6:$G$1505,1),""))</f>
        <v/>
      </c>
      <c r="O180" s="18">
        <f>IF(OR(A180&amp;""="",N180=""),"",'الإعدادات'!$B$4-N180)</f>
        <v/>
      </c>
      <c r="P180" s="6">
        <f>IF(A180&amp;""="","",IF(N180="","بلا حركة",IF(I180&lt;=0,"نفد",IF(I180&lt;N(F180),"اطلب","متوفر"))))</f>
        <v/>
      </c>
      <c r="Q180" s="6">
        <f>IF(OR(A180&amp;""="",O180="",N(I180)&lt;=0),"",IF(O180&gt;='الإعدادات'!$B$5,"راكد",""))</f>
        <v/>
      </c>
      <c r="R180" s="18">
        <f>IF(OR(P180="نفد",P180="اطلب"),MAX(0,ROUNDUP(N(F180)*'الإعدادات'!$B$6-I180,0)),"")</f>
        <v/>
      </c>
      <c r="S180" s="18">
        <f>IF(N(R180)&gt;0,COUNTIFS($R$6:$R$205,"&gt;"&amp;R180)+COUNTIFS($R$6:R180,R180),"")</f>
        <v/>
      </c>
    </row>
    <row r="181">
      <c r="A181" s="5" t="n"/>
      <c r="B181" s="5" t="n"/>
      <c r="C181" s="5" t="n"/>
      <c r="D181" s="16" t="n"/>
      <c r="E181" s="16" t="n"/>
      <c r="F181" s="17" t="n"/>
      <c r="G181" s="18">
        <f>IF(A181&amp;""="","",SUMIFS('الحركات'!$C$6:$C$1505,'الحركات'!$B$6:$B$1505,A181&amp;"",'الحركات'!$D$6:$D$1505,"وارد"))</f>
        <v/>
      </c>
      <c r="H181" s="18">
        <f>IF(A181&amp;""="","",SUMIFS('الحركات'!$C$6:$C$1505,'الحركات'!$B$6:$B$1505,A181&amp;"",'الحركات'!$D$6:$D$1505,"منصرف"))</f>
        <v/>
      </c>
      <c r="I181" s="18">
        <f>IF(A181&amp;""="","",G181-H181)</f>
        <v/>
      </c>
      <c r="J181" s="19">
        <f>IF(A181&amp;""="","",ROUND(I181*N(D181),2))</f>
        <v/>
      </c>
      <c r="K181" s="19">
        <f>IF(A181&amp;""="","",E181-D181)</f>
        <v/>
      </c>
      <c r="L181" s="20">
        <f>IF(A181&amp;""="","",IF(N(E181)&gt;0,(E181-D181)/E181,""))</f>
        <v/>
      </c>
      <c r="M181" s="19">
        <f>IF(A181&amp;""="","",ROUND(I181*K181,2))</f>
        <v/>
      </c>
      <c r="N181" s="21">
        <f>IF(A181&amp;""="","",IFERROR(SUMIFS('الحركات'!$A$6:$A$1505,'الحركات'!$B$6:$B$1505,A181&amp;"",'الحركات'!$G$6:$G$1505,1)/COUNTIFS('الحركات'!$B$6:$B$1505,A181&amp;"",'الحركات'!$G$6:$G$1505,1),""))</f>
        <v/>
      </c>
      <c r="O181" s="18">
        <f>IF(OR(A181&amp;""="",N181=""),"",'الإعدادات'!$B$4-N181)</f>
        <v/>
      </c>
      <c r="P181" s="6">
        <f>IF(A181&amp;""="","",IF(N181="","بلا حركة",IF(I181&lt;=0,"نفد",IF(I181&lt;N(F181),"اطلب","متوفر"))))</f>
        <v/>
      </c>
      <c r="Q181" s="6">
        <f>IF(OR(A181&amp;""="",O181="",N(I181)&lt;=0),"",IF(O181&gt;='الإعدادات'!$B$5,"راكد",""))</f>
        <v/>
      </c>
      <c r="R181" s="18">
        <f>IF(OR(P181="نفد",P181="اطلب"),MAX(0,ROUNDUP(N(F181)*'الإعدادات'!$B$6-I181,0)),"")</f>
        <v/>
      </c>
      <c r="S181" s="18">
        <f>IF(N(R181)&gt;0,COUNTIFS($R$6:$R$205,"&gt;"&amp;R181)+COUNTIFS($R$6:R181,R181),"")</f>
        <v/>
      </c>
    </row>
    <row r="182">
      <c r="A182" s="5" t="n"/>
      <c r="B182" s="5" t="n"/>
      <c r="C182" s="5" t="n"/>
      <c r="D182" s="16" t="n"/>
      <c r="E182" s="16" t="n"/>
      <c r="F182" s="17" t="n"/>
      <c r="G182" s="18">
        <f>IF(A182&amp;""="","",SUMIFS('الحركات'!$C$6:$C$1505,'الحركات'!$B$6:$B$1505,A182&amp;"",'الحركات'!$D$6:$D$1505,"وارد"))</f>
        <v/>
      </c>
      <c r="H182" s="18">
        <f>IF(A182&amp;""="","",SUMIFS('الحركات'!$C$6:$C$1505,'الحركات'!$B$6:$B$1505,A182&amp;"",'الحركات'!$D$6:$D$1505,"منصرف"))</f>
        <v/>
      </c>
      <c r="I182" s="18">
        <f>IF(A182&amp;""="","",G182-H182)</f>
        <v/>
      </c>
      <c r="J182" s="19">
        <f>IF(A182&amp;""="","",ROUND(I182*N(D182),2))</f>
        <v/>
      </c>
      <c r="K182" s="19">
        <f>IF(A182&amp;""="","",E182-D182)</f>
        <v/>
      </c>
      <c r="L182" s="20">
        <f>IF(A182&amp;""="","",IF(N(E182)&gt;0,(E182-D182)/E182,""))</f>
        <v/>
      </c>
      <c r="M182" s="19">
        <f>IF(A182&amp;""="","",ROUND(I182*K182,2))</f>
        <v/>
      </c>
      <c r="N182" s="21">
        <f>IF(A182&amp;""="","",IFERROR(SUMIFS('الحركات'!$A$6:$A$1505,'الحركات'!$B$6:$B$1505,A182&amp;"",'الحركات'!$G$6:$G$1505,1)/COUNTIFS('الحركات'!$B$6:$B$1505,A182&amp;"",'الحركات'!$G$6:$G$1505,1),""))</f>
        <v/>
      </c>
      <c r="O182" s="18">
        <f>IF(OR(A182&amp;""="",N182=""),"",'الإعدادات'!$B$4-N182)</f>
        <v/>
      </c>
      <c r="P182" s="6">
        <f>IF(A182&amp;""="","",IF(N182="","بلا حركة",IF(I182&lt;=0,"نفد",IF(I182&lt;N(F182),"اطلب","متوفر"))))</f>
        <v/>
      </c>
      <c r="Q182" s="6">
        <f>IF(OR(A182&amp;""="",O182="",N(I182)&lt;=0),"",IF(O182&gt;='الإعدادات'!$B$5,"راكد",""))</f>
        <v/>
      </c>
      <c r="R182" s="18">
        <f>IF(OR(P182="نفد",P182="اطلب"),MAX(0,ROUNDUP(N(F182)*'الإعدادات'!$B$6-I182,0)),"")</f>
        <v/>
      </c>
      <c r="S182" s="18">
        <f>IF(N(R182)&gt;0,COUNTIFS($R$6:$R$205,"&gt;"&amp;R182)+COUNTIFS($R$6:R182,R182),"")</f>
        <v/>
      </c>
    </row>
    <row r="183">
      <c r="A183" s="5" t="n"/>
      <c r="B183" s="5" t="n"/>
      <c r="C183" s="5" t="n"/>
      <c r="D183" s="16" t="n"/>
      <c r="E183" s="16" t="n"/>
      <c r="F183" s="17" t="n"/>
      <c r="G183" s="18">
        <f>IF(A183&amp;""="","",SUMIFS('الحركات'!$C$6:$C$1505,'الحركات'!$B$6:$B$1505,A183&amp;"",'الحركات'!$D$6:$D$1505,"وارد"))</f>
        <v/>
      </c>
      <c r="H183" s="18">
        <f>IF(A183&amp;""="","",SUMIFS('الحركات'!$C$6:$C$1505,'الحركات'!$B$6:$B$1505,A183&amp;"",'الحركات'!$D$6:$D$1505,"منصرف"))</f>
        <v/>
      </c>
      <c r="I183" s="18">
        <f>IF(A183&amp;""="","",G183-H183)</f>
        <v/>
      </c>
      <c r="J183" s="19">
        <f>IF(A183&amp;""="","",ROUND(I183*N(D183),2))</f>
        <v/>
      </c>
      <c r="K183" s="19">
        <f>IF(A183&amp;""="","",E183-D183)</f>
        <v/>
      </c>
      <c r="L183" s="20">
        <f>IF(A183&amp;""="","",IF(N(E183)&gt;0,(E183-D183)/E183,""))</f>
        <v/>
      </c>
      <c r="M183" s="19">
        <f>IF(A183&amp;""="","",ROUND(I183*K183,2))</f>
        <v/>
      </c>
      <c r="N183" s="21">
        <f>IF(A183&amp;""="","",IFERROR(SUMIFS('الحركات'!$A$6:$A$1505,'الحركات'!$B$6:$B$1505,A183&amp;"",'الحركات'!$G$6:$G$1505,1)/COUNTIFS('الحركات'!$B$6:$B$1505,A183&amp;"",'الحركات'!$G$6:$G$1505,1),""))</f>
        <v/>
      </c>
      <c r="O183" s="18">
        <f>IF(OR(A183&amp;""="",N183=""),"",'الإعدادات'!$B$4-N183)</f>
        <v/>
      </c>
      <c r="P183" s="6">
        <f>IF(A183&amp;""="","",IF(N183="","بلا حركة",IF(I183&lt;=0,"نفد",IF(I183&lt;N(F183),"اطلب","متوفر"))))</f>
        <v/>
      </c>
      <c r="Q183" s="6">
        <f>IF(OR(A183&amp;""="",O183="",N(I183)&lt;=0),"",IF(O183&gt;='الإعدادات'!$B$5,"راكد",""))</f>
        <v/>
      </c>
      <c r="R183" s="18">
        <f>IF(OR(P183="نفد",P183="اطلب"),MAX(0,ROUNDUP(N(F183)*'الإعدادات'!$B$6-I183,0)),"")</f>
        <v/>
      </c>
      <c r="S183" s="18">
        <f>IF(N(R183)&gt;0,COUNTIFS($R$6:$R$205,"&gt;"&amp;R183)+COUNTIFS($R$6:R183,R183),"")</f>
        <v/>
      </c>
    </row>
    <row r="184">
      <c r="A184" s="5" t="n"/>
      <c r="B184" s="5" t="n"/>
      <c r="C184" s="5" t="n"/>
      <c r="D184" s="16" t="n"/>
      <c r="E184" s="16" t="n"/>
      <c r="F184" s="17" t="n"/>
      <c r="G184" s="18">
        <f>IF(A184&amp;""="","",SUMIFS('الحركات'!$C$6:$C$1505,'الحركات'!$B$6:$B$1505,A184&amp;"",'الحركات'!$D$6:$D$1505,"وارد"))</f>
        <v/>
      </c>
      <c r="H184" s="18">
        <f>IF(A184&amp;""="","",SUMIFS('الحركات'!$C$6:$C$1505,'الحركات'!$B$6:$B$1505,A184&amp;"",'الحركات'!$D$6:$D$1505,"منصرف"))</f>
        <v/>
      </c>
      <c r="I184" s="18">
        <f>IF(A184&amp;""="","",G184-H184)</f>
        <v/>
      </c>
      <c r="J184" s="19">
        <f>IF(A184&amp;""="","",ROUND(I184*N(D184),2))</f>
        <v/>
      </c>
      <c r="K184" s="19">
        <f>IF(A184&amp;""="","",E184-D184)</f>
        <v/>
      </c>
      <c r="L184" s="20">
        <f>IF(A184&amp;""="","",IF(N(E184)&gt;0,(E184-D184)/E184,""))</f>
        <v/>
      </c>
      <c r="M184" s="19">
        <f>IF(A184&amp;""="","",ROUND(I184*K184,2))</f>
        <v/>
      </c>
      <c r="N184" s="21">
        <f>IF(A184&amp;""="","",IFERROR(SUMIFS('الحركات'!$A$6:$A$1505,'الحركات'!$B$6:$B$1505,A184&amp;"",'الحركات'!$G$6:$G$1505,1)/COUNTIFS('الحركات'!$B$6:$B$1505,A184&amp;"",'الحركات'!$G$6:$G$1505,1),""))</f>
        <v/>
      </c>
      <c r="O184" s="18">
        <f>IF(OR(A184&amp;""="",N184=""),"",'الإعدادات'!$B$4-N184)</f>
        <v/>
      </c>
      <c r="P184" s="6">
        <f>IF(A184&amp;""="","",IF(N184="","بلا حركة",IF(I184&lt;=0,"نفد",IF(I184&lt;N(F184),"اطلب","متوفر"))))</f>
        <v/>
      </c>
      <c r="Q184" s="6">
        <f>IF(OR(A184&amp;""="",O184="",N(I184)&lt;=0),"",IF(O184&gt;='الإعدادات'!$B$5,"راكد",""))</f>
        <v/>
      </c>
      <c r="R184" s="18">
        <f>IF(OR(P184="نفد",P184="اطلب"),MAX(0,ROUNDUP(N(F184)*'الإعدادات'!$B$6-I184,0)),"")</f>
        <v/>
      </c>
      <c r="S184" s="18">
        <f>IF(N(R184)&gt;0,COUNTIFS($R$6:$R$205,"&gt;"&amp;R184)+COUNTIFS($R$6:R184,R184),"")</f>
        <v/>
      </c>
    </row>
    <row r="185">
      <c r="A185" s="5" t="n"/>
      <c r="B185" s="5" t="n"/>
      <c r="C185" s="5" t="n"/>
      <c r="D185" s="16" t="n"/>
      <c r="E185" s="16" t="n"/>
      <c r="F185" s="17" t="n"/>
      <c r="G185" s="18">
        <f>IF(A185&amp;""="","",SUMIFS('الحركات'!$C$6:$C$1505,'الحركات'!$B$6:$B$1505,A185&amp;"",'الحركات'!$D$6:$D$1505,"وارد"))</f>
        <v/>
      </c>
      <c r="H185" s="18">
        <f>IF(A185&amp;""="","",SUMIFS('الحركات'!$C$6:$C$1505,'الحركات'!$B$6:$B$1505,A185&amp;"",'الحركات'!$D$6:$D$1505,"منصرف"))</f>
        <v/>
      </c>
      <c r="I185" s="18">
        <f>IF(A185&amp;""="","",G185-H185)</f>
        <v/>
      </c>
      <c r="J185" s="19">
        <f>IF(A185&amp;""="","",ROUND(I185*N(D185),2))</f>
        <v/>
      </c>
      <c r="K185" s="19">
        <f>IF(A185&amp;""="","",E185-D185)</f>
        <v/>
      </c>
      <c r="L185" s="20">
        <f>IF(A185&amp;""="","",IF(N(E185)&gt;0,(E185-D185)/E185,""))</f>
        <v/>
      </c>
      <c r="M185" s="19">
        <f>IF(A185&amp;""="","",ROUND(I185*K185,2))</f>
        <v/>
      </c>
      <c r="N185" s="21">
        <f>IF(A185&amp;""="","",IFERROR(SUMIFS('الحركات'!$A$6:$A$1505,'الحركات'!$B$6:$B$1505,A185&amp;"",'الحركات'!$G$6:$G$1505,1)/COUNTIFS('الحركات'!$B$6:$B$1505,A185&amp;"",'الحركات'!$G$6:$G$1505,1),""))</f>
        <v/>
      </c>
      <c r="O185" s="18">
        <f>IF(OR(A185&amp;""="",N185=""),"",'الإعدادات'!$B$4-N185)</f>
        <v/>
      </c>
      <c r="P185" s="6">
        <f>IF(A185&amp;""="","",IF(N185="","بلا حركة",IF(I185&lt;=0,"نفد",IF(I185&lt;N(F185),"اطلب","متوفر"))))</f>
        <v/>
      </c>
      <c r="Q185" s="6">
        <f>IF(OR(A185&amp;""="",O185="",N(I185)&lt;=0),"",IF(O185&gt;='الإعدادات'!$B$5,"راكد",""))</f>
        <v/>
      </c>
      <c r="R185" s="18">
        <f>IF(OR(P185="نفد",P185="اطلب"),MAX(0,ROUNDUP(N(F185)*'الإعدادات'!$B$6-I185,0)),"")</f>
        <v/>
      </c>
      <c r="S185" s="18">
        <f>IF(N(R185)&gt;0,COUNTIFS($R$6:$R$205,"&gt;"&amp;R185)+COUNTIFS($R$6:R185,R185),"")</f>
        <v/>
      </c>
    </row>
    <row r="186">
      <c r="A186" s="5" t="n"/>
      <c r="B186" s="5" t="n"/>
      <c r="C186" s="5" t="n"/>
      <c r="D186" s="16" t="n"/>
      <c r="E186" s="16" t="n"/>
      <c r="F186" s="17" t="n"/>
      <c r="G186" s="18">
        <f>IF(A186&amp;""="","",SUMIFS('الحركات'!$C$6:$C$1505,'الحركات'!$B$6:$B$1505,A186&amp;"",'الحركات'!$D$6:$D$1505,"وارد"))</f>
        <v/>
      </c>
      <c r="H186" s="18">
        <f>IF(A186&amp;""="","",SUMIFS('الحركات'!$C$6:$C$1505,'الحركات'!$B$6:$B$1505,A186&amp;"",'الحركات'!$D$6:$D$1505,"منصرف"))</f>
        <v/>
      </c>
      <c r="I186" s="18">
        <f>IF(A186&amp;""="","",G186-H186)</f>
        <v/>
      </c>
      <c r="J186" s="19">
        <f>IF(A186&amp;""="","",ROUND(I186*N(D186),2))</f>
        <v/>
      </c>
      <c r="K186" s="19">
        <f>IF(A186&amp;""="","",E186-D186)</f>
        <v/>
      </c>
      <c r="L186" s="20">
        <f>IF(A186&amp;""="","",IF(N(E186)&gt;0,(E186-D186)/E186,""))</f>
        <v/>
      </c>
      <c r="M186" s="19">
        <f>IF(A186&amp;""="","",ROUND(I186*K186,2))</f>
        <v/>
      </c>
      <c r="N186" s="21">
        <f>IF(A186&amp;""="","",IFERROR(SUMIFS('الحركات'!$A$6:$A$1505,'الحركات'!$B$6:$B$1505,A186&amp;"",'الحركات'!$G$6:$G$1505,1)/COUNTIFS('الحركات'!$B$6:$B$1505,A186&amp;"",'الحركات'!$G$6:$G$1505,1),""))</f>
        <v/>
      </c>
      <c r="O186" s="18">
        <f>IF(OR(A186&amp;""="",N186=""),"",'الإعدادات'!$B$4-N186)</f>
        <v/>
      </c>
      <c r="P186" s="6">
        <f>IF(A186&amp;""="","",IF(N186="","بلا حركة",IF(I186&lt;=0,"نفد",IF(I186&lt;N(F186),"اطلب","متوفر"))))</f>
        <v/>
      </c>
      <c r="Q186" s="6">
        <f>IF(OR(A186&amp;""="",O186="",N(I186)&lt;=0),"",IF(O186&gt;='الإعدادات'!$B$5,"راكد",""))</f>
        <v/>
      </c>
      <c r="R186" s="18">
        <f>IF(OR(P186="نفد",P186="اطلب"),MAX(0,ROUNDUP(N(F186)*'الإعدادات'!$B$6-I186,0)),"")</f>
        <v/>
      </c>
      <c r="S186" s="18">
        <f>IF(N(R186)&gt;0,COUNTIFS($R$6:$R$205,"&gt;"&amp;R186)+COUNTIFS($R$6:R186,R186),"")</f>
        <v/>
      </c>
    </row>
    <row r="187">
      <c r="A187" s="5" t="n"/>
      <c r="B187" s="5" t="n"/>
      <c r="C187" s="5" t="n"/>
      <c r="D187" s="16" t="n"/>
      <c r="E187" s="16" t="n"/>
      <c r="F187" s="17" t="n"/>
      <c r="G187" s="18">
        <f>IF(A187&amp;""="","",SUMIFS('الحركات'!$C$6:$C$1505,'الحركات'!$B$6:$B$1505,A187&amp;"",'الحركات'!$D$6:$D$1505,"وارد"))</f>
        <v/>
      </c>
      <c r="H187" s="18">
        <f>IF(A187&amp;""="","",SUMIFS('الحركات'!$C$6:$C$1505,'الحركات'!$B$6:$B$1505,A187&amp;"",'الحركات'!$D$6:$D$1505,"منصرف"))</f>
        <v/>
      </c>
      <c r="I187" s="18">
        <f>IF(A187&amp;""="","",G187-H187)</f>
        <v/>
      </c>
      <c r="J187" s="19">
        <f>IF(A187&amp;""="","",ROUND(I187*N(D187),2))</f>
        <v/>
      </c>
      <c r="K187" s="19">
        <f>IF(A187&amp;""="","",E187-D187)</f>
        <v/>
      </c>
      <c r="L187" s="20">
        <f>IF(A187&amp;""="","",IF(N(E187)&gt;0,(E187-D187)/E187,""))</f>
        <v/>
      </c>
      <c r="M187" s="19">
        <f>IF(A187&amp;""="","",ROUND(I187*K187,2))</f>
        <v/>
      </c>
      <c r="N187" s="21">
        <f>IF(A187&amp;""="","",IFERROR(SUMIFS('الحركات'!$A$6:$A$1505,'الحركات'!$B$6:$B$1505,A187&amp;"",'الحركات'!$G$6:$G$1505,1)/COUNTIFS('الحركات'!$B$6:$B$1505,A187&amp;"",'الحركات'!$G$6:$G$1505,1),""))</f>
        <v/>
      </c>
      <c r="O187" s="18">
        <f>IF(OR(A187&amp;""="",N187=""),"",'الإعدادات'!$B$4-N187)</f>
        <v/>
      </c>
      <c r="P187" s="6">
        <f>IF(A187&amp;""="","",IF(N187="","بلا حركة",IF(I187&lt;=0,"نفد",IF(I187&lt;N(F187),"اطلب","متوفر"))))</f>
        <v/>
      </c>
      <c r="Q187" s="6">
        <f>IF(OR(A187&amp;""="",O187="",N(I187)&lt;=0),"",IF(O187&gt;='الإعدادات'!$B$5,"راكد",""))</f>
        <v/>
      </c>
      <c r="R187" s="18">
        <f>IF(OR(P187="نفد",P187="اطلب"),MAX(0,ROUNDUP(N(F187)*'الإعدادات'!$B$6-I187,0)),"")</f>
        <v/>
      </c>
      <c r="S187" s="18">
        <f>IF(N(R187)&gt;0,COUNTIFS($R$6:$R$205,"&gt;"&amp;R187)+COUNTIFS($R$6:R187,R187),"")</f>
        <v/>
      </c>
    </row>
    <row r="188">
      <c r="A188" s="5" t="n"/>
      <c r="B188" s="5" t="n"/>
      <c r="C188" s="5" t="n"/>
      <c r="D188" s="16" t="n"/>
      <c r="E188" s="16" t="n"/>
      <c r="F188" s="17" t="n"/>
      <c r="G188" s="18">
        <f>IF(A188&amp;""="","",SUMIFS('الحركات'!$C$6:$C$1505,'الحركات'!$B$6:$B$1505,A188&amp;"",'الحركات'!$D$6:$D$1505,"وارد"))</f>
        <v/>
      </c>
      <c r="H188" s="18">
        <f>IF(A188&amp;""="","",SUMIFS('الحركات'!$C$6:$C$1505,'الحركات'!$B$6:$B$1505,A188&amp;"",'الحركات'!$D$6:$D$1505,"منصرف"))</f>
        <v/>
      </c>
      <c r="I188" s="18">
        <f>IF(A188&amp;""="","",G188-H188)</f>
        <v/>
      </c>
      <c r="J188" s="19">
        <f>IF(A188&amp;""="","",ROUND(I188*N(D188),2))</f>
        <v/>
      </c>
      <c r="K188" s="19">
        <f>IF(A188&amp;""="","",E188-D188)</f>
        <v/>
      </c>
      <c r="L188" s="20">
        <f>IF(A188&amp;""="","",IF(N(E188)&gt;0,(E188-D188)/E188,""))</f>
        <v/>
      </c>
      <c r="M188" s="19">
        <f>IF(A188&amp;""="","",ROUND(I188*K188,2))</f>
        <v/>
      </c>
      <c r="N188" s="21">
        <f>IF(A188&amp;""="","",IFERROR(SUMIFS('الحركات'!$A$6:$A$1505,'الحركات'!$B$6:$B$1505,A188&amp;"",'الحركات'!$G$6:$G$1505,1)/COUNTIFS('الحركات'!$B$6:$B$1505,A188&amp;"",'الحركات'!$G$6:$G$1505,1),""))</f>
        <v/>
      </c>
      <c r="O188" s="18">
        <f>IF(OR(A188&amp;""="",N188=""),"",'الإعدادات'!$B$4-N188)</f>
        <v/>
      </c>
      <c r="P188" s="6">
        <f>IF(A188&amp;""="","",IF(N188="","بلا حركة",IF(I188&lt;=0,"نفد",IF(I188&lt;N(F188),"اطلب","متوفر"))))</f>
        <v/>
      </c>
      <c r="Q188" s="6">
        <f>IF(OR(A188&amp;""="",O188="",N(I188)&lt;=0),"",IF(O188&gt;='الإعدادات'!$B$5,"راكد",""))</f>
        <v/>
      </c>
      <c r="R188" s="18">
        <f>IF(OR(P188="نفد",P188="اطلب"),MAX(0,ROUNDUP(N(F188)*'الإعدادات'!$B$6-I188,0)),"")</f>
        <v/>
      </c>
      <c r="S188" s="18">
        <f>IF(N(R188)&gt;0,COUNTIFS($R$6:$R$205,"&gt;"&amp;R188)+COUNTIFS($R$6:R188,R188),"")</f>
        <v/>
      </c>
    </row>
    <row r="189">
      <c r="A189" s="5" t="n"/>
      <c r="B189" s="5" t="n"/>
      <c r="C189" s="5" t="n"/>
      <c r="D189" s="16" t="n"/>
      <c r="E189" s="16" t="n"/>
      <c r="F189" s="17" t="n"/>
      <c r="G189" s="18">
        <f>IF(A189&amp;""="","",SUMIFS('الحركات'!$C$6:$C$1505,'الحركات'!$B$6:$B$1505,A189&amp;"",'الحركات'!$D$6:$D$1505,"وارد"))</f>
        <v/>
      </c>
      <c r="H189" s="18">
        <f>IF(A189&amp;""="","",SUMIFS('الحركات'!$C$6:$C$1505,'الحركات'!$B$6:$B$1505,A189&amp;"",'الحركات'!$D$6:$D$1505,"منصرف"))</f>
        <v/>
      </c>
      <c r="I189" s="18">
        <f>IF(A189&amp;""="","",G189-H189)</f>
        <v/>
      </c>
      <c r="J189" s="19">
        <f>IF(A189&amp;""="","",ROUND(I189*N(D189),2))</f>
        <v/>
      </c>
      <c r="K189" s="19">
        <f>IF(A189&amp;""="","",E189-D189)</f>
        <v/>
      </c>
      <c r="L189" s="20">
        <f>IF(A189&amp;""="","",IF(N(E189)&gt;0,(E189-D189)/E189,""))</f>
        <v/>
      </c>
      <c r="M189" s="19">
        <f>IF(A189&amp;""="","",ROUND(I189*K189,2))</f>
        <v/>
      </c>
      <c r="N189" s="21">
        <f>IF(A189&amp;""="","",IFERROR(SUMIFS('الحركات'!$A$6:$A$1505,'الحركات'!$B$6:$B$1505,A189&amp;"",'الحركات'!$G$6:$G$1505,1)/COUNTIFS('الحركات'!$B$6:$B$1505,A189&amp;"",'الحركات'!$G$6:$G$1505,1),""))</f>
        <v/>
      </c>
      <c r="O189" s="18">
        <f>IF(OR(A189&amp;""="",N189=""),"",'الإعدادات'!$B$4-N189)</f>
        <v/>
      </c>
      <c r="P189" s="6">
        <f>IF(A189&amp;""="","",IF(N189="","بلا حركة",IF(I189&lt;=0,"نفد",IF(I189&lt;N(F189),"اطلب","متوفر"))))</f>
        <v/>
      </c>
      <c r="Q189" s="6">
        <f>IF(OR(A189&amp;""="",O189="",N(I189)&lt;=0),"",IF(O189&gt;='الإعدادات'!$B$5,"راكد",""))</f>
        <v/>
      </c>
      <c r="R189" s="18">
        <f>IF(OR(P189="نفد",P189="اطلب"),MAX(0,ROUNDUP(N(F189)*'الإعدادات'!$B$6-I189,0)),"")</f>
        <v/>
      </c>
      <c r="S189" s="18">
        <f>IF(N(R189)&gt;0,COUNTIFS($R$6:$R$205,"&gt;"&amp;R189)+COUNTIFS($R$6:R189,R189),"")</f>
        <v/>
      </c>
    </row>
    <row r="190">
      <c r="A190" s="5" t="n"/>
      <c r="B190" s="5" t="n"/>
      <c r="C190" s="5" t="n"/>
      <c r="D190" s="16" t="n"/>
      <c r="E190" s="16" t="n"/>
      <c r="F190" s="17" t="n"/>
      <c r="G190" s="18">
        <f>IF(A190&amp;""="","",SUMIFS('الحركات'!$C$6:$C$1505,'الحركات'!$B$6:$B$1505,A190&amp;"",'الحركات'!$D$6:$D$1505,"وارد"))</f>
        <v/>
      </c>
      <c r="H190" s="18">
        <f>IF(A190&amp;""="","",SUMIFS('الحركات'!$C$6:$C$1505,'الحركات'!$B$6:$B$1505,A190&amp;"",'الحركات'!$D$6:$D$1505,"منصرف"))</f>
        <v/>
      </c>
      <c r="I190" s="18">
        <f>IF(A190&amp;""="","",G190-H190)</f>
        <v/>
      </c>
      <c r="J190" s="19">
        <f>IF(A190&amp;""="","",ROUND(I190*N(D190),2))</f>
        <v/>
      </c>
      <c r="K190" s="19">
        <f>IF(A190&amp;""="","",E190-D190)</f>
        <v/>
      </c>
      <c r="L190" s="20">
        <f>IF(A190&amp;""="","",IF(N(E190)&gt;0,(E190-D190)/E190,""))</f>
        <v/>
      </c>
      <c r="M190" s="19">
        <f>IF(A190&amp;""="","",ROUND(I190*K190,2))</f>
        <v/>
      </c>
      <c r="N190" s="21">
        <f>IF(A190&amp;""="","",IFERROR(SUMIFS('الحركات'!$A$6:$A$1505,'الحركات'!$B$6:$B$1505,A190&amp;"",'الحركات'!$G$6:$G$1505,1)/COUNTIFS('الحركات'!$B$6:$B$1505,A190&amp;"",'الحركات'!$G$6:$G$1505,1),""))</f>
        <v/>
      </c>
      <c r="O190" s="18">
        <f>IF(OR(A190&amp;""="",N190=""),"",'الإعدادات'!$B$4-N190)</f>
        <v/>
      </c>
      <c r="P190" s="6">
        <f>IF(A190&amp;""="","",IF(N190="","بلا حركة",IF(I190&lt;=0,"نفد",IF(I190&lt;N(F190),"اطلب","متوفر"))))</f>
        <v/>
      </c>
      <c r="Q190" s="6">
        <f>IF(OR(A190&amp;""="",O190="",N(I190)&lt;=0),"",IF(O190&gt;='الإعدادات'!$B$5,"راكد",""))</f>
        <v/>
      </c>
      <c r="R190" s="18">
        <f>IF(OR(P190="نفد",P190="اطلب"),MAX(0,ROUNDUP(N(F190)*'الإعدادات'!$B$6-I190,0)),"")</f>
        <v/>
      </c>
      <c r="S190" s="18">
        <f>IF(N(R190)&gt;0,COUNTIFS($R$6:$R$205,"&gt;"&amp;R190)+COUNTIFS($R$6:R190,R190),"")</f>
        <v/>
      </c>
    </row>
    <row r="191">
      <c r="A191" s="5" t="n"/>
      <c r="B191" s="5" t="n"/>
      <c r="C191" s="5" t="n"/>
      <c r="D191" s="16" t="n"/>
      <c r="E191" s="16" t="n"/>
      <c r="F191" s="17" t="n"/>
      <c r="G191" s="18">
        <f>IF(A191&amp;""="","",SUMIFS('الحركات'!$C$6:$C$1505,'الحركات'!$B$6:$B$1505,A191&amp;"",'الحركات'!$D$6:$D$1505,"وارد"))</f>
        <v/>
      </c>
      <c r="H191" s="18">
        <f>IF(A191&amp;""="","",SUMIFS('الحركات'!$C$6:$C$1505,'الحركات'!$B$6:$B$1505,A191&amp;"",'الحركات'!$D$6:$D$1505,"منصرف"))</f>
        <v/>
      </c>
      <c r="I191" s="18">
        <f>IF(A191&amp;""="","",G191-H191)</f>
        <v/>
      </c>
      <c r="J191" s="19">
        <f>IF(A191&amp;""="","",ROUND(I191*N(D191),2))</f>
        <v/>
      </c>
      <c r="K191" s="19">
        <f>IF(A191&amp;""="","",E191-D191)</f>
        <v/>
      </c>
      <c r="L191" s="20">
        <f>IF(A191&amp;""="","",IF(N(E191)&gt;0,(E191-D191)/E191,""))</f>
        <v/>
      </c>
      <c r="M191" s="19">
        <f>IF(A191&amp;""="","",ROUND(I191*K191,2))</f>
        <v/>
      </c>
      <c r="N191" s="21">
        <f>IF(A191&amp;""="","",IFERROR(SUMIFS('الحركات'!$A$6:$A$1505,'الحركات'!$B$6:$B$1505,A191&amp;"",'الحركات'!$G$6:$G$1505,1)/COUNTIFS('الحركات'!$B$6:$B$1505,A191&amp;"",'الحركات'!$G$6:$G$1505,1),""))</f>
        <v/>
      </c>
      <c r="O191" s="18">
        <f>IF(OR(A191&amp;""="",N191=""),"",'الإعدادات'!$B$4-N191)</f>
        <v/>
      </c>
      <c r="P191" s="6">
        <f>IF(A191&amp;""="","",IF(N191="","بلا حركة",IF(I191&lt;=0,"نفد",IF(I191&lt;N(F191),"اطلب","متوفر"))))</f>
        <v/>
      </c>
      <c r="Q191" s="6">
        <f>IF(OR(A191&amp;""="",O191="",N(I191)&lt;=0),"",IF(O191&gt;='الإعدادات'!$B$5,"راكد",""))</f>
        <v/>
      </c>
      <c r="R191" s="18">
        <f>IF(OR(P191="نفد",P191="اطلب"),MAX(0,ROUNDUP(N(F191)*'الإعدادات'!$B$6-I191,0)),"")</f>
        <v/>
      </c>
      <c r="S191" s="18">
        <f>IF(N(R191)&gt;0,COUNTIFS($R$6:$R$205,"&gt;"&amp;R191)+COUNTIFS($R$6:R191,R191),"")</f>
        <v/>
      </c>
    </row>
    <row r="192">
      <c r="A192" s="5" t="n"/>
      <c r="B192" s="5" t="n"/>
      <c r="C192" s="5" t="n"/>
      <c r="D192" s="16" t="n"/>
      <c r="E192" s="16" t="n"/>
      <c r="F192" s="17" t="n"/>
      <c r="G192" s="18">
        <f>IF(A192&amp;""="","",SUMIFS('الحركات'!$C$6:$C$1505,'الحركات'!$B$6:$B$1505,A192&amp;"",'الحركات'!$D$6:$D$1505,"وارد"))</f>
        <v/>
      </c>
      <c r="H192" s="18">
        <f>IF(A192&amp;""="","",SUMIFS('الحركات'!$C$6:$C$1505,'الحركات'!$B$6:$B$1505,A192&amp;"",'الحركات'!$D$6:$D$1505,"منصرف"))</f>
        <v/>
      </c>
      <c r="I192" s="18">
        <f>IF(A192&amp;""="","",G192-H192)</f>
        <v/>
      </c>
      <c r="J192" s="19">
        <f>IF(A192&amp;""="","",ROUND(I192*N(D192),2))</f>
        <v/>
      </c>
      <c r="K192" s="19">
        <f>IF(A192&amp;""="","",E192-D192)</f>
        <v/>
      </c>
      <c r="L192" s="20">
        <f>IF(A192&amp;""="","",IF(N(E192)&gt;0,(E192-D192)/E192,""))</f>
        <v/>
      </c>
      <c r="M192" s="19">
        <f>IF(A192&amp;""="","",ROUND(I192*K192,2))</f>
        <v/>
      </c>
      <c r="N192" s="21">
        <f>IF(A192&amp;""="","",IFERROR(SUMIFS('الحركات'!$A$6:$A$1505,'الحركات'!$B$6:$B$1505,A192&amp;"",'الحركات'!$G$6:$G$1505,1)/COUNTIFS('الحركات'!$B$6:$B$1505,A192&amp;"",'الحركات'!$G$6:$G$1505,1),""))</f>
        <v/>
      </c>
      <c r="O192" s="18">
        <f>IF(OR(A192&amp;""="",N192=""),"",'الإعدادات'!$B$4-N192)</f>
        <v/>
      </c>
      <c r="P192" s="6">
        <f>IF(A192&amp;""="","",IF(N192="","بلا حركة",IF(I192&lt;=0,"نفد",IF(I192&lt;N(F192),"اطلب","متوفر"))))</f>
        <v/>
      </c>
      <c r="Q192" s="6">
        <f>IF(OR(A192&amp;""="",O192="",N(I192)&lt;=0),"",IF(O192&gt;='الإعدادات'!$B$5,"راكد",""))</f>
        <v/>
      </c>
      <c r="R192" s="18">
        <f>IF(OR(P192="نفد",P192="اطلب"),MAX(0,ROUNDUP(N(F192)*'الإعدادات'!$B$6-I192,0)),"")</f>
        <v/>
      </c>
      <c r="S192" s="18">
        <f>IF(N(R192)&gt;0,COUNTIFS($R$6:$R$205,"&gt;"&amp;R192)+COUNTIFS($R$6:R192,R192),"")</f>
        <v/>
      </c>
    </row>
    <row r="193">
      <c r="A193" s="5" t="n"/>
      <c r="B193" s="5" t="n"/>
      <c r="C193" s="5" t="n"/>
      <c r="D193" s="16" t="n"/>
      <c r="E193" s="16" t="n"/>
      <c r="F193" s="17" t="n"/>
      <c r="G193" s="18">
        <f>IF(A193&amp;""="","",SUMIFS('الحركات'!$C$6:$C$1505,'الحركات'!$B$6:$B$1505,A193&amp;"",'الحركات'!$D$6:$D$1505,"وارد"))</f>
        <v/>
      </c>
      <c r="H193" s="18">
        <f>IF(A193&amp;""="","",SUMIFS('الحركات'!$C$6:$C$1505,'الحركات'!$B$6:$B$1505,A193&amp;"",'الحركات'!$D$6:$D$1505,"منصرف"))</f>
        <v/>
      </c>
      <c r="I193" s="18">
        <f>IF(A193&amp;""="","",G193-H193)</f>
        <v/>
      </c>
      <c r="J193" s="19">
        <f>IF(A193&amp;""="","",ROUND(I193*N(D193),2))</f>
        <v/>
      </c>
      <c r="K193" s="19">
        <f>IF(A193&amp;""="","",E193-D193)</f>
        <v/>
      </c>
      <c r="L193" s="20">
        <f>IF(A193&amp;""="","",IF(N(E193)&gt;0,(E193-D193)/E193,""))</f>
        <v/>
      </c>
      <c r="M193" s="19">
        <f>IF(A193&amp;""="","",ROUND(I193*K193,2))</f>
        <v/>
      </c>
      <c r="N193" s="21">
        <f>IF(A193&amp;""="","",IFERROR(SUMIFS('الحركات'!$A$6:$A$1505,'الحركات'!$B$6:$B$1505,A193&amp;"",'الحركات'!$G$6:$G$1505,1)/COUNTIFS('الحركات'!$B$6:$B$1505,A193&amp;"",'الحركات'!$G$6:$G$1505,1),""))</f>
        <v/>
      </c>
      <c r="O193" s="18">
        <f>IF(OR(A193&amp;""="",N193=""),"",'الإعدادات'!$B$4-N193)</f>
        <v/>
      </c>
      <c r="P193" s="6">
        <f>IF(A193&amp;""="","",IF(N193="","بلا حركة",IF(I193&lt;=0,"نفد",IF(I193&lt;N(F193),"اطلب","متوفر"))))</f>
        <v/>
      </c>
      <c r="Q193" s="6">
        <f>IF(OR(A193&amp;""="",O193="",N(I193)&lt;=0),"",IF(O193&gt;='الإعدادات'!$B$5,"راكد",""))</f>
        <v/>
      </c>
      <c r="R193" s="18">
        <f>IF(OR(P193="نفد",P193="اطلب"),MAX(0,ROUNDUP(N(F193)*'الإعدادات'!$B$6-I193,0)),"")</f>
        <v/>
      </c>
      <c r="S193" s="18">
        <f>IF(N(R193)&gt;0,COUNTIFS($R$6:$R$205,"&gt;"&amp;R193)+COUNTIFS($R$6:R193,R193),"")</f>
        <v/>
      </c>
    </row>
    <row r="194">
      <c r="A194" s="5" t="n"/>
      <c r="B194" s="5" t="n"/>
      <c r="C194" s="5" t="n"/>
      <c r="D194" s="16" t="n"/>
      <c r="E194" s="16" t="n"/>
      <c r="F194" s="17" t="n"/>
      <c r="G194" s="18">
        <f>IF(A194&amp;""="","",SUMIFS('الحركات'!$C$6:$C$1505,'الحركات'!$B$6:$B$1505,A194&amp;"",'الحركات'!$D$6:$D$1505,"وارد"))</f>
        <v/>
      </c>
      <c r="H194" s="18">
        <f>IF(A194&amp;""="","",SUMIFS('الحركات'!$C$6:$C$1505,'الحركات'!$B$6:$B$1505,A194&amp;"",'الحركات'!$D$6:$D$1505,"منصرف"))</f>
        <v/>
      </c>
      <c r="I194" s="18">
        <f>IF(A194&amp;""="","",G194-H194)</f>
        <v/>
      </c>
      <c r="J194" s="19">
        <f>IF(A194&amp;""="","",ROUND(I194*N(D194),2))</f>
        <v/>
      </c>
      <c r="K194" s="19">
        <f>IF(A194&amp;""="","",E194-D194)</f>
        <v/>
      </c>
      <c r="L194" s="20">
        <f>IF(A194&amp;""="","",IF(N(E194)&gt;0,(E194-D194)/E194,""))</f>
        <v/>
      </c>
      <c r="M194" s="19">
        <f>IF(A194&amp;""="","",ROUND(I194*K194,2))</f>
        <v/>
      </c>
      <c r="N194" s="21">
        <f>IF(A194&amp;""="","",IFERROR(SUMIFS('الحركات'!$A$6:$A$1505,'الحركات'!$B$6:$B$1505,A194&amp;"",'الحركات'!$G$6:$G$1505,1)/COUNTIFS('الحركات'!$B$6:$B$1505,A194&amp;"",'الحركات'!$G$6:$G$1505,1),""))</f>
        <v/>
      </c>
      <c r="O194" s="18">
        <f>IF(OR(A194&amp;""="",N194=""),"",'الإعدادات'!$B$4-N194)</f>
        <v/>
      </c>
      <c r="P194" s="6">
        <f>IF(A194&amp;""="","",IF(N194="","بلا حركة",IF(I194&lt;=0,"نفد",IF(I194&lt;N(F194),"اطلب","متوفر"))))</f>
        <v/>
      </c>
      <c r="Q194" s="6">
        <f>IF(OR(A194&amp;""="",O194="",N(I194)&lt;=0),"",IF(O194&gt;='الإعدادات'!$B$5,"راكد",""))</f>
        <v/>
      </c>
      <c r="R194" s="18">
        <f>IF(OR(P194="نفد",P194="اطلب"),MAX(0,ROUNDUP(N(F194)*'الإعدادات'!$B$6-I194,0)),"")</f>
        <v/>
      </c>
      <c r="S194" s="18">
        <f>IF(N(R194)&gt;0,COUNTIFS($R$6:$R$205,"&gt;"&amp;R194)+COUNTIFS($R$6:R194,R194),"")</f>
        <v/>
      </c>
    </row>
    <row r="195">
      <c r="A195" s="5" t="n"/>
      <c r="B195" s="5" t="n"/>
      <c r="C195" s="5" t="n"/>
      <c r="D195" s="16" t="n"/>
      <c r="E195" s="16" t="n"/>
      <c r="F195" s="17" t="n"/>
      <c r="G195" s="18">
        <f>IF(A195&amp;""="","",SUMIFS('الحركات'!$C$6:$C$1505,'الحركات'!$B$6:$B$1505,A195&amp;"",'الحركات'!$D$6:$D$1505,"وارد"))</f>
        <v/>
      </c>
      <c r="H195" s="18">
        <f>IF(A195&amp;""="","",SUMIFS('الحركات'!$C$6:$C$1505,'الحركات'!$B$6:$B$1505,A195&amp;"",'الحركات'!$D$6:$D$1505,"منصرف"))</f>
        <v/>
      </c>
      <c r="I195" s="18">
        <f>IF(A195&amp;""="","",G195-H195)</f>
        <v/>
      </c>
      <c r="J195" s="19">
        <f>IF(A195&amp;""="","",ROUND(I195*N(D195),2))</f>
        <v/>
      </c>
      <c r="K195" s="19">
        <f>IF(A195&amp;""="","",E195-D195)</f>
        <v/>
      </c>
      <c r="L195" s="20">
        <f>IF(A195&amp;""="","",IF(N(E195)&gt;0,(E195-D195)/E195,""))</f>
        <v/>
      </c>
      <c r="M195" s="19">
        <f>IF(A195&amp;""="","",ROUND(I195*K195,2))</f>
        <v/>
      </c>
      <c r="N195" s="21">
        <f>IF(A195&amp;""="","",IFERROR(SUMIFS('الحركات'!$A$6:$A$1505,'الحركات'!$B$6:$B$1505,A195&amp;"",'الحركات'!$G$6:$G$1505,1)/COUNTIFS('الحركات'!$B$6:$B$1505,A195&amp;"",'الحركات'!$G$6:$G$1505,1),""))</f>
        <v/>
      </c>
      <c r="O195" s="18">
        <f>IF(OR(A195&amp;""="",N195=""),"",'الإعدادات'!$B$4-N195)</f>
        <v/>
      </c>
      <c r="P195" s="6">
        <f>IF(A195&amp;""="","",IF(N195="","بلا حركة",IF(I195&lt;=0,"نفد",IF(I195&lt;N(F195),"اطلب","متوفر"))))</f>
        <v/>
      </c>
      <c r="Q195" s="6">
        <f>IF(OR(A195&amp;""="",O195="",N(I195)&lt;=0),"",IF(O195&gt;='الإعدادات'!$B$5,"راكد",""))</f>
        <v/>
      </c>
      <c r="R195" s="18">
        <f>IF(OR(P195="نفد",P195="اطلب"),MAX(0,ROUNDUP(N(F195)*'الإعدادات'!$B$6-I195,0)),"")</f>
        <v/>
      </c>
      <c r="S195" s="18">
        <f>IF(N(R195)&gt;0,COUNTIFS($R$6:$R$205,"&gt;"&amp;R195)+COUNTIFS($R$6:R195,R195),"")</f>
        <v/>
      </c>
    </row>
    <row r="196">
      <c r="A196" s="5" t="n"/>
      <c r="B196" s="5" t="n"/>
      <c r="C196" s="5" t="n"/>
      <c r="D196" s="16" t="n"/>
      <c r="E196" s="16" t="n"/>
      <c r="F196" s="17" t="n"/>
      <c r="G196" s="18">
        <f>IF(A196&amp;""="","",SUMIFS('الحركات'!$C$6:$C$1505,'الحركات'!$B$6:$B$1505,A196&amp;"",'الحركات'!$D$6:$D$1505,"وارد"))</f>
        <v/>
      </c>
      <c r="H196" s="18">
        <f>IF(A196&amp;""="","",SUMIFS('الحركات'!$C$6:$C$1505,'الحركات'!$B$6:$B$1505,A196&amp;"",'الحركات'!$D$6:$D$1505,"منصرف"))</f>
        <v/>
      </c>
      <c r="I196" s="18">
        <f>IF(A196&amp;""="","",G196-H196)</f>
        <v/>
      </c>
      <c r="J196" s="19">
        <f>IF(A196&amp;""="","",ROUND(I196*N(D196),2))</f>
        <v/>
      </c>
      <c r="K196" s="19">
        <f>IF(A196&amp;""="","",E196-D196)</f>
        <v/>
      </c>
      <c r="L196" s="20">
        <f>IF(A196&amp;""="","",IF(N(E196)&gt;0,(E196-D196)/E196,""))</f>
        <v/>
      </c>
      <c r="M196" s="19">
        <f>IF(A196&amp;""="","",ROUND(I196*K196,2))</f>
        <v/>
      </c>
      <c r="N196" s="21">
        <f>IF(A196&amp;""="","",IFERROR(SUMIFS('الحركات'!$A$6:$A$1505,'الحركات'!$B$6:$B$1505,A196&amp;"",'الحركات'!$G$6:$G$1505,1)/COUNTIFS('الحركات'!$B$6:$B$1505,A196&amp;"",'الحركات'!$G$6:$G$1505,1),""))</f>
        <v/>
      </c>
      <c r="O196" s="18">
        <f>IF(OR(A196&amp;""="",N196=""),"",'الإعدادات'!$B$4-N196)</f>
        <v/>
      </c>
      <c r="P196" s="6">
        <f>IF(A196&amp;""="","",IF(N196="","بلا حركة",IF(I196&lt;=0,"نفد",IF(I196&lt;N(F196),"اطلب","متوفر"))))</f>
        <v/>
      </c>
      <c r="Q196" s="6">
        <f>IF(OR(A196&amp;""="",O196="",N(I196)&lt;=0),"",IF(O196&gt;='الإعدادات'!$B$5,"راكد",""))</f>
        <v/>
      </c>
      <c r="R196" s="18">
        <f>IF(OR(P196="نفد",P196="اطلب"),MAX(0,ROUNDUP(N(F196)*'الإعدادات'!$B$6-I196,0)),"")</f>
        <v/>
      </c>
      <c r="S196" s="18">
        <f>IF(N(R196)&gt;0,COUNTIFS($R$6:$R$205,"&gt;"&amp;R196)+COUNTIFS($R$6:R196,R196),"")</f>
        <v/>
      </c>
    </row>
    <row r="197">
      <c r="A197" s="5" t="n"/>
      <c r="B197" s="5" t="n"/>
      <c r="C197" s="5" t="n"/>
      <c r="D197" s="16" t="n"/>
      <c r="E197" s="16" t="n"/>
      <c r="F197" s="17" t="n"/>
      <c r="G197" s="18">
        <f>IF(A197&amp;""="","",SUMIFS('الحركات'!$C$6:$C$1505,'الحركات'!$B$6:$B$1505,A197&amp;"",'الحركات'!$D$6:$D$1505,"وارد"))</f>
        <v/>
      </c>
      <c r="H197" s="18">
        <f>IF(A197&amp;""="","",SUMIFS('الحركات'!$C$6:$C$1505,'الحركات'!$B$6:$B$1505,A197&amp;"",'الحركات'!$D$6:$D$1505,"منصرف"))</f>
        <v/>
      </c>
      <c r="I197" s="18">
        <f>IF(A197&amp;""="","",G197-H197)</f>
        <v/>
      </c>
      <c r="J197" s="19">
        <f>IF(A197&amp;""="","",ROUND(I197*N(D197),2))</f>
        <v/>
      </c>
      <c r="K197" s="19">
        <f>IF(A197&amp;""="","",E197-D197)</f>
        <v/>
      </c>
      <c r="L197" s="20">
        <f>IF(A197&amp;""="","",IF(N(E197)&gt;0,(E197-D197)/E197,""))</f>
        <v/>
      </c>
      <c r="M197" s="19">
        <f>IF(A197&amp;""="","",ROUND(I197*K197,2))</f>
        <v/>
      </c>
      <c r="N197" s="21">
        <f>IF(A197&amp;""="","",IFERROR(SUMIFS('الحركات'!$A$6:$A$1505,'الحركات'!$B$6:$B$1505,A197&amp;"",'الحركات'!$G$6:$G$1505,1)/COUNTIFS('الحركات'!$B$6:$B$1505,A197&amp;"",'الحركات'!$G$6:$G$1505,1),""))</f>
        <v/>
      </c>
      <c r="O197" s="18">
        <f>IF(OR(A197&amp;""="",N197=""),"",'الإعدادات'!$B$4-N197)</f>
        <v/>
      </c>
      <c r="P197" s="6">
        <f>IF(A197&amp;""="","",IF(N197="","بلا حركة",IF(I197&lt;=0,"نفد",IF(I197&lt;N(F197),"اطلب","متوفر"))))</f>
        <v/>
      </c>
      <c r="Q197" s="6">
        <f>IF(OR(A197&amp;""="",O197="",N(I197)&lt;=0),"",IF(O197&gt;='الإعدادات'!$B$5,"راكد",""))</f>
        <v/>
      </c>
      <c r="R197" s="18">
        <f>IF(OR(P197="نفد",P197="اطلب"),MAX(0,ROUNDUP(N(F197)*'الإعدادات'!$B$6-I197,0)),"")</f>
        <v/>
      </c>
      <c r="S197" s="18">
        <f>IF(N(R197)&gt;0,COUNTIFS($R$6:$R$205,"&gt;"&amp;R197)+COUNTIFS($R$6:R197,R197),"")</f>
        <v/>
      </c>
    </row>
    <row r="198">
      <c r="A198" s="5" t="n"/>
      <c r="B198" s="5" t="n"/>
      <c r="C198" s="5" t="n"/>
      <c r="D198" s="16" t="n"/>
      <c r="E198" s="16" t="n"/>
      <c r="F198" s="17" t="n"/>
      <c r="G198" s="18">
        <f>IF(A198&amp;""="","",SUMIFS('الحركات'!$C$6:$C$1505,'الحركات'!$B$6:$B$1505,A198&amp;"",'الحركات'!$D$6:$D$1505,"وارد"))</f>
        <v/>
      </c>
      <c r="H198" s="18">
        <f>IF(A198&amp;""="","",SUMIFS('الحركات'!$C$6:$C$1505,'الحركات'!$B$6:$B$1505,A198&amp;"",'الحركات'!$D$6:$D$1505,"منصرف"))</f>
        <v/>
      </c>
      <c r="I198" s="18">
        <f>IF(A198&amp;""="","",G198-H198)</f>
        <v/>
      </c>
      <c r="J198" s="19">
        <f>IF(A198&amp;""="","",ROUND(I198*N(D198),2))</f>
        <v/>
      </c>
      <c r="K198" s="19">
        <f>IF(A198&amp;""="","",E198-D198)</f>
        <v/>
      </c>
      <c r="L198" s="20">
        <f>IF(A198&amp;""="","",IF(N(E198)&gt;0,(E198-D198)/E198,""))</f>
        <v/>
      </c>
      <c r="M198" s="19">
        <f>IF(A198&amp;""="","",ROUND(I198*K198,2))</f>
        <v/>
      </c>
      <c r="N198" s="21">
        <f>IF(A198&amp;""="","",IFERROR(SUMIFS('الحركات'!$A$6:$A$1505,'الحركات'!$B$6:$B$1505,A198&amp;"",'الحركات'!$G$6:$G$1505,1)/COUNTIFS('الحركات'!$B$6:$B$1505,A198&amp;"",'الحركات'!$G$6:$G$1505,1),""))</f>
        <v/>
      </c>
      <c r="O198" s="18">
        <f>IF(OR(A198&amp;""="",N198=""),"",'الإعدادات'!$B$4-N198)</f>
        <v/>
      </c>
      <c r="P198" s="6">
        <f>IF(A198&amp;""="","",IF(N198="","بلا حركة",IF(I198&lt;=0,"نفد",IF(I198&lt;N(F198),"اطلب","متوفر"))))</f>
        <v/>
      </c>
      <c r="Q198" s="6">
        <f>IF(OR(A198&amp;""="",O198="",N(I198)&lt;=0),"",IF(O198&gt;='الإعدادات'!$B$5,"راكد",""))</f>
        <v/>
      </c>
      <c r="R198" s="18">
        <f>IF(OR(P198="نفد",P198="اطلب"),MAX(0,ROUNDUP(N(F198)*'الإعدادات'!$B$6-I198,0)),"")</f>
        <v/>
      </c>
      <c r="S198" s="18">
        <f>IF(N(R198)&gt;0,COUNTIFS($R$6:$R$205,"&gt;"&amp;R198)+COUNTIFS($R$6:R198,R198),"")</f>
        <v/>
      </c>
    </row>
    <row r="199">
      <c r="A199" s="5" t="n"/>
      <c r="B199" s="5" t="n"/>
      <c r="C199" s="5" t="n"/>
      <c r="D199" s="16" t="n"/>
      <c r="E199" s="16" t="n"/>
      <c r="F199" s="17" t="n"/>
      <c r="G199" s="18">
        <f>IF(A199&amp;""="","",SUMIFS('الحركات'!$C$6:$C$1505,'الحركات'!$B$6:$B$1505,A199&amp;"",'الحركات'!$D$6:$D$1505,"وارد"))</f>
        <v/>
      </c>
      <c r="H199" s="18">
        <f>IF(A199&amp;""="","",SUMIFS('الحركات'!$C$6:$C$1505,'الحركات'!$B$6:$B$1505,A199&amp;"",'الحركات'!$D$6:$D$1505,"منصرف"))</f>
        <v/>
      </c>
      <c r="I199" s="18">
        <f>IF(A199&amp;""="","",G199-H199)</f>
        <v/>
      </c>
      <c r="J199" s="19">
        <f>IF(A199&amp;""="","",ROUND(I199*N(D199),2))</f>
        <v/>
      </c>
      <c r="K199" s="19">
        <f>IF(A199&amp;""="","",E199-D199)</f>
        <v/>
      </c>
      <c r="L199" s="20">
        <f>IF(A199&amp;""="","",IF(N(E199)&gt;0,(E199-D199)/E199,""))</f>
        <v/>
      </c>
      <c r="M199" s="19">
        <f>IF(A199&amp;""="","",ROUND(I199*K199,2))</f>
        <v/>
      </c>
      <c r="N199" s="21">
        <f>IF(A199&amp;""="","",IFERROR(SUMIFS('الحركات'!$A$6:$A$1505,'الحركات'!$B$6:$B$1505,A199&amp;"",'الحركات'!$G$6:$G$1505,1)/COUNTIFS('الحركات'!$B$6:$B$1505,A199&amp;"",'الحركات'!$G$6:$G$1505,1),""))</f>
        <v/>
      </c>
      <c r="O199" s="18">
        <f>IF(OR(A199&amp;""="",N199=""),"",'الإعدادات'!$B$4-N199)</f>
        <v/>
      </c>
      <c r="P199" s="6">
        <f>IF(A199&amp;""="","",IF(N199="","بلا حركة",IF(I199&lt;=0,"نفد",IF(I199&lt;N(F199),"اطلب","متوفر"))))</f>
        <v/>
      </c>
      <c r="Q199" s="6">
        <f>IF(OR(A199&amp;""="",O199="",N(I199)&lt;=0),"",IF(O199&gt;='الإعدادات'!$B$5,"راكد",""))</f>
        <v/>
      </c>
      <c r="R199" s="18">
        <f>IF(OR(P199="نفد",P199="اطلب"),MAX(0,ROUNDUP(N(F199)*'الإعدادات'!$B$6-I199,0)),"")</f>
        <v/>
      </c>
      <c r="S199" s="18">
        <f>IF(N(R199)&gt;0,COUNTIFS($R$6:$R$205,"&gt;"&amp;R199)+COUNTIFS($R$6:R199,R199),"")</f>
        <v/>
      </c>
    </row>
    <row r="200">
      <c r="A200" s="5" t="n"/>
      <c r="B200" s="5" t="n"/>
      <c r="C200" s="5" t="n"/>
      <c r="D200" s="16" t="n"/>
      <c r="E200" s="16" t="n"/>
      <c r="F200" s="17" t="n"/>
      <c r="G200" s="18">
        <f>IF(A200&amp;""="","",SUMIFS('الحركات'!$C$6:$C$1505,'الحركات'!$B$6:$B$1505,A200&amp;"",'الحركات'!$D$6:$D$1505,"وارد"))</f>
        <v/>
      </c>
      <c r="H200" s="18">
        <f>IF(A200&amp;""="","",SUMIFS('الحركات'!$C$6:$C$1505,'الحركات'!$B$6:$B$1505,A200&amp;"",'الحركات'!$D$6:$D$1505,"منصرف"))</f>
        <v/>
      </c>
      <c r="I200" s="18">
        <f>IF(A200&amp;""="","",G200-H200)</f>
        <v/>
      </c>
      <c r="J200" s="19">
        <f>IF(A200&amp;""="","",ROUND(I200*N(D200),2))</f>
        <v/>
      </c>
      <c r="K200" s="19">
        <f>IF(A200&amp;""="","",E200-D200)</f>
        <v/>
      </c>
      <c r="L200" s="20">
        <f>IF(A200&amp;""="","",IF(N(E200)&gt;0,(E200-D200)/E200,""))</f>
        <v/>
      </c>
      <c r="M200" s="19">
        <f>IF(A200&amp;""="","",ROUND(I200*K200,2))</f>
        <v/>
      </c>
      <c r="N200" s="21">
        <f>IF(A200&amp;""="","",IFERROR(SUMIFS('الحركات'!$A$6:$A$1505,'الحركات'!$B$6:$B$1505,A200&amp;"",'الحركات'!$G$6:$G$1505,1)/COUNTIFS('الحركات'!$B$6:$B$1505,A200&amp;"",'الحركات'!$G$6:$G$1505,1),""))</f>
        <v/>
      </c>
      <c r="O200" s="18">
        <f>IF(OR(A200&amp;""="",N200=""),"",'الإعدادات'!$B$4-N200)</f>
        <v/>
      </c>
      <c r="P200" s="6">
        <f>IF(A200&amp;""="","",IF(N200="","بلا حركة",IF(I200&lt;=0,"نفد",IF(I200&lt;N(F200),"اطلب","متوفر"))))</f>
        <v/>
      </c>
      <c r="Q200" s="6">
        <f>IF(OR(A200&amp;""="",O200="",N(I200)&lt;=0),"",IF(O200&gt;='الإعدادات'!$B$5,"راكد",""))</f>
        <v/>
      </c>
      <c r="R200" s="18">
        <f>IF(OR(P200="نفد",P200="اطلب"),MAX(0,ROUNDUP(N(F200)*'الإعدادات'!$B$6-I200,0)),"")</f>
        <v/>
      </c>
      <c r="S200" s="18">
        <f>IF(N(R200)&gt;0,COUNTIFS($R$6:$R$205,"&gt;"&amp;R200)+COUNTIFS($R$6:R200,R200),"")</f>
        <v/>
      </c>
    </row>
    <row r="201">
      <c r="A201" s="5" t="n"/>
      <c r="B201" s="5" t="n"/>
      <c r="C201" s="5" t="n"/>
      <c r="D201" s="16" t="n"/>
      <c r="E201" s="16" t="n"/>
      <c r="F201" s="17" t="n"/>
      <c r="G201" s="18">
        <f>IF(A201&amp;""="","",SUMIFS('الحركات'!$C$6:$C$1505,'الحركات'!$B$6:$B$1505,A201&amp;"",'الحركات'!$D$6:$D$1505,"وارد"))</f>
        <v/>
      </c>
      <c r="H201" s="18">
        <f>IF(A201&amp;""="","",SUMIFS('الحركات'!$C$6:$C$1505,'الحركات'!$B$6:$B$1505,A201&amp;"",'الحركات'!$D$6:$D$1505,"منصرف"))</f>
        <v/>
      </c>
      <c r="I201" s="18">
        <f>IF(A201&amp;""="","",G201-H201)</f>
        <v/>
      </c>
      <c r="J201" s="19">
        <f>IF(A201&amp;""="","",ROUND(I201*N(D201),2))</f>
        <v/>
      </c>
      <c r="K201" s="19">
        <f>IF(A201&amp;""="","",E201-D201)</f>
        <v/>
      </c>
      <c r="L201" s="20">
        <f>IF(A201&amp;""="","",IF(N(E201)&gt;0,(E201-D201)/E201,""))</f>
        <v/>
      </c>
      <c r="M201" s="19">
        <f>IF(A201&amp;""="","",ROUND(I201*K201,2))</f>
        <v/>
      </c>
      <c r="N201" s="21">
        <f>IF(A201&amp;""="","",IFERROR(SUMIFS('الحركات'!$A$6:$A$1505,'الحركات'!$B$6:$B$1505,A201&amp;"",'الحركات'!$G$6:$G$1505,1)/COUNTIFS('الحركات'!$B$6:$B$1505,A201&amp;"",'الحركات'!$G$6:$G$1505,1),""))</f>
        <v/>
      </c>
      <c r="O201" s="18">
        <f>IF(OR(A201&amp;""="",N201=""),"",'الإعدادات'!$B$4-N201)</f>
        <v/>
      </c>
      <c r="P201" s="6">
        <f>IF(A201&amp;""="","",IF(N201="","بلا حركة",IF(I201&lt;=0,"نفد",IF(I201&lt;N(F201),"اطلب","متوفر"))))</f>
        <v/>
      </c>
      <c r="Q201" s="6">
        <f>IF(OR(A201&amp;""="",O201="",N(I201)&lt;=0),"",IF(O201&gt;='الإعدادات'!$B$5,"راكد",""))</f>
        <v/>
      </c>
      <c r="R201" s="18">
        <f>IF(OR(P201="نفد",P201="اطلب"),MAX(0,ROUNDUP(N(F201)*'الإعدادات'!$B$6-I201,0)),"")</f>
        <v/>
      </c>
      <c r="S201" s="18">
        <f>IF(N(R201)&gt;0,COUNTIFS($R$6:$R$205,"&gt;"&amp;R201)+COUNTIFS($R$6:R201,R201),"")</f>
        <v/>
      </c>
    </row>
    <row r="202">
      <c r="A202" s="5" t="n"/>
      <c r="B202" s="5" t="n"/>
      <c r="C202" s="5" t="n"/>
      <c r="D202" s="16" t="n"/>
      <c r="E202" s="16" t="n"/>
      <c r="F202" s="17" t="n"/>
      <c r="G202" s="18">
        <f>IF(A202&amp;""="","",SUMIFS('الحركات'!$C$6:$C$1505,'الحركات'!$B$6:$B$1505,A202&amp;"",'الحركات'!$D$6:$D$1505,"وارد"))</f>
        <v/>
      </c>
      <c r="H202" s="18">
        <f>IF(A202&amp;""="","",SUMIFS('الحركات'!$C$6:$C$1505,'الحركات'!$B$6:$B$1505,A202&amp;"",'الحركات'!$D$6:$D$1505,"منصرف"))</f>
        <v/>
      </c>
      <c r="I202" s="18">
        <f>IF(A202&amp;""="","",G202-H202)</f>
        <v/>
      </c>
      <c r="J202" s="19">
        <f>IF(A202&amp;""="","",ROUND(I202*N(D202),2))</f>
        <v/>
      </c>
      <c r="K202" s="19">
        <f>IF(A202&amp;""="","",E202-D202)</f>
        <v/>
      </c>
      <c r="L202" s="20">
        <f>IF(A202&amp;""="","",IF(N(E202)&gt;0,(E202-D202)/E202,""))</f>
        <v/>
      </c>
      <c r="M202" s="19">
        <f>IF(A202&amp;""="","",ROUND(I202*K202,2))</f>
        <v/>
      </c>
      <c r="N202" s="21">
        <f>IF(A202&amp;""="","",IFERROR(SUMIFS('الحركات'!$A$6:$A$1505,'الحركات'!$B$6:$B$1505,A202&amp;"",'الحركات'!$G$6:$G$1505,1)/COUNTIFS('الحركات'!$B$6:$B$1505,A202&amp;"",'الحركات'!$G$6:$G$1505,1),""))</f>
        <v/>
      </c>
      <c r="O202" s="18">
        <f>IF(OR(A202&amp;""="",N202=""),"",'الإعدادات'!$B$4-N202)</f>
        <v/>
      </c>
      <c r="P202" s="6">
        <f>IF(A202&amp;""="","",IF(N202="","بلا حركة",IF(I202&lt;=0,"نفد",IF(I202&lt;N(F202),"اطلب","متوفر"))))</f>
        <v/>
      </c>
      <c r="Q202" s="6">
        <f>IF(OR(A202&amp;""="",O202="",N(I202)&lt;=0),"",IF(O202&gt;='الإعدادات'!$B$5,"راكد",""))</f>
        <v/>
      </c>
      <c r="R202" s="18">
        <f>IF(OR(P202="نفد",P202="اطلب"),MAX(0,ROUNDUP(N(F202)*'الإعدادات'!$B$6-I202,0)),"")</f>
        <v/>
      </c>
      <c r="S202" s="18">
        <f>IF(N(R202)&gt;0,COUNTIFS($R$6:$R$205,"&gt;"&amp;R202)+COUNTIFS($R$6:R202,R202),"")</f>
        <v/>
      </c>
    </row>
    <row r="203">
      <c r="A203" s="5" t="n"/>
      <c r="B203" s="5" t="n"/>
      <c r="C203" s="5" t="n"/>
      <c r="D203" s="16" t="n"/>
      <c r="E203" s="16" t="n"/>
      <c r="F203" s="17" t="n"/>
      <c r="G203" s="18">
        <f>IF(A203&amp;""="","",SUMIFS('الحركات'!$C$6:$C$1505,'الحركات'!$B$6:$B$1505,A203&amp;"",'الحركات'!$D$6:$D$1505,"وارد"))</f>
        <v/>
      </c>
      <c r="H203" s="18">
        <f>IF(A203&amp;""="","",SUMIFS('الحركات'!$C$6:$C$1505,'الحركات'!$B$6:$B$1505,A203&amp;"",'الحركات'!$D$6:$D$1505,"منصرف"))</f>
        <v/>
      </c>
      <c r="I203" s="18">
        <f>IF(A203&amp;""="","",G203-H203)</f>
        <v/>
      </c>
      <c r="J203" s="19">
        <f>IF(A203&amp;""="","",ROUND(I203*N(D203),2))</f>
        <v/>
      </c>
      <c r="K203" s="19">
        <f>IF(A203&amp;""="","",E203-D203)</f>
        <v/>
      </c>
      <c r="L203" s="20">
        <f>IF(A203&amp;""="","",IF(N(E203)&gt;0,(E203-D203)/E203,""))</f>
        <v/>
      </c>
      <c r="M203" s="19">
        <f>IF(A203&amp;""="","",ROUND(I203*K203,2))</f>
        <v/>
      </c>
      <c r="N203" s="21">
        <f>IF(A203&amp;""="","",IFERROR(SUMIFS('الحركات'!$A$6:$A$1505,'الحركات'!$B$6:$B$1505,A203&amp;"",'الحركات'!$G$6:$G$1505,1)/COUNTIFS('الحركات'!$B$6:$B$1505,A203&amp;"",'الحركات'!$G$6:$G$1505,1),""))</f>
        <v/>
      </c>
      <c r="O203" s="18">
        <f>IF(OR(A203&amp;""="",N203=""),"",'الإعدادات'!$B$4-N203)</f>
        <v/>
      </c>
      <c r="P203" s="6">
        <f>IF(A203&amp;""="","",IF(N203="","بلا حركة",IF(I203&lt;=0,"نفد",IF(I203&lt;N(F203),"اطلب","متوفر"))))</f>
        <v/>
      </c>
      <c r="Q203" s="6">
        <f>IF(OR(A203&amp;""="",O203="",N(I203)&lt;=0),"",IF(O203&gt;='الإعدادات'!$B$5,"راكد",""))</f>
        <v/>
      </c>
      <c r="R203" s="18">
        <f>IF(OR(P203="نفد",P203="اطلب"),MAX(0,ROUNDUP(N(F203)*'الإعدادات'!$B$6-I203,0)),"")</f>
        <v/>
      </c>
      <c r="S203" s="18">
        <f>IF(N(R203)&gt;0,COUNTIFS($R$6:$R$205,"&gt;"&amp;R203)+COUNTIFS($R$6:R203,R203),"")</f>
        <v/>
      </c>
    </row>
    <row r="204">
      <c r="A204" s="5" t="n"/>
      <c r="B204" s="5" t="n"/>
      <c r="C204" s="5" t="n"/>
      <c r="D204" s="16" t="n"/>
      <c r="E204" s="16" t="n"/>
      <c r="F204" s="17" t="n"/>
      <c r="G204" s="18">
        <f>IF(A204&amp;""="","",SUMIFS('الحركات'!$C$6:$C$1505,'الحركات'!$B$6:$B$1505,A204&amp;"",'الحركات'!$D$6:$D$1505,"وارد"))</f>
        <v/>
      </c>
      <c r="H204" s="18">
        <f>IF(A204&amp;""="","",SUMIFS('الحركات'!$C$6:$C$1505,'الحركات'!$B$6:$B$1505,A204&amp;"",'الحركات'!$D$6:$D$1505,"منصرف"))</f>
        <v/>
      </c>
      <c r="I204" s="18">
        <f>IF(A204&amp;""="","",G204-H204)</f>
        <v/>
      </c>
      <c r="J204" s="19">
        <f>IF(A204&amp;""="","",ROUND(I204*N(D204),2))</f>
        <v/>
      </c>
      <c r="K204" s="19">
        <f>IF(A204&amp;""="","",E204-D204)</f>
        <v/>
      </c>
      <c r="L204" s="20">
        <f>IF(A204&amp;""="","",IF(N(E204)&gt;0,(E204-D204)/E204,""))</f>
        <v/>
      </c>
      <c r="M204" s="19">
        <f>IF(A204&amp;""="","",ROUND(I204*K204,2))</f>
        <v/>
      </c>
      <c r="N204" s="21">
        <f>IF(A204&amp;""="","",IFERROR(SUMIFS('الحركات'!$A$6:$A$1505,'الحركات'!$B$6:$B$1505,A204&amp;"",'الحركات'!$G$6:$G$1505,1)/COUNTIFS('الحركات'!$B$6:$B$1505,A204&amp;"",'الحركات'!$G$6:$G$1505,1),""))</f>
        <v/>
      </c>
      <c r="O204" s="18">
        <f>IF(OR(A204&amp;""="",N204=""),"",'الإعدادات'!$B$4-N204)</f>
        <v/>
      </c>
      <c r="P204" s="6">
        <f>IF(A204&amp;""="","",IF(N204="","بلا حركة",IF(I204&lt;=0,"نفد",IF(I204&lt;N(F204),"اطلب","متوفر"))))</f>
        <v/>
      </c>
      <c r="Q204" s="6">
        <f>IF(OR(A204&amp;""="",O204="",N(I204)&lt;=0),"",IF(O204&gt;='الإعدادات'!$B$5,"راكد",""))</f>
        <v/>
      </c>
      <c r="R204" s="18">
        <f>IF(OR(P204="نفد",P204="اطلب"),MAX(0,ROUNDUP(N(F204)*'الإعدادات'!$B$6-I204,0)),"")</f>
        <v/>
      </c>
      <c r="S204" s="18">
        <f>IF(N(R204)&gt;0,COUNTIFS($R$6:$R$205,"&gt;"&amp;R204)+COUNTIFS($R$6:R204,R204),"")</f>
        <v/>
      </c>
    </row>
    <row r="205">
      <c r="A205" s="5" t="n"/>
      <c r="B205" s="5" t="n"/>
      <c r="C205" s="5" t="n"/>
      <c r="D205" s="16" t="n"/>
      <c r="E205" s="16" t="n"/>
      <c r="F205" s="17" t="n"/>
      <c r="G205" s="18">
        <f>IF(A205&amp;""="","",SUMIFS('الحركات'!$C$6:$C$1505,'الحركات'!$B$6:$B$1505,A205&amp;"",'الحركات'!$D$6:$D$1505,"وارد"))</f>
        <v/>
      </c>
      <c r="H205" s="18">
        <f>IF(A205&amp;""="","",SUMIFS('الحركات'!$C$6:$C$1505,'الحركات'!$B$6:$B$1505,A205&amp;"",'الحركات'!$D$6:$D$1505,"منصرف"))</f>
        <v/>
      </c>
      <c r="I205" s="18">
        <f>IF(A205&amp;""="","",G205-H205)</f>
        <v/>
      </c>
      <c r="J205" s="19">
        <f>IF(A205&amp;""="","",ROUND(I205*N(D205),2))</f>
        <v/>
      </c>
      <c r="K205" s="19">
        <f>IF(A205&amp;""="","",E205-D205)</f>
        <v/>
      </c>
      <c r="L205" s="20">
        <f>IF(A205&amp;""="","",IF(N(E205)&gt;0,(E205-D205)/E205,""))</f>
        <v/>
      </c>
      <c r="M205" s="19">
        <f>IF(A205&amp;""="","",ROUND(I205*K205,2))</f>
        <v/>
      </c>
      <c r="N205" s="21">
        <f>IF(A205&amp;""="","",IFERROR(SUMIFS('الحركات'!$A$6:$A$1505,'الحركات'!$B$6:$B$1505,A205&amp;"",'الحركات'!$G$6:$G$1505,1)/COUNTIFS('الحركات'!$B$6:$B$1505,A205&amp;"",'الحركات'!$G$6:$G$1505,1),""))</f>
        <v/>
      </c>
      <c r="O205" s="18">
        <f>IF(OR(A205&amp;""="",N205=""),"",'الإعدادات'!$B$4-N205)</f>
        <v/>
      </c>
      <c r="P205" s="6">
        <f>IF(A205&amp;""="","",IF(N205="","بلا حركة",IF(I205&lt;=0,"نفد",IF(I205&lt;N(F205),"اطلب","متوفر"))))</f>
        <v/>
      </c>
      <c r="Q205" s="6">
        <f>IF(OR(A205&amp;""="",O205="",N(I205)&lt;=0),"",IF(O205&gt;='الإعدادات'!$B$5,"راكد",""))</f>
        <v/>
      </c>
      <c r="R205" s="18">
        <f>IF(OR(P205="نفد",P205="اطلب"),MAX(0,ROUNDUP(N(F205)*'الإعدادات'!$B$6-I205,0)),"")</f>
        <v/>
      </c>
      <c r="S205" s="18">
        <f>IF(N(R205)&gt;0,COUNTIFS($R$6:$R$205,"&gt;"&amp;R205)+COUNTIFS($R$6:R205,R205),"")</f>
        <v/>
      </c>
    </row>
  </sheetData>
  <autoFilter ref="A5:S205"/>
  <mergeCells count="2">
    <mergeCell ref="A2:S2"/>
    <mergeCell ref="A1:S1"/>
  </mergeCells>
  <conditionalFormatting sqref="A6:S205">
    <cfRule type="expression" priority="1" dxfId="0">
      <formula>$P6="نفد"</formula>
    </cfRule>
    <cfRule type="expression" priority="2" dxfId="1">
      <formula>$P6="اطلب"</formula>
    </cfRule>
  </conditionalFormatting>
  <conditionalFormatting sqref="Q6:Q205">
    <cfRule type="expression" priority="3" dxfId="1">
      <formula>$Q6="راكد"</formula>
    </cfRule>
  </conditionalFormatting>
  <conditionalFormatting sqref="P6:P205">
    <cfRule type="expression" priority="4" dxfId="2">
      <formula>$P6="متوفر"</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15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14" customWidth="1" min="4" max="4"/>
    <col width="28" customWidth="1" min="5" max="5"/>
    <col width="26" customWidth="1" min="6" max="6"/>
    <col width="14" customWidth="1" min="7" max="7"/>
  </cols>
  <sheetData>
    <row r="1" ht="26" customHeight="1">
      <c r="A1" s="10" t="inlineStr">
        <is>
          <t>شيت مخزون محل عام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الصنف</t>
        </is>
      </c>
      <c r="C5" s="15" t="inlineStr">
        <is>
          <t>الكمية</t>
        </is>
      </c>
      <c r="D5" s="15" t="inlineStr">
        <is>
          <t>نوع الحركة</t>
        </is>
      </c>
      <c r="E5" s="15" t="inlineStr">
        <is>
          <t>ملاحظة</t>
        </is>
      </c>
      <c r="F5" s="15" t="inlineStr">
        <is>
          <t>اسم الصنف</t>
        </is>
      </c>
      <c r="G5" s="15" t="inlineStr">
        <is>
          <t>آخر حركة للصنف</t>
        </is>
      </c>
    </row>
    <row r="6">
      <c r="A6" s="13" t="n">
        <v>46143</v>
      </c>
      <c r="B6" s="5" t="inlineStr">
        <is>
          <t>A10</t>
        </is>
      </c>
      <c r="C6" s="17" t="n">
        <v>10</v>
      </c>
      <c r="D6" s="5" t="inlineStr">
        <is>
          <t>وارد</t>
        </is>
      </c>
      <c r="E6" s="5" t="inlineStr">
        <is>
          <t>رصيد افتتاحي</t>
        </is>
      </c>
      <c r="F6" s="6">
        <f>IF(B6&amp;""="","",IFERROR(INDEX('الأصناف'!$B$6:$B$205,MATCH(B6&amp;"",'الأصناف'!$A$6:$A$205,0))&amp;"","كود غير موجود"))</f>
        <v/>
      </c>
      <c r="G6" s="22">
        <f>IF(OR(B6&amp;""="",NOT(ISNUMBER(A6))),"",IF(COUNTIFS($B$6:$B$1505,B6&amp;"",$A$6:$A$1505,"&gt;"&amp;A6)=0,1,0))</f>
        <v/>
      </c>
    </row>
    <row r="7">
      <c r="A7" s="13" t="n">
        <v>46162</v>
      </c>
      <c r="B7" s="5" t="inlineStr">
        <is>
          <t>A10</t>
        </is>
      </c>
      <c r="C7" s="17" t="n">
        <v>2</v>
      </c>
      <c r="D7" s="5" t="inlineStr">
        <is>
          <t>منصرف</t>
        </is>
      </c>
      <c r="E7" s="5" t="inlineStr">
        <is>
          <t>بيع</t>
        </is>
      </c>
      <c r="F7" s="6">
        <f>IF(B7&amp;""="","",IFERROR(INDEX('الأصناف'!$B$6:$B$205,MATCH(B7&amp;"",'الأصناف'!$A$6:$A$205,0))&amp;"","كود غير موجود"))</f>
        <v/>
      </c>
      <c r="G7" s="22">
        <f>IF(OR(B7&amp;""="",NOT(ISNUMBER(A7))),"",IF(COUNTIFS($B$6:$B$1505,B7&amp;"",$A$6:$A$1505,"&gt;"&amp;A7)=0,1,0))</f>
        <v/>
      </c>
    </row>
    <row r="8">
      <c r="A8" s="13" t="n">
        <v>46204</v>
      </c>
      <c r="B8" s="5" t="inlineStr">
        <is>
          <t>A07</t>
        </is>
      </c>
      <c r="C8" s="17" t="n">
        <v>20</v>
      </c>
      <c r="D8" s="5" t="inlineStr">
        <is>
          <t>وارد</t>
        </is>
      </c>
      <c r="E8" s="5" t="inlineStr">
        <is>
          <t>رصيد افتتاحي</t>
        </is>
      </c>
      <c r="F8" s="6">
        <f>IF(B8&amp;""="","",IFERROR(INDEX('الأصناف'!$B$6:$B$205,MATCH(B8&amp;"",'الأصناف'!$A$6:$A$205,0))&amp;"","كود غير موجود"))</f>
        <v/>
      </c>
      <c r="G8" s="22">
        <f>IF(OR(B8&amp;""="",NOT(ISNUMBER(A8))),"",IF(COUNTIFS($B$6:$B$1505,B8&amp;"",$A$6:$A$1505,"&gt;"&amp;A8)=0,1,0))</f>
        <v/>
      </c>
    </row>
    <row r="9">
      <c r="A9" s="13" t="n">
        <v>46218</v>
      </c>
      <c r="B9" s="5" t="inlineStr">
        <is>
          <t>A07</t>
        </is>
      </c>
      <c r="C9" s="17" t="n">
        <v>5</v>
      </c>
      <c r="D9" s="5" t="inlineStr">
        <is>
          <t>منصرف</t>
        </is>
      </c>
      <c r="E9" s="5" t="inlineStr">
        <is>
          <t>بيع</t>
        </is>
      </c>
      <c r="F9" s="6">
        <f>IF(B9&amp;""="","",IFERROR(INDEX('الأصناف'!$B$6:$B$205,MATCH(B9&amp;"",'الأصناف'!$A$6:$A$205,0))&amp;"","كود غير موجود"))</f>
        <v/>
      </c>
      <c r="G9" s="22">
        <f>IF(OR(B9&amp;""="",NOT(ISNUMBER(A9))),"",IF(COUNTIFS($B$6:$B$1505,B9&amp;"",$A$6:$A$1505,"&gt;"&amp;A9)=0,1,0))</f>
        <v/>
      </c>
    </row>
    <row r="10">
      <c r="A10" s="13" t="n">
        <v>46235</v>
      </c>
      <c r="B10" s="5" t="inlineStr">
        <is>
          <t>A01</t>
        </is>
      </c>
      <c r="C10" s="17" t="n">
        <v>50</v>
      </c>
      <c r="D10" s="5" t="inlineStr">
        <is>
          <t>وارد</t>
        </is>
      </c>
      <c r="E10" s="5" t="inlineStr">
        <is>
          <t>رصيد افتتاحي</t>
        </is>
      </c>
      <c r="F10" s="6">
        <f>IF(B10&amp;""="","",IFERROR(INDEX('الأصناف'!$B$6:$B$205,MATCH(B10&amp;"",'الأصناف'!$A$6:$A$205,0))&amp;"","كود غير موجود"))</f>
        <v/>
      </c>
      <c r="G10" s="22">
        <f>IF(OR(B10&amp;""="",NOT(ISNUMBER(A10))),"",IF(COUNTIFS($B$6:$B$1505,B10&amp;"",$A$6:$A$1505,"&gt;"&amp;A10)=0,1,0))</f>
        <v/>
      </c>
    </row>
    <row r="11">
      <c r="A11" s="13" t="n">
        <v>46235</v>
      </c>
      <c r="B11" s="5" t="inlineStr">
        <is>
          <t>A02</t>
        </is>
      </c>
      <c r="C11" s="17" t="n">
        <v>100</v>
      </c>
      <c r="D11" s="5" t="inlineStr">
        <is>
          <t>وارد</t>
        </is>
      </c>
      <c r="E11" s="5" t="inlineStr">
        <is>
          <t>رصيد افتتاحي</t>
        </is>
      </c>
      <c r="F11" s="6">
        <f>IF(B11&amp;""="","",IFERROR(INDEX('الأصناف'!$B$6:$B$205,MATCH(B11&amp;"",'الأصناف'!$A$6:$A$205,0))&amp;"","كود غير موجود"))</f>
        <v/>
      </c>
      <c r="G11" s="22">
        <f>IF(OR(B11&amp;""="",NOT(ISNUMBER(A11))),"",IF(COUNTIFS($B$6:$B$1505,B11&amp;"",$A$6:$A$1505,"&gt;"&amp;A11)=0,1,0))</f>
        <v/>
      </c>
    </row>
    <row r="12">
      <c r="A12" s="13" t="n">
        <v>46235</v>
      </c>
      <c r="B12" s="5" t="inlineStr">
        <is>
          <t>A03</t>
        </is>
      </c>
      <c r="C12" s="17" t="n">
        <v>40</v>
      </c>
      <c r="D12" s="5" t="inlineStr">
        <is>
          <t>وارد</t>
        </is>
      </c>
      <c r="E12" s="5" t="inlineStr">
        <is>
          <t>رصيد افتتاحي</t>
        </is>
      </c>
      <c r="F12" s="6">
        <f>IF(B12&amp;""="","",IFERROR(INDEX('الأصناف'!$B$6:$B$205,MATCH(B12&amp;"",'الأصناف'!$A$6:$A$205,0))&amp;"","كود غير موجود"))</f>
        <v/>
      </c>
      <c r="G12" s="22">
        <f>IF(OR(B12&amp;""="",NOT(ISNUMBER(A12))),"",IF(COUNTIFS($B$6:$B$1505,B12&amp;"",$A$6:$A$1505,"&gt;"&amp;A12)=0,1,0))</f>
        <v/>
      </c>
    </row>
    <row r="13">
      <c r="A13" s="13" t="n">
        <v>46235</v>
      </c>
      <c r="B13" s="5" t="inlineStr">
        <is>
          <t>A04</t>
        </is>
      </c>
      <c r="C13" s="17" t="n">
        <v>120</v>
      </c>
      <c r="D13" s="5" t="inlineStr">
        <is>
          <t>وارد</t>
        </is>
      </c>
      <c r="E13" s="5" t="inlineStr">
        <is>
          <t>رصيد افتتاحي</t>
        </is>
      </c>
      <c r="F13" s="6">
        <f>IF(B13&amp;""="","",IFERROR(INDEX('الأصناف'!$B$6:$B$205,MATCH(B13&amp;"",'الأصناف'!$A$6:$A$205,0))&amp;"","كود غير موجود"))</f>
        <v/>
      </c>
      <c r="G13" s="22">
        <f>IF(OR(B13&amp;""="",NOT(ISNUMBER(A13))),"",IF(COUNTIFS($B$6:$B$1505,B13&amp;"",$A$6:$A$1505,"&gt;"&amp;A13)=0,1,0))</f>
        <v/>
      </c>
    </row>
    <row r="14">
      <c r="A14" s="13" t="n">
        <v>46235</v>
      </c>
      <c r="B14" s="5" t="inlineStr">
        <is>
          <t>A05</t>
        </is>
      </c>
      <c r="C14" s="17" t="n">
        <v>30</v>
      </c>
      <c r="D14" s="5" t="inlineStr">
        <is>
          <t>وارد</t>
        </is>
      </c>
      <c r="E14" s="5" t="inlineStr">
        <is>
          <t>رصيد افتتاحي</t>
        </is>
      </c>
      <c r="F14" s="6">
        <f>IF(B14&amp;""="","",IFERROR(INDEX('الأصناف'!$B$6:$B$205,MATCH(B14&amp;"",'الأصناف'!$A$6:$A$205,0))&amp;"","كود غير موجود"))</f>
        <v/>
      </c>
      <c r="G14" s="22">
        <f>IF(OR(B14&amp;""="",NOT(ISNUMBER(A14))),"",IF(COUNTIFS($B$6:$B$1505,B14&amp;"",$A$6:$A$1505,"&gt;"&amp;A14)=0,1,0))</f>
        <v/>
      </c>
    </row>
    <row r="15">
      <c r="A15" s="13" t="n">
        <v>46249</v>
      </c>
      <c r="B15" s="5" t="inlineStr">
        <is>
          <t>A08</t>
        </is>
      </c>
      <c r="C15" s="17" t="n">
        <v>25</v>
      </c>
      <c r="D15" s="5" t="inlineStr">
        <is>
          <t>وارد</t>
        </is>
      </c>
      <c r="E15" s="5" t="inlineStr">
        <is>
          <t>توريد</t>
        </is>
      </c>
      <c r="F15" s="6">
        <f>IF(B15&amp;""="","",IFERROR(INDEX('الأصناف'!$B$6:$B$205,MATCH(B15&amp;"",'الأصناف'!$A$6:$A$205,0))&amp;"","كود غير موجود"))</f>
        <v/>
      </c>
      <c r="G15" s="22">
        <f>IF(OR(B15&amp;""="",NOT(ISNUMBER(A15))),"",IF(COUNTIFS($B$6:$B$1505,B15&amp;"",$A$6:$A$1505,"&gt;"&amp;A15)=0,1,0))</f>
        <v/>
      </c>
    </row>
    <row r="16">
      <c r="A16" s="13" t="n">
        <v>46254</v>
      </c>
      <c r="B16" s="5" t="inlineStr">
        <is>
          <t>A04</t>
        </is>
      </c>
      <c r="C16" s="17" t="n">
        <v>50</v>
      </c>
      <c r="D16" s="5" t="inlineStr">
        <is>
          <t>منصرف</t>
        </is>
      </c>
      <c r="E16" s="5" t="inlineStr">
        <is>
          <t>بيع</t>
        </is>
      </c>
      <c r="F16" s="6">
        <f>IF(B16&amp;""="","",IFERROR(INDEX('الأصناف'!$B$6:$B$205,MATCH(B16&amp;"",'الأصناف'!$A$6:$A$205,0))&amp;"","كود غير موجود"))</f>
        <v/>
      </c>
      <c r="G16" s="22">
        <f>IF(OR(B16&amp;""="",NOT(ISNUMBER(A16))),"",IF(COUNTIFS($B$6:$B$1505,B16&amp;"",$A$6:$A$1505,"&gt;"&amp;A16)=0,1,0))</f>
        <v/>
      </c>
    </row>
    <row r="17">
      <c r="A17" s="13" t="n">
        <v>46266</v>
      </c>
      <c r="B17" s="5" t="inlineStr">
        <is>
          <t>A03</t>
        </is>
      </c>
      <c r="C17" s="17" t="n">
        <v>10</v>
      </c>
      <c r="D17" s="5" t="inlineStr">
        <is>
          <t>منصرف</t>
        </is>
      </c>
      <c r="E17" s="5" t="inlineStr">
        <is>
          <t>بيع</t>
        </is>
      </c>
      <c r="F17" s="6">
        <f>IF(B17&amp;""="","",IFERROR(INDEX('الأصناف'!$B$6:$B$205,MATCH(B17&amp;"",'الأصناف'!$A$6:$A$205,0))&amp;"","كود غير موجود"))</f>
        <v/>
      </c>
      <c r="G17" s="22">
        <f>IF(OR(B17&amp;""="",NOT(ISNUMBER(A17))),"",IF(COUNTIFS($B$6:$B$1505,B17&amp;"",$A$6:$A$1505,"&gt;"&amp;A17)=0,1,0))</f>
        <v/>
      </c>
    </row>
    <row r="18">
      <c r="A18" s="13" t="n">
        <v>46266</v>
      </c>
      <c r="B18" s="5" t="inlineStr">
        <is>
          <t>A06</t>
        </is>
      </c>
      <c r="C18" s="17" t="n">
        <v>60</v>
      </c>
      <c r="D18" s="5" t="inlineStr">
        <is>
          <t>وارد</t>
        </is>
      </c>
      <c r="E18" s="5" t="inlineStr">
        <is>
          <t>توريد</t>
        </is>
      </c>
      <c r="F18" s="6">
        <f>IF(B18&amp;""="","",IFERROR(INDEX('الأصناف'!$B$6:$B$205,MATCH(B18&amp;"",'الأصناف'!$A$6:$A$205,0))&amp;"","كود غير موجود"))</f>
        <v/>
      </c>
      <c r="G18" s="22">
        <f>IF(OR(B18&amp;""="",NOT(ISNUMBER(A18))),"",IF(COUNTIFS($B$6:$B$1505,B18&amp;"",$A$6:$A$1505,"&gt;"&amp;A18)=0,1,0))</f>
        <v/>
      </c>
    </row>
    <row r="19">
      <c r="A19" s="13" t="n">
        <v>46267</v>
      </c>
      <c r="B19" s="5" t="inlineStr">
        <is>
          <t>A05</t>
        </is>
      </c>
      <c r="C19" s="17" t="n">
        <v>8</v>
      </c>
      <c r="D19" s="5" t="inlineStr">
        <is>
          <t>منصرف</t>
        </is>
      </c>
      <c r="E19" s="5" t="inlineStr">
        <is>
          <t>بيع</t>
        </is>
      </c>
      <c r="F19" s="6">
        <f>IF(B19&amp;""="","",IFERROR(INDEX('الأصناف'!$B$6:$B$205,MATCH(B19&amp;"",'الأصناف'!$A$6:$A$205,0))&amp;"","كود غير موجود"))</f>
        <v/>
      </c>
      <c r="G19" s="22">
        <f>IF(OR(B19&amp;""="",NOT(ISNUMBER(A19))),"",IF(COUNTIFS($B$6:$B$1505,B19&amp;"",$A$6:$A$1505,"&gt;"&amp;A19)=0,1,0))</f>
        <v/>
      </c>
    </row>
    <row r="20">
      <c r="A20" s="13" t="n">
        <v>46267</v>
      </c>
      <c r="B20" s="5" t="inlineStr">
        <is>
          <t>A08</t>
        </is>
      </c>
      <c r="C20" s="17" t="n">
        <v>5</v>
      </c>
      <c r="D20" s="5" t="inlineStr">
        <is>
          <t>منصرف</t>
        </is>
      </c>
      <c r="E20" s="5" t="inlineStr">
        <is>
          <t>بيع</t>
        </is>
      </c>
      <c r="F20" s="6">
        <f>IF(B20&amp;""="","",IFERROR(INDEX('الأصناف'!$B$6:$B$205,MATCH(B20&amp;"",'الأصناف'!$A$6:$A$205,0))&amp;"","كود غير موجود"))</f>
        <v/>
      </c>
      <c r="G20" s="22">
        <f>IF(OR(B20&amp;""="",NOT(ISNUMBER(A20))),"",IF(COUNTIFS($B$6:$B$1505,B20&amp;"",$A$6:$A$1505,"&gt;"&amp;A20)=0,1,0))</f>
        <v/>
      </c>
    </row>
    <row r="21">
      <c r="A21" s="13" t="n">
        <v>46270</v>
      </c>
      <c r="B21" s="5" t="inlineStr">
        <is>
          <t>A02</t>
        </is>
      </c>
      <c r="C21" s="17" t="n">
        <v>40</v>
      </c>
      <c r="D21" s="5" t="inlineStr">
        <is>
          <t>منصرف</t>
        </is>
      </c>
      <c r="E21" s="5" t="inlineStr">
        <is>
          <t>بيع</t>
        </is>
      </c>
      <c r="F21" s="6">
        <f>IF(B21&amp;""="","",IFERROR(INDEX('الأصناف'!$B$6:$B$205,MATCH(B21&amp;"",'الأصناف'!$A$6:$A$205,0))&amp;"","كود غير موجود"))</f>
        <v/>
      </c>
      <c r="G21" s="22">
        <f>IF(OR(B21&amp;""="",NOT(ISNUMBER(A21))),"",IF(COUNTIFS($B$6:$B$1505,B21&amp;"",$A$6:$A$1505,"&gt;"&amp;A21)=0,1,0))</f>
        <v/>
      </c>
    </row>
    <row r="22">
      <c r="A22" s="13" t="n">
        <v>46275</v>
      </c>
      <c r="B22" s="5" t="inlineStr">
        <is>
          <t>A01</t>
        </is>
      </c>
      <c r="C22" s="17" t="n">
        <v>10</v>
      </c>
      <c r="D22" s="5" t="inlineStr">
        <is>
          <t>منصرف</t>
        </is>
      </c>
      <c r="E22" s="5" t="inlineStr">
        <is>
          <t>بيع</t>
        </is>
      </c>
      <c r="F22" s="6">
        <f>IF(B22&amp;""="","",IFERROR(INDEX('الأصناف'!$B$6:$B$205,MATCH(B22&amp;"",'الأصناف'!$A$6:$A$205,0))&amp;"","كود غير موجود"))</f>
        <v/>
      </c>
      <c r="G22" s="22">
        <f>IF(OR(B22&amp;""="",NOT(ISNUMBER(A22))),"",IF(COUNTIFS($B$6:$B$1505,B22&amp;"",$A$6:$A$1505,"&gt;"&amp;A22)=0,1,0))</f>
        <v/>
      </c>
    </row>
    <row r="23">
      <c r="A23" s="13" t="n">
        <v>46275</v>
      </c>
      <c r="B23" s="5" t="inlineStr">
        <is>
          <t>A09</t>
        </is>
      </c>
      <c r="C23" s="17" t="n">
        <v>12</v>
      </c>
      <c r="D23" s="5" t="inlineStr">
        <is>
          <t>وارد</t>
        </is>
      </c>
      <c r="E23" s="5" t="inlineStr">
        <is>
          <t>توريد</t>
        </is>
      </c>
      <c r="F23" s="6">
        <f>IF(B23&amp;""="","",IFERROR(INDEX('الأصناف'!$B$6:$B$205,MATCH(B23&amp;"",'الأصناف'!$A$6:$A$205,0))&amp;"","كود غير موجود"))</f>
        <v/>
      </c>
      <c r="G23" s="22">
        <f>IF(OR(B23&amp;""="",NOT(ISNUMBER(A23))),"",IF(COUNTIFS($B$6:$B$1505,B23&amp;"",$A$6:$A$1505,"&gt;"&amp;A23)=0,1,0))</f>
        <v/>
      </c>
    </row>
    <row r="24">
      <c r="A24" s="13" t="n">
        <v>46285</v>
      </c>
      <c r="B24" s="5" t="inlineStr">
        <is>
          <t>A04</t>
        </is>
      </c>
      <c r="C24" s="17" t="n">
        <v>40</v>
      </c>
      <c r="D24" s="5" t="inlineStr">
        <is>
          <t>منصرف</t>
        </is>
      </c>
      <c r="E24" s="5" t="inlineStr">
        <is>
          <t>بيع</t>
        </is>
      </c>
      <c r="F24" s="6">
        <f>IF(B24&amp;""="","",IFERROR(INDEX('الأصناف'!$B$6:$B$205,MATCH(B24&amp;"",'الأصناف'!$A$6:$A$205,0))&amp;"","كود غير موجود"))</f>
        <v/>
      </c>
      <c r="G24" s="22">
        <f>IF(OR(B24&amp;""="",NOT(ISNUMBER(A24))),"",IF(COUNTIFS($B$6:$B$1505,B24&amp;"",$A$6:$A$1505,"&gt;"&amp;A24)=0,1,0))</f>
        <v/>
      </c>
    </row>
    <row r="25">
      <c r="A25" s="13" t="n">
        <v>46290</v>
      </c>
      <c r="B25" s="5" t="inlineStr">
        <is>
          <t>A09</t>
        </is>
      </c>
      <c r="C25" s="17" t="n">
        <v>4</v>
      </c>
      <c r="D25" s="5" t="inlineStr">
        <is>
          <t>منصرف</t>
        </is>
      </c>
      <c r="E25" s="5" t="inlineStr">
        <is>
          <t>بيع</t>
        </is>
      </c>
      <c r="F25" s="6">
        <f>IF(B25&amp;""="","",IFERROR(INDEX('الأصناف'!$B$6:$B$205,MATCH(B25&amp;"",'الأصناف'!$A$6:$A$205,0))&amp;"","كود غير موجود"))</f>
        <v/>
      </c>
      <c r="G25" s="22">
        <f>IF(OR(B25&amp;""="",NOT(ISNUMBER(A25))),"",IF(COUNTIFS($B$6:$B$1505,B25&amp;"",$A$6:$A$1505,"&gt;"&amp;A25)=0,1,0))</f>
        <v/>
      </c>
    </row>
    <row r="26">
      <c r="A26" s="13" t="n">
        <v>46296</v>
      </c>
      <c r="B26" s="5" t="inlineStr">
        <is>
          <t>A03</t>
        </is>
      </c>
      <c r="C26" s="17" t="n">
        <v>20</v>
      </c>
      <c r="D26" s="5" t="inlineStr">
        <is>
          <t>وارد</t>
        </is>
      </c>
      <c r="E26" s="5" t="inlineStr">
        <is>
          <t>توريد</t>
        </is>
      </c>
      <c r="F26" s="6">
        <f>IF(B26&amp;""="","",IFERROR(INDEX('الأصناف'!$B$6:$B$205,MATCH(B26&amp;"",'الأصناف'!$A$6:$A$205,0))&amp;"","كود غير موجود"))</f>
        <v/>
      </c>
      <c r="G26" s="22">
        <f>IF(OR(B26&amp;""="",NOT(ISNUMBER(A26))),"",IF(COUNTIFS($B$6:$B$1505,B26&amp;"",$A$6:$A$1505,"&gt;"&amp;A26)=0,1,0))</f>
        <v/>
      </c>
    </row>
    <row r="27">
      <c r="A27" s="13" t="n">
        <v>46296</v>
      </c>
      <c r="B27" s="5" t="inlineStr">
        <is>
          <t>A06</t>
        </is>
      </c>
      <c r="C27" s="17" t="n">
        <v>20</v>
      </c>
      <c r="D27" s="5" t="inlineStr">
        <is>
          <t>منصرف</t>
        </is>
      </c>
      <c r="E27" s="5" t="inlineStr">
        <is>
          <t>بيع</t>
        </is>
      </c>
      <c r="F27" s="6">
        <f>IF(B27&amp;""="","",IFERROR(INDEX('الأصناف'!$B$6:$B$205,MATCH(B27&amp;"",'الأصناف'!$A$6:$A$205,0))&amp;"","كود غير موجود"))</f>
        <v/>
      </c>
      <c r="G27" s="22">
        <f>IF(OR(B27&amp;""="",NOT(ISNUMBER(A27))),"",IF(COUNTIFS($B$6:$B$1505,B27&amp;"",$A$6:$A$1505,"&gt;"&amp;A27)=0,1,0))</f>
        <v/>
      </c>
    </row>
    <row r="28">
      <c r="A28" s="13" t="n">
        <v>46300</v>
      </c>
      <c r="B28" s="5" t="inlineStr">
        <is>
          <t>A01</t>
        </is>
      </c>
      <c r="C28" s="17" t="n">
        <v>15</v>
      </c>
      <c r="D28" s="5" t="inlineStr">
        <is>
          <t>منصرف</t>
        </is>
      </c>
      <c r="E28" s="5" t="inlineStr">
        <is>
          <t>بيع</t>
        </is>
      </c>
      <c r="F28" s="6">
        <f>IF(B28&amp;""="","",IFERROR(INDEX('الأصناف'!$B$6:$B$205,MATCH(B28&amp;"",'الأصناف'!$A$6:$A$205,0))&amp;"","كود غير موجود"))</f>
        <v/>
      </c>
      <c r="G28" s="22">
        <f>IF(OR(B28&amp;""="",NOT(ISNUMBER(A28))),"",IF(COUNTIFS($B$6:$B$1505,B28&amp;"",$A$6:$A$1505,"&gt;"&amp;A28)=0,1,0))</f>
        <v/>
      </c>
    </row>
    <row r="29">
      <c r="A29" s="13" t="n">
        <v>46305</v>
      </c>
      <c r="B29" s="5" t="inlineStr">
        <is>
          <t>A02</t>
        </is>
      </c>
      <c r="C29" s="17" t="n">
        <v>30</v>
      </c>
      <c r="D29" s="5" t="inlineStr">
        <is>
          <t>منصرف</t>
        </is>
      </c>
      <c r="E29" s="5" t="inlineStr">
        <is>
          <t>بيع</t>
        </is>
      </c>
      <c r="F29" s="6">
        <f>IF(B29&amp;""="","",IFERROR(INDEX('الأصناف'!$B$6:$B$205,MATCH(B29&amp;"",'الأصناف'!$A$6:$A$205,0))&amp;"","كود غير موجود"))</f>
        <v/>
      </c>
      <c r="G29" s="22">
        <f>IF(OR(B29&amp;""="",NOT(ISNUMBER(A29))),"",IF(COUNTIFS($B$6:$B$1505,B29&amp;"",$A$6:$A$1505,"&gt;"&amp;A29)=0,1,0))</f>
        <v/>
      </c>
    </row>
    <row r="30">
      <c r="A30" s="13" t="n">
        <v>46307</v>
      </c>
      <c r="B30" s="5" t="inlineStr">
        <is>
          <t>A05</t>
        </is>
      </c>
      <c r="C30" s="17" t="n">
        <v>7</v>
      </c>
      <c r="D30" s="5" t="inlineStr">
        <is>
          <t>منصرف</t>
        </is>
      </c>
      <c r="E30" s="5" t="inlineStr">
        <is>
          <t>بيع</t>
        </is>
      </c>
      <c r="F30" s="6">
        <f>IF(B30&amp;""="","",IFERROR(INDEX('الأصناف'!$B$6:$B$205,MATCH(B30&amp;"",'الأصناف'!$A$6:$A$205,0))&amp;"","كود غير موجود"))</f>
        <v/>
      </c>
      <c r="G30" s="22">
        <f>IF(OR(B30&amp;""="",NOT(ISNUMBER(A30))),"",IF(COUNTIFS($B$6:$B$1505,B30&amp;"",$A$6:$A$1505,"&gt;"&amp;A30)=0,1,0))</f>
        <v/>
      </c>
    </row>
    <row r="31">
      <c r="A31" s="13" t="n">
        <v>46310</v>
      </c>
      <c r="B31" s="5" t="inlineStr">
        <is>
          <t>A04</t>
        </is>
      </c>
      <c r="C31" s="17" t="n">
        <v>25</v>
      </c>
      <c r="D31" s="5" t="inlineStr">
        <is>
          <t>منصرف</t>
        </is>
      </c>
      <c r="E31" s="5" t="inlineStr">
        <is>
          <t>بيع</t>
        </is>
      </c>
      <c r="F31" s="6">
        <f>IF(B31&amp;""="","",IFERROR(INDEX('الأصناف'!$B$6:$B$205,MATCH(B31&amp;"",'الأصناف'!$A$6:$A$205,0))&amp;"","كود غير موجود"))</f>
        <v/>
      </c>
      <c r="G31" s="22">
        <f>IF(OR(B31&amp;""="",NOT(ISNUMBER(A31))),"",IF(COUNTIFS($B$6:$B$1505,B31&amp;"",$A$6:$A$1505,"&gt;"&amp;A31)=0,1,0))</f>
        <v/>
      </c>
    </row>
    <row r="32">
      <c r="A32" s="13" t="n">
        <v>46313</v>
      </c>
      <c r="B32" s="5" t="inlineStr">
        <is>
          <t>A09</t>
        </is>
      </c>
      <c r="C32" s="17" t="n">
        <v>3</v>
      </c>
      <c r="D32" s="5" t="inlineStr">
        <is>
          <t>منصرف</t>
        </is>
      </c>
      <c r="E32" s="5" t="inlineStr">
        <is>
          <t>بيع</t>
        </is>
      </c>
      <c r="F32" s="6">
        <f>IF(B32&amp;""="","",IFERROR(INDEX('الأصناف'!$B$6:$B$205,MATCH(B32&amp;"",'الأصناف'!$A$6:$A$205,0))&amp;"","كود غير موجود"))</f>
        <v/>
      </c>
      <c r="G32" s="22">
        <f>IF(OR(B32&amp;""="",NOT(ISNUMBER(A32))),"",IF(COUNTIFS($B$6:$B$1505,B32&amp;"",$A$6:$A$1505,"&gt;"&amp;A32)=0,1,0))</f>
        <v/>
      </c>
    </row>
    <row r="33">
      <c r="A33" s="13" t="n">
        <v>46315</v>
      </c>
      <c r="B33" s="5" t="inlineStr">
        <is>
          <t>A03</t>
        </is>
      </c>
      <c r="C33" s="17" t="n">
        <v>35</v>
      </c>
      <c r="D33" s="5" t="inlineStr">
        <is>
          <t>منصرف</t>
        </is>
      </c>
      <c r="E33" s="5" t="inlineStr">
        <is>
          <t>بيع</t>
        </is>
      </c>
      <c r="F33" s="6">
        <f>IF(B33&amp;""="","",IFERROR(INDEX('الأصناف'!$B$6:$B$205,MATCH(B33&amp;"",'الأصناف'!$A$6:$A$205,0))&amp;"","كود غير موجود"))</f>
        <v/>
      </c>
      <c r="G33" s="22">
        <f>IF(OR(B33&amp;""="",NOT(ISNUMBER(A33))),"",IF(COUNTIFS($B$6:$B$1505,B33&amp;"",$A$6:$A$1505,"&gt;"&amp;A33)=0,1,0))</f>
        <v/>
      </c>
    </row>
    <row r="34">
      <c r="A34" s="13" t="n">
        <v>46315</v>
      </c>
      <c r="B34" s="5" t="inlineStr">
        <is>
          <t>A12</t>
        </is>
      </c>
      <c r="C34" s="17" t="n">
        <v>48</v>
      </c>
      <c r="D34" s="5" t="inlineStr">
        <is>
          <t>وارد</t>
        </is>
      </c>
      <c r="E34" s="5" t="inlineStr">
        <is>
          <t>توريد</t>
        </is>
      </c>
      <c r="F34" s="6">
        <f>IF(B34&amp;""="","",IFERROR(INDEX('الأصناف'!$B$6:$B$205,MATCH(B34&amp;"",'الأصناف'!$A$6:$A$205,0))&amp;"","كود غير موجود"))</f>
        <v/>
      </c>
      <c r="G34" s="22">
        <f>IF(OR(B34&amp;""="",NOT(ISNUMBER(A34))),"",IF(COUNTIFS($B$6:$B$1505,B34&amp;"",$A$6:$A$1505,"&gt;"&amp;A34)=0,1,0))</f>
        <v/>
      </c>
    </row>
    <row r="35">
      <c r="A35" s="13" t="n">
        <v>46320</v>
      </c>
      <c r="B35" s="5" t="inlineStr">
        <is>
          <t>A01</t>
        </is>
      </c>
      <c r="C35" s="17" t="n">
        <v>12</v>
      </c>
      <c r="D35" s="5" t="inlineStr">
        <is>
          <t>منصرف</t>
        </is>
      </c>
      <c r="E35" s="5" t="inlineStr">
        <is>
          <t>بيع</t>
        </is>
      </c>
      <c r="F35" s="6">
        <f>IF(B35&amp;""="","",IFERROR(INDEX('الأصناف'!$B$6:$B$205,MATCH(B35&amp;"",'الأصناف'!$A$6:$A$205,0))&amp;"","كود غير موجود"))</f>
        <v/>
      </c>
      <c r="G35" s="22">
        <f>IF(OR(B35&amp;""="",NOT(ISNUMBER(A35))),"",IF(COUNTIFS($B$6:$B$1505,B35&amp;"",$A$6:$A$1505,"&gt;"&amp;A35)=0,1,0))</f>
        <v/>
      </c>
    </row>
    <row r="36">
      <c r="A36" s="13" t="n">
        <v>46323</v>
      </c>
      <c r="B36" s="5" t="inlineStr">
        <is>
          <t>A02</t>
        </is>
      </c>
      <c r="C36" s="17" t="n">
        <v>12</v>
      </c>
      <c r="D36" s="5" t="inlineStr">
        <is>
          <t>منصرف</t>
        </is>
      </c>
      <c r="E36" s="5" t="inlineStr">
        <is>
          <t>بيع</t>
        </is>
      </c>
      <c r="F36" s="6">
        <f>IF(B36&amp;""="","",IFERROR(INDEX('الأصناف'!$B$6:$B$205,MATCH(B36&amp;"",'الأصناف'!$A$6:$A$205,0))&amp;"","كود غير موجود"))</f>
        <v/>
      </c>
      <c r="G36" s="22">
        <f>IF(OR(B36&amp;""="",NOT(ISNUMBER(A36))),"",IF(COUNTIFS($B$6:$B$1505,B36&amp;"",$A$6:$A$1505,"&gt;"&amp;A36)=0,1,0))</f>
        <v/>
      </c>
    </row>
    <row r="37">
      <c r="A37" s="13" t="n">
        <v>46325</v>
      </c>
      <c r="B37" s="5" t="inlineStr">
        <is>
          <t>A06</t>
        </is>
      </c>
      <c r="C37" s="17" t="n">
        <v>40</v>
      </c>
      <c r="D37" s="5" t="inlineStr">
        <is>
          <t>منصرف</t>
        </is>
      </c>
      <c r="E37" s="5" t="inlineStr">
        <is>
          <t>بيع</t>
        </is>
      </c>
      <c r="F37" s="6">
        <f>IF(B37&amp;""="","",IFERROR(INDEX('الأصناف'!$B$6:$B$205,MATCH(B37&amp;"",'الأصناف'!$A$6:$A$205,0))&amp;"","كود غير موجود"))</f>
        <v/>
      </c>
      <c r="G37" s="22">
        <f>IF(OR(B37&amp;""="",NOT(ISNUMBER(A37))),"",IF(COUNTIFS($B$6:$B$1505,B37&amp;"",$A$6:$A$1505,"&gt;"&amp;A37)=0,1,0))</f>
        <v/>
      </c>
    </row>
    <row r="38">
      <c r="A38" s="13" t="n">
        <v>46325</v>
      </c>
      <c r="B38" s="5" t="inlineStr">
        <is>
          <t>A12</t>
        </is>
      </c>
      <c r="C38" s="17" t="n">
        <v>6</v>
      </c>
      <c r="D38" s="5" t="inlineStr">
        <is>
          <t>منصرف</t>
        </is>
      </c>
      <c r="E38" s="5" t="inlineStr">
        <is>
          <t>بيع</t>
        </is>
      </c>
      <c r="F38" s="6">
        <f>IF(B38&amp;""="","",IFERROR(INDEX('الأصناف'!$B$6:$B$205,MATCH(B38&amp;"",'الأصناف'!$A$6:$A$205,0))&amp;"","كود غير موجود"))</f>
        <v/>
      </c>
      <c r="G38" s="22">
        <f>IF(OR(B38&amp;""="",NOT(ISNUMBER(A38))),"",IF(COUNTIFS($B$6:$B$1505,B38&amp;"",$A$6:$A$1505,"&gt;"&amp;A38)=0,1,0))</f>
        <v/>
      </c>
    </row>
    <row r="39">
      <c r="A39" s="13" t="n"/>
      <c r="B39" s="5" t="n"/>
      <c r="C39" s="17" t="n"/>
      <c r="D39" s="5" t="n"/>
      <c r="E39" s="5" t="n"/>
      <c r="F39" s="6">
        <f>IF(B39&amp;""="","",IFERROR(INDEX('الأصناف'!$B$6:$B$205,MATCH(B39&amp;"",'الأصناف'!$A$6:$A$205,0))&amp;"","كود غير موجود"))</f>
        <v/>
      </c>
      <c r="G39" s="22">
        <f>IF(OR(B39&amp;""="",NOT(ISNUMBER(A39))),"",IF(COUNTIFS($B$6:$B$1505,B39&amp;"",$A$6:$A$1505,"&gt;"&amp;A39)=0,1,0))</f>
        <v/>
      </c>
    </row>
    <row r="40">
      <c r="A40" s="13" t="n"/>
      <c r="B40" s="5" t="n"/>
      <c r="C40" s="17" t="n"/>
      <c r="D40" s="5" t="n"/>
      <c r="E40" s="5" t="n"/>
      <c r="F40" s="6">
        <f>IF(B40&amp;""="","",IFERROR(INDEX('الأصناف'!$B$6:$B$205,MATCH(B40&amp;"",'الأصناف'!$A$6:$A$205,0))&amp;"","كود غير موجود"))</f>
        <v/>
      </c>
      <c r="G40" s="22">
        <f>IF(OR(B40&amp;""="",NOT(ISNUMBER(A40))),"",IF(COUNTIFS($B$6:$B$1505,B40&amp;"",$A$6:$A$1505,"&gt;"&amp;A40)=0,1,0))</f>
        <v/>
      </c>
    </row>
    <row r="41">
      <c r="A41" s="13" t="n"/>
      <c r="B41" s="5" t="n"/>
      <c r="C41" s="17" t="n"/>
      <c r="D41" s="5" t="n"/>
      <c r="E41" s="5" t="n"/>
      <c r="F41" s="6">
        <f>IF(B41&amp;""="","",IFERROR(INDEX('الأصناف'!$B$6:$B$205,MATCH(B41&amp;"",'الأصناف'!$A$6:$A$205,0))&amp;"","كود غير موجود"))</f>
        <v/>
      </c>
      <c r="G41" s="22">
        <f>IF(OR(B41&amp;""="",NOT(ISNUMBER(A41))),"",IF(COUNTIFS($B$6:$B$1505,B41&amp;"",$A$6:$A$1505,"&gt;"&amp;A41)=0,1,0))</f>
        <v/>
      </c>
    </row>
    <row r="42">
      <c r="A42" s="13" t="n"/>
      <c r="B42" s="5" t="n"/>
      <c r="C42" s="17" t="n"/>
      <c r="D42" s="5" t="n"/>
      <c r="E42" s="5" t="n"/>
      <c r="F42" s="6">
        <f>IF(B42&amp;""="","",IFERROR(INDEX('الأصناف'!$B$6:$B$205,MATCH(B42&amp;"",'الأصناف'!$A$6:$A$205,0))&amp;"","كود غير موجود"))</f>
        <v/>
      </c>
      <c r="G42" s="22">
        <f>IF(OR(B42&amp;""="",NOT(ISNUMBER(A42))),"",IF(COUNTIFS($B$6:$B$1505,B42&amp;"",$A$6:$A$1505,"&gt;"&amp;A42)=0,1,0))</f>
        <v/>
      </c>
    </row>
    <row r="43">
      <c r="A43" s="13" t="n"/>
      <c r="B43" s="5" t="n"/>
      <c r="C43" s="17" t="n"/>
      <c r="D43" s="5" t="n"/>
      <c r="E43" s="5" t="n"/>
      <c r="F43" s="6">
        <f>IF(B43&amp;""="","",IFERROR(INDEX('الأصناف'!$B$6:$B$205,MATCH(B43&amp;"",'الأصناف'!$A$6:$A$205,0))&amp;"","كود غير موجود"))</f>
        <v/>
      </c>
      <c r="G43" s="22">
        <f>IF(OR(B43&amp;""="",NOT(ISNUMBER(A43))),"",IF(COUNTIFS($B$6:$B$1505,B43&amp;"",$A$6:$A$1505,"&gt;"&amp;A43)=0,1,0))</f>
        <v/>
      </c>
    </row>
    <row r="44">
      <c r="A44" s="13" t="n"/>
      <c r="B44" s="5" t="n"/>
      <c r="C44" s="17" t="n"/>
      <c r="D44" s="5" t="n"/>
      <c r="E44" s="5" t="n"/>
      <c r="F44" s="6">
        <f>IF(B44&amp;""="","",IFERROR(INDEX('الأصناف'!$B$6:$B$205,MATCH(B44&amp;"",'الأصناف'!$A$6:$A$205,0))&amp;"","كود غير موجود"))</f>
        <v/>
      </c>
      <c r="G44" s="22">
        <f>IF(OR(B44&amp;""="",NOT(ISNUMBER(A44))),"",IF(COUNTIFS($B$6:$B$1505,B44&amp;"",$A$6:$A$1505,"&gt;"&amp;A44)=0,1,0))</f>
        <v/>
      </c>
    </row>
    <row r="45">
      <c r="A45" s="13" t="n"/>
      <c r="B45" s="5" t="n"/>
      <c r="C45" s="17" t="n"/>
      <c r="D45" s="5" t="n"/>
      <c r="E45" s="5" t="n"/>
      <c r="F45" s="6">
        <f>IF(B45&amp;""="","",IFERROR(INDEX('الأصناف'!$B$6:$B$205,MATCH(B45&amp;"",'الأصناف'!$A$6:$A$205,0))&amp;"","كود غير موجود"))</f>
        <v/>
      </c>
      <c r="G45" s="22">
        <f>IF(OR(B45&amp;""="",NOT(ISNUMBER(A45))),"",IF(COUNTIFS($B$6:$B$1505,B45&amp;"",$A$6:$A$1505,"&gt;"&amp;A45)=0,1,0))</f>
        <v/>
      </c>
    </row>
    <row r="46">
      <c r="A46" s="13" t="n"/>
      <c r="B46" s="5" t="n"/>
      <c r="C46" s="17" t="n"/>
      <c r="D46" s="5" t="n"/>
      <c r="E46" s="5" t="n"/>
      <c r="F46" s="6">
        <f>IF(B46&amp;""="","",IFERROR(INDEX('الأصناف'!$B$6:$B$205,MATCH(B46&amp;"",'الأصناف'!$A$6:$A$205,0))&amp;"","كود غير موجود"))</f>
        <v/>
      </c>
      <c r="G46" s="22">
        <f>IF(OR(B46&amp;""="",NOT(ISNUMBER(A46))),"",IF(COUNTIFS($B$6:$B$1505,B46&amp;"",$A$6:$A$1505,"&gt;"&amp;A46)=0,1,0))</f>
        <v/>
      </c>
    </row>
    <row r="47">
      <c r="A47" s="13" t="n"/>
      <c r="B47" s="5" t="n"/>
      <c r="C47" s="17" t="n"/>
      <c r="D47" s="5" t="n"/>
      <c r="E47" s="5" t="n"/>
      <c r="F47" s="6">
        <f>IF(B47&amp;""="","",IFERROR(INDEX('الأصناف'!$B$6:$B$205,MATCH(B47&amp;"",'الأصناف'!$A$6:$A$205,0))&amp;"","كود غير موجود"))</f>
        <v/>
      </c>
      <c r="G47" s="22">
        <f>IF(OR(B47&amp;""="",NOT(ISNUMBER(A47))),"",IF(COUNTIFS($B$6:$B$1505,B47&amp;"",$A$6:$A$1505,"&gt;"&amp;A47)=0,1,0))</f>
        <v/>
      </c>
    </row>
    <row r="48">
      <c r="A48" s="13" t="n"/>
      <c r="B48" s="5" t="n"/>
      <c r="C48" s="17" t="n"/>
      <c r="D48" s="5" t="n"/>
      <c r="E48" s="5" t="n"/>
      <c r="F48" s="6">
        <f>IF(B48&amp;""="","",IFERROR(INDEX('الأصناف'!$B$6:$B$205,MATCH(B48&amp;"",'الأصناف'!$A$6:$A$205,0))&amp;"","كود غير موجود"))</f>
        <v/>
      </c>
      <c r="G48" s="22">
        <f>IF(OR(B48&amp;""="",NOT(ISNUMBER(A48))),"",IF(COUNTIFS($B$6:$B$1505,B48&amp;"",$A$6:$A$1505,"&gt;"&amp;A48)=0,1,0))</f>
        <v/>
      </c>
    </row>
    <row r="49">
      <c r="A49" s="13" t="n"/>
      <c r="B49" s="5" t="n"/>
      <c r="C49" s="17" t="n"/>
      <c r="D49" s="5" t="n"/>
      <c r="E49" s="5" t="n"/>
      <c r="F49" s="6">
        <f>IF(B49&amp;""="","",IFERROR(INDEX('الأصناف'!$B$6:$B$205,MATCH(B49&amp;"",'الأصناف'!$A$6:$A$205,0))&amp;"","كود غير موجود"))</f>
        <v/>
      </c>
      <c r="G49" s="22">
        <f>IF(OR(B49&amp;""="",NOT(ISNUMBER(A49))),"",IF(COUNTIFS($B$6:$B$1505,B49&amp;"",$A$6:$A$1505,"&gt;"&amp;A49)=0,1,0))</f>
        <v/>
      </c>
    </row>
    <row r="50">
      <c r="A50" s="13" t="n"/>
      <c r="B50" s="5" t="n"/>
      <c r="C50" s="17" t="n"/>
      <c r="D50" s="5" t="n"/>
      <c r="E50" s="5" t="n"/>
      <c r="F50" s="6">
        <f>IF(B50&amp;""="","",IFERROR(INDEX('الأصناف'!$B$6:$B$205,MATCH(B50&amp;"",'الأصناف'!$A$6:$A$205,0))&amp;"","كود غير موجود"))</f>
        <v/>
      </c>
      <c r="G50" s="22">
        <f>IF(OR(B50&amp;""="",NOT(ISNUMBER(A50))),"",IF(COUNTIFS($B$6:$B$1505,B50&amp;"",$A$6:$A$1505,"&gt;"&amp;A50)=0,1,0))</f>
        <v/>
      </c>
    </row>
    <row r="51">
      <c r="A51" s="13" t="n"/>
      <c r="B51" s="5" t="n"/>
      <c r="C51" s="17" t="n"/>
      <c r="D51" s="5" t="n"/>
      <c r="E51" s="5" t="n"/>
      <c r="F51" s="6">
        <f>IF(B51&amp;""="","",IFERROR(INDEX('الأصناف'!$B$6:$B$205,MATCH(B51&amp;"",'الأصناف'!$A$6:$A$205,0))&amp;"","كود غير موجود"))</f>
        <v/>
      </c>
      <c r="G51" s="22">
        <f>IF(OR(B51&amp;""="",NOT(ISNUMBER(A51))),"",IF(COUNTIFS($B$6:$B$1505,B51&amp;"",$A$6:$A$1505,"&gt;"&amp;A51)=0,1,0))</f>
        <v/>
      </c>
    </row>
    <row r="52">
      <c r="A52" s="13" t="n"/>
      <c r="B52" s="5" t="n"/>
      <c r="C52" s="17" t="n"/>
      <c r="D52" s="5" t="n"/>
      <c r="E52" s="5" t="n"/>
      <c r="F52" s="6">
        <f>IF(B52&amp;""="","",IFERROR(INDEX('الأصناف'!$B$6:$B$205,MATCH(B52&amp;"",'الأصناف'!$A$6:$A$205,0))&amp;"","كود غير موجود"))</f>
        <v/>
      </c>
      <c r="G52" s="22">
        <f>IF(OR(B52&amp;""="",NOT(ISNUMBER(A52))),"",IF(COUNTIFS($B$6:$B$1505,B52&amp;"",$A$6:$A$1505,"&gt;"&amp;A52)=0,1,0))</f>
        <v/>
      </c>
    </row>
    <row r="53">
      <c r="A53" s="13" t="n"/>
      <c r="B53" s="5" t="n"/>
      <c r="C53" s="17" t="n"/>
      <c r="D53" s="5" t="n"/>
      <c r="E53" s="5" t="n"/>
      <c r="F53" s="6">
        <f>IF(B53&amp;""="","",IFERROR(INDEX('الأصناف'!$B$6:$B$205,MATCH(B53&amp;"",'الأصناف'!$A$6:$A$205,0))&amp;"","كود غير موجود"))</f>
        <v/>
      </c>
      <c r="G53" s="22">
        <f>IF(OR(B53&amp;""="",NOT(ISNUMBER(A53))),"",IF(COUNTIFS($B$6:$B$1505,B53&amp;"",$A$6:$A$1505,"&gt;"&amp;A53)=0,1,0))</f>
        <v/>
      </c>
    </row>
    <row r="54">
      <c r="A54" s="13" t="n"/>
      <c r="B54" s="5" t="n"/>
      <c r="C54" s="17" t="n"/>
      <c r="D54" s="5" t="n"/>
      <c r="E54" s="5" t="n"/>
      <c r="F54" s="6">
        <f>IF(B54&amp;""="","",IFERROR(INDEX('الأصناف'!$B$6:$B$205,MATCH(B54&amp;"",'الأصناف'!$A$6:$A$205,0))&amp;"","كود غير موجود"))</f>
        <v/>
      </c>
      <c r="G54" s="22">
        <f>IF(OR(B54&amp;""="",NOT(ISNUMBER(A54))),"",IF(COUNTIFS($B$6:$B$1505,B54&amp;"",$A$6:$A$1505,"&gt;"&amp;A54)=0,1,0))</f>
        <v/>
      </c>
    </row>
    <row r="55">
      <c r="A55" s="13" t="n"/>
      <c r="B55" s="5" t="n"/>
      <c r="C55" s="17" t="n"/>
      <c r="D55" s="5" t="n"/>
      <c r="E55" s="5" t="n"/>
      <c r="F55" s="6">
        <f>IF(B55&amp;""="","",IFERROR(INDEX('الأصناف'!$B$6:$B$205,MATCH(B55&amp;"",'الأصناف'!$A$6:$A$205,0))&amp;"","كود غير موجود"))</f>
        <v/>
      </c>
      <c r="G55" s="22">
        <f>IF(OR(B55&amp;""="",NOT(ISNUMBER(A55))),"",IF(COUNTIFS($B$6:$B$1505,B55&amp;"",$A$6:$A$1505,"&gt;"&amp;A55)=0,1,0))</f>
        <v/>
      </c>
    </row>
    <row r="56">
      <c r="A56" s="13" t="n"/>
      <c r="B56" s="5" t="n"/>
      <c r="C56" s="17" t="n"/>
      <c r="D56" s="5" t="n"/>
      <c r="E56" s="5" t="n"/>
      <c r="F56" s="6">
        <f>IF(B56&amp;""="","",IFERROR(INDEX('الأصناف'!$B$6:$B$205,MATCH(B56&amp;"",'الأصناف'!$A$6:$A$205,0))&amp;"","كود غير موجود"))</f>
        <v/>
      </c>
      <c r="G56" s="22">
        <f>IF(OR(B56&amp;""="",NOT(ISNUMBER(A56))),"",IF(COUNTIFS($B$6:$B$1505,B56&amp;"",$A$6:$A$1505,"&gt;"&amp;A56)=0,1,0))</f>
        <v/>
      </c>
    </row>
    <row r="57">
      <c r="A57" s="13" t="n"/>
      <c r="B57" s="5" t="n"/>
      <c r="C57" s="17" t="n"/>
      <c r="D57" s="5" t="n"/>
      <c r="E57" s="5" t="n"/>
      <c r="F57" s="6">
        <f>IF(B57&amp;""="","",IFERROR(INDEX('الأصناف'!$B$6:$B$205,MATCH(B57&amp;"",'الأصناف'!$A$6:$A$205,0))&amp;"","كود غير موجود"))</f>
        <v/>
      </c>
      <c r="G57" s="22">
        <f>IF(OR(B57&amp;""="",NOT(ISNUMBER(A57))),"",IF(COUNTIFS($B$6:$B$1505,B57&amp;"",$A$6:$A$1505,"&gt;"&amp;A57)=0,1,0))</f>
        <v/>
      </c>
    </row>
    <row r="58">
      <c r="A58" s="13" t="n"/>
      <c r="B58" s="5" t="n"/>
      <c r="C58" s="17" t="n"/>
      <c r="D58" s="5" t="n"/>
      <c r="E58" s="5" t="n"/>
      <c r="F58" s="6">
        <f>IF(B58&amp;""="","",IFERROR(INDEX('الأصناف'!$B$6:$B$205,MATCH(B58&amp;"",'الأصناف'!$A$6:$A$205,0))&amp;"","كود غير موجود"))</f>
        <v/>
      </c>
      <c r="G58" s="22">
        <f>IF(OR(B58&amp;""="",NOT(ISNUMBER(A58))),"",IF(COUNTIFS($B$6:$B$1505,B58&amp;"",$A$6:$A$1505,"&gt;"&amp;A58)=0,1,0))</f>
        <v/>
      </c>
    </row>
    <row r="59">
      <c r="A59" s="13" t="n"/>
      <c r="B59" s="5" t="n"/>
      <c r="C59" s="17" t="n"/>
      <c r="D59" s="5" t="n"/>
      <c r="E59" s="5" t="n"/>
      <c r="F59" s="6">
        <f>IF(B59&amp;""="","",IFERROR(INDEX('الأصناف'!$B$6:$B$205,MATCH(B59&amp;"",'الأصناف'!$A$6:$A$205,0))&amp;"","كود غير موجود"))</f>
        <v/>
      </c>
      <c r="G59" s="22">
        <f>IF(OR(B59&amp;""="",NOT(ISNUMBER(A59))),"",IF(COUNTIFS($B$6:$B$1505,B59&amp;"",$A$6:$A$1505,"&gt;"&amp;A59)=0,1,0))</f>
        <v/>
      </c>
    </row>
    <row r="60">
      <c r="A60" s="13" t="n"/>
      <c r="B60" s="5" t="n"/>
      <c r="C60" s="17" t="n"/>
      <c r="D60" s="5" t="n"/>
      <c r="E60" s="5" t="n"/>
      <c r="F60" s="6">
        <f>IF(B60&amp;""="","",IFERROR(INDEX('الأصناف'!$B$6:$B$205,MATCH(B60&amp;"",'الأصناف'!$A$6:$A$205,0))&amp;"","كود غير موجود"))</f>
        <v/>
      </c>
      <c r="G60" s="22">
        <f>IF(OR(B60&amp;""="",NOT(ISNUMBER(A60))),"",IF(COUNTIFS($B$6:$B$1505,B60&amp;"",$A$6:$A$1505,"&gt;"&amp;A60)=0,1,0))</f>
        <v/>
      </c>
    </row>
    <row r="61">
      <c r="A61" s="13" t="n"/>
      <c r="B61" s="5" t="n"/>
      <c r="C61" s="17" t="n"/>
      <c r="D61" s="5" t="n"/>
      <c r="E61" s="5" t="n"/>
      <c r="F61" s="6">
        <f>IF(B61&amp;""="","",IFERROR(INDEX('الأصناف'!$B$6:$B$205,MATCH(B61&amp;"",'الأصناف'!$A$6:$A$205,0))&amp;"","كود غير موجود"))</f>
        <v/>
      </c>
      <c r="G61" s="22">
        <f>IF(OR(B61&amp;""="",NOT(ISNUMBER(A61))),"",IF(COUNTIFS($B$6:$B$1505,B61&amp;"",$A$6:$A$1505,"&gt;"&amp;A61)=0,1,0))</f>
        <v/>
      </c>
    </row>
    <row r="62">
      <c r="A62" s="13" t="n"/>
      <c r="B62" s="5" t="n"/>
      <c r="C62" s="17" t="n"/>
      <c r="D62" s="5" t="n"/>
      <c r="E62" s="5" t="n"/>
      <c r="F62" s="6">
        <f>IF(B62&amp;""="","",IFERROR(INDEX('الأصناف'!$B$6:$B$205,MATCH(B62&amp;"",'الأصناف'!$A$6:$A$205,0))&amp;"","كود غير موجود"))</f>
        <v/>
      </c>
      <c r="G62" s="22">
        <f>IF(OR(B62&amp;""="",NOT(ISNUMBER(A62))),"",IF(COUNTIFS($B$6:$B$1505,B62&amp;"",$A$6:$A$1505,"&gt;"&amp;A62)=0,1,0))</f>
        <v/>
      </c>
    </row>
    <row r="63">
      <c r="A63" s="13" t="n"/>
      <c r="B63" s="5" t="n"/>
      <c r="C63" s="17" t="n"/>
      <c r="D63" s="5" t="n"/>
      <c r="E63" s="5" t="n"/>
      <c r="F63" s="6">
        <f>IF(B63&amp;""="","",IFERROR(INDEX('الأصناف'!$B$6:$B$205,MATCH(B63&amp;"",'الأصناف'!$A$6:$A$205,0))&amp;"","كود غير موجود"))</f>
        <v/>
      </c>
      <c r="G63" s="22">
        <f>IF(OR(B63&amp;""="",NOT(ISNUMBER(A63))),"",IF(COUNTIFS($B$6:$B$1505,B63&amp;"",$A$6:$A$1505,"&gt;"&amp;A63)=0,1,0))</f>
        <v/>
      </c>
    </row>
    <row r="64">
      <c r="A64" s="13" t="n"/>
      <c r="B64" s="5" t="n"/>
      <c r="C64" s="17" t="n"/>
      <c r="D64" s="5" t="n"/>
      <c r="E64" s="5" t="n"/>
      <c r="F64" s="6">
        <f>IF(B64&amp;""="","",IFERROR(INDEX('الأصناف'!$B$6:$B$205,MATCH(B64&amp;"",'الأصناف'!$A$6:$A$205,0))&amp;"","كود غير موجود"))</f>
        <v/>
      </c>
      <c r="G64" s="22">
        <f>IF(OR(B64&amp;""="",NOT(ISNUMBER(A64))),"",IF(COUNTIFS($B$6:$B$1505,B64&amp;"",$A$6:$A$1505,"&gt;"&amp;A64)=0,1,0))</f>
        <v/>
      </c>
    </row>
    <row r="65">
      <c r="A65" s="13" t="n"/>
      <c r="B65" s="5" t="n"/>
      <c r="C65" s="17" t="n"/>
      <c r="D65" s="5" t="n"/>
      <c r="E65" s="5" t="n"/>
      <c r="F65" s="6">
        <f>IF(B65&amp;""="","",IFERROR(INDEX('الأصناف'!$B$6:$B$205,MATCH(B65&amp;"",'الأصناف'!$A$6:$A$205,0))&amp;"","كود غير موجود"))</f>
        <v/>
      </c>
      <c r="G65" s="22">
        <f>IF(OR(B65&amp;""="",NOT(ISNUMBER(A65))),"",IF(COUNTIFS($B$6:$B$1505,B65&amp;"",$A$6:$A$1505,"&gt;"&amp;A65)=0,1,0))</f>
        <v/>
      </c>
    </row>
    <row r="66">
      <c r="A66" s="13" t="n"/>
      <c r="B66" s="5" t="n"/>
      <c r="C66" s="17" t="n"/>
      <c r="D66" s="5" t="n"/>
      <c r="E66" s="5" t="n"/>
      <c r="F66" s="6">
        <f>IF(B66&amp;""="","",IFERROR(INDEX('الأصناف'!$B$6:$B$205,MATCH(B66&amp;"",'الأصناف'!$A$6:$A$205,0))&amp;"","كود غير موجود"))</f>
        <v/>
      </c>
      <c r="G66" s="22">
        <f>IF(OR(B66&amp;""="",NOT(ISNUMBER(A66))),"",IF(COUNTIFS($B$6:$B$1505,B66&amp;"",$A$6:$A$1505,"&gt;"&amp;A66)=0,1,0))</f>
        <v/>
      </c>
    </row>
    <row r="67">
      <c r="A67" s="13" t="n"/>
      <c r="B67" s="5" t="n"/>
      <c r="C67" s="17" t="n"/>
      <c r="D67" s="5" t="n"/>
      <c r="E67" s="5" t="n"/>
      <c r="F67" s="6">
        <f>IF(B67&amp;""="","",IFERROR(INDEX('الأصناف'!$B$6:$B$205,MATCH(B67&amp;"",'الأصناف'!$A$6:$A$205,0))&amp;"","كود غير موجود"))</f>
        <v/>
      </c>
      <c r="G67" s="22">
        <f>IF(OR(B67&amp;""="",NOT(ISNUMBER(A67))),"",IF(COUNTIFS($B$6:$B$1505,B67&amp;"",$A$6:$A$1505,"&gt;"&amp;A67)=0,1,0))</f>
        <v/>
      </c>
    </row>
    <row r="68">
      <c r="A68" s="13" t="n"/>
      <c r="B68" s="5" t="n"/>
      <c r="C68" s="17" t="n"/>
      <c r="D68" s="5" t="n"/>
      <c r="E68" s="5" t="n"/>
      <c r="F68" s="6">
        <f>IF(B68&amp;""="","",IFERROR(INDEX('الأصناف'!$B$6:$B$205,MATCH(B68&amp;"",'الأصناف'!$A$6:$A$205,0))&amp;"","كود غير موجود"))</f>
        <v/>
      </c>
      <c r="G68" s="22">
        <f>IF(OR(B68&amp;""="",NOT(ISNUMBER(A68))),"",IF(COUNTIFS($B$6:$B$1505,B68&amp;"",$A$6:$A$1505,"&gt;"&amp;A68)=0,1,0))</f>
        <v/>
      </c>
    </row>
    <row r="69">
      <c r="A69" s="13" t="n"/>
      <c r="B69" s="5" t="n"/>
      <c r="C69" s="17" t="n"/>
      <c r="D69" s="5" t="n"/>
      <c r="E69" s="5" t="n"/>
      <c r="F69" s="6">
        <f>IF(B69&amp;""="","",IFERROR(INDEX('الأصناف'!$B$6:$B$205,MATCH(B69&amp;"",'الأصناف'!$A$6:$A$205,0))&amp;"","كود غير موجود"))</f>
        <v/>
      </c>
      <c r="G69" s="22">
        <f>IF(OR(B69&amp;""="",NOT(ISNUMBER(A69))),"",IF(COUNTIFS($B$6:$B$1505,B69&amp;"",$A$6:$A$1505,"&gt;"&amp;A69)=0,1,0))</f>
        <v/>
      </c>
    </row>
    <row r="70">
      <c r="A70" s="13" t="n"/>
      <c r="B70" s="5" t="n"/>
      <c r="C70" s="17" t="n"/>
      <c r="D70" s="5" t="n"/>
      <c r="E70" s="5" t="n"/>
      <c r="F70" s="6">
        <f>IF(B70&amp;""="","",IFERROR(INDEX('الأصناف'!$B$6:$B$205,MATCH(B70&amp;"",'الأصناف'!$A$6:$A$205,0))&amp;"","كود غير موجود"))</f>
        <v/>
      </c>
      <c r="G70" s="22">
        <f>IF(OR(B70&amp;""="",NOT(ISNUMBER(A70))),"",IF(COUNTIFS($B$6:$B$1505,B70&amp;"",$A$6:$A$1505,"&gt;"&amp;A70)=0,1,0))</f>
        <v/>
      </c>
    </row>
    <row r="71">
      <c r="A71" s="13" t="n"/>
      <c r="B71" s="5" t="n"/>
      <c r="C71" s="17" t="n"/>
      <c r="D71" s="5" t="n"/>
      <c r="E71" s="5" t="n"/>
      <c r="F71" s="6">
        <f>IF(B71&amp;""="","",IFERROR(INDEX('الأصناف'!$B$6:$B$205,MATCH(B71&amp;"",'الأصناف'!$A$6:$A$205,0))&amp;"","كود غير موجود"))</f>
        <v/>
      </c>
      <c r="G71" s="22">
        <f>IF(OR(B71&amp;""="",NOT(ISNUMBER(A71))),"",IF(COUNTIFS($B$6:$B$1505,B71&amp;"",$A$6:$A$1505,"&gt;"&amp;A71)=0,1,0))</f>
        <v/>
      </c>
    </row>
    <row r="72">
      <c r="A72" s="13" t="n"/>
      <c r="B72" s="5" t="n"/>
      <c r="C72" s="17" t="n"/>
      <c r="D72" s="5" t="n"/>
      <c r="E72" s="5" t="n"/>
      <c r="F72" s="6">
        <f>IF(B72&amp;""="","",IFERROR(INDEX('الأصناف'!$B$6:$B$205,MATCH(B72&amp;"",'الأصناف'!$A$6:$A$205,0))&amp;"","كود غير موجود"))</f>
        <v/>
      </c>
      <c r="G72" s="22">
        <f>IF(OR(B72&amp;""="",NOT(ISNUMBER(A72))),"",IF(COUNTIFS($B$6:$B$1505,B72&amp;"",$A$6:$A$1505,"&gt;"&amp;A72)=0,1,0))</f>
        <v/>
      </c>
    </row>
    <row r="73">
      <c r="A73" s="13" t="n"/>
      <c r="B73" s="5" t="n"/>
      <c r="C73" s="17" t="n"/>
      <c r="D73" s="5" t="n"/>
      <c r="E73" s="5" t="n"/>
      <c r="F73" s="6">
        <f>IF(B73&amp;""="","",IFERROR(INDEX('الأصناف'!$B$6:$B$205,MATCH(B73&amp;"",'الأصناف'!$A$6:$A$205,0))&amp;"","كود غير موجود"))</f>
        <v/>
      </c>
      <c r="G73" s="22">
        <f>IF(OR(B73&amp;""="",NOT(ISNUMBER(A73))),"",IF(COUNTIFS($B$6:$B$1505,B73&amp;"",$A$6:$A$1505,"&gt;"&amp;A73)=0,1,0))</f>
        <v/>
      </c>
    </row>
    <row r="74">
      <c r="A74" s="13" t="n"/>
      <c r="B74" s="5" t="n"/>
      <c r="C74" s="17" t="n"/>
      <c r="D74" s="5" t="n"/>
      <c r="E74" s="5" t="n"/>
      <c r="F74" s="6">
        <f>IF(B74&amp;""="","",IFERROR(INDEX('الأصناف'!$B$6:$B$205,MATCH(B74&amp;"",'الأصناف'!$A$6:$A$205,0))&amp;"","كود غير موجود"))</f>
        <v/>
      </c>
      <c r="G74" s="22">
        <f>IF(OR(B74&amp;""="",NOT(ISNUMBER(A74))),"",IF(COUNTIFS($B$6:$B$1505,B74&amp;"",$A$6:$A$1505,"&gt;"&amp;A74)=0,1,0))</f>
        <v/>
      </c>
    </row>
    <row r="75">
      <c r="A75" s="13" t="n"/>
      <c r="B75" s="5" t="n"/>
      <c r="C75" s="17" t="n"/>
      <c r="D75" s="5" t="n"/>
      <c r="E75" s="5" t="n"/>
      <c r="F75" s="6">
        <f>IF(B75&amp;""="","",IFERROR(INDEX('الأصناف'!$B$6:$B$205,MATCH(B75&amp;"",'الأصناف'!$A$6:$A$205,0))&amp;"","كود غير موجود"))</f>
        <v/>
      </c>
      <c r="G75" s="22">
        <f>IF(OR(B75&amp;""="",NOT(ISNUMBER(A75))),"",IF(COUNTIFS($B$6:$B$1505,B75&amp;"",$A$6:$A$1505,"&gt;"&amp;A75)=0,1,0))</f>
        <v/>
      </c>
    </row>
    <row r="76">
      <c r="A76" s="13" t="n"/>
      <c r="B76" s="5" t="n"/>
      <c r="C76" s="17" t="n"/>
      <c r="D76" s="5" t="n"/>
      <c r="E76" s="5" t="n"/>
      <c r="F76" s="6">
        <f>IF(B76&amp;""="","",IFERROR(INDEX('الأصناف'!$B$6:$B$205,MATCH(B76&amp;"",'الأصناف'!$A$6:$A$205,0))&amp;"","كود غير موجود"))</f>
        <v/>
      </c>
      <c r="G76" s="22">
        <f>IF(OR(B76&amp;""="",NOT(ISNUMBER(A76))),"",IF(COUNTIFS($B$6:$B$1505,B76&amp;"",$A$6:$A$1505,"&gt;"&amp;A76)=0,1,0))</f>
        <v/>
      </c>
    </row>
    <row r="77">
      <c r="A77" s="13" t="n"/>
      <c r="B77" s="5" t="n"/>
      <c r="C77" s="17" t="n"/>
      <c r="D77" s="5" t="n"/>
      <c r="E77" s="5" t="n"/>
      <c r="F77" s="6">
        <f>IF(B77&amp;""="","",IFERROR(INDEX('الأصناف'!$B$6:$B$205,MATCH(B77&amp;"",'الأصناف'!$A$6:$A$205,0))&amp;"","كود غير موجود"))</f>
        <v/>
      </c>
      <c r="G77" s="22">
        <f>IF(OR(B77&amp;""="",NOT(ISNUMBER(A77))),"",IF(COUNTIFS($B$6:$B$1505,B77&amp;"",$A$6:$A$1505,"&gt;"&amp;A77)=0,1,0))</f>
        <v/>
      </c>
    </row>
    <row r="78">
      <c r="A78" s="13" t="n"/>
      <c r="B78" s="5" t="n"/>
      <c r="C78" s="17" t="n"/>
      <c r="D78" s="5" t="n"/>
      <c r="E78" s="5" t="n"/>
      <c r="F78" s="6">
        <f>IF(B78&amp;""="","",IFERROR(INDEX('الأصناف'!$B$6:$B$205,MATCH(B78&amp;"",'الأصناف'!$A$6:$A$205,0))&amp;"","كود غير موجود"))</f>
        <v/>
      </c>
      <c r="G78" s="22">
        <f>IF(OR(B78&amp;""="",NOT(ISNUMBER(A78))),"",IF(COUNTIFS($B$6:$B$1505,B78&amp;"",$A$6:$A$1505,"&gt;"&amp;A78)=0,1,0))</f>
        <v/>
      </c>
    </row>
    <row r="79">
      <c r="A79" s="13" t="n"/>
      <c r="B79" s="5" t="n"/>
      <c r="C79" s="17" t="n"/>
      <c r="D79" s="5" t="n"/>
      <c r="E79" s="5" t="n"/>
      <c r="F79" s="6">
        <f>IF(B79&amp;""="","",IFERROR(INDEX('الأصناف'!$B$6:$B$205,MATCH(B79&amp;"",'الأصناف'!$A$6:$A$205,0))&amp;"","كود غير موجود"))</f>
        <v/>
      </c>
      <c r="G79" s="22">
        <f>IF(OR(B79&amp;""="",NOT(ISNUMBER(A79))),"",IF(COUNTIFS($B$6:$B$1505,B79&amp;"",$A$6:$A$1505,"&gt;"&amp;A79)=0,1,0))</f>
        <v/>
      </c>
    </row>
    <row r="80">
      <c r="A80" s="13" t="n"/>
      <c r="B80" s="5" t="n"/>
      <c r="C80" s="17" t="n"/>
      <c r="D80" s="5" t="n"/>
      <c r="E80" s="5" t="n"/>
      <c r="F80" s="6">
        <f>IF(B80&amp;""="","",IFERROR(INDEX('الأصناف'!$B$6:$B$205,MATCH(B80&amp;"",'الأصناف'!$A$6:$A$205,0))&amp;"","كود غير موجود"))</f>
        <v/>
      </c>
      <c r="G80" s="22">
        <f>IF(OR(B80&amp;""="",NOT(ISNUMBER(A80))),"",IF(COUNTIFS($B$6:$B$1505,B80&amp;"",$A$6:$A$1505,"&gt;"&amp;A80)=0,1,0))</f>
        <v/>
      </c>
    </row>
    <row r="81">
      <c r="A81" s="13" t="n"/>
      <c r="B81" s="5" t="n"/>
      <c r="C81" s="17" t="n"/>
      <c r="D81" s="5" t="n"/>
      <c r="E81" s="5" t="n"/>
      <c r="F81" s="6">
        <f>IF(B81&amp;""="","",IFERROR(INDEX('الأصناف'!$B$6:$B$205,MATCH(B81&amp;"",'الأصناف'!$A$6:$A$205,0))&amp;"","كود غير موجود"))</f>
        <v/>
      </c>
      <c r="G81" s="22">
        <f>IF(OR(B81&amp;""="",NOT(ISNUMBER(A81))),"",IF(COUNTIFS($B$6:$B$1505,B81&amp;"",$A$6:$A$1505,"&gt;"&amp;A81)=0,1,0))</f>
        <v/>
      </c>
    </row>
    <row r="82">
      <c r="A82" s="13" t="n"/>
      <c r="B82" s="5" t="n"/>
      <c r="C82" s="17" t="n"/>
      <c r="D82" s="5" t="n"/>
      <c r="E82" s="5" t="n"/>
      <c r="F82" s="6">
        <f>IF(B82&amp;""="","",IFERROR(INDEX('الأصناف'!$B$6:$B$205,MATCH(B82&amp;"",'الأصناف'!$A$6:$A$205,0))&amp;"","كود غير موجود"))</f>
        <v/>
      </c>
      <c r="G82" s="22">
        <f>IF(OR(B82&amp;""="",NOT(ISNUMBER(A82))),"",IF(COUNTIFS($B$6:$B$1505,B82&amp;"",$A$6:$A$1505,"&gt;"&amp;A82)=0,1,0))</f>
        <v/>
      </c>
    </row>
    <row r="83">
      <c r="A83" s="13" t="n"/>
      <c r="B83" s="5" t="n"/>
      <c r="C83" s="17" t="n"/>
      <c r="D83" s="5" t="n"/>
      <c r="E83" s="5" t="n"/>
      <c r="F83" s="6">
        <f>IF(B83&amp;""="","",IFERROR(INDEX('الأصناف'!$B$6:$B$205,MATCH(B83&amp;"",'الأصناف'!$A$6:$A$205,0))&amp;"","كود غير موجود"))</f>
        <v/>
      </c>
      <c r="G83" s="22">
        <f>IF(OR(B83&amp;""="",NOT(ISNUMBER(A83))),"",IF(COUNTIFS($B$6:$B$1505,B83&amp;"",$A$6:$A$1505,"&gt;"&amp;A83)=0,1,0))</f>
        <v/>
      </c>
    </row>
    <row r="84">
      <c r="A84" s="13" t="n"/>
      <c r="B84" s="5" t="n"/>
      <c r="C84" s="17" t="n"/>
      <c r="D84" s="5" t="n"/>
      <c r="E84" s="5" t="n"/>
      <c r="F84" s="6">
        <f>IF(B84&amp;""="","",IFERROR(INDEX('الأصناف'!$B$6:$B$205,MATCH(B84&amp;"",'الأصناف'!$A$6:$A$205,0))&amp;"","كود غير موجود"))</f>
        <v/>
      </c>
      <c r="G84" s="22">
        <f>IF(OR(B84&amp;""="",NOT(ISNUMBER(A84))),"",IF(COUNTIFS($B$6:$B$1505,B84&amp;"",$A$6:$A$1505,"&gt;"&amp;A84)=0,1,0))</f>
        <v/>
      </c>
    </row>
    <row r="85">
      <c r="A85" s="13" t="n"/>
      <c r="B85" s="5" t="n"/>
      <c r="C85" s="17" t="n"/>
      <c r="D85" s="5" t="n"/>
      <c r="E85" s="5" t="n"/>
      <c r="F85" s="6">
        <f>IF(B85&amp;""="","",IFERROR(INDEX('الأصناف'!$B$6:$B$205,MATCH(B85&amp;"",'الأصناف'!$A$6:$A$205,0))&amp;"","كود غير موجود"))</f>
        <v/>
      </c>
      <c r="G85" s="22">
        <f>IF(OR(B85&amp;""="",NOT(ISNUMBER(A85))),"",IF(COUNTIFS($B$6:$B$1505,B85&amp;"",$A$6:$A$1505,"&gt;"&amp;A85)=0,1,0))</f>
        <v/>
      </c>
    </row>
    <row r="86">
      <c r="A86" s="13" t="n"/>
      <c r="B86" s="5" t="n"/>
      <c r="C86" s="17" t="n"/>
      <c r="D86" s="5" t="n"/>
      <c r="E86" s="5" t="n"/>
      <c r="F86" s="6">
        <f>IF(B86&amp;""="","",IFERROR(INDEX('الأصناف'!$B$6:$B$205,MATCH(B86&amp;"",'الأصناف'!$A$6:$A$205,0))&amp;"","كود غير موجود"))</f>
        <v/>
      </c>
      <c r="G86" s="22">
        <f>IF(OR(B86&amp;""="",NOT(ISNUMBER(A86))),"",IF(COUNTIFS($B$6:$B$1505,B86&amp;"",$A$6:$A$1505,"&gt;"&amp;A86)=0,1,0))</f>
        <v/>
      </c>
    </row>
    <row r="87">
      <c r="A87" s="13" t="n"/>
      <c r="B87" s="5" t="n"/>
      <c r="C87" s="17" t="n"/>
      <c r="D87" s="5" t="n"/>
      <c r="E87" s="5" t="n"/>
      <c r="F87" s="6">
        <f>IF(B87&amp;""="","",IFERROR(INDEX('الأصناف'!$B$6:$B$205,MATCH(B87&amp;"",'الأصناف'!$A$6:$A$205,0))&amp;"","كود غير موجود"))</f>
        <v/>
      </c>
      <c r="G87" s="22">
        <f>IF(OR(B87&amp;""="",NOT(ISNUMBER(A87))),"",IF(COUNTIFS($B$6:$B$1505,B87&amp;"",$A$6:$A$1505,"&gt;"&amp;A87)=0,1,0))</f>
        <v/>
      </c>
    </row>
    <row r="88">
      <c r="A88" s="13" t="n"/>
      <c r="B88" s="5" t="n"/>
      <c r="C88" s="17" t="n"/>
      <c r="D88" s="5" t="n"/>
      <c r="E88" s="5" t="n"/>
      <c r="F88" s="6">
        <f>IF(B88&amp;""="","",IFERROR(INDEX('الأصناف'!$B$6:$B$205,MATCH(B88&amp;"",'الأصناف'!$A$6:$A$205,0))&amp;"","كود غير موجود"))</f>
        <v/>
      </c>
      <c r="G88" s="22">
        <f>IF(OR(B88&amp;""="",NOT(ISNUMBER(A88))),"",IF(COUNTIFS($B$6:$B$1505,B88&amp;"",$A$6:$A$1505,"&gt;"&amp;A88)=0,1,0))</f>
        <v/>
      </c>
    </row>
    <row r="89">
      <c r="A89" s="13" t="n"/>
      <c r="B89" s="5" t="n"/>
      <c r="C89" s="17" t="n"/>
      <c r="D89" s="5" t="n"/>
      <c r="E89" s="5" t="n"/>
      <c r="F89" s="6">
        <f>IF(B89&amp;""="","",IFERROR(INDEX('الأصناف'!$B$6:$B$205,MATCH(B89&amp;"",'الأصناف'!$A$6:$A$205,0))&amp;"","كود غير موجود"))</f>
        <v/>
      </c>
      <c r="G89" s="22">
        <f>IF(OR(B89&amp;""="",NOT(ISNUMBER(A89))),"",IF(COUNTIFS($B$6:$B$1505,B89&amp;"",$A$6:$A$1505,"&gt;"&amp;A89)=0,1,0))</f>
        <v/>
      </c>
    </row>
    <row r="90">
      <c r="A90" s="13" t="n"/>
      <c r="B90" s="5" t="n"/>
      <c r="C90" s="17" t="n"/>
      <c r="D90" s="5" t="n"/>
      <c r="E90" s="5" t="n"/>
      <c r="F90" s="6">
        <f>IF(B90&amp;""="","",IFERROR(INDEX('الأصناف'!$B$6:$B$205,MATCH(B90&amp;"",'الأصناف'!$A$6:$A$205,0))&amp;"","كود غير موجود"))</f>
        <v/>
      </c>
      <c r="G90" s="22">
        <f>IF(OR(B90&amp;""="",NOT(ISNUMBER(A90))),"",IF(COUNTIFS($B$6:$B$1505,B90&amp;"",$A$6:$A$1505,"&gt;"&amp;A90)=0,1,0))</f>
        <v/>
      </c>
    </row>
    <row r="91">
      <c r="A91" s="13" t="n"/>
      <c r="B91" s="5" t="n"/>
      <c r="C91" s="17" t="n"/>
      <c r="D91" s="5" t="n"/>
      <c r="E91" s="5" t="n"/>
      <c r="F91" s="6">
        <f>IF(B91&amp;""="","",IFERROR(INDEX('الأصناف'!$B$6:$B$205,MATCH(B91&amp;"",'الأصناف'!$A$6:$A$205,0))&amp;"","كود غير موجود"))</f>
        <v/>
      </c>
      <c r="G91" s="22">
        <f>IF(OR(B91&amp;""="",NOT(ISNUMBER(A91))),"",IF(COUNTIFS($B$6:$B$1505,B91&amp;"",$A$6:$A$1505,"&gt;"&amp;A91)=0,1,0))</f>
        <v/>
      </c>
    </row>
    <row r="92">
      <c r="A92" s="13" t="n"/>
      <c r="B92" s="5" t="n"/>
      <c r="C92" s="17" t="n"/>
      <c r="D92" s="5" t="n"/>
      <c r="E92" s="5" t="n"/>
      <c r="F92" s="6">
        <f>IF(B92&amp;""="","",IFERROR(INDEX('الأصناف'!$B$6:$B$205,MATCH(B92&amp;"",'الأصناف'!$A$6:$A$205,0))&amp;"","كود غير موجود"))</f>
        <v/>
      </c>
      <c r="G92" s="22">
        <f>IF(OR(B92&amp;""="",NOT(ISNUMBER(A92))),"",IF(COUNTIFS($B$6:$B$1505,B92&amp;"",$A$6:$A$1505,"&gt;"&amp;A92)=0,1,0))</f>
        <v/>
      </c>
    </row>
    <row r="93">
      <c r="A93" s="13" t="n"/>
      <c r="B93" s="5" t="n"/>
      <c r="C93" s="17" t="n"/>
      <c r="D93" s="5" t="n"/>
      <c r="E93" s="5" t="n"/>
      <c r="F93" s="6">
        <f>IF(B93&amp;""="","",IFERROR(INDEX('الأصناف'!$B$6:$B$205,MATCH(B93&amp;"",'الأصناف'!$A$6:$A$205,0))&amp;"","كود غير موجود"))</f>
        <v/>
      </c>
      <c r="G93" s="22">
        <f>IF(OR(B93&amp;""="",NOT(ISNUMBER(A93))),"",IF(COUNTIFS($B$6:$B$1505,B93&amp;"",$A$6:$A$1505,"&gt;"&amp;A93)=0,1,0))</f>
        <v/>
      </c>
    </row>
    <row r="94">
      <c r="A94" s="13" t="n"/>
      <c r="B94" s="5" t="n"/>
      <c r="C94" s="17" t="n"/>
      <c r="D94" s="5" t="n"/>
      <c r="E94" s="5" t="n"/>
      <c r="F94" s="6">
        <f>IF(B94&amp;""="","",IFERROR(INDEX('الأصناف'!$B$6:$B$205,MATCH(B94&amp;"",'الأصناف'!$A$6:$A$205,0))&amp;"","كود غير موجود"))</f>
        <v/>
      </c>
      <c r="G94" s="22">
        <f>IF(OR(B94&amp;""="",NOT(ISNUMBER(A94))),"",IF(COUNTIFS($B$6:$B$1505,B94&amp;"",$A$6:$A$1505,"&gt;"&amp;A94)=0,1,0))</f>
        <v/>
      </c>
    </row>
    <row r="95">
      <c r="A95" s="13" t="n"/>
      <c r="B95" s="5" t="n"/>
      <c r="C95" s="17" t="n"/>
      <c r="D95" s="5" t="n"/>
      <c r="E95" s="5" t="n"/>
      <c r="F95" s="6">
        <f>IF(B95&amp;""="","",IFERROR(INDEX('الأصناف'!$B$6:$B$205,MATCH(B95&amp;"",'الأصناف'!$A$6:$A$205,0))&amp;"","كود غير موجود"))</f>
        <v/>
      </c>
      <c r="G95" s="22">
        <f>IF(OR(B95&amp;""="",NOT(ISNUMBER(A95))),"",IF(COUNTIFS($B$6:$B$1505,B95&amp;"",$A$6:$A$1505,"&gt;"&amp;A95)=0,1,0))</f>
        <v/>
      </c>
    </row>
    <row r="96">
      <c r="A96" s="13" t="n"/>
      <c r="B96" s="5" t="n"/>
      <c r="C96" s="17" t="n"/>
      <c r="D96" s="5" t="n"/>
      <c r="E96" s="5" t="n"/>
      <c r="F96" s="6">
        <f>IF(B96&amp;""="","",IFERROR(INDEX('الأصناف'!$B$6:$B$205,MATCH(B96&amp;"",'الأصناف'!$A$6:$A$205,0))&amp;"","كود غير موجود"))</f>
        <v/>
      </c>
      <c r="G96" s="22">
        <f>IF(OR(B96&amp;""="",NOT(ISNUMBER(A96))),"",IF(COUNTIFS($B$6:$B$1505,B96&amp;"",$A$6:$A$1505,"&gt;"&amp;A96)=0,1,0))</f>
        <v/>
      </c>
    </row>
    <row r="97">
      <c r="A97" s="13" t="n"/>
      <c r="B97" s="5" t="n"/>
      <c r="C97" s="17" t="n"/>
      <c r="D97" s="5" t="n"/>
      <c r="E97" s="5" t="n"/>
      <c r="F97" s="6">
        <f>IF(B97&amp;""="","",IFERROR(INDEX('الأصناف'!$B$6:$B$205,MATCH(B97&amp;"",'الأصناف'!$A$6:$A$205,0))&amp;"","كود غير موجود"))</f>
        <v/>
      </c>
      <c r="G97" s="22">
        <f>IF(OR(B97&amp;""="",NOT(ISNUMBER(A97))),"",IF(COUNTIFS($B$6:$B$1505,B97&amp;"",$A$6:$A$1505,"&gt;"&amp;A97)=0,1,0))</f>
        <v/>
      </c>
    </row>
    <row r="98">
      <c r="A98" s="13" t="n"/>
      <c r="B98" s="5" t="n"/>
      <c r="C98" s="17" t="n"/>
      <c r="D98" s="5" t="n"/>
      <c r="E98" s="5" t="n"/>
      <c r="F98" s="6">
        <f>IF(B98&amp;""="","",IFERROR(INDEX('الأصناف'!$B$6:$B$205,MATCH(B98&amp;"",'الأصناف'!$A$6:$A$205,0))&amp;"","كود غير موجود"))</f>
        <v/>
      </c>
      <c r="G98" s="22">
        <f>IF(OR(B98&amp;""="",NOT(ISNUMBER(A98))),"",IF(COUNTIFS($B$6:$B$1505,B98&amp;"",$A$6:$A$1505,"&gt;"&amp;A98)=0,1,0))</f>
        <v/>
      </c>
    </row>
    <row r="99">
      <c r="A99" s="13" t="n"/>
      <c r="B99" s="5" t="n"/>
      <c r="C99" s="17" t="n"/>
      <c r="D99" s="5" t="n"/>
      <c r="E99" s="5" t="n"/>
      <c r="F99" s="6">
        <f>IF(B99&amp;""="","",IFERROR(INDEX('الأصناف'!$B$6:$B$205,MATCH(B99&amp;"",'الأصناف'!$A$6:$A$205,0))&amp;"","كود غير موجود"))</f>
        <v/>
      </c>
      <c r="G99" s="22">
        <f>IF(OR(B99&amp;""="",NOT(ISNUMBER(A99))),"",IF(COUNTIFS($B$6:$B$1505,B99&amp;"",$A$6:$A$1505,"&gt;"&amp;A99)=0,1,0))</f>
        <v/>
      </c>
    </row>
    <row r="100">
      <c r="A100" s="13" t="n"/>
      <c r="B100" s="5" t="n"/>
      <c r="C100" s="17" t="n"/>
      <c r="D100" s="5" t="n"/>
      <c r="E100" s="5" t="n"/>
      <c r="F100" s="6">
        <f>IF(B100&amp;""="","",IFERROR(INDEX('الأصناف'!$B$6:$B$205,MATCH(B100&amp;"",'الأصناف'!$A$6:$A$205,0))&amp;"","كود غير موجود"))</f>
        <v/>
      </c>
      <c r="G100" s="22">
        <f>IF(OR(B100&amp;""="",NOT(ISNUMBER(A100))),"",IF(COUNTIFS($B$6:$B$1505,B100&amp;"",$A$6:$A$1505,"&gt;"&amp;A100)=0,1,0))</f>
        <v/>
      </c>
    </row>
    <row r="101">
      <c r="A101" s="13" t="n"/>
      <c r="B101" s="5" t="n"/>
      <c r="C101" s="17" t="n"/>
      <c r="D101" s="5" t="n"/>
      <c r="E101" s="5" t="n"/>
      <c r="F101" s="6">
        <f>IF(B101&amp;""="","",IFERROR(INDEX('الأصناف'!$B$6:$B$205,MATCH(B101&amp;"",'الأصناف'!$A$6:$A$205,0))&amp;"","كود غير موجود"))</f>
        <v/>
      </c>
      <c r="G101" s="22">
        <f>IF(OR(B101&amp;""="",NOT(ISNUMBER(A101))),"",IF(COUNTIFS($B$6:$B$1505,B101&amp;"",$A$6:$A$1505,"&gt;"&amp;A101)=0,1,0))</f>
        <v/>
      </c>
    </row>
    <row r="102">
      <c r="A102" s="13" t="n"/>
      <c r="B102" s="5" t="n"/>
      <c r="C102" s="17" t="n"/>
      <c r="D102" s="5" t="n"/>
      <c r="E102" s="5" t="n"/>
      <c r="F102" s="6">
        <f>IF(B102&amp;""="","",IFERROR(INDEX('الأصناف'!$B$6:$B$205,MATCH(B102&amp;"",'الأصناف'!$A$6:$A$205,0))&amp;"","كود غير موجود"))</f>
        <v/>
      </c>
      <c r="G102" s="22">
        <f>IF(OR(B102&amp;""="",NOT(ISNUMBER(A102))),"",IF(COUNTIFS($B$6:$B$1505,B102&amp;"",$A$6:$A$1505,"&gt;"&amp;A102)=0,1,0))</f>
        <v/>
      </c>
    </row>
    <row r="103">
      <c r="A103" s="13" t="n"/>
      <c r="B103" s="5" t="n"/>
      <c r="C103" s="17" t="n"/>
      <c r="D103" s="5" t="n"/>
      <c r="E103" s="5" t="n"/>
      <c r="F103" s="6">
        <f>IF(B103&amp;""="","",IFERROR(INDEX('الأصناف'!$B$6:$B$205,MATCH(B103&amp;"",'الأصناف'!$A$6:$A$205,0))&amp;"","كود غير موجود"))</f>
        <v/>
      </c>
      <c r="G103" s="22">
        <f>IF(OR(B103&amp;""="",NOT(ISNUMBER(A103))),"",IF(COUNTIFS($B$6:$B$1505,B103&amp;"",$A$6:$A$1505,"&gt;"&amp;A103)=0,1,0))</f>
        <v/>
      </c>
    </row>
    <row r="104">
      <c r="A104" s="13" t="n"/>
      <c r="B104" s="5" t="n"/>
      <c r="C104" s="17" t="n"/>
      <c r="D104" s="5" t="n"/>
      <c r="E104" s="5" t="n"/>
      <c r="F104" s="6">
        <f>IF(B104&amp;""="","",IFERROR(INDEX('الأصناف'!$B$6:$B$205,MATCH(B104&amp;"",'الأصناف'!$A$6:$A$205,0))&amp;"","كود غير موجود"))</f>
        <v/>
      </c>
      <c r="G104" s="22">
        <f>IF(OR(B104&amp;""="",NOT(ISNUMBER(A104))),"",IF(COUNTIFS($B$6:$B$1505,B104&amp;"",$A$6:$A$1505,"&gt;"&amp;A104)=0,1,0))</f>
        <v/>
      </c>
    </row>
    <row r="105">
      <c r="A105" s="13" t="n"/>
      <c r="B105" s="5" t="n"/>
      <c r="C105" s="17" t="n"/>
      <c r="D105" s="5" t="n"/>
      <c r="E105" s="5" t="n"/>
      <c r="F105" s="6">
        <f>IF(B105&amp;""="","",IFERROR(INDEX('الأصناف'!$B$6:$B$205,MATCH(B105&amp;"",'الأصناف'!$A$6:$A$205,0))&amp;"","كود غير موجود"))</f>
        <v/>
      </c>
      <c r="G105" s="22">
        <f>IF(OR(B105&amp;""="",NOT(ISNUMBER(A105))),"",IF(COUNTIFS($B$6:$B$1505,B105&amp;"",$A$6:$A$1505,"&gt;"&amp;A105)=0,1,0))</f>
        <v/>
      </c>
    </row>
    <row r="106">
      <c r="A106" s="13" t="n"/>
      <c r="B106" s="5" t="n"/>
      <c r="C106" s="17" t="n"/>
      <c r="D106" s="5" t="n"/>
      <c r="E106" s="5" t="n"/>
      <c r="F106" s="6">
        <f>IF(B106&amp;""="","",IFERROR(INDEX('الأصناف'!$B$6:$B$205,MATCH(B106&amp;"",'الأصناف'!$A$6:$A$205,0))&amp;"","كود غير موجود"))</f>
        <v/>
      </c>
      <c r="G106" s="22">
        <f>IF(OR(B106&amp;""="",NOT(ISNUMBER(A106))),"",IF(COUNTIFS($B$6:$B$1505,B106&amp;"",$A$6:$A$1505,"&gt;"&amp;A106)=0,1,0))</f>
        <v/>
      </c>
    </row>
    <row r="107">
      <c r="A107" s="13" t="n"/>
      <c r="B107" s="5" t="n"/>
      <c r="C107" s="17" t="n"/>
      <c r="D107" s="5" t="n"/>
      <c r="E107" s="5" t="n"/>
      <c r="F107" s="6">
        <f>IF(B107&amp;""="","",IFERROR(INDEX('الأصناف'!$B$6:$B$205,MATCH(B107&amp;"",'الأصناف'!$A$6:$A$205,0))&amp;"","كود غير موجود"))</f>
        <v/>
      </c>
      <c r="G107" s="22">
        <f>IF(OR(B107&amp;""="",NOT(ISNUMBER(A107))),"",IF(COUNTIFS($B$6:$B$1505,B107&amp;"",$A$6:$A$1505,"&gt;"&amp;A107)=0,1,0))</f>
        <v/>
      </c>
    </row>
    <row r="108">
      <c r="A108" s="13" t="n"/>
      <c r="B108" s="5" t="n"/>
      <c r="C108" s="17" t="n"/>
      <c r="D108" s="5" t="n"/>
      <c r="E108" s="5" t="n"/>
      <c r="F108" s="6">
        <f>IF(B108&amp;""="","",IFERROR(INDEX('الأصناف'!$B$6:$B$205,MATCH(B108&amp;"",'الأصناف'!$A$6:$A$205,0))&amp;"","كود غير موجود"))</f>
        <v/>
      </c>
      <c r="G108" s="22">
        <f>IF(OR(B108&amp;""="",NOT(ISNUMBER(A108))),"",IF(COUNTIFS($B$6:$B$1505,B108&amp;"",$A$6:$A$1505,"&gt;"&amp;A108)=0,1,0))</f>
        <v/>
      </c>
    </row>
    <row r="109">
      <c r="A109" s="13" t="n"/>
      <c r="B109" s="5" t="n"/>
      <c r="C109" s="17" t="n"/>
      <c r="D109" s="5" t="n"/>
      <c r="E109" s="5" t="n"/>
      <c r="F109" s="6">
        <f>IF(B109&amp;""="","",IFERROR(INDEX('الأصناف'!$B$6:$B$205,MATCH(B109&amp;"",'الأصناف'!$A$6:$A$205,0))&amp;"","كود غير موجود"))</f>
        <v/>
      </c>
      <c r="G109" s="22">
        <f>IF(OR(B109&amp;""="",NOT(ISNUMBER(A109))),"",IF(COUNTIFS($B$6:$B$1505,B109&amp;"",$A$6:$A$1505,"&gt;"&amp;A109)=0,1,0))</f>
        <v/>
      </c>
    </row>
    <row r="110">
      <c r="A110" s="13" t="n"/>
      <c r="B110" s="5" t="n"/>
      <c r="C110" s="17" t="n"/>
      <c r="D110" s="5" t="n"/>
      <c r="E110" s="5" t="n"/>
      <c r="F110" s="6">
        <f>IF(B110&amp;""="","",IFERROR(INDEX('الأصناف'!$B$6:$B$205,MATCH(B110&amp;"",'الأصناف'!$A$6:$A$205,0))&amp;"","كود غير موجود"))</f>
        <v/>
      </c>
      <c r="G110" s="22">
        <f>IF(OR(B110&amp;""="",NOT(ISNUMBER(A110))),"",IF(COUNTIFS($B$6:$B$1505,B110&amp;"",$A$6:$A$1505,"&gt;"&amp;A110)=0,1,0))</f>
        <v/>
      </c>
    </row>
    <row r="111">
      <c r="A111" s="13" t="n"/>
      <c r="B111" s="5" t="n"/>
      <c r="C111" s="17" t="n"/>
      <c r="D111" s="5" t="n"/>
      <c r="E111" s="5" t="n"/>
      <c r="F111" s="6">
        <f>IF(B111&amp;""="","",IFERROR(INDEX('الأصناف'!$B$6:$B$205,MATCH(B111&amp;"",'الأصناف'!$A$6:$A$205,0))&amp;"","كود غير موجود"))</f>
        <v/>
      </c>
      <c r="G111" s="22">
        <f>IF(OR(B111&amp;""="",NOT(ISNUMBER(A111))),"",IF(COUNTIFS($B$6:$B$1505,B111&amp;"",$A$6:$A$1505,"&gt;"&amp;A111)=0,1,0))</f>
        <v/>
      </c>
    </row>
    <row r="112">
      <c r="A112" s="13" t="n"/>
      <c r="B112" s="5" t="n"/>
      <c r="C112" s="17" t="n"/>
      <c r="D112" s="5" t="n"/>
      <c r="E112" s="5" t="n"/>
      <c r="F112" s="6">
        <f>IF(B112&amp;""="","",IFERROR(INDEX('الأصناف'!$B$6:$B$205,MATCH(B112&amp;"",'الأصناف'!$A$6:$A$205,0))&amp;"","كود غير موجود"))</f>
        <v/>
      </c>
      <c r="G112" s="22">
        <f>IF(OR(B112&amp;""="",NOT(ISNUMBER(A112))),"",IF(COUNTIFS($B$6:$B$1505,B112&amp;"",$A$6:$A$1505,"&gt;"&amp;A112)=0,1,0))</f>
        <v/>
      </c>
    </row>
    <row r="113">
      <c r="A113" s="13" t="n"/>
      <c r="B113" s="5" t="n"/>
      <c r="C113" s="17" t="n"/>
      <c r="D113" s="5" t="n"/>
      <c r="E113" s="5" t="n"/>
      <c r="F113" s="6">
        <f>IF(B113&amp;""="","",IFERROR(INDEX('الأصناف'!$B$6:$B$205,MATCH(B113&amp;"",'الأصناف'!$A$6:$A$205,0))&amp;"","كود غير موجود"))</f>
        <v/>
      </c>
      <c r="G113" s="22">
        <f>IF(OR(B113&amp;""="",NOT(ISNUMBER(A113))),"",IF(COUNTIFS($B$6:$B$1505,B113&amp;"",$A$6:$A$1505,"&gt;"&amp;A113)=0,1,0))</f>
        <v/>
      </c>
    </row>
    <row r="114">
      <c r="A114" s="13" t="n"/>
      <c r="B114" s="5" t="n"/>
      <c r="C114" s="17" t="n"/>
      <c r="D114" s="5" t="n"/>
      <c r="E114" s="5" t="n"/>
      <c r="F114" s="6">
        <f>IF(B114&amp;""="","",IFERROR(INDEX('الأصناف'!$B$6:$B$205,MATCH(B114&amp;"",'الأصناف'!$A$6:$A$205,0))&amp;"","كود غير موجود"))</f>
        <v/>
      </c>
      <c r="G114" s="22">
        <f>IF(OR(B114&amp;""="",NOT(ISNUMBER(A114))),"",IF(COUNTIFS($B$6:$B$1505,B114&amp;"",$A$6:$A$1505,"&gt;"&amp;A114)=0,1,0))</f>
        <v/>
      </c>
    </row>
    <row r="115">
      <c r="A115" s="13" t="n"/>
      <c r="B115" s="5" t="n"/>
      <c r="C115" s="17" t="n"/>
      <c r="D115" s="5" t="n"/>
      <c r="E115" s="5" t="n"/>
      <c r="F115" s="6">
        <f>IF(B115&amp;""="","",IFERROR(INDEX('الأصناف'!$B$6:$B$205,MATCH(B115&amp;"",'الأصناف'!$A$6:$A$205,0))&amp;"","كود غير موجود"))</f>
        <v/>
      </c>
      <c r="G115" s="22">
        <f>IF(OR(B115&amp;""="",NOT(ISNUMBER(A115))),"",IF(COUNTIFS($B$6:$B$1505,B115&amp;"",$A$6:$A$1505,"&gt;"&amp;A115)=0,1,0))</f>
        <v/>
      </c>
    </row>
    <row r="116">
      <c r="A116" s="13" t="n"/>
      <c r="B116" s="5" t="n"/>
      <c r="C116" s="17" t="n"/>
      <c r="D116" s="5" t="n"/>
      <c r="E116" s="5" t="n"/>
      <c r="F116" s="6">
        <f>IF(B116&amp;""="","",IFERROR(INDEX('الأصناف'!$B$6:$B$205,MATCH(B116&amp;"",'الأصناف'!$A$6:$A$205,0))&amp;"","كود غير موجود"))</f>
        <v/>
      </c>
      <c r="G116" s="22">
        <f>IF(OR(B116&amp;""="",NOT(ISNUMBER(A116))),"",IF(COUNTIFS($B$6:$B$1505,B116&amp;"",$A$6:$A$1505,"&gt;"&amp;A116)=0,1,0))</f>
        <v/>
      </c>
    </row>
    <row r="117">
      <c r="A117" s="13" t="n"/>
      <c r="B117" s="5" t="n"/>
      <c r="C117" s="17" t="n"/>
      <c r="D117" s="5" t="n"/>
      <c r="E117" s="5" t="n"/>
      <c r="F117" s="6">
        <f>IF(B117&amp;""="","",IFERROR(INDEX('الأصناف'!$B$6:$B$205,MATCH(B117&amp;"",'الأصناف'!$A$6:$A$205,0))&amp;"","كود غير موجود"))</f>
        <v/>
      </c>
      <c r="G117" s="22">
        <f>IF(OR(B117&amp;""="",NOT(ISNUMBER(A117))),"",IF(COUNTIFS($B$6:$B$1505,B117&amp;"",$A$6:$A$1505,"&gt;"&amp;A117)=0,1,0))</f>
        <v/>
      </c>
    </row>
    <row r="118">
      <c r="A118" s="13" t="n"/>
      <c r="B118" s="5" t="n"/>
      <c r="C118" s="17" t="n"/>
      <c r="D118" s="5" t="n"/>
      <c r="E118" s="5" t="n"/>
      <c r="F118" s="6">
        <f>IF(B118&amp;""="","",IFERROR(INDEX('الأصناف'!$B$6:$B$205,MATCH(B118&amp;"",'الأصناف'!$A$6:$A$205,0))&amp;"","كود غير موجود"))</f>
        <v/>
      </c>
      <c r="G118" s="22">
        <f>IF(OR(B118&amp;""="",NOT(ISNUMBER(A118))),"",IF(COUNTIFS($B$6:$B$1505,B118&amp;"",$A$6:$A$1505,"&gt;"&amp;A118)=0,1,0))</f>
        <v/>
      </c>
    </row>
    <row r="119">
      <c r="A119" s="13" t="n"/>
      <c r="B119" s="5" t="n"/>
      <c r="C119" s="17" t="n"/>
      <c r="D119" s="5" t="n"/>
      <c r="E119" s="5" t="n"/>
      <c r="F119" s="6">
        <f>IF(B119&amp;""="","",IFERROR(INDEX('الأصناف'!$B$6:$B$205,MATCH(B119&amp;"",'الأصناف'!$A$6:$A$205,0))&amp;"","كود غير موجود"))</f>
        <v/>
      </c>
      <c r="G119" s="22">
        <f>IF(OR(B119&amp;""="",NOT(ISNUMBER(A119))),"",IF(COUNTIFS($B$6:$B$1505,B119&amp;"",$A$6:$A$1505,"&gt;"&amp;A119)=0,1,0))</f>
        <v/>
      </c>
    </row>
    <row r="120">
      <c r="A120" s="13" t="n"/>
      <c r="B120" s="5" t="n"/>
      <c r="C120" s="17" t="n"/>
      <c r="D120" s="5" t="n"/>
      <c r="E120" s="5" t="n"/>
      <c r="F120" s="6">
        <f>IF(B120&amp;""="","",IFERROR(INDEX('الأصناف'!$B$6:$B$205,MATCH(B120&amp;"",'الأصناف'!$A$6:$A$205,0))&amp;"","كود غير موجود"))</f>
        <v/>
      </c>
      <c r="G120" s="22">
        <f>IF(OR(B120&amp;""="",NOT(ISNUMBER(A120))),"",IF(COUNTIFS($B$6:$B$1505,B120&amp;"",$A$6:$A$1505,"&gt;"&amp;A120)=0,1,0))</f>
        <v/>
      </c>
    </row>
    <row r="121">
      <c r="A121" s="13" t="n"/>
      <c r="B121" s="5" t="n"/>
      <c r="C121" s="17" t="n"/>
      <c r="D121" s="5" t="n"/>
      <c r="E121" s="5" t="n"/>
      <c r="F121" s="6">
        <f>IF(B121&amp;""="","",IFERROR(INDEX('الأصناف'!$B$6:$B$205,MATCH(B121&amp;"",'الأصناف'!$A$6:$A$205,0))&amp;"","كود غير موجود"))</f>
        <v/>
      </c>
      <c r="G121" s="22">
        <f>IF(OR(B121&amp;""="",NOT(ISNUMBER(A121))),"",IF(COUNTIFS($B$6:$B$1505,B121&amp;"",$A$6:$A$1505,"&gt;"&amp;A121)=0,1,0))</f>
        <v/>
      </c>
    </row>
    <row r="122">
      <c r="A122" s="13" t="n"/>
      <c r="B122" s="5" t="n"/>
      <c r="C122" s="17" t="n"/>
      <c r="D122" s="5" t="n"/>
      <c r="E122" s="5" t="n"/>
      <c r="F122" s="6">
        <f>IF(B122&amp;""="","",IFERROR(INDEX('الأصناف'!$B$6:$B$205,MATCH(B122&amp;"",'الأصناف'!$A$6:$A$205,0))&amp;"","كود غير موجود"))</f>
        <v/>
      </c>
      <c r="G122" s="22">
        <f>IF(OR(B122&amp;""="",NOT(ISNUMBER(A122))),"",IF(COUNTIFS($B$6:$B$1505,B122&amp;"",$A$6:$A$1505,"&gt;"&amp;A122)=0,1,0))</f>
        <v/>
      </c>
    </row>
    <row r="123">
      <c r="A123" s="13" t="n"/>
      <c r="B123" s="5" t="n"/>
      <c r="C123" s="17" t="n"/>
      <c r="D123" s="5" t="n"/>
      <c r="E123" s="5" t="n"/>
      <c r="F123" s="6">
        <f>IF(B123&amp;""="","",IFERROR(INDEX('الأصناف'!$B$6:$B$205,MATCH(B123&amp;"",'الأصناف'!$A$6:$A$205,0))&amp;"","كود غير موجود"))</f>
        <v/>
      </c>
      <c r="G123" s="22">
        <f>IF(OR(B123&amp;""="",NOT(ISNUMBER(A123))),"",IF(COUNTIFS($B$6:$B$1505,B123&amp;"",$A$6:$A$1505,"&gt;"&amp;A123)=0,1,0))</f>
        <v/>
      </c>
    </row>
    <row r="124">
      <c r="A124" s="13" t="n"/>
      <c r="B124" s="5" t="n"/>
      <c r="C124" s="17" t="n"/>
      <c r="D124" s="5" t="n"/>
      <c r="E124" s="5" t="n"/>
      <c r="F124" s="6">
        <f>IF(B124&amp;""="","",IFERROR(INDEX('الأصناف'!$B$6:$B$205,MATCH(B124&amp;"",'الأصناف'!$A$6:$A$205,0))&amp;"","كود غير موجود"))</f>
        <v/>
      </c>
      <c r="G124" s="22">
        <f>IF(OR(B124&amp;""="",NOT(ISNUMBER(A124))),"",IF(COUNTIFS($B$6:$B$1505,B124&amp;"",$A$6:$A$1505,"&gt;"&amp;A124)=0,1,0))</f>
        <v/>
      </c>
    </row>
    <row r="125">
      <c r="A125" s="13" t="n"/>
      <c r="B125" s="5" t="n"/>
      <c r="C125" s="17" t="n"/>
      <c r="D125" s="5" t="n"/>
      <c r="E125" s="5" t="n"/>
      <c r="F125" s="6">
        <f>IF(B125&amp;""="","",IFERROR(INDEX('الأصناف'!$B$6:$B$205,MATCH(B125&amp;"",'الأصناف'!$A$6:$A$205,0))&amp;"","كود غير موجود"))</f>
        <v/>
      </c>
      <c r="G125" s="22">
        <f>IF(OR(B125&amp;""="",NOT(ISNUMBER(A125))),"",IF(COUNTIFS($B$6:$B$1505,B125&amp;"",$A$6:$A$1505,"&gt;"&amp;A125)=0,1,0))</f>
        <v/>
      </c>
    </row>
    <row r="126">
      <c r="A126" s="13" t="n"/>
      <c r="B126" s="5" t="n"/>
      <c r="C126" s="17" t="n"/>
      <c r="D126" s="5" t="n"/>
      <c r="E126" s="5" t="n"/>
      <c r="F126" s="6">
        <f>IF(B126&amp;""="","",IFERROR(INDEX('الأصناف'!$B$6:$B$205,MATCH(B126&amp;"",'الأصناف'!$A$6:$A$205,0))&amp;"","كود غير موجود"))</f>
        <v/>
      </c>
      <c r="G126" s="22">
        <f>IF(OR(B126&amp;""="",NOT(ISNUMBER(A126))),"",IF(COUNTIFS($B$6:$B$1505,B126&amp;"",$A$6:$A$1505,"&gt;"&amp;A126)=0,1,0))</f>
        <v/>
      </c>
    </row>
    <row r="127">
      <c r="A127" s="13" t="n"/>
      <c r="B127" s="5" t="n"/>
      <c r="C127" s="17" t="n"/>
      <c r="D127" s="5" t="n"/>
      <c r="E127" s="5" t="n"/>
      <c r="F127" s="6">
        <f>IF(B127&amp;""="","",IFERROR(INDEX('الأصناف'!$B$6:$B$205,MATCH(B127&amp;"",'الأصناف'!$A$6:$A$205,0))&amp;"","كود غير موجود"))</f>
        <v/>
      </c>
      <c r="G127" s="22">
        <f>IF(OR(B127&amp;""="",NOT(ISNUMBER(A127))),"",IF(COUNTIFS($B$6:$B$1505,B127&amp;"",$A$6:$A$1505,"&gt;"&amp;A127)=0,1,0))</f>
        <v/>
      </c>
    </row>
    <row r="128">
      <c r="A128" s="13" t="n"/>
      <c r="B128" s="5" t="n"/>
      <c r="C128" s="17" t="n"/>
      <c r="D128" s="5" t="n"/>
      <c r="E128" s="5" t="n"/>
      <c r="F128" s="6">
        <f>IF(B128&amp;""="","",IFERROR(INDEX('الأصناف'!$B$6:$B$205,MATCH(B128&amp;"",'الأصناف'!$A$6:$A$205,0))&amp;"","كود غير موجود"))</f>
        <v/>
      </c>
      <c r="G128" s="22">
        <f>IF(OR(B128&amp;""="",NOT(ISNUMBER(A128))),"",IF(COUNTIFS($B$6:$B$1505,B128&amp;"",$A$6:$A$1505,"&gt;"&amp;A128)=0,1,0))</f>
        <v/>
      </c>
    </row>
    <row r="129">
      <c r="A129" s="13" t="n"/>
      <c r="B129" s="5" t="n"/>
      <c r="C129" s="17" t="n"/>
      <c r="D129" s="5" t="n"/>
      <c r="E129" s="5" t="n"/>
      <c r="F129" s="6">
        <f>IF(B129&amp;""="","",IFERROR(INDEX('الأصناف'!$B$6:$B$205,MATCH(B129&amp;"",'الأصناف'!$A$6:$A$205,0))&amp;"","كود غير موجود"))</f>
        <v/>
      </c>
      <c r="G129" s="22">
        <f>IF(OR(B129&amp;""="",NOT(ISNUMBER(A129))),"",IF(COUNTIFS($B$6:$B$1505,B129&amp;"",$A$6:$A$1505,"&gt;"&amp;A129)=0,1,0))</f>
        <v/>
      </c>
    </row>
    <row r="130">
      <c r="A130" s="13" t="n"/>
      <c r="B130" s="5" t="n"/>
      <c r="C130" s="17" t="n"/>
      <c r="D130" s="5" t="n"/>
      <c r="E130" s="5" t="n"/>
      <c r="F130" s="6">
        <f>IF(B130&amp;""="","",IFERROR(INDEX('الأصناف'!$B$6:$B$205,MATCH(B130&amp;"",'الأصناف'!$A$6:$A$205,0))&amp;"","كود غير موجود"))</f>
        <v/>
      </c>
      <c r="G130" s="22">
        <f>IF(OR(B130&amp;""="",NOT(ISNUMBER(A130))),"",IF(COUNTIFS($B$6:$B$1505,B130&amp;"",$A$6:$A$1505,"&gt;"&amp;A130)=0,1,0))</f>
        <v/>
      </c>
    </row>
    <row r="131">
      <c r="A131" s="13" t="n"/>
      <c r="B131" s="5" t="n"/>
      <c r="C131" s="17" t="n"/>
      <c r="D131" s="5" t="n"/>
      <c r="E131" s="5" t="n"/>
      <c r="F131" s="6">
        <f>IF(B131&amp;""="","",IFERROR(INDEX('الأصناف'!$B$6:$B$205,MATCH(B131&amp;"",'الأصناف'!$A$6:$A$205,0))&amp;"","كود غير موجود"))</f>
        <v/>
      </c>
      <c r="G131" s="22">
        <f>IF(OR(B131&amp;""="",NOT(ISNUMBER(A131))),"",IF(COUNTIFS($B$6:$B$1505,B131&amp;"",$A$6:$A$1505,"&gt;"&amp;A131)=0,1,0))</f>
        <v/>
      </c>
    </row>
    <row r="132">
      <c r="A132" s="13" t="n"/>
      <c r="B132" s="5" t="n"/>
      <c r="C132" s="17" t="n"/>
      <c r="D132" s="5" t="n"/>
      <c r="E132" s="5" t="n"/>
      <c r="F132" s="6">
        <f>IF(B132&amp;""="","",IFERROR(INDEX('الأصناف'!$B$6:$B$205,MATCH(B132&amp;"",'الأصناف'!$A$6:$A$205,0))&amp;"","كود غير موجود"))</f>
        <v/>
      </c>
      <c r="G132" s="22">
        <f>IF(OR(B132&amp;""="",NOT(ISNUMBER(A132))),"",IF(COUNTIFS($B$6:$B$1505,B132&amp;"",$A$6:$A$1505,"&gt;"&amp;A132)=0,1,0))</f>
        <v/>
      </c>
    </row>
    <row r="133">
      <c r="A133" s="13" t="n"/>
      <c r="B133" s="5" t="n"/>
      <c r="C133" s="17" t="n"/>
      <c r="D133" s="5" t="n"/>
      <c r="E133" s="5" t="n"/>
      <c r="F133" s="6">
        <f>IF(B133&amp;""="","",IFERROR(INDEX('الأصناف'!$B$6:$B$205,MATCH(B133&amp;"",'الأصناف'!$A$6:$A$205,0))&amp;"","كود غير موجود"))</f>
        <v/>
      </c>
      <c r="G133" s="22">
        <f>IF(OR(B133&amp;""="",NOT(ISNUMBER(A133))),"",IF(COUNTIFS($B$6:$B$1505,B133&amp;"",$A$6:$A$1505,"&gt;"&amp;A133)=0,1,0))</f>
        <v/>
      </c>
    </row>
    <row r="134">
      <c r="A134" s="13" t="n"/>
      <c r="B134" s="5" t="n"/>
      <c r="C134" s="17" t="n"/>
      <c r="D134" s="5" t="n"/>
      <c r="E134" s="5" t="n"/>
      <c r="F134" s="6">
        <f>IF(B134&amp;""="","",IFERROR(INDEX('الأصناف'!$B$6:$B$205,MATCH(B134&amp;"",'الأصناف'!$A$6:$A$205,0))&amp;"","كود غير موجود"))</f>
        <v/>
      </c>
      <c r="G134" s="22">
        <f>IF(OR(B134&amp;""="",NOT(ISNUMBER(A134))),"",IF(COUNTIFS($B$6:$B$1505,B134&amp;"",$A$6:$A$1505,"&gt;"&amp;A134)=0,1,0))</f>
        <v/>
      </c>
    </row>
    <row r="135">
      <c r="A135" s="13" t="n"/>
      <c r="B135" s="5" t="n"/>
      <c r="C135" s="17" t="n"/>
      <c r="D135" s="5" t="n"/>
      <c r="E135" s="5" t="n"/>
      <c r="F135" s="6">
        <f>IF(B135&amp;""="","",IFERROR(INDEX('الأصناف'!$B$6:$B$205,MATCH(B135&amp;"",'الأصناف'!$A$6:$A$205,0))&amp;"","كود غير موجود"))</f>
        <v/>
      </c>
      <c r="G135" s="22">
        <f>IF(OR(B135&amp;""="",NOT(ISNUMBER(A135))),"",IF(COUNTIFS($B$6:$B$1505,B135&amp;"",$A$6:$A$1505,"&gt;"&amp;A135)=0,1,0))</f>
        <v/>
      </c>
    </row>
    <row r="136">
      <c r="A136" s="13" t="n"/>
      <c r="B136" s="5" t="n"/>
      <c r="C136" s="17" t="n"/>
      <c r="D136" s="5" t="n"/>
      <c r="E136" s="5" t="n"/>
      <c r="F136" s="6">
        <f>IF(B136&amp;""="","",IFERROR(INDEX('الأصناف'!$B$6:$B$205,MATCH(B136&amp;"",'الأصناف'!$A$6:$A$205,0))&amp;"","كود غير موجود"))</f>
        <v/>
      </c>
      <c r="G136" s="22">
        <f>IF(OR(B136&amp;""="",NOT(ISNUMBER(A136))),"",IF(COUNTIFS($B$6:$B$1505,B136&amp;"",$A$6:$A$1505,"&gt;"&amp;A136)=0,1,0))</f>
        <v/>
      </c>
    </row>
    <row r="137">
      <c r="A137" s="13" t="n"/>
      <c r="B137" s="5" t="n"/>
      <c r="C137" s="17" t="n"/>
      <c r="D137" s="5" t="n"/>
      <c r="E137" s="5" t="n"/>
      <c r="F137" s="6">
        <f>IF(B137&amp;""="","",IFERROR(INDEX('الأصناف'!$B$6:$B$205,MATCH(B137&amp;"",'الأصناف'!$A$6:$A$205,0))&amp;"","كود غير موجود"))</f>
        <v/>
      </c>
      <c r="G137" s="22">
        <f>IF(OR(B137&amp;""="",NOT(ISNUMBER(A137))),"",IF(COUNTIFS($B$6:$B$1505,B137&amp;"",$A$6:$A$1505,"&gt;"&amp;A137)=0,1,0))</f>
        <v/>
      </c>
    </row>
    <row r="138">
      <c r="A138" s="13" t="n"/>
      <c r="B138" s="5" t="n"/>
      <c r="C138" s="17" t="n"/>
      <c r="D138" s="5" t="n"/>
      <c r="E138" s="5" t="n"/>
      <c r="F138" s="6">
        <f>IF(B138&amp;""="","",IFERROR(INDEX('الأصناف'!$B$6:$B$205,MATCH(B138&amp;"",'الأصناف'!$A$6:$A$205,0))&amp;"","كود غير موجود"))</f>
        <v/>
      </c>
      <c r="G138" s="22">
        <f>IF(OR(B138&amp;""="",NOT(ISNUMBER(A138))),"",IF(COUNTIFS($B$6:$B$1505,B138&amp;"",$A$6:$A$1505,"&gt;"&amp;A138)=0,1,0))</f>
        <v/>
      </c>
    </row>
    <row r="139">
      <c r="A139" s="13" t="n"/>
      <c r="B139" s="5" t="n"/>
      <c r="C139" s="17" t="n"/>
      <c r="D139" s="5" t="n"/>
      <c r="E139" s="5" t="n"/>
      <c r="F139" s="6">
        <f>IF(B139&amp;""="","",IFERROR(INDEX('الأصناف'!$B$6:$B$205,MATCH(B139&amp;"",'الأصناف'!$A$6:$A$205,0))&amp;"","كود غير موجود"))</f>
        <v/>
      </c>
      <c r="G139" s="22">
        <f>IF(OR(B139&amp;""="",NOT(ISNUMBER(A139))),"",IF(COUNTIFS($B$6:$B$1505,B139&amp;"",$A$6:$A$1505,"&gt;"&amp;A139)=0,1,0))</f>
        <v/>
      </c>
    </row>
    <row r="140">
      <c r="A140" s="13" t="n"/>
      <c r="B140" s="5" t="n"/>
      <c r="C140" s="17" t="n"/>
      <c r="D140" s="5" t="n"/>
      <c r="E140" s="5" t="n"/>
      <c r="F140" s="6">
        <f>IF(B140&amp;""="","",IFERROR(INDEX('الأصناف'!$B$6:$B$205,MATCH(B140&amp;"",'الأصناف'!$A$6:$A$205,0))&amp;"","كود غير موجود"))</f>
        <v/>
      </c>
      <c r="G140" s="22">
        <f>IF(OR(B140&amp;""="",NOT(ISNUMBER(A140))),"",IF(COUNTIFS($B$6:$B$1505,B140&amp;"",$A$6:$A$1505,"&gt;"&amp;A140)=0,1,0))</f>
        <v/>
      </c>
    </row>
    <row r="141">
      <c r="A141" s="13" t="n"/>
      <c r="B141" s="5" t="n"/>
      <c r="C141" s="17" t="n"/>
      <c r="D141" s="5" t="n"/>
      <c r="E141" s="5" t="n"/>
      <c r="F141" s="6">
        <f>IF(B141&amp;""="","",IFERROR(INDEX('الأصناف'!$B$6:$B$205,MATCH(B141&amp;"",'الأصناف'!$A$6:$A$205,0))&amp;"","كود غير موجود"))</f>
        <v/>
      </c>
      <c r="G141" s="22">
        <f>IF(OR(B141&amp;""="",NOT(ISNUMBER(A141))),"",IF(COUNTIFS($B$6:$B$1505,B141&amp;"",$A$6:$A$1505,"&gt;"&amp;A141)=0,1,0))</f>
        <v/>
      </c>
    </row>
    <row r="142">
      <c r="A142" s="13" t="n"/>
      <c r="B142" s="5" t="n"/>
      <c r="C142" s="17" t="n"/>
      <c r="D142" s="5" t="n"/>
      <c r="E142" s="5" t="n"/>
      <c r="F142" s="6">
        <f>IF(B142&amp;""="","",IFERROR(INDEX('الأصناف'!$B$6:$B$205,MATCH(B142&amp;"",'الأصناف'!$A$6:$A$205,0))&amp;"","كود غير موجود"))</f>
        <v/>
      </c>
      <c r="G142" s="22">
        <f>IF(OR(B142&amp;""="",NOT(ISNUMBER(A142))),"",IF(COUNTIFS($B$6:$B$1505,B142&amp;"",$A$6:$A$1505,"&gt;"&amp;A142)=0,1,0))</f>
        <v/>
      </c>
    </row>
    <row r="143">
      <c r="A143" s="13" t="n"/>
      <c r="B143" s="5" t="n"/>
      <c r="C143" s="17" t="n"/>
      <c r="D143" s="5" t="n"/>
      <c r="E143" s="5" t="n"/>
      <c r="F143" s="6">
        <f>IF(B143&amp;""="","",IFERROR(INDEX('الأصناف'!$B$6:$B$205,MATCH(B143&amp;"",'الأصناف'!$A$6:$A$205,0))&amp;"","كود غير موجود"))</f>
        <v/>
      </c>
      <c r="G143" s="22">
        <f>IF(OR(B143&amp;""="",NOT(ISNUMBER(A143))),"",IF(COUNTIFS($B$6:$B$1505,B143&amp;"",$A$6:$A$1505,"&gt;"&amp;A143)=0,1,0))</f>
        <v/>
      </c>
    </row>
    <row r="144">
      <c r="A144" s="13" t="n"/>
      <c r="B144" s="5" t="n"/>
      <c r="C144" s="17" t="n"/>
      <c r="D144" s="5" t="n"/>
      <c r="E144" s="5" t="n"/>
      <c r="F144" s="6">
        <f>IF(B144&amp;""="","",IFERROR(INDEX('الأصناف'!$B$6:$B$205,MATCH(B144&amp;"",'الأصناف'!$A$6:$A$205,0))&amp;"","كود غير موجود"))</f>
        <v/>
      </c>
      <c r="G144" s="22">
        <f>IF(OR(B144&amp;""="",NOT(ISNUMBER(A144))),"",IF(COUNTIFS($B$6:$B$1505,B144&amp;"",$A$6:$A$1505,"&gt;"&amp;A144)=0,1,0))</f>
        <v/>
      </c>
    </row>
    <row r="145">
      <c r="A145" s="13" t="n"/>
      <c r="B145" s="5" t="n"/>
      <c r="C145" s="17" t="n"/>
      <c r="D145" s="5" t="n"/>
      <c r="E145" s="5" t="n"/>
      <c r="F145" s="6">
        <f>IF(B145&amp;""="","",IFERROR(INDEX('الأصناف'!$B$6:$B$205,MATCH(B145&amp;"",'الأصناف'!$A$6:$A$205,0))&amp;"","كود غير موجود"))</f>
        <v/>
      </c>
      <c r="G145" s="22">
        <f>IF(OR(B145&amp;""="",NOT(ISNUMBER(A145))),"",IF(COUNTIFS($B$6:$B$1505,B145&amp;"",$A$6:$A$1505,"&gt;"&amp;A145)=0,1,0))</f>
        <v/>
      </c>
    </row>
    <row r="146">
      <c r="A146" s="13" t="n"/>
      <c r="B146" s="5" t="n"/>
      <c r="C146" s="17" t="n"/>
      <c r="D146" s="5" t="n"/>
      <c r="E146" s="5" t="n"/>
      <c r="F146" s="6">
        <f>IF(B146&amp;""="","",IFERROR(INDEX('الأصناف'!$B$6:$B$205,MATCH(B146&amp;"",'الأصناف'!$A$6:$A$205,0))&amp;"","كود غير موجود"))</f>
        <v/>
      </c>
      <c r="G146" s="22">
        <f>IF(OR(B146&amp;""="",NOT(ISNUMBER(A146))),"",IF(COUNTIFS($B$6:$B$1505,B146&amp;"",$A$6:$A$1505,"&gt;"&amp;A146)=0,1,0))</f>
        <v/>
      </c>
    </row>
    <row r="147">
      <c r="A147" s="13" t="n"/>
      <c r="B147" s="5" t="n"/>
      <c r="C147" s="17" t="n"/>
      <c r="D147" s="5" t="n"/>
      <c r="E147" s="5" t="n"/>
      <c r="F147" s="6">
        <f>IF(B147&amp;""="","",IFERROR(INDEX('الأصناف'!$B$6:$B$205,MATCH(B147&amp;"",'الأصناف'!$A$6:$A$205,0))&amp;"","كود غير موجود"))</f>
        <v/>
      </c>
      <c r="G147" s="22">
        <f>IF(OR(B147&amp;""="",NOT(ISNUMBER(A147))),"",IF(COUNTIFS($B$6:$B$1505,B147&amp;"",$A$6:$A$1505,"&gt;"&amp;A147)=0,1,0))</f>
        <v/>
      </c>
    </row>
    <row r="148">
      <c r="A148" s="13" t="n"/>
      <c r="B148" s="5" t="n"/>
      <c r="C148" s="17" t="n"/>
      <c r="D148" s="5" t="n"/>
      <c r="E148" s="5" t="n"/>
      <c r="F148" s="6">
        <f>IF(B148&amp;""="","",IFERROR(INDEX('الأصناف'!$B$6:$B$205,MATCH(B148&amp;"",'الأصناف'!$A$6:$A$205,0))&amp;"","كود غير موجود"))</f>
        <v/>
      </c>
      <c r="G148" s="22">
        <f>IF(OR(B148&amp;""="",NOT(ISNUMBER(A148))),"",IF(COUNTIFS($B$6:$B$1505,B148&amp;"",$A$6:$A$1505,"&gt;"&amp;A148)=0,1,0))</f>
        <v/>
      </c>
    </row>
    <row r="149">
      <c r="A149" s="13" t="n"/>
      <c r="B149" s="5" t="n"/>
      <c r="C149" s="17" t="n"/>
      <c r="D149" s="5" t="n"/>
      <c r="E149" s="5" t="n"/>
      <c r="F149" s="6">
        <f>IF(B149&amp;""="","",IFERROR(INDEX('الأصناف'!$B$6:$B$205,MATCH(B149&amp;"",'الأصناف'!$A$6:$A$205,0))&amp;"","كود غير موجود"))</f>
        <v/>
      </c>
      <c r="G149" s="22">
        <f>IF(OR(B149&amp;""="",NOT(ISNUMBER(A149))),"",IF(COUNTIFS($B$6:$B$1505,B149&amp;"",$A$6:$A$1505,"&gt;"&amp;A149)=0,1,0))</f>
        <v/>
      </c>
    </row>
    <row r="150">
      <c r="A150" s="13" t="n"/>
      <c r="B150" s="5" t="n"/>
      <c r="C150" s="17" t="n"/>
      <c r="D150" s="5" t="n"/>
      <c r="E150" s="5" t="n"/>
      <c r="F150" s="6">
        <f>IF(B150&amp;""="","",IFERROR(INDEX('الأصناف'!$B$6:$B$205,MATCH(B150&amp;"",'الأصناف'!$A$6:$A$205,0))&amp;"","كود غير موجود"))</f>
        <v/>
      </c>
      <c r="G150" s="22">
        <f>IF(OR(B150&amp;""="",NOT(ISNUMBER(A150))),"",IF(COUNTIFS($B$6:$B$1505,B150&amp;"",$A$6:$A$1505,"&gt;"&amp;A150)=0,1,0))</f>
        <v/>
      </c>
    </row>
    <row r="151">
      <c r="A151" s="13" t="n"/>
      <c r="B151" s="5" t="n"/>
      <c r="C151" s="17" t="n"/>
      <c r="D151" s="5" t="n"/>
      <c r="E151" s="5" t="n"/>
      <c r="F151" s="6">
        <f>IF(B151&amp;""="","",IFERROR(INDEX('الأصناف'!$B$6:$B$205,MATCH(B151&amp;"",'الأصناف'!$A$6:$A$205,0))&amp;"","كود غير موجود"))</f>
        <v/>
      </c>
      <c r="G151" s="22">
        <f>IF(OR(B151&amp;""="",NOT(ISNUMBER(A151))),"",IF(COUNTIFS($B$6:$B$1505,B151&amp;"",$A$6:$A$1505,"&gt;"&amp;A151)=0,1,0))</f>
        <v/>
      </c>
    </row>
    <row r="152">
      <c r="A152" s="13" t="n"/>
      <c r="B152" s="5" t="n"/>
      <c r="C152" s="17" t="n"/>
      <c r="D152" s="5" t="n"/>
      <c r="E152" s="5" t="n"/>
      <c r="F152" s="6">
        <f>IF(B152&amp;""="","",IFERROR(INDEX('الأصناف'!$B$6:$B$205,MATCH(B152&amp;"",'الأصناف'!$A$6:$A$205,0))&amp;"","كود غير موجود"))</f>
        <v/>
      </c>
      <c r="G152" s="22">
        <f>IF(OR(B152&amp;""="",NOT(ISNUMBER(A152))),"",IF(COUNTIFS($B$6:$B$1505,B152&amp;"",$A$6:$A$1505,"&gt;"&amp;A152)=0,1,0))</f>
        <v/>
      </c>
    </row>
    <row r="153">
      <c r="A153" s="13" t="n"/>
      <c r="B153" s="5" t="n"/>
      <c r="C153" s="17" t="n"/>
      <c r="D153" s="5" t="n"/>
      <c r="E153" s="5" t="n"/>
      <c r="F153" s="6">
        <f>IF(B153&amp;""="","",IFERROR(INDEX('الأصناف'!$B$6:$B$205,MATCH(B153&amp;"",'الأصناف'!$A$6:$A$205,0))&amp;"","كود غير موجود"))</f>
        <v/>
      </c>
      <c r="G153" s="22">
        <f>IF(OR(B153&amp;""="",NOT(ISNUMBER(A153))),"",IF(COUNTIFS($B$6:$B$1505,B153&amp;"",$A$6:$A$1505,"&gt;"&amp;A153)=0,1,0))</f>
        <v/>
      </c>
    </row>
    <row r="154">
      <c r="A154" s="13" t="n"/>
      <c r="B154" s="5" t="n"/>
      <c r="C154" s="17" t="n"/>
      <c r="D154" s="5" t="n"/>
      <c r="E154" s="5" t="n"/>
      <c r="F154" s="6">
        <f>IF(B154&amp;""="","",IFERROR(INDEX('الأصناف'!$B$6:$B$205,MATCH(B154&amp;"",'الأصناف'!$A$6:$A$205,0))&amp;"","كود غير موجود"))</f>
        <v/>
      </c>
      <c r="G154" s="22">
        <f>IF(OR(B154&amp;""="",NOT(ISNUMBER(A154))),"",IF(COUNTIFS($B$6:$B$1505,B154&amp;"",$A$6:$A$1505,"&gt;"&amp;A154)=0,1,0))</f>
        <v/>
      </c>
    </row>
    <row r="155">
      <c r="A155" s="13" t="n"/>
      <c r="B155" s="5" t="n"/>
      <c r="C155" s="17" t="n"/>
      <c r="D155" s="5" t="n"/>
      <c r="E155" s="5" t="n"/>
      <c r="F155" s="6">
        <f>IF(B155&amp;""="","",IFERROR(INDEX('الأصناف'!$B$6:$B$205,MATCH(B155&amp;"",'الأصناف'!$A$6:$A$205,0))&amp;"","كود غير موجود"))</f>
        <v/>
      </c>
      <c r="G155" s="22">
        <f>IF(OR(B155&amp;""="",NOT(ISNUMBER(A155))),"",IF(COUNTIFS($B$6:$B$1505,B155&amp;"",$A$6:$A$1505,"&gt;"&amp;A155)=0,1,0))</f>
        <v/>
      </c>
    </row>
    <row r="156">
      <c r="A156" s="13" t="n"/>
      <c r="B156" s="5" t="n"/>
      <c r="C156" s="17" t="n"/>
      <c r="D156" s="5" t="n"/>
      <c r="E156" s="5" t="n"/>
      <c r="F156" s="6">
        <f>IF(B156&amp;""="","",IFERROR(INDEX('الأصناف'!$B$6:$B$205,MATCH(B156&amp;"",'الأصناف'!$A$6:$A$205,0))&amp;"","كود غير موجود"))</f>
        <v/>
      </c>
      <c r="G156" s="22">
        <f>IF(OR(B156&amp;""="",NOT(ISNUMBER(A156))),"",IF(COUNTIFS($B$6:$B$1505,B156&amp;"",$A$6:$A$1505,"&gt;"&amp;A156)=0,1,0))</f>
        <v/>
      </c>
    </row>
    <row r="157">
      <c r="A157" s="13" t="n"/>
      <c r="B157" s="5" t="n"/>
      <c r="C157" s="17" t="n"/>
      <c r="D157" s="5" t="n"/>
      <c r="E157" s="5" t="n"/>
      <c r="F157" s="6">
        <f>IF(B157&amp;""="","",IFERROR(INDEX('الأصناف'!$B$6:$B$205,MATCH(B157&amp;"",'الأصناف'!$A$6:$A$205,0))&amp;"","كود غير موجود"))</f>
        <v/>
      </c>
      <c r="G157" s="22">
        <f>IF(OR(B157&amp;""="",NOT(ISNUMBER(A157))),"",IF(COUNTIFS($B$6:$B$1505,B157&amp;"",$A$6:$A$1505,"&gt;"&amp;A157)=0,1,0))</f>
        <v/>
      </c>
    </row>
    <row r="158">
      <c r="A158" s="13" t="n"/>
      <c r="B158" s="5" t="n"/>
      <c r="C158" s="17" t="n"/>
      <c r="D158" s="5" t="n"/>
      <c r="E158" s="5" t="n"/>
      <c r="F158" s="6">
        <f>IF(B158&amp;""="","",IFERROR(INDEX('الأصناف'!$B$6:$B$205,MATCH(B158&amp;"",'الأصناف'!$A$6:$A$205,0))&amp;"","كود غير موجود"))</f>
        <v/>
      </c>
      <c r="G158" s="22">
        <f>IF(OR(B158&amp;""="",NOT(ISNUMBER(A158))),"",IF(COUNTIFS($B$6:$B$1505,B158&amp;"",$A$6:$A$1505,"&gt;"&amp;A158)=0,1,0))</f>
        <v/>
      </c>
    </row>
    <row r="159">
      <c r="A159" s="13" t="n"/>
      <c r="B159" s="5" t="n"/>
      <c r="C159" s="17" t="n"/>
      <c r="D159" s="5" t="n"/>
      <c r="E159" s="5" t="n"/>
      <c r="F159" s="6">
        <f>IF(B159&amp;""="","",IFERROR(INDEX('الأصناف'!$B$6:$B$205,MATCH(B159&amp;"",'الأصناف'!$A$6:$A$205,0))&amp;"","كود غير موجود"))</f>
        <v/>
      </c>
      <c r="G159" s="22">
        <f>IF(OR(B159&amp;""="",NOT(ISNUMBER(A159))),"",IF(COUNTIFS($B$6:$B$1505,B159&amp;"",$A$6:$A$1505,"&gt;"&amp;A159)=0,1,0))</f>
        <v/>
      </c>
    </row>
    <row r="160">
      <c r="A160" s="13" t="n"/>
      <c r="B160" s="5" t="n"/>
      <c r="C160" s="17" t="n"/>
      <c r="D160" s="5" t="n"/>
      <c r="E160" s="5" t="n"/>
      <c r="F160" s="6">
        <f>IF(B160&amp;""="","",IFERROR(INDEX('الأصناف'!$B$6:$B$205,MATCH(B160&amp;"",'الأصناف'!$A$6:$A$205,0))&amp;"","كود غير موجود"))</f>
        <v/>
      </c>
      <c r="G160" s="22">
        <f>IF(OR(B160&amp;""="",NOT(ISNUMBER(A160))),"",IF(COUNTIFS($B$6:$B$1505,B160&amp;"",$A$6:$A$1505,"&gt;"&amp;A160)=0,1,0))</f>
        <v/>
      </c>
    </row>
    <row r="161">
      <c r="A161" s="13" t="n"/>
      <c r="B161" s="5" t="n"/>
      <c r="C161" s="17" t="n"/>
      <c r="D161" s="5" t="n"/>
      <c r="E161" s="5" t="n"/>
      <c r="F161" s="6">
        <f>IF(B161&amp;""="","",IFERROR(INDEX('الأصناف'!$B$6:$B$205,MATCH(B161&amp;"",'الأصناف'!$A$6:$A$205,0))&amp;"","كود غير موجود"))</f>
        <v/>
      </c>
      <c r="G161" s="22">
        <f>IF(OR(B161&amp;""="",NOT(ISNUMBER(A161))),"",IF(COUNTIFS($B$6:$B$1505,B161&amp;"",$A$6:$A$1505,"&gt;"&amp;A161)=0,1,0))</f>
        <v/>
      </c>
    </row>
    <row r="162">
      <c r="A162" s="13" t="n"/>
      <c r="B162" s="5" t="n"/>
      <c r="C162" s="17" t="n"/>
      <c r="D162" s="5" t="n"/>
      <c r="E162" s="5" t="n"/>
      <c r="F162" s="6">
        <f>IF(B162&amp;""="","",IFERROR(INDEX('الأصناف'!$B$6:$B$205,MATCH(B162&amp;"",'الأصناف'!$A$6:$A$205,0))&amp;"","كود غير موجود"))</f>
        <v/>
      </c>
      <c r="G162" s="22">
        <f>IF(OR(B162&amp;""="",NOT(ISNUMBER(A162))),"",IF(COUNTIFS($B$6:$B$1505,B162&amp;"",$A$6:$A$1505,"&gt;"&amp;A162)=0,1,0))</f>
        <v/>
      </c>
    </row>
    <row r="163">
      <c r="A163" s="13" t="n"/>
      <c r="B163" s="5" t="n"/>
      <c r="C163" s="17" t="n"/>
      <c r="D163" s="5" t="n"/>
      <c r="E163" s="5" t="n"/>
      <c r="F163" s="6">
        <f>IF(B163&amp;""="","",IFERROR(INDEX('الأصناف'!$B$6:$B$205,MATCH(B163&amp;"",'الأصناف'!$A$6:$A$205,0))&amp;"","كود غير موجود"))</f>
        <v/>
      </c>
      <c r="G163" s="22">
        <f>IF(OR(B163&amp;""="",NOT(ISNUMBER(A163))),"",IF(COUNTIFS($B$6:$B$1505,B163&amp;"",$A$6:$A$1505,"&gt;"&amp;A163)=0,1,0))</f>
        <v/>
      </c>
    </row>
    <row r="164">
      <c r="A164" s="13" t="n"/>
      <c r="B164" s="5" t="n"/>
      <c r="C164" s="17" t="n"/>
      <c r="D164" s="5" t="n"/>
      <c r="E164" s="5" t="n"/>
      <c r="F164" s="6">
        <f>IF(B164&amp;""="","",IFERROR(INDEX('الأصناف'!$B$6:$B$205,MATCH(B164&amp;"",'الأصناف'!$A$6:$A$205,0))&amp;"","كود غير موجود"))</f>
        <v/>
      </c>
      <c r="G164" s="22">
        <f>IF(OR(B164&amp;""="",NOT(ISNUMBER(A164))),"",IF(COUNTIFS($B$6:$B$1505,B164&amp;"",$A$6:$A$1505,"&gt;"&amp;A164)=0,1,0))</f>
        <v/>
      </c>
    </row>
    <row r="165">
      <c r="A165" s="13" t="n"/>
      <c r="B165" s="5" t="n"/>
      <c r="C165" s="17" t="n"/>
      <c r="D165" s="5" t="n"/>
      <c r="E165" s="5" t="n"/>
      <c r="F165" s="6">
        <f>IF(B165&amp;""="","",IFERROR(INDEX('الأصناف'!$B$6:$B$205,MATCH(B165&amp;"",'الأصناف'!$A$6:$A$205,0))&amp;"","كود غير موجود"))</f>
        <v/>
      </c>
      <c r="G165" s="22">
        <f>IF(OR(B165&amp;""="",NOT(ISNUMBER(A165))),"",IF(COUNTIFS($B$6:$B$1505,B165&amp;"",$A$6:$A$1505,"&gt;"&amp;A165)=0,1,0))</f>
        <v/>
      </c>
    </row>
    <row r="166">
      <c r="A166" s="13" t="n"/>
      <c r="B166" s="5" t="n"/>
      <c r="C166" s="17" t="n"/>
      <c r="D166" s="5" t="n"/>
      <c r="E166" s="5" t="n"/>
      <c r="F166" s="6">
        <f>IF(B166&amp;""="","",IFERROR(INDEX('الأصناف'!$B$6:$B$205,MATCH(B166&amp;"",'الأصناف'!$A$6:$A$205,0))&amp;"","كود غير موجود"))</f>
        <v/>
      </c>
      <c r="G166" s="22">
        <f>IF(OR(B166&amp;""="",NOT(ISNUMBER(A166))),"",IF(COUNTIFS($B$6:$B$1505,B166&amp;"",$A$6:$A$1505,"&gt;"&amp;A166)=0,1,0))</f>
        <v/>
      </c>
    </row>
    <row r="167">
      <c r="A167" s="13" t="n"/>
      <c r="B167" s="5" t="n"/>
      <c r="C167" s="17" t="n"/>
      <c r="D167" s="5" t="n"/>
      <c r="E167" s="5" t="n"/>
      <c r="F167" s="6">
        <f>IF(B167&amp;""="","",IFERROR(INDEX('الأصناف'!$B$6:$B$205,MATCH(B167&amp;"",'الأصناف'!$A$6:$A$205,0))&amp;"","كود غير موجود"))</f>
        <v/>
      </c>
      <c r="G167" s="22">
        <f>IF(OR(B167&amp;""="",NOT(ISNUMBER(A167))),"",IF(COUNTIFS($B$6:$B$1505,B167&amp;"",$A$6:$A$1505,"&gt;"&amp;A167)=0,1,0))</f>
        <v/>
      </c>
    </row>
    <row r="168">
      <c r="A168" s="13" t="n"/>
      <c r="B168" s="5" t="n"/>
      <c r="C168" s="17" t="n"/>
      <c r="D168" s="5" t="n"/>
      <c r="E168" s="5" t="n"/>
      <c r="F168" s="6">
        <f>IF(B168&amp;""="","",IFERROR(INDEX('الأصناف'!$B$6:$B$205,MATCH(B168&amp;"",'الأصناف'!$A$6:$A$205,0))&amp;"","كود غير موجود"))</f>
        <v/>
      </c>
      <c r="G168" s="22">
        <f>IF(OR(B168&amp;""="",NOT(ISNUMBER(A168))),"",IF(COUNTIFS($B$6:$B$1505,B168&amp;"",$A$6:$A$1505,"&gt;"&amp;A168)=0,1,0))</f>
        <v/>
      </c>
    </row>
    <row r="169">
      <c r="A169" s="13" t="n"/>
      <c r="B169" s="5" t="n"/>
      <c r="C169" s="17" t="n"/>
      <c r="D169" s="5" t="n"/>
      <c r="E169" s="5" t="n"/>
      <c r="F169" s="6">
        <f>IF(B169&amp;""="","",IFERROR(INDEX('الأصناف'!$B$6:$B$205,MATCH(B169&amp;"",'الأصناف'!$A$6:$A$205,0))&amp;"","كود غير موجود"))</f>
        <v/>
      </c>
      <c r="G169" s="22">
        <f>IF(OR(B169&amp;""="",NOT(ISNUMBER(A169))),"",IF(COUNTIFS($B$6:$B$1505,B169&amp;"",$A$6:$A$1505,"&gt;"&amp;A169)=0,1,0))</f>
        <v/>
      </c>
    </row>
    <row r="170">
      <c r="A170" s="13" t="n"/>
      <c r="B170" s="5" t="n"/>
      <c r="C170" s="17" t="n"/>
      <c r="D170" s="5" t="n"/>
      <c r="E170" s="5" t="n"/>
      <c r="F170" s="6">
        <f>IF(B170&amp;""="","",IFERROR(INDEX('الأصناف'!$B$6:$B$205,MATCH(B170&amp;"",'الأصناف'!$A$6:$A$205,0))&amp;"","كود غير موجود"))</f>
        <v/>
      </c>
      <c r="G170" s="22">
        <f>IF(OR(B170&amp;""="",NOT(ISNUMBER(A170))),"",IF(COUNTIFS($B$6:$B$1505,B170&amp;"",$A$6:$A$1505,"&gt;"&amp;A170)=0,1,0))</f>
        <v/>
      </c>
    </row>
    <row r="171">
      <c r="A171" s="13" t="n"/>
      <c r="B171" s="5" t="n"/>
      <c r="C171" s="17" t="n"/>
      <c r="D171" s="5" t="n"/>
      <c r="E171" s="5" t="n"/>
      <c r="F171" s="6">
        <f>IF(B171&amp;""="","",IFERROR(INDEX('الأصناف'!$B$6:$B$205,MATCH(B171&amp;"",'الأصناف'!$A$6:$A$205,0))&amp;"","كود غير موجود"))</f>
        <v/>
      </c>
      <c r="G171" s="22">
        <f>IF(OR(B171&amp;""="",NOT(ISNUMBER(A171))),"",IF(COUNTIFS($B$6:$B$1505,B171&amp;"",$A$6:$A$1505,"&gt;"&amp;A171)=0,1,0))</f>
        <v/>
      </c>
    </row>
    <row r="172">
      <c r="A172" s="13" t="n"/>
      <c r="B172" s="5" t="n"/>
      <c r="C172" s="17" t="n"/>
      <c r="D172" s="5" t="n"/>
      <c r="E172" s="5" t="n"/>
      <c r="F172" s="6">
        <f>IF(B172&amp;""="","",IFERROR(INDEX('الأصناف'!$B$6:$B$205,MATCH(B172&amp;"",'الأصناف'!$A$6:$A$205,0))&amp;"","كود غير موجود"))</f>
        <v/>
      </c>
      <c r="G172" s="22">
        <f>IF(OR(B172&amp;""="",NOT(ISNUMBER(A172))),"",IF(COUNTIFS($B$6:$B$1505,B172&amp;"",$A$6:$A$1505,"&gt;"&amp;A172)=0,1,0))</f>
        <v/>
      </c>
    </row>
    <row r="173">
      <c r="A173" s="13" t="n"/>
      <c r="B173" s="5" t="n"/>
      <c r="C173" s="17" t="n"/>
      <c r="D173" s="5" t="n"/>
      <c r="E173" s="5" t="n"/>
      <c r="F173" s="6">
        <f>IF(B173&amp;""="","",IFERROR(INDEX('الأصناف'!$B$6:$B$205,MATCH(B173&amp;"",'الأصناف'!$A$6:$A$205,0))&amp;"","كود غير موجود"))</f>
        <v/>
      </c>
      <c r="G173" s="22">
        <f>IF(OR(B173&amp;""="",NOT(ISNUMBER(A173))),"",IF(COUNTIFS($B$6:$B$1505,B173&amp;"",$A$6:$A$1505,"&gt;"&amp;A173)=0,1,0))</f>
        <v/>
      </c>
    </row>
    <row r="174">
      <c r="A174" s="13" t="n"/>
      <c r="B174" s="5" t="n"/>
      <c r="C174" s="17" t="n"/>
      <c r="D174" s="5" t="n"/>
      <c r="E174" s="5" t="n"/>
      <c r="F174" s="6">
        <f>IF(B174&amp;""="","",IFERROR(INDEX('الأصناف'!$B$6:$B$205,MATCH(B174&amp;"",'الأصناف'!$A$6:$A$205,0))&amp;"","كود غير موجود"))</f>
        <v/>
      </c>
      <c r="G174" s="22">
        <f>IF(OR(B174&amp;""="",NOT(ISNUMBER(A174))),"",IF(COUNTIFS($B$6:$B$1505,B174&amp;"",$A$6:$A$1505,"&gt;"&amp;A174)=0,1,0))</f>
        <v/>
      </c>
    </row>
    <row r="175">
      <c r="A175" s="13" t="n"/>
      <c r="B175" s="5" t="n"/>
      <c r="C175" s="17" t="n"/>
      <c r="D175" s="5" t="n"/>
      <c r="E175" s="5" t="n"/>
      <c r="F175" s="6">
        <f>IF(B175&amp;""="","",IFERROR(INDEX('الأصناف'!$B$6:$B$205,MATCH(B175&amp;"",'الأصناف'!$A$6:$A$205,0))&amp;"","كود غير موجود"))</f>
        <v/>
      </c>
      <c r="G175" s="22">
        <f>IF(OR(B175&amp;""="",NOT(ISNUMBER(A175))),"",IF(COUNTIFS($B$6:$B$1505,B175&amp;"",$A$6:$A$1505,"&gt;"&amp;A175)=0,1,0))</f>
        <v/>
      </c>
    </row>
    <row r="176">
      <c r="A176" s="13" t="n"/>
      <c r="B176" s="5" t="n"/>
      <c r="C176" s="17" t="n"/>
      <c r="D176" s="5" t="n"/>
      <c r="E176" s="5" t="n"/>
      <c r="F176" s="6">
        <f>IF(B176&amp;""="","",IFERROR(INDEX('الأصناف'!$B$6:$B$205,MATCH(B176&amp;"",'الأصناف'!$A$6:$A$205,0))&amp;"","كود غير موجود"))</f>
        <v/>
      </c>
      <c r="G176" s="22">
        <f>IF(OR(B176&amp;""="",NOT(ISNUMBER(A176))),"",IF(COUNTIFS($B$6:$B$1505,B176&amp;"",$A$6:$A$1505,"&gt;"&amp;A176)=0,1,0))</f>
        <v/>
      </c>
    </row>
    <row r="177">
      <c r="A177" s="13" t="n"/>
      <c r="B177" s="5" t="n"/>
      <c r="C177" s="17" t="n"/>
      <c r="D177" s="5" t="n"/>
      <c r="E177" s="5" t="n"/>
      <c r="F177" s="6">
        <f>IF(B177&amp;""="","",IFERROR(INDEX('الأصناف'!$B$6:$B$205,MATCH(B177&amp;"",'الأصناف'!$A$6:$A$205,0))&amp;"","كود غير موجود"))</f>
        <v/>
      </c>
      <c r="G177" s="22">
        <f>IF(OR(B177&amp;""="",NOT(ISNUMBER(A177))),"",IF(COUNTIFS($B$6:$B$1505,B177&amp;"",$A$6:$A$1505,"&gt;"&amp;A177)=0,1,0))</f>
        <v/>
      </c>
    </row>
    <row r="178">
      <c r="A178" s="13" t="n"/>
      <c r="B178" s="5" t="n"/>
      <c r="C178" s="17" t="n"/>
      <c r="D178" s="5" t="n"/>
      <c r="E178" s="5" t="n"/>
      <c r="F178" s="6">
        <f>IF(B178&amp;""="","",IFERROR(INDEX('الأصناف'!$B$6:$B$205,MATCH(B178&amp;"",'الأصناف'!$A$6:$A$205,0))&amp;"","كود غير موجود"))</f>
        <v/>
      </c>
      <c r="G178" s="22">
        <f>IF(OR(B178&amp;""="",NOT(ISNUMBER(A178))),"",IF(COUNTIFS($B$6:$B$1505,B178&amp;"",$A$6:$A$1505,"&gt;"&amp;A178)=0,1,0))</f>
        <v/>
      </c>
    </row>
    <row r="179">
      <c r="A179" s="13" t="n"/>
      <c r="B179" s="5" t="n"/>
      <c r="C179" s="17" t="n"/>
      <c r="D179" s="5" t="n"/>
      <c r="E179" s="5" t="n"/>
      <c r="F179" s="6">
        <f>IF(B179&amp;""="","",IFERROR(INDEX('الأصناف'!$B$6:$B$205,MATCH(B179&amp;"",'الأصناف'!$A$6:$A$205,0))&amp;"","كود غير موجود"))</f>
        <v/>
      </c>
      <c r="G179" s="22">
        <f>IF(OR(B179&amp;""="",NOT(ISNUMBER(A179))),"",IF(COUNTIFS($B$6:$B$1505,B179&amp;"",$A$6:$A$1505,"&gt;"&amp;A179)=0,1,0))</f>
        <v/>
      </c>
    </row>
    <row r="180">
      <c r="A180" s="13" t="n"/>
      <c r="B180" s="5" t="n"/>
      <c r="C180" s="17" t="n"/>
      <c r="D180" s="5" t="n"/>
      <c r="E180" s="5" t="n"/>
      <c r="F180" s="6">
        <f>IF(B180&amp;""="","",IFERROR(INDEX('الأصناف'!$B$6:$B$205,MATCH(B180&amp;"",'الأصناف'!$A$6:$A$205,0))&amp;"","كود غير موجود"))</f>
        <v/>
      </c>
      <c r="G180" s="22">
        <f>IF(OR(B180&amp;""="",NOT(ISNUMBER(A180))),"",IF(COUNTIFS($B$6:$B$1505,B180&amp;"",$A$6:$A$1505,"&gt;"&amp;A180)=0,1,0))</f>
        <v/>
      </c>
    </row>
    <row r="181">
      <c r="A181" s="13" t="n"/>
      <c r="B181" s="5" t="n"/>
      <c r="C181" s="17" t="n"/>
      <c r="D181" s="5" t="n"/>
      <c r="E181" s="5" t="n"/>
      <c r="F181" s="6">
        <f>IF(B181&amp;""="","",IFERROR(INDEX('الأصناف'!$B$6:$B$205,MATCH(B181&amp;"",'الأصناف'!$A$6:$A$205,0))&amp;"","كود غير موجود"))</f>
        <v/>
      </c>
      <c r="G181" s="22">
        <f>IF(OR(B181&amp;""="",NOT(ISNUMBER(A181))),"",IF(COUNTIFS($B$6:$B$1505,B181&amp;"",$A$6:$A$1505,"&gt;"&amp;A181)=0,1,0))</f>
        <v/>
      </c>
    </row>
    <row r="182">
      <c r="A182" s="13" t="n"/>
      <c r="B182" s="5" t="n"/>
      <c r="C182" s="17" t="n"/>
      <c r="D182" s="5" t="n"/>
      <c r="E182" s="5" t="n"/>
      <c r="F182" s="6">
        <f>IF(B182&amp;""="","",IFERROR(INDEX('الأصناف'!$B$6:$B$205,MATCH(B182&amp;"",'الأصناف'!$A$6:$A$205,0))&amp;"","كود غير موجود"))</f>
        <v/>
      </c>
      <c r="G182" s="22">
        <f>IF(OR(B182&amp;""="",NOT(ISNUMBER(A182))),"",IF(COUNTIFS($B$6:$B$1505,B182&amp;"",$A$6:$A$1505,"&gt;"&amp;A182)=0,1,0))</f>
        <v/>
      </c>
    </row>
    <row r="183">
      <c r="A183" s="13" t="n"/>
      <c r="B183" s="5" t="n"/>
      <c r="C183" s="17" t="n"/>
      <c r="D183" s="5" t="n"/>
      <c r="E183" s="5" t="n"/>
      <c r="F183" s="6">
        <f>IF(B183&amp;""="","",IFERROR(INDEX('الأصناف'!$B$6:$B$205,MATCH(B183&amp;"",'الأصناف'!$A$6:$A$205,0))&amp;"","كود غير موجود"))</f>
        <v/>
      </c>
      <c r="G183" s="22">
        <f>IF(OR(B183&amp;""="",NOT(ISNUMBER(A183))),"",IF(COUNTIFS($B$6:$B$1505,B183&amp;"",$A$6:$A$1505,"&gt;"&amp;A183)=0,1,0))</f>
        <v/>
      </c>
    </row>
    <row r="184">
      <c r="A184" s="13" t="n"/>
      <c r="B184" s="5" t="n"/>
      <c r="C184" s="17" t="n"/>
      <c r="D184" s="5" t="n"/>
      <c r="E184" s="5" t="n"/>
      <c r="F184" s="6">
        <f>IF(B184&amp;""="","",IFERROR(INDEX('الأصناف'!$B$6:$B$205,MATCH(B184&amp;"",'الأصناف'!$A$6:$A$205,0))&amp;"","كود غير موجود"))</f>
        <v/>
      </c>
      <c r="G184" s="22">
        <f>IF(OR(B184&amp;""="",NOT(ISNUMBER(A184))),"",IF(COUNTIFS($B$6:$B$1505,B184&amp;"",$A$6:$A$1505,"&gt;"&amp;A184)=0,1,0))</f>
        <v/>
      </c>
    </row>
    <row r="185">
      <c r="A185" s="13" t="n"/>
      <c r="B185" s="5" t="n"/>
      <c r="C185" s="17" t="n"/>
      <c r="D185" s="5" t="n"/>
      <c r="E185" s="5" t="n"/>
      <c r="F185" s="6">
        <f>IF(B185&amp;""="","",IFERROR(INDEX('الأصناف'!$B$6:$B$205,MATCH(B185&amp;"",'الأصناف'!$A$6:$A$205,0))&amp;"","كود غير موجود"))</f>
        <v/>
      </c>
      <c r="G185" s="22">
        <f>IF(OR(B185&amp;""="",NOT(ISNUMBER(A185))),"",IF(COUNTIFS($B$6:$B$1505,B185&amp;"",$A$6:$A$1505,"&gt;"&amp;A185)=0,1,0))</f>
        <v/>
      </c>
    </row>
    <row r="186">
      <c r="A186" s="13" t="n"/>
      <c r="B186" s="5" t="n"/>
      <c r="C186" s="17" t="n"/>
      <c r="D186" s="5" t="n"/>
      <c r="E186" s="5" t="n"/>
      <c r="F186" s="6">
        <f>IF(B186&amp;""="","",IFERROR(INDEX('الأصناف'!$B$6:$B$205,MATCH(B186&amp;"",'الأصناف'!$A$6:$A$205,0))&amp;"","كود غير موجود"))</f>
        <v/>
      </c>
      <c r="G186" s="22">
        <f>IF(OR(B186&amp;""="",NOT(ISNUMBER(A186))),"",IF(COUNTIFS($B$6:$B$1505,B186&amp;"",$A$6:$A$1505,"&gt;"&amp;A186)=0,1,0))</f>
        <v/>
      </c>
    </row>
    <row r="187">
      <c r="A187" s="13" t="n"/>
      <c r="B187" s="5" t="n"/>
      <c r="C187" s="17" t="n"/>
      <c r="D187" s="5" t="n"/>
      <c r="E187" s="5" t="n"/>
      <c r="F187" s="6">
        <f>IF(B187&amp;""="","",IFERROR(INDEX('الأصناف'!$B$6:$B$205,MATCH(B187&amp;"",'الأصناف'!$A$6:$A$205,0))&amp;"","كود غير موجود"))</f>
        <v/>
      </c>
      <c r="G187" s="22">
        <f>IF(OR(B187&amp;""="",NOT(ISNUMBER(A187))),"",IF(COUNTIFS($B$6:$B$1505,B187&amp;"",$A$6:$A$1505,"&gt;"&amp;A187)=0,1,0))</f>
        <v/>
      </c>
    </row>
    <row r="188">
      <c r="A188" s="13" t="n"/>
      <c r="B188" s="5" t="n"/>
      <c r="C188" s="17" t="n"/>
      <c r="D188" s="5" t="n"/>
      <c r="E188" s="5" t="n"/>
      <c r="F188" s="6">
        <f>IF(B188&amp;""="","",IFERROR(INDEX('الأصناف'!$B$6:$B$205,MATCH(B188&amp;"",'الأصناف'!$A$6:$A$205,0))&amp;"","كود غير موجود"))</f>
        <v/>
      </c>
      <c r="G188" s="22">
        <f>IF(OR(B188&amp;""="",NOT(ISNUMBER(A188))),"",IF(COUNTIFS($B$6:$B$1505,B188&amp;"",$A$6:$A$1505,"&gt;"&amp;A188)=0,1,0))</f>
        <v/>
      </c>
    </row>
    <row r="189">
      <c r="A189" s="13" t="n"/>
      <c r="B189" s="5" t="n"/>
      <c r="C189" s="17" t="n"/>
      <c r="D189" s="5" t="n"/>
      <c r="E189" s="5" t="n"/>
      <c r="F189" s="6">
        <f>IF(B189&amp;""="","",IFERROR(INDEX('الأصناف'!$B$6:$B$205,MATCH(B189&amp;"",'الأصناف'!$A$6:$A$205,0))&amp;"","كود غير موجود"))</f>
        <v/>
      </c>
      <c r="G189" s="22">
        <f>IF(OR(B189&amp;""="",NOT(ISNUMBER(A189))),"",IF(COUNTIFS($B$6:$B$1505,B189&amp;"",$A$6:$A$1505,"&gt;"&amp;A189)=0,1,0))</f>
        <v/>
      </c>
    </row>
    <row r="190">
      <c r="A190" s="13" t="n"/>
      <c r="B190" s="5" t="n"/>
      <c r="C190" s="17" t="n"/>
      <c r="D190" s="5" t="n"/>
      <c r="E190" s="5" t="n"/>
      <c r="F190" s="6">
        <f>IF(B190&amp;""="","",IFERROR(INDEX('الأصناف'!$B$6:$B$205,MATCH(B190&amp;"",'الأصناف'!$A$6:$A$205,0))&amp;"","كود غير موجود"))</f>
        <v/>
      </c>
      <c r="G190" s="22">
        <f>IF(OR(B190&amp;""="",NOT(ISNUMBER(A190))),"",IF(COUNTIFS($B$6:$B$1505,B190&amp;"",$A$6:$A$1505,"&gt;"&amp;A190)=0,1,0))</f>
        <v/>
      </c>
    </row>
    <row r="191">
      <c r="A191" s="13" t="n"/>
      <c r="B191" s="5" t="n"/>
      <c r="C191" s="17" t="n"/>
      <c r="D191" s="5" t="n"/>
      <c r="E191" s="5" t="n"/>
      <c r="F191" s="6">
        <f>IF(B191&amp;""="","",IFERROR(INDEX('الأصناف'!$B$6:$B$205,MATCH(B191&amp;"",'الأصناف'!$A$6:$A$205,0))&amp;"","كود غير موجود"))</f>
        <v/>
      </c>
      <c r="G191" s="22">
        <f>IF(OR(B191&amp;""="",NOT(ISNUMBER(A191))),"",IF(COUNTIFS($B$6:$B$1505,B191&amp;"",$A$6:$A$1505,"&gt;"&amp;A191)=0,1,0))</f>
        <v/>
      </c>
    </row>
    <row r="192">
      <c r="A192" s="13" t="n"/>
      <c r="B192" s="5" t="n"/>
      <c r="C192" s="17" t="n"/>
      <c r="D192" s="5" t="n"/>
      <c r="E192" s="5" t="n"/>
      <c r="F192" s="6">
        <f>IF(B192&amp;""="","",IFERROR(INDEX('الأصناف'!$B$6:$B$205,MATCH(B192&amp;"",'الأصناف'!$A$6:$A$205,0))&amp;"","كود غير موجود"))</f>
        <v/>
      </c>
      <c r="G192" s="22">
        <f>IF(OR(B192&amp;""="",NOT(ISNUMBER(A192))),"",IF(COUNTIFS($B$6:$B$1505,B192&amp;"",$A$6:$A$1505,"&gt;"&amp;A192)=0,1,0))</f>
        <v/>
      </c>
    </row>
    <row r="193">
      <c r="A193" s="13" t="n"/>
      <c r="B193" s="5" t="n"/>
      <c r="C193" s="17" t="n"/>
      <c r="D193" s="5" t="n"/>
      <c r="E193" s="5" t="n"/>
      <c r="F193" s="6">
        <f>IF(B193&amp;""="","",IFERROR(INDEX('الأصناف'!$B$6:$B$205,MATCH(B193&amp;"",'الأصناف'!$A$6:$A$205,0))&amp;"","كود غير موجود"))</f>
        <v/>
      </c>
      <c r="G193" s="22">
        <f>IF(OR(B193&amp;""="",NOT(ISNUMBER(A193))),"",IF(COUNTIFS($B$6:$B$1505,B193&amp;"",$A$6:$A$1505,"&gt;"&amp;A193)=0,1,0))</f>
        <v/>
      </c>
    </row>
    <row r="194">
      <c r="A194" s="13" t="n"/>
      <c r="B194" s="5" t="n"/>
      <c r="C194" s="17" t="n"/>
      <c r="D194" s="5" t="n"/>
      <c r="E194" s="5" t="n"/>
      <c r="F194" s="6">
        <f>IF(B194&amp;""="","",IFERROR(INDEX('الأصناف'!$B$6:$B$205,MATCH(B194&amp;"",'الأصناف'!$A$6:$A$205,0))&amp;"","كود غير موجود"))</f>
        <v/>
      </c>
      <c r="G194" s="22">
        <f>IF(OR(B194&amp;""="",NOT(ISNUMBER(A194))),"",IF(COUNTIFS($B$6:$B$1505,B194&amp;"",$A$6:$A$1505,"&gt;"&amp;A194)=0,1,0))</f>
        <v/>
      </c>
    </row>
    <row r="195">
      <c r="A195" s="13" t="n"/>
      <c r="B195" s="5" t="n"/>
      <c r="C195" s="17" t="n"/>
      <c r="D195" s="5" t="n"/>
      <c r="E195" s="5" t="n"/>
      <c r="F195" s="6">
        <f>IF(B195&amp;""="","",IFERROR(INDEX('الأصناف'!$B$6:$B$205,MATCH(B195&amp;"",'الأصناف'!$A$6:$A$205,0))&amp;"","كود غير موجود"))</f>
        <v/>
      </c>
      <c r="G195" s="22">
        <f>IF(OR(B195&amp;""="",NOT(ISNUMBER(A195))),"",IF(COUNTIFS($B$6:$B$1505,B195&amp;"",$A$6:$A$1505,"&gt;"&amp;A195)=0,1,0))</f>
        <v/>
      </c>
    </row>
    <row r="196">
      <c r="A196" s="13" t="n"/>
      <c r="B196" s="5" t="n"/>
      <c r="C196" s="17" t="n"/>
      <c r="D196" s="5" t="n"/>
      <c r="E196" s="5" t="n"/>
      <c r="F196" s="6">
        <f>IF(B196&amp;""="","",IFERROR(INDEX('الأصناف'!$B$6:$B$205,MATCH(B196&amp;"",'الأصناف'!$A$6:$A$205,0))&amp;"","كود غير موجود"))</f>
        <v/>
      </c>
      <c r="G196" s="22">
        <f>IF(OR(B196&amp;""="",NOT(ISNUMBER(A196))),"",IF(COUNTIFS($B$6:$B$1505,B196&amp;"",$A$6:$A$1505,"&gt;"&amp;A196)=0,1,0))</f>
        <v/>
      </c>
    </row>
    <row r="197">
      <c r="A197" s="13" t="n"/>
      <c r="B197" s="5" t="n"/>
      <c r="C197" s="17" t="n"/>
      <c r="D197" s="5" t="n"/>
      <c r="E197" s="5" t="n"/>
      <c r="F197" s="6">
        <f>IF(B197&amp;""="","",IFERROR(INDEX('الأصناف'!$B$6:$B$205,MATCH(B197&amp;"",'الأصناف'!$A$6:$A$205,0))&amp;"","كود غير موجود"))</f>
        <v/>
      </c>
      <c r="G197" s="22">
        <f>IF(OR(B197&amp;""="",NOT(ISNUMBER(A197))),"",IF(COUNTIFS($B$6:$B$1505,B197&amp;"",$A$6:$A$1505,"&gt;"&amp;A197)=0,1,0))</f>
        <v/>
      </c>
    </row>
    <row r="198">
      <c r="A198" s="13" t="n"/>
      <c r="B198" s="5" t="n"/>
      <c r="C198" s="17" t="n"/>
      <c r="D198" s="5" t="n"/>
      <c r="E198" s="5" t="n"/>
      <c r="F198" s="6">
        <f>IF(B198&amp;""="","",IFERROR(INDEX('الأصناف'!$B$6:$B$205,MATCH(B198&amp;"",'الأصناف'!$A$6:$A$205,0))&amp;"","كود غير موجود"))</f>
        <v/>
      </c>
      <c r="G198" s="22">
        <f>IF(OR(B198&amp;""="",NOT(ISNUMBER(A198))),"",IF(COUNTIFS($B$6:$B$1505,B198&amp;"",$A$6:$A$1505,"&gt;"&amp;A198)=0,1,0))</f>
        <v/>
      </c>
    </row>
    <row r="199">
      <c r="A199" s="13" t="n"/>
      <c r="B199" s="5" t="n"/>
      <c r="C199" s="17" t="n"/>
      <c r="D199" s="5" t="n"/>
      <c r="E199" s="5" t="n"/>
      <c r="F199" s="6">
        <f>IF(B199&amp;""="","",IFERROR(INDEX('الأصناف'!$B$6:$B$205,MATCH(B199&amp;"",'الأصناف'!$A$6:$A$205,0))&amp;"","كود غير موجود"))</f>
        <v/>
      </c>
      <c r="G199" s="22">
        <f>IF(OR(B199&amp;""="",NOT(ISNUMBER(A199))),"",IF(COUNTIFS($B$6:$B$1505,B199&amp;"",$A$6:$A$1505,"&gt;"&amp;A199)=0,1,0))</f>
        <v/>
      </c>
    </row>
    <row r="200">
      <c r="A200" s="13" t="n"/>
      <c r="B200" s="5" t="n"/>
      <c r="C200" s="17" t="n"/>
      <c r="D200" s="5" t="n"/>
      <c r="E200" s="5" t="n"/>
      <c r="F200" s="6">
        <f>IF(B200&amp;""="","",IFERROR(INDEX('الأصناف'!$B$6:$B$205,MATCH(B200&amp;"",'الأصناف'!$A$6:$A$205,0))&amp;"","كود غير موجود"))</f>
        <v/>
      </c>
      <c r="G200" s="22">
        <f>IF(OR(B200&amp;""="",NOT(ISNUMBER(A200))),"",IF(COUNTIFS($B$6:$B$1505,B200&amp;"",$A$6:$A$1505,"&gt;"&amp;A200)=0,1,0))</f>
        <v/>
      </c>
    </row>
    <row r="201">
      <c r="A201" s="13" t="n"/>
      <c r="B201" s="5" t="n"/>
      <c r="C201" s="17" t="n"/>
      <c r="D201" s="5" t="n"/>
      <c r="E201" s="5" t="n"/>
      <c r="F201" s="6">
        <f>IF(B201&amp;""="","",IFERROR(INDEX('الأصناف'!$B$6:$B$205,MATCH(B201&amp;"",'الأصناف'!$A$6:$A$205,0))&amp;"","كود غير موجود"))</f>
        <v/>
      </c>
      <c r="G201" s="22">
        <f>IF(OR(B201&amp;""="",NOT(ISNUMBER(A201))),"",IF(COUNTIFS($B$6:$B$1505,B201&amp;"",$A$6:$A$1505,"&gt;"&amp;A201)=0,1,0))</f>
        <v/>
      </c>
    </row>
    <row r="202">
      <c r="A202" s="13" t="n"/>
      <c r="B202" s="5" t="n"/>
      <c r="C202" s="17" t="n"/>
      <c r="D202" s="5" t="n"/>
      <c r="E202" s="5" t="n"/>
      <c r="F202" s="6">
        <f>IF(B202&amp;""="","",IFERROR(INDEX('الأصناف'!$B$6:$B$205,MATCH(B202&amp;"",'الأصناف'!$A$6:$A$205,0))&amp;"","كود غير موجود"))</f>
        <v/>
      </c>
      <c r="G202" s="22">
        <f>IF(OR(B202&amp;""="",NOT(ISNUMBER(A202))),"",IF(COUNTIFS($B$6:$B$1505,B202&amp;"",$A$6:$A$1505,"&gt;"&amp;A202)=0,1,0))</f>
        <v/>
      </c>
    </row>
    <row r="203">
      <c r="A203" s="13" t="n"/>
      <c r="B203" s="5" t="n"/>
      <c r="C203" s="17" t="n"/>
      <c r="D203" s="5" t="n"/>
      <c r="E203" s="5" t="n"/>
      <c r="F203" s="6">
        <f>IF(B203&amp;""="","",IFERROR(INDEX('الأصناف'!$B$6:$B$205,MATCH(B203&amp;"",'الأصناف'!$A$6:$A$205,0))&amp;"","كود غير موجود"))</f>
        <v/>
      </c>
      <c r="G203" s="22">
        <f>IF(OR(B203&amp;""="",NOT(ISNUMBER(A203))),"",IF(COUNTIFS($B$6:$B$1505,B203&amp;"",$A$6:$A$1505,"&gt;"&amp;A203)=0,1,0))</f>
        <v/>
      </c>
    </row>
    <row r="204">
      <c r="A204" s="13" t="n"/>
      <c r="B204" s="5" t="n"/>
      <c r="C204" s="17" t="n"/>
      <c r="D204" s="5" t="n"/>
      <c r="E204" s="5" t="n"/>
      <c r="F204" s="6">
        <f>IF(B204&amp;""="","",IFERROR(INDEX('الأصناف'!$B$6:$B$205,MATCH(B204&amp;"",'الأصناف'!$A$6:$A$205,0))&amp;"","كود غير موجود"))</f>
        <v/>
      </c>
      <c r="G204" s="22">
        <f>IF(OR(B204&amp;""="",NOT(ISNUMBER(A204))),"",IF(COUNTIFS($B$6:$B$1505,B204&amp;"",$A$6:$A$1505,"&gt;"&amp;A204)=0,1,0))</f>
        <v/>
      </c>
    </row>
    <row r="205">
      <c r="A205" s="13" t="n"/>
      <c r="B205" s="5" t="n"/>
      <c r="C205" s="17" t="n"/>
      <c r="D205" s="5" t="n"/>
      <c r="E205" s="5" t="n"/>
      <c r="F205" s="6">
        <f>IF(B205&amp;""="","",IFERROR(INDEX('الأصناف'!$B$6:$B$205,MATCH(B205&amp;"",'الأصناف'!$A$6:$A$205,0))&amp;"","كود غير موجود"))</f>
        <v/>
      </c>
      <c r="G205" s="22">
        <f>IF(OR(B205&amp;""="",NOT(ISNUMBER(A205))),"",IF(COUNTIFS($B$6:$B$1505,B205&amp;"",$A$6:$A$1505,"&gt;"&amp;A205)=0,1,0))</f>
        <v/>
      </c>
    </row>
    <row r="206">
      <c r="A206" s="13" t="n"/>
      <c r="B206" s="5" t="n"/>
      <c r="C206" s="17" t="n"/>
      <c r="D206" s="5" t="n"/>
      <c r="E206" s="5" t="n"/>
      <c r="F206" s="6">
        <f>IF(B206&amp;""="","",IFERROR(INDEX('الأصناف'!$B$6:$B$205,MATCH(B206&amp;"",'الأصناف'!$A$6:$A$205,0))&amp;"","كود غير موجود"))</f>
        <v/>
      </c>
      <c r="G206" s="22">
        <f>IF(OR(B206&amp;""="",NOT(ISNUMBER(A206))),"",IF(COUNTIFS($B$6:$B$1505,B206&amp;"",$A$6:$A$1505,"&gt;"&amp;A206)=0,1,0))</f>
        <v/>
      </c>
    </row>
    <row r="207">
      <c r="A207" s="13" t="n"/>
      <c r="B207" s="5" t="n"/>
      <c r="C207" s="17" t="n"/>
      <c r="D207" s="5" t="n"/>
      <c r="E207" s="5" t="n"/>
      <c r="F207" s="6">
        <f>IF(B207&amp;""="","",IFERROR(INDEX('الأصناف'!$B$6:$B$205,MATCH(B207&amp;"",'الأصناف'!$A$6:$A$205,0))&amp;"","كود غير موجود"))</f>
        <v/>
      </c>
      <c r="G207" s="22">
        <f>IF(OR(B207&amp;""="",NOT(ISNUMBER(A207))),"",IF(COUNTIFS($B$6:$B$1505,B207&amp;"",$A$6:$A$1505,"&gt;"&amp;A207)=0,1,0))</f>
        <v/>
      </c>
    </row>
    <row r="208">
      <c r="A208" s="13" t="n"/>
      <c r="B208" s="5" t="n"/>
      <c r="C208" s="17" t="n"/>
      <c r="D208" s="5" t="n"/>
      <c r="E208" s="5" t="n"/>
      <c r="F208" s="6">
        <f>IF(B208&amp;""="","",IFERROR(INDEX('الأصناف'!$B$6:$B$205,MATCH(B208&amp;"",'الأصناف'!$A$6:$A$205,0))&amp;"","كود غير موجود"))</f>
        <v/>
      </c>
      <c r="G208" s="22">
        <f>IF(OR(B208&amp;""="",NOT(ISNUMBER(A208))),"",IF(COUNTIFS($B$6:$B$1505,B208&amp;"",$A$6:$A$1505,"&gt;"&amp;A208)=0,1,0))</f>
        <v/>
      </c>
    </row>
    <row r="209">
      <c r="A209" s="13" t="n"/>
      <c r="B209" s="5" t="n"/>
      <c r="C209" s="17" t="n"/>
      <c r="D209" s="5" t="n"/>
      <c r="E209" s="5" t="n"/>
      <c r="F209" s="6">
        <f>IF(B209&amp;""="","",IFERROR(INDEX('الأصناف'!$B$6:$B$205,MATCH(B209&amp;"",'الأصناف'!$A$6:$A$205,0))&amp;"","كود غير موجود"))</f>
        <v/>
      </c>
      <c r="G209" s="22">
        <f>IF(OR(B209&amp;""="",NOT(ISNUMBER(A209))),"",IF(COUNTIFS($B$6:$B$1505,B209&amp;"",$A$6:$A$1505,"&gt;"&amp;A209)=0,1,0))</f>
        <v/>
      </c>
    </row>
    <row r="210">
      <c r="A210" s="13" t="n"/>
      <c r="B210" s="5" t="n"/>
      <c r="C210" s="17" t="n"/>
      <c r="D210" s="5" t="n"/>
      <c r="E210" s="5" t="n"/>
      <c r="F210" s="6">
        <f>IF(B210&amp;""="","",IFERROR(INDEX('الأصناف'!$B$6:$B$205,MATCH(B210&amp;"",'الأصناف'!$A$6:$A$205,0))&amp;"","كود غير موجود"))</f>
        <v/>
      </c>
      <c r="G210" s="22">
        <f>IF(OR(B210&amp;""="",NOT(ISNUMBER(A210))),"",IF(COUNTIFS($B$6:$B$1505,B210&amp;"",$A$6:$A$1505,"&gt;"&amp;A210)=0,1,0))</f>
        <v/>
      </c>
    </row>
    <row r="211">
      <c r="A211" s="13" t="n"/>
      <c r="B211" s="5" t="n"/>
      <c r="C211" s="17" t="n"/>
      <c r="D211" s="5" t="n"/>
      <c r="E211" s="5" t="n"/>
      <c r="F211" s="6">
        <f>IF(B211&amp;""="","",IFERROR(INDEX('الأصناف'!$B$6:$B$205,MATCH(B211&amp;"",'الأصناف'!$A$6:$A$205,0))&amp;"","كود غير موجود"))</f>
        <v/>
      </c>
      <c r="G211" s="22">
        <f>IF(OR(B211&amp;""="",NOT(ISNUMBER(A211))),"",IF(COUNTIFS($B$6:$B$1505,B211&amp;"",$A$6:$A$1505,"&gt;"&amp;A211)=0,1,0))</f>
        <v/>
      </c>
    </row>
    <row r="212">
      <c r="A212" s="13" t="n"/>
      <c r="B212" s="5" t="n"/>
      <c r="C212" s="17" t="n"/>
      <c r="D212" s="5" t="n"/>
      <c r="E212" s="5" t="n"/>
      <c r="F212" s="6">
        <f>IF(B212&amp;""="","",IFERROR(INDEX('الأصناف'!$B$6:$B$205,MATCH(B212&amp;"",'الأصناف'!$A$6:$A$205,0))&amp;"","كود غير موجود"))</f>
        <v/>
      </c>
      <c r="G212" s="22">
        <f>IF(OR(B212&amp;""="",NOT(ISNUMBER(A212))),"",IF(COUNTIFS($B$6:$B$1505,B212&amp;"",$A$6:$A$1505,"&gt;"&amp;A212)=0,1,0))</f>
        <v/>
      </c>
    </row>
    <row r="213">
      <c r="A213" s="13" t="n"/>
      <c r="B213" s="5" t="n"/>
      <c r="C213" s="17" t="n"/>
      <c r="D213" s="5" t="n"/>
      <c r="E213" s="5" t="n"/>
      <c r="F213" s="6">
        <f>IF(B213&amp;""="","",IFERROR(INDEX('الأصناف'!$B$6:$B$205,MATCH(B213&amp;"",'الأصناف'!$A$6:$A$205,0))&amp;"","كود غير موجود"))</f>
        <v/>
      </c>
      <c r="G213" s="22">
        <f>IF(OR(B213&amp;""="",NOT(ISNUMBER(A213))),"",IF(COUNTIFS($B$6:$B$1505,B213&amp;"",$A$6:$A$1505,"&gt;"&amp;A213)=0,1,0))</f>
        <v/>
      </c>
    </row>
    <row r="214">
      <c r="A214" s="13" t="n"/>
      <c r="B214" s="5" t="n"/>
      <c r="C214" s="17" t="n"/>
      <c r="D214" s="5" t="n"/>
      <c r="E214" s="5" t="n"/>
      <c r="F214" s="6">
        <f>IF(B214&amp;""="","",IFERROR(INDEX('الأصناف'!$B$6:$B$205,MATCH(B214&amp;"",'الأصناف'!$A$6:$A$205,0))&amp;"","كود غير موجود"))</f>
        <v/>
      </c>
      <c r="G214" s="22">
        <f>IF(OR(B214&amp;""="",NOT(ISNUMBER(A214))),"",IF(COUNTIFS($B$6:$B$1505,B214&amp;"",$A$6:$A$1505,"&gt;"&amp;A214)=0,1,0))</f>
        <v/>
      </c>
    </row>
    <row r="215">
      <c r="A215" s="13" t="n"/>
      <c r="B215" s="5" t="n"/>
      <c r="C215" s="17" t="n"/>
      <c r="D215" s="5" t="n"/>
      <c r="E215" s="5" t="n"/>
      <c r="F215" s="6">
        <f>IF(B215&amp;""="","",IFERROR(INDEX('الأصناف'!$B$6:$B$205,MATCH(B215&amp;"",'الأصناف'!$A$6:$A$205,0))&amp;"","كود غير موجود"))</f>
        <v/>
      </c>
      <c r="G215" s="22">
        <f>IF(OR(B215&amp;""="",NOT(ISNUMBER(A215))),"",IF(COUNTIFS($B$6:$B$1505,B215&amp;"",$A$6:$A$1505,"&gt;"&amp;A215)=0,1,0))</f>
        <v/>
      </c>
    </row>
    <row r="216">
      <c r="A216" s="13" t="n"/>
      <c r="B216" s="5" t="n"/>
      <c r="C216" s="17" t="n"/>
      <c r="D216" s="5" t="n"/>
      <c r="E216" s="5" t="n"/>
      <c r="F216" s="6">
        <f>IF(B216&amp;""="","",IFERROR(INDEX('الأصناف'!$B$6:$B$205,MATCH(B216&amp;"",'الأصناف'!$A$6:$A$205,0))&amp;"","كود غير موجود"))</f>
        <v/>
      </c>
      <c r="G216" s="22">
        <f>IF(OR(B216&amp;""="",NOT(ISNUMBER(A216))),"",IF(COUNTIFS($B$6:$B$1505,B216&amp;"",$A$6:$A$1505,"&gt;"&amp;A216)=0,1,0))</f>
        <v/>
      </c>
    </row>
    <row r="217">
      <c r="A217" s="13" t="n"/>
      <c r="B217" s="5" t="n"/>
      <c r="C217" s="17" t="n"/>
      <c r="D217" s="5" t="n"/>
      <c r="E217" s="5" t="n"/>
      <c r="F217" s="6">
        <f>IF(B217&amp;""="","",IFERROR(INDEX('الأصناف'!$B$6:$B$205,MATCH(B217&amp;"",'الأصناف'!$A$6:$A$205,0))&amp;"","كود غير موجود"))</f>
        <v/>
      </c>
      <c r="G217" s="22">
        <f>IF(OR(B217&amp;""="",NOT(ISNUMBER(A217))),"",IF(COUNTIFS($B$6:$B$1505,B217&amp;"",$A$6:$A$1505,"&gt;"&amp;A217)=0,1,0))</f>
        <v/>
      </c>
    </row>
    <row r="218">
      <c r="A218" s="13" t="n"/>
      <c r="B218" s="5" t="n"/>
      <c r="C218" s="17" t="n"/>
      <c r="D218" s="5" t="n"/>
      <c r="E218" s="5" t="n"/>
      <c r="F218" s="6">
        <f>IF(B218&amp;""="","",IFERROR(INDEX('الأصناف'!$B$6:$B$205,MATCH(B218&amp;"",'الأصناف'!$A$6:$A$205,0))&amp;"","كود غير موجود"))</f>
        <v/>
      </c>
      <c r="G218" s="22">
        <f>IF(OR(B218&amp;""="",NOT(ISNUMBER(A218))),"",IF(COUNTIFS($B$6:$B$1505,B218&amp;"",$A$6:$A$1505,"&gt;"&amp;A218)=0,1,0))</f>
        <v/>
      </c>
    </row>
    <row r="219">
      <c r="A219" s="13" t="n"/>
      <c r="B219" s="5" t="n"/>
      <c r="C219" s="17" t="n"/>
      <c r="D219" s="5" t="n"/>
      <c r="E219" s="5" t="n"/>
      <c r="F219" s="6">
        <f>IF(B219&amp;""="","",IFERROR(INDEX('الأصناف'!$B$6:$B$205,MATCH(B219&amp;"",'الأصناف'!$A$6:$A$205,0))&amp;"","كود غير موجود"))</f>
        <v/>
      </c>
      <c r="G219" s="22">
        <f>IF(OR(B219&amp;""="",NOT(ISNUMBER(A219))),"",IF(COUNTIFS($B$6:$B$1505,B219&amp;"",$A$6:$A$1505,"&gt;"&amp;A219)=0,1,0))</f>
        <v/>
      </c>
    </row>
    <row r="220">
      <c r="A220" s="13" t="n"/>
      <c r="B220" s="5" t="n"/>
      <c r="C220" s="17" t="n"/>
      <c r="D220" s="5" t="n"/>
      <c r="E220" s="5" t="n"/>
      <c r="F220" s="6">
        <f>IF(B220&amp;""="","",IFERROR(INDEX('الأصناف'!$B$6:$B$205,MATCH(B220&amp;"",'الأصناف'!$A$6:$A$205,0))&amp;"","كود غير موجود"))</f>
        <v/>
      </c>
      <c r="G220" s="22">
        <f>IF(OR(B220&amp;""="",NOT(ISNUMBER(A220))),"",IF(COUNTIFS($B$6:$B$1505,B220&amp;"",$A$6:$A$1505,"&gt;"&amp;A220)=0,1,0))</f>
        <v/>
      </c>
    </row>
    <row r="221">
      <c r="A221" s="13" t="n"/>
      <c r="B221" s="5" t="n"/>
      <c r="C221" s="17" t="n"/>
      <c r="D221" s="5" t="n"/>
      <c r="E221" s="5" t="n"/>
      <c r="F221" s="6">
        <f>IF(B221&amp;""="","",IFERROR(INDEX('الأصناف'!$B$6:$B$205,MATCH(B221&amp;"",'الأصناف'!$A$6:$A$205,0))&amp;"","كود غير موجود"))</f>
        <v/>
      </c>
      <c r="G221" s="22">
        <f>IF(OR(B221&amp;""="",NOT(ISNUMBER(A221))),"",IF(COUNTIFS($B$6:$B$1505,B221&amp;"",$A$6:$A$1505,"&gt;"&amp;A221)=0,1,0))</f>
        <v/>
      </c>
    </row>
    <row r="222">
      <c r="A222" s="13" t="n"/>
      <c r="B222" s="5" t="n"/>
      <c r="C222" s="17" t="n"/>
      <c r="D222" s="5" t="n"/>
      <c r="E222" s="5" t="n"/>
      <c r="F222" s="6">
        <f>IF(B222&amp;""="","",IFERROR(INDEX('الأصناف'!$B$6:$B$205,MATCH(B222&amp;"",'الأصناف'!$A$6:$A$205,0))&amp;"","كود غير موجود"))</f>
        <v/>
      </c>
      <c r="G222" s="22">
        <f>IF(OR(B222&amp;""="",NOT(ISNUMBER(A222))),"",IF(COUNTIFS($B$6:$B$1505,B222&amp;"",$A$6:$A$1505,"&gt;"&amp;A222)=0,1,0))</f>
        <v/>
      </c>
    </row>
    <row r="223">
      <c r="A223" s="13" t="n"/>
      <c r="B223" s="5" t="n"/>
      <c r="C223" s="17" t="n"/>
      <c r="D223" s="5" t="n"/>
      <c r="E223" s="5" t="n"/>
      <c r="F223" s="6">
        <f>IF(B223&amp;""="","",IFERROR(INDEX('الأصناف'!$B$6:$B$205,MATCH(B223&amp;"",'الأصناف'!$A$6:$A$205,0))&amp;"","كود غير موجود"))</f>
        <v/>
      </c>
      <c r="G223" s="22">
        <f>IF(OR(B223&amp;""="",NOT(ISNUMBER(A223))),"",IF(COUNTIFS($B$6:$B$1505,B223&amp;"",$A$6:$A$1505,"&gt;"&amp;A223)=0,1,0))</f>
        <v/>
      </c>
    </row>
    <row r="224">
      <c r="A224" s="13" t="n"/>
      <c r="B224" s="5" t="n"/>
      <c r="C224" s="17" t="n"/>
      <c r="D224" s="5" t="n"/>
      <c r="E224" s="5" t="n"/>
      <c r="F224" s="6">
        <f>IF(B224&amp;""="","",IFERROR(INDEX('الأصناف'!$B$6:$B$205,MATCH(B224&amp;"",'الأصناف'!$A$6:$A$205,0))&amp;"","كود غير موجود"))</f>
        <v/>
      </c>
      <c r="G224" s="22">
        <f>IF(OR(B224&amp;""="",NOT(ISNUMBER(A224))),"",IF(COUNTIFS($B$6:$B$1505,B224&amp;"",$A$6:$A$1505,"&gt;"&amp;A224)=0,1,0))</f>
        <v/>
      </c>
    </row>
    <row r="225">
      <c r="A225" s="13" t="n"/>
      <c r="B225" s="5" t="n"/>
      <c r="C225" s="17" t="n"/>
      <c r="D225" s="5" t="n"/>
      <c r="E225" s="5" t="n"/>
      <c r="F225" s="6">
        <f>IF(B225&amp;""="","",IFERROR(INDEX('الأصناف'!$B$6:$B$205,MATCH(B225&amp;"",'الأصناف'!$A$6:$A$205,0))&amp;"","كود غير موجود"))</f>
        <v/>
      </c>
      <c r="G225" s="22">
        <f>IF(OR(B225&amp;""="",NOT(ISNUMBER(A225))),"",IF(COUNTIFS($B$6:$B$1505,B225&amp;"",$A$6:$A$1505,"&gt;"&amp;A225)=0,1,0))</f>
        <v/>
      </c>
    </row>
    <row r="226">
      <c r="A226" s="13" t="n"/>
      <c r="B226" s="5" t="n"/>
      <c r="C226" s="17" t="n"/>
      <c r="D226" s="5" t="n"/>
      <c r="E226" s="5" t="n"/>
      <c r="F226" s="6">
        <f>IF(B226&amp;""="","",IFERROR(INDEX('الأصناف'!$B$6:$B$205,MATCH(B226&amp;"",'الأصناف'!$A$6:$A$205,0))&amp;"","كود غير موجود"))</f>
        <v/>
      </c>
      <c r="G226" s="22">
        <f>IF(OR(B226&amp;""="",NOT(ISNUMBER(A226))),"",IF(COUNTIFS($B$6:$B$1505,B226&amp;"",$A$6:$A$1505,"&gt;"&amp;A226)=0,1,0))</f>
        <v/>
      </c>
    </row>
    <row r="227">
      <c r="A227" s="13" t="n"/>
      <c r="B227" s="5" t="n"/>
      <c r="C227" s="17" t="n"/>
      <c r="D227" s="5" t="n"/>
      <c r="E227" s="5" t="n"/>
      <c r="F227" s="6">
        <f>IF(B227&amp;""="","",IFERROR(INDEX('الأصناف'!$B$6:$B$205,MATCH(B227&amp;"",'الأصناف'!$A$6:$A$205,0))&amp;"","كود غير موجود"))</f>
        <v/>
      </c>
      <c r="G227" s="22">
        <f>IF(OR(B227&amp;""="",NOT(ISNUMBER(A227))),"",IF(COUNTIFS($B$6:$B$1505,B227&amp;"",$A$6:$A$1505,"&gt;"&amp;A227)=0,1,0))</f>
        <v/>
      </c>
    </row>
    <row r="228">
      <c r="A228" s="13" t="n"/>
      <c r="B228" s="5" t="n"/>
      <c r="C228" s="17" t="n"/>
      <c r="D228" s="5" t="n"/>
      <c r="E228" s="5" t="n"/>
      <c r="F228" s="6">
        <f>IF(B228&amp;""="","",IFERROR(INDEX('الأصناف'!$B$6:$B$205,MATCH(B228&amp;"",'الأصناف'!$A$6:$A$205,0))&amp;"","كود غير موجود"))</f>
        <v/>
      </c>
      <c r="G228" s="22">
        <f>IF(OR(B228&amp;""="",NOT(ISNUMBER(A228))),"",IF(COUNTIFS($B$6:$B$1505,B228&amp;"",$A$6:$A$1505,"&gt;"&amp;A228)=0,1,0))</f>
        <v/>
      </c>
    </row>
    <row r="229">
      <c r="A229" s="13" t="n"/>
      <c r="B229" s="5" t="n"/>
      <c r="C229" s="17" t="n"/>
      <c r="D229" s="5" t="n"/>
      <c r="E229" s="5" t="n"/>
      <c r="F229" s="6">
        <f>IF(B229&amp;""="","",IFERROR(INDEX('الأصناف'!$B$6:$B$205,MATCH(B229&amp;"",'الأصناف'!$A$6:$A$205,0))&amp;"","كود غير موجود"))</f>
        <v/>
      </c>
      <c r="G229" s="22">
        <f>IF(OR(B229&amp;""="",NOT(ISNUMBER(A229))),"",IF(COUNTIFS($B$6:$B$1505,B229&amp;"",$A$6:$A$1505,"&gt;"&amp;A229)=0,1,0))</f>
        <v/>
      </c>
    </row>
    <row r="230">
      <c r="A230" s="13" t="n"/>
      <c r="B230" s="5" t="n"/>
      <c r="C230" s="17" t="n"/>
      <c r="D230" s="5" t="n"/>
      <c r="E230" s="5" t="n"/>
      <c r="F230" s="6">
        <f>IF(B230&amp;""="","",IFERROR(INDEX('الأصناف'!$B$6:$B$205,MATCH(B230&amp;"",'الأصناف'!$A$6:$A$205,0))&amp;"","كود غير موجود"))</f>
        <v/>
      </c>
      <c r="G230" s="22">
        <f>IF(OR(B230&amp;""="",NOT(ISNUMBER(A230))),"",IF(COUNTIFS($B$6:$B$1505,B230&amp;"",$A$6:$A$1505,"&gt;"&amp;A230)=0,1,0))</f>
        <v/>
      </c>
    </row>
    <row r="231">
      <c r="A231" s="13" t="n"/>
      <c r="B231" s="5" t="n"/>
      <c r="C231" s="17" t="n"/>
      <c r="D231" s="5" t="n"/>
      <c r="E231" s="5" t="n"/>
      <c r="F231" s="6">
        <f>IF(B231&amp;""="","",IFERROR(INDEX('الأصناف'!$B$6:$B$205,MATCH(B231&amp;"",'الأصناف'!$A$6:$A$205,0))&amp;"","كود غير موجود"))</f>
        <v/>
      </c>
      <c r="G231" s="22">
        <f>IF(OR(B231&amp;""="",NOT(ISNUMBER(A231))),"",IF(COUNTIFS($B$6:$B$1505,B231&amp;"",$A$6:$A$1505,"&gt;"&amp;A231)=0,1,0))</f>
        <v/>
      </c>
    </row>
    <row r="232">
      <c r="A232" s="13" t="n"/>
      <c r="B232" s="5" t="n"/>
      <c r="C232" s="17" t="n"/>
      <c r="D232" s="5" t="n"/>
      <c r="E232" s="5" t="n"/>
      <c r="F232" s="6">
        <f>IF(B232&amp;""="","",IFERROR(INDEX('الأصناف'!$B$6:$B$205,MATCH(B232&amp;"",'الأصناف'!$A$6:$A$205,0))&amp;"","كود غير موجود"))</f>
        <v/>
      </c>
      <c r="G232" s="22">
        <f>IF(OR(B232&amp;""="",NOT(ISNUMBER(A232))),"",IF(COUNTIFS($B$6:$B$1505,B232&amp;"",$A$6:$A$1505,"&gt;"&amp;A232)=0,1,0))</f>
        <v/>
      </c>
    </row>
    <row r="233">
      <c r="A233" s="13" t="n"/>
      <c r="B233" s="5" t="n"/>
      <c r="C233" s="17" t="n"/>
      <c r="D233" s="5" t="n"/>
      <c r="E233" s="5" t="n"/>
      <c r="F233" s="6">
        <f>IF(B233&amp;""="","",IFERROR(INDEX('الأصناف'!$B$6:$B$205,MATCH(B233&amp;"",'الأصناف'!$A$6:$A$205,0))&amp;"","كود غير موجود"))</f>
        <v/>
      </c>
      <c r="G233" s="22">
        <f>IF(OR(B233&amp;""="",NOT(ISNUMBER(A233))),"",IF(COUNTIFS($B$6:$B$1505,B233&amp;"",$A$6:$A$1505,"&gt;"&amp;A233)=0,1,0))</f>
        <v/>
      </c>
    </row>
    <row r="234">
      <c r="A234" s="13" t="n"/>
      <c r="B234" s="5" t="n"/>
      <c r="C234" s="17" t="n"/>
      <c r="D234" s="5" t="n"/>
      <c r="E234" s="5" t="n"/>
      <c r="F234" s="6">
        <f>IF(B234&amp;""="","",IFERROR(INDEX('الأصناف'!$B$6:$B$205,MATCH(B234&amp;"",'الأصناف'!$A$6:$A$205,0))&amp;"","كود غير موجود"))</f>
        <v/>
      </c>
      <c r="G234" s="22">
        <f>IF(OR(B234&amp;""="",NOT(ISNUMBER(A234))),"",IF(COUNTIFS($B$6:$B$1505,B234&amp;"",$A$6:$A$1505,"&gt;"&amp;A234)=0,1,0))</f>
        <v/>
      </c>
    </row>
    <row r="235">
      <c r="A235" s="13" t="n"/>
      <c r="B235" s="5" t="n"/>
      <c r="C235" s="17" t="n"/>
      <c r="D235" s="5" t="n"/>
      <c r="E235" s="5" t="n"/>
      <c r="F235" s="6">
        <f>IF(B235&amp;""="","",IFERROR(INDEX('الأصناف'!$B$6:$B$205,MATCH(B235&amp;"",'الأصناف'!$A$6:$A$205,0))&amp;"","كود غير موجود"))</f>
        <v/>
      </c>
      <c r="G235" s="22">
        <f>IF(OR(B235&amp;""="",NOT(ISNUMBER(A235))),"",IF(COUNTIFS($B$6:$B$1505,B235&amp;"",$A$6:$A$1505,"&gt;"&amp;A235)=0,1,0))</f>
        <v/>
      </c>
    </row>
    <row r="236">
      <c r="A236" s="13" t="n"/>
      <c r="B236" s="5" t="n"/>
      <c r="C236" s="17" t="n"/>
      <c r="D236" s="5" t="n"/>
      <c r="E236" s="5" t="n"/>
      <c r="F236" s="6">
        <f>IF(B236&amp;""="","",IFERROR(INDEX('الأصناف'!$B$6:$B$205,MATCH(B236&amp;"",'الأصناف'!$A$6:$A$205,0))&amp;"","كود غير موجود"))</f>
        <v/>
      </c>
      <c r="G236" s="22">
        <f>IF(OR(B236&amp;""="",NOT(ISNUMBER(A236))),"",IF(COUNTIFS($B$6:$B$1505,B236&amp;"",$A$6:$A$1505,"&gt;"&amp;A236)=0,1,0))</f>
        <v/>
      </c>
    </row>
    <row r="237">
      <c r="A237" s="13" t="n"/>
      <c r="B237" s="5" t="n"/>
      <c r="C237" s="17" t="n"/>
      <c r="D237" s="5" t="n"/>
      <c r="E237" s="5" t="n"/>
      <c r="F237" s="6">
        <f>IF(B237&amp;""="","",IFERROR(INDEX('الأصناف'!$B$6:$B$205,MATCH(B237&amp;"",'الأصناف'!$A$6:$A$205,0))&amp;"","كود غير موجود"))</f>
        <v/>
      </c>
      <c r="G237" s="22">
        <f>IF(OR(B237&amp;""="",NOT(ISNUMBER(A237))),"",IF(COUNTIFS($B$6:$B$1505,B237&amp;"",$A$6:$A$1505,"&gt;"&amp;A237)=0,1,0))</f>
        <v/>
      </c>
    </row>
    <row r="238">
      <c r="A238" s="13" t="n"/>
      <c r="B238" s="5" t="n"/>
      <c r="C238" s="17" t="n"/>
      <c r="D238" s="5" t="n"/>
      <c r="E238" s="5" t="n"/>
      <c r="F238" s="6">
        <f>IF(B238&amp;""="","",IFERROR(INDEX('الأصناف'!$B$6:$B$205,MATCH(B238&amp;"",'الأصناف'!$A$6:$A$205,0))&amp;"","كود غير موجود"))</f>
        <v/>
      </c>
      <c r="G238" s="22">
        <f>IF(OR(B238&amp;""="",NOT(ISNUMBER(A238))),"",IF(COUNTIFS($B$6:$B$1505,B238&amp;"",$A$6:$A$1505,"&gt;"&amp;A238)=0,1,0))</f>
        <v/>
      </c>
    </row>
    <row r="239">
      <c r="A239" s="13" t="n"/>
      <c r="B239" s="5" t="n"/>
      <c r="C239" s="17" t="n"/>
      <c r="D239" s="5" t="n"/>
      <c r="E239" s="5" t="n"/>
      <c r="F239" s="6">
        <f>IF(B239&amp;""="","",IFERROR(INDEX('الأصناف'!$B$6:$B$205,MATCH(B239&amp;"",'الأصناف'!$A$6:$A$205,0))&amp;"","كود غير موجود"))</f>
        <v/>
      </c>
      <c r="G239" s="22">
        <f>IF(OR(B239&amp;""="",NOT(ISNUMBER(A239))),"",IF(COUNTIFS($B$6:$B$1505,B239&amp;"",$A$6:$A$1505,"&gt;"&amp;A239)=0,1,0))</f>
        <v/>
      </c>
    </row>
    <row r="240">
      <c r="A240" s="13" t="n"/>
      <c r="B240" s="5" t="n"/>
      <c r="C240" s="17" t="n"/>
      <c r="D240" s="5" t="n"/>
      <c r="E240" s="5" t="n"/>
      <c r="F240" s="6">
        <f>IF(B240&amp;""="","",IFERROR(INDEX('الأصناف'!$B$6:$B$205,MATCH(B240&amp;"",'الأصناف'!$A$6:$A$205,0))&amp;"","كود غير موجود"))</f>
        <v/>
      </c>
      <c r="G240" s="22">
        <f>IF(OR(B240&amp;""="",NOT(ISNUMBER(A240))),"",IF(COUNTIFS($B$6:$B$1505,B240&amp;"",$A$6:$A$1505,"&gt;"&amp;A240)=0,1,0))</f>
        <v/>
      </c>
    </row>
    <row r="241">
      <c r="A241" s="13" t="n"/>
      <c r="B241" s="5" t="n"/>
      <c r="C241" s="17" t="n"/>
      <c r="D241" s="5" t="n"/>
      <c r="E241" s="5" t="n"/>
      <c r="F241" s="6">
        <f>IF(B241&amp;""="","",IFERROR(INDEX('الأصناف'!$B$6:$B$205,MATCH(B241&amp;"",'الأصناف'!$A$6:$A$205,0))&amp;"","كود غير موجود"))</f>
        <v/>
      </c>
      <c r="G241" s="22">
        <f>IF(OR(B241&amp;""="",NOT(ISNUMBER(A241))),"",IF(COUNTIFS($B$6:$B$1505,B241&amp;"",$A$6:$A$1505,"&gt;"&amp;A241)=0,1,0))</f>
        <v/>
      </c>
    </row>
    <row r="242">
      <c r="A242" s="13" t="n"/>
      <c r="B242" s="5" t="n"/>
      <c r="C242" s="17" t="n"/>
      <c r="D242" s="5" t="n"/>
      <c r="E242" s="5" t="n"/>
      <c r="F242" s="6">
        <f>IF(B242&amp;""="","",IFERROR(INDEX('الأصناف'!$B$6:$B$205,MATCH(B242&amp;"",'الأصناف'!$A$6:$A$205,0))&amp;"","كود غير موجود"))</f>
        <v/>
      </c>
      <c r="G242" s="22">
        <f>IF(OR(B242&amp;""="",NOT(ISNUMBER(A242))),"",IF(COUNTIFS($B$6:$B$1505,B242&amp;"",$A$6:$A$1505,"&gt;"&amp;A242)=0,1,0))</f>
        <v/>
      </c>
    </row>
    <row r="243">
      <c r="A243" s="13" t="n"/>
      <c r="B243" s="5" t="n"/>
      <c r="C243" s="17" t="n"/>
      <c r="D243" s="5" t="n"/>
      <c r="E243" s="5" t="n"/>
      <c r="F243" s="6">
        <f>IF(B243&amp;""="","",IFERROR(INDEX('الأصناف'!$B$6:$B$205,MATCH(B243&amp;"",'الأصناف'!$A$6:$A$205,0))&amp;"","كود غير موجود"))</f>
        <v/>
      </c>
      <c r="G243" s="22">
        <f>IF(OR(B243&amp;""="",NOT(ISNUMBER(A243))),"",IF(COUNTIFS($B$6:$B$1505,B243&amp;"",$A$6:$A$1505,"&gt;"&amp;A243)=0,1,0))</f>
        <v/>
      </c>
    </row>
    <row r="244">
      <c r="A244" s="13" t="n"/>
      <c r="B244" s="5" t="n"/>
      <c r="C244" s="17" t="n"/>
      <c r="D244" s="5" t="n"/>
      <c r="E244" s="5" t="n"/>
      <c r="F244" s="6">
        <f>IF(B244&amp;""="","",IFERROR(INDEX('الأصناف'!$B$6:$B$205,MATCH(B244&amp;"",'الأصناف'!$A$6:$A$205,0))&amp;"","كود غير موجود"))</f>
        <v/>
      </c>
      <c r="G244" s="22">
        <f>IF(OR(B244&amp;""="",NOT(ISNUMBER(A244))),"",IF(COUNTIFS($B$6:$B$1505,B244&amp;"",$A$6:$A$1505,"&gt;"&amp;A244)=0,1,0))</f>
        <v/>
      </c>
    </row>
    <row r="245">
      <c r="A245" s="13" t="n"/>
      <c r="B245" s="5" t="n"/>
      <c r="C245" s="17" t="n"/>
      <c r="D245" s="5" t="n"/>
      <c r="E245" s="5" t="n"/>
      <c r="F245" s="6">
        <f>IF(B245&amp;""="","",IFERROR(INDEX('الأصناف'!$B$6:$B$205,MATCH(B245&amp;"",'الأصناف'!$A$6:$A$205,0))&amp;"","كود غير موجود"))</f>
        <v/>
      </c>
      <c r="G245" s="22">
        <f>IF(OR(B245&amp;""="",NOT(ISNUMBER(A245))),"",IF(COUNTIFS($B$6:$B$1505,B245&amp;"",$A$6:$A$1505,"&gt;"&amp;A245)=0,1,0))</f>
        <v/>
      </c>
    </row>
    <row r="246">
      <c r="A246" s="13" t="n"/>
      <c r="B246" s="5" t="n"/>
      <c r="C246" s="17" t="n"/>
      <c r="D246" s="5" t="n"/>
      <c r="E246" s="5" t="n"/>
      <c r="F246" s="6">
        <f>IF(B246&amp;""="","",IFERROR(INDEX('الأصناف'!$B$6:$B$205,MATCH(B246&amp;"",'الأصناف'!$A$6:$A$205,0))&amp;"","كود غير موجود"))</f>
        <v/>
      </c>
      <c r="G246" s="22">
        <f>IF(OR(B246&amp;""="",NOT(ISNUMBER(A246))),"",IF(COUNTIFS($B$6:$B$1505,B246&amp;"",$A$6:$A$1505,"&gt;"&amp;A246)=0,1,0))</f>
        <v/>
      </c>
    </row>
    <row r="247">
      <c r="A247" s="13" t="n"/>
      <c r="B247" s="5" t="n"/>
      <c r="C247" s="17" t="n"/>
      <c r="D247" s="5" t="n"/>
      <c r="E247" s="5" t="n"/>
      <c r="F247" s="6">
        <f>IF(B247&amp;""="","",IFERROR(INDEX('الأصناف'!$B$6:$B$205,MATCH(B247&amp;"",'الأصناف'!$A$6:$A$205,0))&amp;"","كود غير موجود"))</f>
        <v/>
      </c>
      <c r="G247" s="22">
        <f>IF(OR(B247&amp;""="",NOT(ISNUMBER(A247))),"",IF(COUNTIFS($B$6:$B$1505,B247&amp;"",$A$6:$A$1505,"&gt;"&amp;A247)=0,1,0))</f>
        <v/>
      </c>
    </row>
    <row r="248">
      <c r="A248" s="13" t="n"/>
      <c r="B248" s="5" t="n"/>
      <c r="C248" s="17" t="n"/>
      <c r="D248" s="5" t="n"/>
      <c r="E248" s="5" t="n"/>
      <c r="F248" s="6">
        <f>IF(B248&amp;""="","",IFERROR(INDEX('الأصناف'!$B$6:$B$205,MATCH(B248&amp;"",'الأصناف'!$A$6:$A$205,0))&amp;"","كود غير موجود"))</f>
        <v/>
      </c>
      <c r="G248" s="22">
        <f>IF(OR(B248&amp;""="",NOT(ISNUMBER(A248))),"",IF(COUNTIFS($B$6:$B$1505,B248&amp;"",$A$6:$A$1505,"&gt;"&amp;A248)=0,1,0))</f>
        <v/>
      </c>
    </row>
    <row r="249">
      <c r="A249" s="13" t="n"/>
      <c r="B249" s="5" t="n"/>
      <c r="C249" s="17" t="n"/>
      <c r="D249" s="5" t="n"/>
      <c r="E249" s="5" t="n"/>
      <c r="F249" s="6">
        <f>IF(B249&amp;""="","",IFERROR(INDEX('الأصناف'!$B$6:$B$205,MATCH(B249&amp;"",'الأصناف'!$A$6:$A$205,0))&amp;"","كود غير موجود"))</f>
        <v/>
      </c>
      <c r="G249" s="22">
        <f>IF(OR(B249&amp;""="",NOT(ISNUMBER(A249))),"",IF(COUNTIFS($B$6:$B$1505,B249&amp;"",$A$6:$A$1505,"&gt;"&amp;A249)=0,1,0))</f>
        <v/>
      </c>
    </row>
    <row r="250">
      <c r="A250" s="13" t="n"/>
      <c r="B250" s="5" t="n"/>
      <c r="C250" s="17" t="n"/>
      <c r="D250" s="5" t="n"/>
      <c r="E250" s="5" t="n"/>
      <c r="F250" s="6">
        <f>IF(B250&amp;""="","",IFERROR(INDEX('الأصناف'!$B$6:$B$205,MATCH(B250&amp;"",'الأصناف'!$A$6:$A$205,0))&amp;"","كود غير موجود"))</f>
        <v/>
      </c>
      <c r="G250" s="22">
        <f>IF(OR(B250&amp;""="",NOT(ISNUMBER(A250))),"",IF(COUNTIFS($B$6:$B$1505,B250&amp;"",$A$6:$A$1505,"&gt;"&amp;A250)=0,1,0))</f>
        <v/>
      </c>
    </row>
    <row r="251">
      <c r="A251" s="13" t="n"/>
      <c r="B251" s="5" t="n"/>
      <c r="C251" s="17" t="n"/>
      <c r="D251" s="5" t="n"/>
      <c r="E251" s="5" t="n"/>
      <c r="F251" s="6">
        <f>IF(B251&amp;""="","",IFERROR(INDEX('الأصناف'!$B$6:$B$205,MATCH(B251&amp;"",'الأصناف'!$A$6:$A$205,0))&amp;"","كود غير موجود"))</f>
        <v/>
      </c>
      <c r="G251" s="22">
        <f>IF(OR(B251&amp;""="",NOT(ISNUMBER(A251))),"",IF(COUNTIFS($B$6:$B$1505,B251&amp;"",$A$6:$A$1505,"&gt;"&amp;A251)=0,1,0))</f>
        <v/>
      </c>
    </row>
    <row r="252">
      <c r="A252" s="13" t="n"/>
      <c r="B252" s="5" t="n"/>
      <c r="C252" s="17" t="n"/>
      <c r="D252" s="5" t="n"/>
      <c r="E252" s="5" t="n"/>
      <c r="F252" s="6">
        <f>IF(B252&amp;""="","",IFERROR(INDEX('الأصناف'!$B$6:$B$205,MATCH(B252&amp;"",'الأصناف'!$A$6:$A$205,0))&amp;"","كود غير موجود"))</f>
        <v/>
      </c>
      <c r="G252" s="22">
        <f>IF(OR(B252&amp;""="",NOT(ISNUMBER(A252))),"",IF(COUNTIFS($B$6:$B$1505,B252&amp;"",$A$6:$A$1505,"&gt;"&amp;A252)=0,1,0))</f>
        <v/>
      </c>
    </row>
    <row r="253">
      <c r="A253" s="13" t="n"/>
      <c r="B253" s="5" t="n"/>
      <c r="C253" s="17" t="n"/>
      <c r="D253" s="5" t="n"/>
      <c r="E253" s="5" t="n"/>
      <c r="F253" s="6">
        <f>IF(B253&amp;""="","",IFERROR(INDEX('الأصناف'!$B$6:$B$205,MATCH(B253&amp;"",'الأصناف'!$A$6:$A$205,0))&amp;"","كود غير موجود"))</f>
        <v/>
      </c>
      <c r="G253" s="22">
        <f>IF(OR(B253&amp;""="",NOT(ISNUMBER(A253))),"",IF(COUNTIFS($B$6:$B$1505,B253&amp;"",$A$6:$A$1505,"&gt;"&amp;A253)=0,1,0))</f>
        <v/>
      </c>
    </row>
    <row r="254">
      <c r="A254" s="13" t="n"/>
      <c r="B254" s="5" t="n"/>
      <c r="C254" s="17" t="n"/>
      <c r="D254" s="5" t="n"/>
      <c r="E254" s="5" t="n"/>
      <c r="F254" s="6">
        <f>IF(B254&amp;""="","",IFERROR(INDEX('الأصناف'!$B$6:$B$205,MATCH(B254&amp;"",'الأصناف'!$A$6:$A$205,0))&amp;"","كود غير موجود"))</f>
        <v/>
      </c>
      <c r="G254" s="22">
        <f>IF(OR(B254&amp;""="",NOT(ISNUMBER(A254))),"",IF(COUNTIFS($B$6:$B$1505,B254&amp;"",$A$6:$A$1505,"&gt;"&amp;A254)=0,1,0))</f>
        <v/>
      </c>
    </row>
    <row r="255">
      <c r="A255" s="13" t="n"/>
      <c r="B255" s="5" t="n"/>
      <c r="C255" s="17" t="n"/>
      <c r="D255" s="5" t="n"/>
      <c r="E255" s="5" t="n"/>
      <c r="F255" s="6">
        <f>IF(B255&amp;""="","",IFERROR(INDEX('الأصناف'!$B$6:$B$205,MATCH(B255&amp;"",'الأصناف'!$A$6:$A$205,0))&amp;"","كود غير موجود"))</f>
        <v/>
      </c>
      <c r="G255" s="22">
        <f>IF(OR(B255&amp;""="",NOT(ISNUMBER(A255))),"",IF(COUNTIFS($B$6:$B$1505,B255&amp;"",$A$6:$A$1505,"&gt;"&amp;A255)=0,1,0))</f>
        <v/>
      </c>
    </row>
    <row r="256">
      <c r="A256" s="13" t="n"/>
      <c r="B256" s="5" t="n"/>
      <c r="C256" s="17" t="n"/>
      <c r="D256" s="5" t="n"/>
      <c r="E256" s="5" t="n"/>
      <c r="F256" s="6">
        <f>IF(B256&amp;""="","",IFERROR(INDEX('الأصناف'!$B$6:$B$205,MATCH(B256&amp;"",'الأصناف'!$A$6:$A$205,0))&amp;"","كود غير موجود"))</f>
        <v/>
      </c>
      <c r="G256" s="22">
        <f>IF(OR(B256&amp;""="",NOT(ISNUMBER(A256))),"",IF(COUNTIFS($B$6:$B$1505,B256&amp;"",$A$6:$A$1505,"&gt;"&amp;A256)=0,1,0))</f>
        <v/>
      </c>
    </row>
    <row r="257">
      <c r="A257" s="13" t="n"/>
      <c r="B257" s="5" t="n"/>
      <c r="C257" s="17" t="n"/>
      <c r="D257" s="5" t="n"/>
      <c r="E257" s="5" t="n"/>
      <c r="F257" s="6">
        <f>IF(B257&amp;""="","",IFERROR(INDEX('الأصناف'!$B$6:$B$205,MATCH(B257&amp;"",'الأصناف'!$A$6:$A$205,0))&amp;"","كود غير موجود"))</f>
        <v/>
      </c>
      <c r="G257" s="22">
        <f>IF(OR(B257&amp;""="",NOT(ISNUMBER(A257))),"",IF(COUNTIFS($B$6:$B$1505,B257&amp;"",$A$6:$A$1505,"&gt;"&amp;A257)=0,1,0))</f>
        <v/>
      </c>
    </row>
    <row r="258">
      <c r="A258" s="13" t="n"/>
      <c r="B258" s="5" t="n"/>
      <c r="C258" s="17" t="n"/>
      <c r="D258" s="5" t="n"/>
      <c r="E258" s="5" t="n"/>
      <c r="F258" s="6">
        <f>IF(B258&amp;""="","",IFERROR(INDEX('الأصناف'!$B$6:$B$205,MATCH(B258&amp;"",'الأصناف'!$A$6:$A$205,0))&amp;"","كود غير موجود"))</f>
        <v/>
      </c>
      <c r="G258" s="22">
        <f>IF(OR(B258&amp;""="",NOT(ISNUMBER(A258))),"",IF(COUNTIFS($B$6:$B$1505,B258&amp;"",$A$6:$A$1505,"&gt;"&amp;A258)=0,1,0))</f>
        <v/>
      </c>
    </row>
    <row r="259">
      <c r="A259" s="13" t="n"/>
      <c r="B259" s="5" t="n"/>
      <c r="C259" s="17" t="n"/>
      <c r="D259" s="5" t="n"/>
      <c r="E259" s="5" t="n"/>
      <c r="F259" s="6">
        <f>IF(B259&amp;""="","",IFERROR(INDEX('الأصناف'!$B$6:$B$205,MATCH(B259&amp;"",'الأصناف'!$A$6:$A$205,0))&amp;"","كود غير موجود"))</f>
        <v/>
      </c>
      <c r="G259" s="22">
        <f>IF(OR(B259&amp;""="",NOT(ISNUMBER(A259))),"",IF(COUNTIFS($B$6:$B$1505,B259&amp;"",$A$6:$A$1505,"&gt;"&amp;A259)=0,1,0))</f>
        <v/>
      </c>
    </row>
    <row r="260">
      <c r="A260" s="13" t="n"/>
      <c r="B260" s="5" t="n"/>
      <c r="C260" s="17" t="n"/>
      <c r="D260" s="5" t="n"/>
      <c r="E260" s="5" t="n"/>
      <c r="F260" s="6">
        <f>IF(B260&amp;""="","",IFERROR(INDEX('الأصناف'!$B$6:$B$205,MATCH(B260&amp;"",'الأصناف'!$A$6:$A$205,0))&amp;"","كود غير موجود"))</f>
        <v/>
      </c>
      <c r="G260" s="22">
        <f>IF(OR(B260&amp;""="",NOT(ISNUMBER(A260))),"",IF(COUNTIFS($B$6:$B$1505,B260&amp;"",$A$6:$A$1505,"&gt;"&amp;A260)=0,1,0))</f>
        <v/>
      </c>
    </row>
    <row r="261">
      <c r="A261" s="13" t="n"/>
      <c r="B261" s="5" t="n"/>
      <c r="C261" s="17" t="n"/>
      <c r="D261" s="5" t="n"/>
      <c r="E261" s="5" t="n"/>
      <c r="F261" s="6">
        <f>IF(B261&amp;""="","",IFERROR(INDEX('الأصناف'!$B$6:$B$205,MATCH(B261&amp;"",'الأصناف'!$A$6:$A$205,0))&amp;"","كود غير موجود"))</f>
        <v/>
      </c>
      <c r="G261" s="22">
        <f>IF(OR(B261&amp;""="",NOT(ISNUMBER(A261))),"",IF(COUNTIFS($B$6:$B$1505,B261&amp;"",$A$6:$A$1505,"&gt;"&amp;A261)=0,1,0))</f>
        <v/>
      </c>
    </row>
    <row r="262">
      <c r="A262" s="13" t="n"/>
      <c r="B262" s="5" t="n"/>
      <c r="C262" s="17" t="n"/>
      <c r="D262" s="5" t="n"/>
      <c r="E262" s="5" t="n"/>
      <c r="F262" s="6">
        <f>IF(B262&amp;""="","",IFERROR(INDEX('الأصناف'!$B$6:$B$205,MATCH(B262&amp;"",'الأصناف'!$A$6:$A$205,0))&amp;"","كود غير موجود"))</f>
        <v/>
      </c>
      <c r="G262" s="22">
        <f>IF(OR(B262&amp;""="",NOT(ISNUMBER(A262))),"",IF(COUNTIFS($B$6:$B$1505,B262&amp;"",$A$6:$A$1505,"&gt;"&amp;A262)=0,1,0))</f>
        <v/>
      </c>
    </row>
    <row r="263">
      <c r="A263" s="13" t="n"/>
      <c r="B263" s="5" t="n"/>
      <c r="C263" s="17" t="n"/>
      <c r="D263" s="5" t="n"/>
      <c r="E263" s="5" t="n"/>
      <c r="F263" s="6">
        <f>IF(B263&amp;""="","",IFERROR(INDEX('الأصناف'!$B$6:$B$205,MATCH(B263&amp;"",'الأصناف'!$A$6:$A$205,0))&amp;"","كود غير موجود"))</f>
        <v/>
      </c>
      <c r="G263" s="22">
        <f>IF(OR(B263&amp;""="",NOT(ISNUMBER(A263))),"",IF(COUNTIFS($B$6:$B$1505,B263&amp;"",$A$6:$A$1505,"&gt;"&amp;A263)=0,1,0))</f>
        <v/>
      </c>
    </row>
    <row r="264">
      <c r="A264" s="13" t="n"/>
      <c r="B264" s="5" t="n"/>
      <c r="C264" s="17" t="n"/>
      <c r="D264" s="5" t="n"/>
      <c r="E264" s="5" t="n"/>
      <c r="F264" s="6">
        <f>IF(B264&amp;""="","",IFERROR(INDEX('الأصناف'!$B$6:$B$205,MATCH(B264&amp;"",'الأصناف'!$A$6:$A$205,0))&amp;"","كود غير موجود"))</f>
        <v/>
      </c>
      <c r="G264" s="22">
        <f>IF(OR(B264&amp;""="",NOT(ISNUMBER(A264))),"",IF(COUNTIFS($B$6:$B$1505,B264&amp;"",$A$6:$A$1505,"&gt;"&amp;A264)=0,1,0))</f>
        <v/>
      </c>
    </row>
    <row r="265">
      <c r="A265" s="13" t="n"/>
      <c r="B265" s="5" t="n"/>
      <c r="C265" s="17" t="n"/>
      <c r="D265" s="5" t="n"/>
      <c r="E265" s="5" t="n"/>
      <c r="F265" s="6">
        <f>IF(B265&amp;""="","",IFERROR(INDEX('الأصناف'!$B$6:$B$205,MATCH(B265&amp;"",'الأصناف'!$A$6:$A$205,0))&amp;"","كود غير موجود"))</f>
        <v/>
      </c>
      <c r="G265" s="22">
        <f>IF(OR(B265&amp;""="",NOT(ISNUMBER(A265))),"",IF(COUNTIFS($B$6:$B$1505,B265&amp;"",$A$6:$A$1505,"&gt;"&amp;A265)=0,1,0))</f>
        <v/>
      </c>
    </row>
    <row r="266">
      <c r="A266" s="13" t="n"/>
      <c r="B266" s="5" t="n"/>
      <c r="C266" s="17" t="n"/>
      <c r="D266" s="5" t="n"/>
      <c r="E266" s="5" t="n"/>
      <c r="F266" s="6">
        <f>IF(B266&amp;""="","",IFERROR(INDEX('الأصناف'!$B$6:$B$205,MATCH(B266&amp;"",'الأصناف'!$A$6:$A$205,0))&amp;"","كود غير موجود"))</f>
        <v/>
      </c>
      <c r="G266" s="22">
        <f>IF(OR(B266&amp;""="",NOT(ISNUMBER(A266))),"",IF(COUNTIFS($B$6:$B$1505,B266&amp;"",$A$6:$A$1505,"&gt;"&amp;A266)=0,1,0))</f>
        <v/>
      </c>
    </row>
    <row r="267">
      <c r="A267" s="13" t="n"/>
      <c r="B267" s="5" t="n"/>
      <c r="C267" s="17" t="n"/>
      <c r="D267" s="5" t="n"/>
      <c r="E267" s="5" t="n"/>
      <c r="F267" s="6">
        <f>IF(B267&amp;""="","",IFERROR(INDEX('الأصناف'!$B$6:$B$205,MATCH(B267&amp;"",'الأصناف'!$A$6:$A$205,0))&amp;"","كود غير موجود"))</f>
        <v/>
      </c>
      <c r="G267" s="22">
        <f>IF(OR(B267&amp;""="",NOT(ISNUMBER(A267))),"",IF(COUNTIFS($B$6:$B$1505,B267&amp;"",$A$6:$A$1505,"&gt;"&amp;A267)=0,1,0))</f>
        <v/>
      </c>
    </row>
    <row r="268">
      <c r="A268" s="13" t="n"/>
      <c r="B268" s="5" t="n"/>
      <c r="C268" s="17" t="n"/>
      <c r="D268" s="5" t="n"/>
      <c r="E268" s="5" t="n"/>
      <c r="F268" s="6">
        <f>IF(B268&amp;""="","",IFERROR(INDEX('الأصناف'!$B$6:$B$205,MATCH(B268&amp;"",'الأصناف'!$A$6:$A$205,0))&amp;"","كود غير موجود"))</f>
        <v/>
      </c>
      <c r="G268" s="22">
        <f>IF(OR(B268&amp;""="",NOT(ISNUMBER(A268))),"",IF(COUNTIFS($B$6:$B$1505,B268&amp;"",$A$6:$A$1505,"&gt;"&amp;A268)=0,1,0))</f>
        <v/>
      </c>
    </row>
    <row r="269">
      <c r="A269" s="13" t="n"/>
      <c r="B269" s="5" t="n"/>
      <c r="C269" s="17" t="n"/>
      <c r="D269" s="5" t="n"/>
      <c r="E269" s="5" t="n"/>
      <c r="F269" s="6">
        <f>IF(B269&amp;""="","",IFERROR(INDEX('الأصناف'!$B$6:$B$205,MATCH(B269&amp;"",'الأصناف'!$A$6:$A$205,0))&amp;"","كود غير موجود"))</f>
        <v/>
      </c>
      <c r="G269" s="22">
        <f>IF(OR(B269&amp;""="",NOT(ISNUMBER(A269))),"",IF(COUNTIFS($B$6:$B$1505,B269&amp;"",$A$6:$A$1505,"&gt;"&amp;A269)=0,1,0))</f>
        <v/>
      </c>
    </row>
    <row r="270">
      <c r="A270" s="13" t="n"/>
      <c r="B270" s="5" t="n"/>
      <c r="C270" s="17" t="n"/>
      <c r="D270" s="5" t="n"/>
      <c r="E270" s="5" t="n"/>
      <c r="F270" s="6">
        <f>IF(B270&amp;""="","",IFERROR(INDEX('الأصناف'!$B$6:$B$205,MATCH(B270&amp;"",'الأصناف'!$A$6:$A$205,0))&amp;"","كود غير موجود"))</f>
        <v/>
      </c>
      <c r="G270" s="22">
        <f>IF(OR(B270&amp;""="",NOT(ISNUMBER(A270))),"",IF(COUNTIFS($B$6:$B$1505,B270&amp;"",$A$6:$A$1505,"&gt;"&amp;A270)=0,1,0))</f>
        <v/>
      </c>
    </row>
    <row r="271">
      <c r="A271" s="13" t="n"/>
      <c r="B271" s="5" t="n"/>
      <c r="C271" s="17" t="n"/>
      <c r="D271" s="5" t="n"/>
      <c r="E271" s="5" t="n"/>
      <c r="F271" s="6">
        <f>IF(B271&amp;""="","",IFERROR(INDEX('الأصناف'!$B$6:$B$205,MATCH(B271&amp;"",'الأصناف'!$A$6:$A$205,0))&amp;"","كود غير موجود"))</f>
        <v/>
      </c>
      <c r="G271" s="22">
        <f>IF(OR(B271&amp;""="",NOT(ISNUMBER(A271))),"",IF(COUNTIFS($B$6:$B$1505,B271&amp;"",$A$6:$A$1505,"&gt;"&amp;A271)=0,1,0))</f>
        <v/>
      </c>
    </row>
    <row r="272">
      <c r="A272" s="13" t="n"/>
      <c r="B272" s="5" t="n"/>
      <c r="C272" s="17" t="n"/>
      <c r="D272" s="5" t="n"/>
      <c r="E272" s="5" t="n"/>
      <c r="F272" s="6">
        <f>IF(B272&amp;""="","",IFERROR(INDEX('الأصناف'!$B$6:$B$205,MATCH(B272&amp;"",'الأصناف'!$A$6:$A$205,0))&amp;"","كود غير موجود"))</f>
        <v/>
      </c>
      <c r="G272" s="22">
        <f>IF(OR(B272&amp;""="",NOT(ISNUMBER(A272))),"",IF(COUNTIFS($B$6:$B$1505,B272&amp;"",$A$6:$A$1505,"&gt;"&amp;A272)=0,1,0))</f>
        <v/>
      </c>
    </row>
    <row r="273">
      <c r="A273" s="13" t="n"/>
      <c r="B273" s="5" t="n"/>
      <c r="C273" s="17" t="n"/>
      <c r="D273" s="5" t="n"/>
      <c r="E273" s="5" t="n"/>
      <c r="F273" s="6">
        <f>IF(B273&amp;""="","",IFERROR(INDEX('الأصناف'!$B$6:$B$205,MATCH(B273&amp;"",'الأصناف'!$A$6:$A$205,0))&amp;"","كود غير موجود"))</f>
        <v/>
      </c>
      <c r="G273" s="22">
        <f>IF(OR(B273&amp;""="",NOT(ISNUMBER(A273))),"",IF(COUNTIFS($B$6:$B$1505,B273&amp;"",$A$6:$A$1505,"&gt;"&amp;A273)=0,1,0))</f>
        <v/>
      </c>
    </row>
    <row r="274">
      <c r="A274" s="13" t="n"/>
      <c r="B274" s="5" t="n"/>
      <c r="C274" s="17" t="n"/>
      <c r="D274" s="5" t="n"/>
      <c r="E274" s="5" t="n"/>
      <c r="F274" s="6">
        <f>IF(B274&amp;""="","",IFERROR(INDEX('الأصناف'!$B$6:$B$205,MATCH(B274&amp;"",'الأصناف'!$A$6:$A$205,0))&amp;"","كود غير موجود"))</f>
        <v/>
      </c>
      <c r="G274" s="22">
        <f>IF(OR(B274&amp;""="",NOT(ISNUMBER(A274))),"",IF(COUNTIFS($B$6:$B$1505,B274&amp;"",$A$6:$A$1505,"&gt;"&amp;A274)=0,1,0))</f>
        <v/>
      </c>
    </row>
    <row r="275">
      <c r="A275" s="13" t="n"/>
      <c r="B275" s="5" t="n"/>
      <c r="C275" s="17" t="n"/>
      <c r="D275" s="5" t="n"/>
      <c r="E275" s="5" t="n"/>
      <c r="F275" s="6">
        <f>IF(B275&amp;""="","",IFERROR(INDEX('الأصناف'!$B$6:$B$205,MATCH(B275&amp;"",'الأصناف'!$A$6:$A$205,0))&amp;"","كود غير موجود"))</f>
        <v/>
      </c>
      <c r="G275" s="22">
        <f>IF(OR(B275&amp;""="",NOT(ISNUMBER(A275))),"",IF(COUNTIFS($B$6:$B$1505,B275&amp;"",$A$6:$A$1505,"&gt;"&amp;A275)=0,1,0))</f>
        <v/>
      </c>
    </row>
    <row r="276">
      <c r="A276" s="13" t="n"/>
      <c r="B276" s="5" t="n"/>
      <c r="C276" s="17" t="n"/>
      <c r="D276" s="5" t="n"/>
      <c r="E276" s="5" t="n"/>
      <c r="F276" s="6">
        <f>IF(B276&amp;""="","",IFERROR(INDEX('الأصناف'!$B$6:$B$205,MATCH(B276&amp;"",'الأصناف'!$A$6:$A$205,0))&amp;"","كود غير موجود"))</f>
        <v/>
      </c>
      <c r="G276" s="22">
        <f>IF(OR(B276&amp;""="",NOT(ISNUMBER(A276))),"",IF(COUNTIFS($B$6:$B$1505,B276&amp;"",$A$6:$A$1505,"&gt;"&amp;A276)=0,1,0))</f>
        <v/>
      </c>
    </row>
    <row r="277">
      <c r="A277" s="13" t="n"/>
      <c r="B277" s="5" t="n"/>
      <c r="C277" s="17" t="n"/>
      <c r="D277" s="5" t="n"/>
      <c r="E277" s="5" t="n"/>
      <c r="F277" s="6">
        <f>IF(B277&amp;""="","",IFERROR(INDEX('الأصناف'!$B$6:$B$205,MATCH(B277&amp;"",'الأصناف'!$A$6:$A$205,0))&amp;"","كود غير موجود"))</f>
        <v/>
      </c>
      <c r="G277" s="22">
        <f>IF(OR(B277&amp;""="",NOT(ISNUMBER(A277))),"",IF(COUNTIFS($B$6:$B$1505,B277&amp;"",$A$6:$A$1505,"&gt;"&amp;A277)=0,1,0))</f>
        <v/>
      </c>
    </row>
    <row r="278">
      <c r="A278" s="13" t="n"/>
      <c r="B278" s="5" t="n"/>
      <c r="C278" s="17" t="n"/>
      <c r="D278" s="5" t="n"/>
      <c r="E278" s="5" t="n"/>
      <c r="F278" s="6">
        <f>IF(B278&amp;""="","",IFERROR(INDEX('الأصناف'!$B$6:$B$205,MATCH(B278&amp;"",'الأصناف'!$A$6:$A$205,0))&amp;"","كود غير موجود"))</f>
        <v/>
      </c>
      <c r="G278" s="22">
        <f>IF(OR(B278&amp;""="",NOT(ISNUMBER(A278))),"",IF(COUNTIFS($B$6:$B$1505,B278&amp;"",$A$6:$A$1505,"&gt;"&amp;A278)=0,1,0))</f>
        <v/>
      </c>
    </row>
    <row r="279">
      <c r="A279" s="13" t="n"/>
      <c r="B279" s="5" t="n"/>
      <c r="C279" s="17" t="n"/>
      <c r="D279" s="5" t="n"/>
      <c r="E279" s="5" t="n"/>
      <c r="F279" s="6">
        <f>IF(B279&amp;""="","",IFERROR(INDEX('الأصناف'!$B$6:$B$205,MATCH(B279&amp;"",'الأصناف'!$A$6:$A$205,0))&amp;"","كود غير موجود"))</f>
        <v/>
      </c>
      <c r="G279" s="22">
        <f>IF(OR(B279&amp;""="",NOT(ISNUMBER(A279))),"",IF(COUNTIFS($B$6:$B$1505,B279&amp;"",$A$6:$A$1505,"&gt;"&amp;A279)=0,1,0))</f>
        <v/>
      </c>
    </row>
    <row r="280">
      <c r="A280" s="13" t="n"/>
      <c r="B280" s="5" t="n"/>
      <c r="C280" s="17" t="n"/>
      <c r="D280" s="5" t="n"/>
      <c r="E280" s="5" t="n"/>
      <c r="F280" s="6">
        <f>IF(B280&amp;""="","",IFERROR(INDEX('الأصناف'!$B$6:$B$205,MATCH(B280&amp;"",'الأصناف'!$A$6:$A$205,0))&amp;"","كود غير موجود"))</f>
        <v/>
      </c>
      <c r="G280" s="22">
        <f>IF(OR(B280&amp;""="",NOT(ISNUMBER(A280))),"",IF(COUNTIFS($B$6:$B$1505,B280&amp;"",$A$6:$A$1505,"&gt;"&amp;A280)=0,1,0))</f>
        <v/>
      </c>
    </row>
    <row r="281">
      <c r="A281" s="13" t="n"/>
      <c r="B281" s="5" t="n"/>
      <c r="C281" s="17" t="n"/>
      <c r="D281" s="5" t="n"/>
      <c r="E281" s="5" t="n"/>
      <c r="F281" s="6">
        <f>IF(B281&amp;""="","",IFERROR(INDEX('الأصناف'!$B$6:$B$205,MATCH(B281&amp;"",'الأصناف'!$A$6:$A$205,0))&amp;"","كود غير موجود"))</f>
        <v/>
      </c>
      <c r="G281" s="22">
        <f>IF(OR(B281&amp;""="",NOT(ISNUMBER(A281))),"",IF(COUNTIFS($B$6:$B$1505,B281&amp;"",$A$6:$A$1505,"&gt;"&amp;A281)=0,1,0))</f>
        <v/>
      </c>
    </row>
    <row r="282">
      <c r="A282" s="13" t="n"/>
      <c r="B282" s="5" t="n"/>
      <c r="C282" s="17" t="n"/>
      <c r="D282" s="5" t="n"/>
      <c r="E282" s="5" t="n"/>
      <c r="F282" s="6">
        <f>IF(B282&amp;""="","",IFERROR(INDEX('الأصناف'!$B$6:$B$205,MATCH(B282&amp;"",'الأصناف'!$A$6:$A$205,0))&amp;"","كود غير موجود"))</f>
        <v/>
      </c>
      <c r="G282" s="22">
        <f>IF(OR(B282&amp;""="",NOT(ISNUMBER(A282))),"",IF(COUNTIFS($B$6:$B$1505,B282&amp;"",$A$6:$A$1505,"&gt;"&amp;A282)=0,1,0))</f>
        <v/>
      </c>
    </row>
    <row r="283">
      <c r="A283" s="13" t="n"/>
      <c r="B283" s="5" t="n"/>
      <c r="C283" s="17" t="n"/>
      <c r="D283" s="5" t="n"/>
      <c r="E283" s="5" t="n"/>
      <c r="F283" s="6">
        <f>IF(B283&amp;""="","",IFERROR(INDEX('الأصناف'!$B$6:$B$205,MATCH(B283&amp;"",'الأصناف'!$A$6:$A$205,0))&amp;"","كود غير موجود"))</f>
        <v/>
      </c>
      <c r="G283" s="22">
        <f>IF(OR(B283&amp;""="",NOT(ISNUMBER(A283))),"",IF(COUNTIFS($B$6:$B$1505,B283&amp;"",$A$6:$A$1505,"&gt;"&amp;A283)=0,1,0))</f>
        <v/>
      </c>
    </row>
    <row r="284">
      <c r="A284" s="13" t="n"/>
      <c r="B284" s="5" t="n"/>
      <c r="C284" s="17" t="n"/>
      <c r="D284" s="5" t="n"/>
      <c r="E284" s="5" t="n"/>
      <c r="F284" s="6">
        <f>IF(B284&amp;""="","",IFERROR(INDEX('الأصناف'!$B$6:$B$205,MATCH(B284&amp;"",'الأصناف'!$A$6:$A$205,0))&amp;"","كود غير موجود"))</f>
        <v/>
      </c>
      <c r="G284" s="22">
        <f>IF(OR(B284&amp;""="",NOT(ISNUMBER(A284))),"",IF(COUNTIFS($B$6:$B$1505,B284&amp;"",$A$6:$A$1505,"&gt;"&amp;A284)=0,1,0))</f>
        <v/>
      </c>
    </row>
    <row r="285">
      <c r="A285" s="13" t="n"/>
      <c r="B285" s="5" t="n"/>
      <c r="C285" s="17" t="n"/>
      <c r="D285" s="5" t="n"/>
      <c r="E285" s="5" t="n"/>
      <c r="F285" s="6">
        <f>IF(B285&amp;""="","",IFERROR(INDEX('الأصناف'!$B$6:$B$205,MATCH(B285&amp;"",'الأصناف'!$A$6:$A$205,0))&amp;"","كود غير موجود"))</f>
        <v/>
      </c>
      <c r="G285" s="22">
        <f>IF(OR(B285&amp;""="",NOT(ISNUMBER(A285))),"",IF(COUNTIFS($B$6:$B$1505,B285&amp;"",$A$6:$A$1505,"&gt;"&amp;A285)=0,1,0))</f>
        <v/>
      </c>
    </row>
    <row r="286">
      <c r="A286" s="13" t="n"/>
      <c r="B286" s="5" t="n"/>
      <c r="C286" s="17" t="n"/>
      <c r="D286" s="5" t="n"/>
      <c r="E286" s="5" t="n"/>
      <c r="F286" s="6">
        <f>IF(B286&amp;""="","",IFERROR(INDEX('الأصناف'!$B$6:$B$205,MATCH(B286&amp;"",'الأصناف'!$A$6:$A$205,0))&amp;"","كود غير موجود"))</f>
        <v/>
      </c>
      <c r="G286" s="22">
        <f>IF(OR(B286&amp;""="",NOT(ISNUMBER(A286))),"",IF(COUNTIFS($B$6:$B$1505,B286&amp;"",$A$6:$A$1505,"&gt;"&amp;A286)=0,1,0))</f>
        <v/>
      </c>
    </row>
    <row r="287">
      <c r="A287" s="13" t="n"/>
      <c r="B287" s="5" t="n"/>
      <c r="C287" s="17" t="n"/>
      <c r="D287" s="5" t="n"/>
      <c r="E287" s="5" t="n"/>
      <c r="F287" s="6">
        <f>IF(B287&amp;""="","",IFERROR(INDEX('الأصناف'!$B$6:$B$205,MATCH(B287&amp;"",'الأصناف'!$A$6:$A$205,0))&amp;"","كود غير موجود"))</f>
        <v/>
      </c>
      <c r="G287" s="22">
        <f>IF(OR(B287&amp;""="",NOT(ISNUMBER(A287))),"",IF(COUNTIFS($B$6:$B$1505,B287&amp;"",$A$6:$A$1505,"&gt;"&amp;A287)=0,1,0))</f>
        <v/>
      </c>
    </row>
    <row r="288">
      <c r="A288" s="13" t="n"/>
      <c r="B288" s="5" t="n"/>
      <c r="C288" s="17" t="n"/>
      <c r="D288" s="5" t="n"/>
      <c r="E288" s="5" t="n"/>
      <c r="F288" s="6">
        <f>IF(B288&amp;""="","",IFERROR(INDEX('الأصناف'!$B$6:$B$205,MATCH(B288&amp;"",'الأصناف'!$A$6:$A$205,0))&amp;"","كود غير موجود"))</f>
        <v/>
      </c>
      <c r="G288" s="22">
        <f>IF(OR(B288&amp;""="",NOT(ISNUMBER(A288))),"",IF(COUNTIFS($B$6:$B$1505,B288&amp;"",$A$6:$A$1505,"&gt;"&amp;A288)=0,1,0))</f>
        <v/>
      </c>
    </row>
    <row r="289">
      <c r="A289" s="13" t="n"/>
      <c r="B289" s="5" t="n"/>
      <c r="C289" s="17" t="n"/>
      <c r="D289" s="5" t="n"/>
      <c r="E289" s="5" t="n"/>
      <c r="F289" s="6">
        <f>IF(B289&amp;""="","",IFERROR(INDEX('الأصناف'!$B$6:$B$205,MATCH(B289&amp;"",'الأصناف'!$A$6:$A$205,0))&amp;"","كود غير موجود"))</f>
        <v/>
      </c>
      <c r="G289" s="22">
        <f>IF(OR(B289&amp;""="",NOT(ISNUMBER(A289))),"",IF(COUNTIFS($B$6:$B$1505,B289&amp;"",$A$6:$A$1505,"&gt;"&amp;A289)=0,1,0))</f>
        <v/>
      </c>
    </row>
    <row r="290">
      <c r="A290" s="13" t="n"/>
      <c r="B290" s="5" t="n"/>
      <c r="C290" s="17" t="n"/>
      <c r="D290" s="5" t="n"/>
      <c r="E290" s="5" t="n"/>
      <c r="F290" s="6">
        <f>IF(B290&amp;""="","",IFERROR(INDEX('الأصناف'!$B$6:$B$205,MATCH(B290&amp;"",'الأصناف'!$A$6:$A$205,0))&amp;"","كود غير موجود"))</f>
        <v/>
      </c>
      <c r="G290" s="22">
        <f>IF(OR(B290&amp;""="",NOT(ISNUMBER(A290))),"",IF(COUNTIFS($B$6:$B$1505,B290&amp;"",$A$6:$A$1505,"&gt;"&amp;A290)=0,1,0))</f>
        <v/>
      </c>
    </row>
    <row r="291">
      <c r="A291" s="13" t="n"/>
      <c r="B291" s="5" t="n"/>
      <c r="C291" s="17" t="n"/>
      <c r="D291" s="5" t="n"/>
      <c r="E291" s="5" t="n"/>
      <c r="F291" s="6">
        <f>IF(B291&amp;""="","",IFERROR(INDEX('الأصناف'!$B$6:$B$205,MATCH(B291&amp;"",'الأصناف'!$A$6:$A$205,0))&amp;"","كود غير موجود"))</f>
        <v/>
      </c>
      <c r="G291" s="22">
        <f>IF(OR(B291&amp;""="",NOT(ISNUMBER(A291))),"",IF(COUNTIFS($B$6:$B$1505,B291&amp;"",$A$6:$A$1505,"&gt;"&amp;A291)=0,1,0))</f>
        <v/>
      </c>
    </row>
    <row r="292">
      <c r="A292" s="13" t="n"/>
      <c r="B292" s="5" t="n"/>
      <c r="C292" s="17" t="n"/>
      <c r="D292" s="5" t="n"/>
      <c r="E292" s="5" t="n"/>
      <c r="F292" s="6">
        <f>IF(B292&amp;""="","",IFERROR(INDEX('الأصناف'!$B$6:$B$205,MATCH(B292&amp;"",'الأصناف'!$A$6:$A$205,0))&amp;"","كود غير موجود"))</f>
        <v/>
      </c>
      <c r="G292" s="22">
        <f>IF(OR(B292&amp;""="",NOT(ISNUMBER(A292))),"",IF(COUNTIFS($B$6:$B$1505,B292&amp;"",$A$6:$A$1505,"&gt;"&amp;A292)=0,1,0))</f>
        <v/>
      </c>
    </row>
    <row r="293">
      <c r="A293" s="13" t="n"/>
      <c r="B293" s="5" t="n"/>
      <c r="C293" s="17" t="n"/>
      <c r="D293" s="5" t="n"/>
      <c r="E293" s="5" t="n"/>
      <c r="F293" s="6">
        <f>IF(B293&amp;""="","",IFERROR(INDEX('الأصناف'!$B$6:$B$205,MATCH(B293&amp;"",'الأصناف'!$A$6:$A$205,0))&amp;"","كود غير موجود"))</f>
        <v/>
      </c>
      <c r="G293" s="22">
        <f>IF(OR(B293&amp;""="",NOT(ISNUMBER(A293))),"",IF(COUNTIFS($B$6:$B$1505,B293&amp;"",$A$6:$A$1505,"&gt;"&amp;A293)=0,1,0))</f>
        <v/>
      </c>
    </row>
    <row r="294">
      <c r="A294" s="13" t="n"/>
      <c r="B294" s="5" t="n"/>
      <c r="C294" s="17" t="n"/>
      <c r="D294" s="5" t="n"/>
      <c r="E294" s="5" t="n"/>
      <c r="F294" s="6">
        <f>IF(B294&amp;""="","",IFERROR(INDEX('الأصناف'!$B$6:$B$205,MATCH(B294&amp;"",'الأصناف'!$A$6:$A$205,0))&amp;"","كود غير موجود"))</f>
        <v/>
      </c>
      <c r="G294" s="22">
        <f>IF(OR(B294&amp;""="",NOT(ISNUMBER(A294))),"",IF(COUNTIFS($B$6:$B$1505,B294&amp;"",$A$6:$A$1505,"&gt;"&amp;A294)=0,1,0))</f>
        <v/>
      </c>
    </row>
    <row r="295">
      <c r="A295" s="13" t="n"/>
      <c r="B295" s="5" t="n"/>
      <c r="C295" s="17" t="n"/>
      <c r="D295" s="5" t="n"/>
      <c r="E295" s="5" t="n"/>
      <c r="F295" s="6">
        <f>IF(B295&amp;""="","",IFERROR(INDEX('الأصناف'!$B$6:$B$205,MATCH(B295&amp;"",'الأصناف'!$A$6:$A$205,0))&amp;"","كود غير موجود"))</f>
        <v/>
      </c>
      <c r="G295" s="22">
        <f>IF(OR(B295&amp;""="",NOT(ISNUMBER(A295))),"",IF(COUNTIFS($B$6:$B$1505,B295&amp;"",$A$6:$A$1505,"&gt;"&amp;A295)=0,1,0))</f>
        <v/>
      </c>
    </row>
    <row r="296">
      <c r="A296" s="13" t="n"/>
      <c r="B296" s="5" t="n"/>
      <c r="C296" s="17" t="n"/>
      <c r="D296" s="5" t="n"/>
      <c r="E296" s="5" t="n"/>
      <c r="F296" s="6">
        <f>IF(B296&amp;""="","",IFERROR(INDEX('الأصناف'!$B$6:$B$205,MATCH(B296&amp;"",'الأصناف'!$A$6:$A$205,0))&amp;"","كود غير موجود"))</f>
        <v/>
      </c>
      <c r="G296" s="22">
        <f>IF(OR(B296&amp;""="",NOT(ISNUMBER(A296))),"",IF(COUNTIFS($B$6:$B$1505,B296&amp;"",$A$6:$A$1505,"&gt;"&amp;A296)=0,1,0))</f>
        <v/>
      </c>
    </row>
    <row r="297">
      <c r="A297" s="13" t="n"/>
      <c r="B297" s="5" t="n"/>
      <c r="C297" s="17" t="n"/>
      <c r="D297" s="5" t="n"/>
      <c r="E297" s="5" t="n"/>
      <c r="F297" s="6">
        <f>IF(B297&amp;""="","",IFERROR(INDEX('الأصناف'!$B$6:$B$205,MATCH(B297&amp;"",'الأصناف'!$A$6:$A$205,0))&amp;"","كود غير موجود"))</f>
        <v/>
      </c>
      <c r="G297" s="22">
        <f>IF(OR(B297&amp;""="",NOT(ISNUMBER(A297))),"",IF(COUNTIFS($B$6:$B$1505,B297&amp;"",$A$6:$A$1505,"&gt;"&amp;A297)=0,1,0))</f>
        <v/>
      </c>
    </row>
    <row r="298">
      <c r="A298" s="13" t="n"/>
      <c r="B298" s="5" t="n"/>
      <c r="C298" s="17" t="n"/>
      <c r="D298" s="5" t="n"/>
      <c r="E298" s="5" t="n"/>
      <c r="F298" s="6">
        <f>IF(B298&amp;""="","",IFERROR(INDEX('الأصناف'!$B$6:$B$205,MATCH(B298&amp;"",'الأصناف'!$A$6:$A$205,0))&amp;"","كود غير موجود"))</f>
        <v/>
      </c>
      <c r="G298" s="22">
        <f>IF(OR(B298&amp;""="",NOT(ISNUMBER(A298))),"",IF(COUNTIFS($B$6:$B$1505,B298&amp;"",$A$6:$A$1505,"&gt;"&amp;A298)=0,1,0))</f>
        <v/>
      </c>
    </row>
    <row r="299">
      <c r="A299" s="13" t="n"/>
      <c r="B299" s="5" t="n"/>
      <c r="C299" s="17" t="n"/>
      <c r="D299" s="5" t="n"/>
      <c r="E299" s="5" t="n"/>
      <c r="F299" s="6">
        <f>IF(B299&amp;""="","",IFERROR(INDEX('الأصناف'!$B$6:$B$205,MATCH(B299&amp;"",'الأصناف'!$A$6:$A$205,0))&amp;"","كود غير موجود"))</f>
        <v/>
      </c>
      <c r="G299" s="22">
        <f>IF(OR(B299&amp;""="",NOT(ISNUMBER(A299))),"",IF(COUNTIFS($B$6:$B$1505,B299&amp;"",$A$6:$A$1505,"&gt;"&amp;A299)=0,1,0))</f>
        <v/>
      </c>
    </row>
    <row r="300">
      <c r="A300" s="13" t="n"/>
      <c r="B300" s="5" t="n"/>
      <c r="C300" s="17" t="n"/>
      <c r="D300" s="5" t="n"/>
      <c r="E300" s="5" t="n"/>
      <c r="F300" s="6">
        <f>IF(B300&amp;""="","",IFERROR(INDEX('الأصناف'!$B$6:$B$205,MATCH(B300&amp;"",'الأصناف'!$A$6:$A$205,0))&amp;"","كود غير موجود"))</f>
        <v/>
      </c>
      <c r="G300" s="22">
        <f>IF(OR(B300&amp;""="",NOT(ISNUMBER(A300))),"",IF(COUNTIFS($B$6:$B$1505,B300&amp;"",$A$6:$A$1505,"&gt;"&amp;A300)=0,1,0))</f>
        <v/>
      </c>
    </row>
    <row r="301">
      <c r="A301" s="13" t="n"/>
      <c r="B301" s="5" t="n"/>
      <c r="C301" s="17" t="n"/>
      <c r="D301" s="5" t="n"/>
      <c r="E301" s="5" t="n"/>
      <c r="F301" s="6">
        <f>IF(B301&amp;""="","",IFERROR(INDEX('الأصناف'!$B$6:$B$205,MATCH(B301&amp;"",'الأصناف'!$A$6:$A$205,0))&amp;"","كود غير موجود"))</f>
        <v/>
      </c>
      <c r="G301" s="22">
        <f>IF(OR(B301&amp;""="",NOT(ISNUMBER(A301))),"",IF(COUNTIFS($B$6:$B$1505,B301&amp;"",$A$6:$A$1505,"&gt;"&amp;A301)=0,1,0))</f>
        <v/>
      </c>
    </row>
    <row r="302">
      <c r="A302" s="13" t="n"/>
      <c r="B302" s="5" t="n"/>
      <c r="C302" s="17" t="n"/>
      <c r="D302" s="5" t="n"/>
      <c r="E302" s="5" t="n"/>
      <c r="F302" s="6">
        <f>IF(B302&amp;""="","",IFERROR(INDEX('الأصناف'!$B$6:$B$205,MATCH(B302&amp;"",'الأصناف'!$A$6:$A$205,0))&amp;"","كود غير موجود"))</f>
        <v/>
      </c>
      <c r="G302" s="22">
        <f>IF(OR(B302&amp;""="",NOT(ISNUMBER(A302))),"",IF(COUNTIFS($B$6:$B$1505,B302&amp;"",$A$6:$A$1505,"&gt;"&amp;A302)=0,1,0))</f>
        <v/>
      </c>
    </row>
    <row r="303">
      <c r="A303" s="13" t="n"/>
      <c r="B303" s="5" t="n"/>
      <c r="C303" s="17" t="n"/>
      <c r="D303" s="5" t="n"/>
      <c r="E303" s="5" t="n"/>
      <c r="F303" s="6">
        <f>IF(B303&amp;""="","",IFERROR(INDEX('الأصناف'!$B$6:$B$205,MATCH(B303&amp;"",'الأصناف'!$A$6:$A$205,0))&amp;"","كود غير موجود"))</f>
        <v/>
      </c>
      <c r="G303" s="22">
        <f>IF(OR(B303&amp;""="",NOT(ISNUMBER(A303))),"",IF(COUNTIFS($B$6:$B$1505,B303&amp;"",$A$6:$A$1505,"&gt;"&amp;A303)=0,1,0))</f>
        <v/>
      </c>
    </row>
    <row r="304">
      <c r="A304" s="13" t="n"/>
      <c r="B304" s="5" t="n"/>
      <c r="C304" s="17" t="n"/>
      <c r="D304" s="5" t="n"/>
      <c r="E304" s="5" t="n"/>
      <c r="F304" s="6">
        <f>IF(B304&amp;""="","",IFERROR(INDEX('الأصناف'!$B$6:$B$205,MATCH(B304&amp;"",'الأصناف'!$A$6:$A$205,0))&amp;"","كود غير موجود"))</f>
        <v/>
      </c>
      <c r="G304" s="22">
        <f>IF(OR(B304&amp;""="",NOT(ISNUMBER(A304))),"",IF(COUNTIFS($B$6:$B$1505,B304&amp;"",$A$6:$A$1505,"&gt;"&amp;A304)=0,1,0))</f>
        <v/>
      </c>
    </row>
    <row r="305">
      <c r="A305" s="13" t="n"/>
      <c r="B305" s="5" t="n"/>
      <c r="C305" s="17" t="n"/>
      <c r="D305" s="5" t="n"/>
      <c r="E305" s="5" t="n"/>
      <c r="F305" s="6">
        <f>IF(B305&amp;""="","",IFERROR(INDEX('الأصناف'!$B$6:$B$205,MATCH(B305&amp;"",'الأصناف'!$A$6:$A$205,0))&amp;"","كود غير موجود"))</f>
        <v/>
      </c>
      <c r="G305" s="22">
        <f>IF(OR(B305&amp;""="",NOT(ISNUMBER(A305))),"",IF(COUNTIFS($B$6:$B$1505,B305&amp;"",$A$6:$A$1505,"&gt;"&amp;A305)=0,1,0))</f>
        <v/>
      </c>
    </row>
    <row r="306">
      <c r="A306" s="13" t="n"/>
      <c r="B306" s="5" t="n"/>
      <c r="C306" s="17" t="n"/>
      <c r="D306" s="5" t="n"/>
      <c r="E306" s="5" t="n"/>
      <c r="F306" s="6">
        <f>IF(B306&amp;""="","",IFERROR(INDEX('الأصناف'!$B$6:$B$205,MATCH(B306&amp;"",'الأصناف'!$A$6:$A$205,0))&amp;"","كود غير موجود"))</f>
        <v/>
      </c>
      <c r="G306" s="22">
        <f>IF(OR(B306&amp;""="",NOT(ISNUMBER(A306))),"",IF(COUNTIFS($B$6:$B$1505,B306&amp;"",$A$6:$A$1505,"&gt;"&amp;A306)=0,1,0))</f>
        <v/>
      </c>
    </row>
    <row r="307">
      <c r="A307" s="13" t="n"/>
      <c r="B307" s="5" t="n"/>
      <c r="C307" s="17" t="n"/>
      <c r="D307" s="5" t="n"/>
      <c r="E307" s="5" t="n"/>
      <c r="F307" s="6">
        <f>IF(B307&amp;""="","",IFERROR(INDEX('الأصناف'!$B$6:$B$205,MATCH(B307&amp;"",'الأصناف'!$A$6:$A$205,0))&amp;"","كود غير موجود"))</f>
        <v/>
      </c>
      <c r="G307" s="22">
        <f>IF(OR(B307&amp;""="",NOT(ISNUMBER(A307))),"",IF(COUNTIFS($B$6:$B$1505,B307&amp;"",$A$6:$A$1505,"&gt;"&amp;A307)=0,1,0))</f>
        <v/>
      </c>
    </row>
    <row r="308">
      <c r="A308" s="13" t="n"/>
      <c r="B308" s="5" t="n"/>
      <c r="C308" s="17" t="n"/>
      <c r="D308" s="5" t="n"/>
      <c r="E308" s="5" t="n"/>
      <c r="F308" s="6">
        <f>IF(B308&amp;""="","",IFERROR(INDEX('الأصناف'!$B$6:$B$205,MATCH(B308&amp;"",'الأصناف'!$A$6:$A$205,0))&amp;"","كود غير موجود"))</f>
        <v/>
      </c>
      <c r="G308" s="22">
        <f>IF(OR(B308&amp;""="",NOT(ISNUMBER(A308))),"",IF(COUNTIFS($B$6:$B$1505,B308&amp;"",$A$6:$A$1505,"&gt;"&amp;A308)=0,1,0))</f>
        <v/>
      </c>
    </row>
    <row r="309">
      <c r="A309" s="13" t="n"/>
      <c r="B309" s="5" t="n"/>
      <c r="C309" s="17" t="n"/>
      <c r="D309" s="5" t="n"/>
      <c r="E309" s="5" t="n"/>
      <c r="F309" s="6">
        <f>IF(B309&amp;""="","",IFERROR(INDEX('الأصناف'!$B$6:$B$205,MATCH(B309&amp;"",'الأصناف'!$A$6:$A$205,0))&amp;"","كود غير موجود"))</f>
        <v/>
      </c>
      <c r="G309" s="22">
        <f>IF(OR(B309&amp;""="",NOT(ISNUMBER(A309))),"",IF(COUNTIFS($B$6:$B$1505,B309&amp;"",$A$6:$A$1505,"&gt;"&amp;A309)=0,1,0))</f>
        <v/>
      </c>
    </row>
    <row r="310">
      <c r="A310" s="13" t="n"/>
      <c r="B310" s="5" t="n"/>
      <c r="C310" s="17" t="n"/>
      <c r="D310" s="5" t="n"/>
      <c r="E310" s="5" t="n"/>
      <c r="F310" s="6">
        <f>IF(B310&amp;""="","",IFERROR(INDEX('الأصناف'!$B$6:$B$205,MATCH(B310&amp;"",'الأصناف'!$A$6:$A$205,0))&amp;"","كود غير موجود"))</f>
        <v/>
      </c>
      <c r="G310" s="22">
        <f>IF(OR(B310&amp;""="",NOT(ISNUMBER(A310))),"",IF(COUNTIFS($B$6:$B$1505,B310&amp;"",$A$6:$A$1505,"&gt;"&amp;A310)=0,1,0))</f>
        <v/>
      </c>
    </row>
    <row r="311">
      <c r="A311" s="13" t="n"/>
      <c r="B311" s="5" t="n"/>
      <c r="C311" s="17" t="n"/>
      <c r="D311" s="5" t="n"/>
      <c r="E311" s="5" t="n"/>
      <c r="F311" s="6">
        <f>IF(B311&amp;""="","",IFERROR(INDEX('الأصناف'!$B$6:$B$205,MATCH(B311&amp;"",'الأصناف'!$A$6:$A$205,0))&amp;"","كود غير موجود"))</f>
        <v/>
      </c>
      <c r="G311" s="22">
        <f>IF(OR(B311&amp;""="",NOT(ISNUMBER(A311))),"",IF(COUNTIFS($B$6:$B$1505,B311&amp;"",$A$6:$A$1505,"&gt;"&amp;A311)=0,1,0))</f>
        <v/>
      </c>
    </row>
    <row r="312">
      <c r="A312" s="13" t="n"/>
      <c r="B312" s="5" t="n"/>
      <c r="C312" s="17" t="n"/>
      <c r="D312" s="5" t="n"/>
      <c r="E312" s="5" t="n"/>
      <c r="F312" s="6">
        <f>IF(B312&amp;""="","",IFERROR(INDEX('الأصناف'!$B$6:$B$205,MATCH(B312&amp;"",'الأصناف'!$A$6:$A$205,0))&amp;"","كود غير موجود"))</f>
        <v/>
      </c>
      <c r="G312" s="22">
        <f>IF(OR(B312&amp;""="",NOT(ISNUMBER(A312))),"",IF(COUNTIFS($B$6:$B$1505,B312&amp;"",$A$6:$A$1505,"&gt;"&amp;A312)=0,1,0))</f>
        <v/>
      </c>
    </row>
    <row r="313">
      <c r="A313" s="13" t="n"/>
      <c r="B313" s="5" t="n"/>
      <c r="C313" s="17" t="n"/>
      <c r="D313" s="5" t="n"/>
      <c r="E313" s="5" t="n"/>
      <c r="F313" s="6">
        <f>IF(B313&amp;""="","",IFERROR(INDEX('الأصناف'!$B$6:$B$205,MATCH(B313&amp;"",'الأصناف'!$A$6:$A$205,0))&amp;"","كود غير موجود"))</f>
        <v/>
      </c>
      <c r="G313" s="22">
        <f>IF(OR(B313&amp;""="",NOT(ISNUMBER(A313))),"",IF(COUNTIFS($B$6:$B$1505,B313&amp;"",$A$6:$A$1505,"&gt;"&amp;A313)=0,1,0))</f>
        <v/>
      </c>
    </row>
    <row r="314">
      <c r="A314" s="13" t="n"/>
      <c r="B314" s="5" t="n"/>
      <c r="C314" s="17" t="n"/>
      <c r="D314" s="5" t="n"/>
      <c r="E314" s="5" t="n"/>
      <c r="F314" s="6">
        <f>IF(B314&amp;""="","",IFERROR(INDEX('الأصناف'!$B$6:$B$205,MATCH(B314&amp;"",'الأصناف'!$A$6:$A$205,0))&amp;"","كود غير موجود"))</f>
        <v/>
      </c>
      <c r="G314" s="22">
        <f>IF(OR(B314&amp;""="",NOT(ISNUMBER(A314))),"",IF(COUNTIFS($B$6:$B$1505,B314&amp;"",$A$6:$A$1505,"&gt;"&amp;A314)=0,1,0))</f>
        <v/>
      </c>
    </row>
    <row r="315">
      <c r="A315" s="13" t="n"/>
      <c r="B315" s="5" t="n"/>
      <c r="C315" s="17" t="n"/>
      <c r="D315" s="5" t="n"/>
      <c r="E315" s="5" t="n"/>
      <c r="F315" s="6">
        <f>IF(B315&amp;""="","",IFERROR(INDEX('الأصناف'!$B$6:$B$205,MATCH(B315&amp;"",'الأصناف'!$A$6:$A$205,0))&amp;"","كود غير موجود"))</f>
        <v/>
      </c>
      <c r="G315" s="22">
        <f>IF(OR(B315&amp;""="",NOT(ISNUMBER(A315))),"",IF(COUNTIFS($B$6:$B$1505,B315&amp;"",$A$6:$A$1505,"&gt;"&amp;A315)=0,1,0))</f>
        <v/>
      </c>
    </row>
    <row r="316">
      <c r="A316" s="13" t="n"/>
      <c r="B316" s="5" t="n"/>
      <c r="C316" s="17" t="n"/>
      <c r="D316" s="5" t="n"/>
      <c r="E316" s="5" t="n"/>
      <c r="F316" s="6">
        <f>IF(B316&amp;""="","",IFERROR(INDEX('الأصناف'!$B$6:$B$205,MATCH(B316&amp;"",'الأصناف'!$A$6:$A$205,0))&amp;"","كود غير موجود"))</f>
        <v/>
      </c>
      <c r="G316" s="22">
        <f>IF(OR(B316&amp;""="",NOT(ISNUMBER(A316))),"",IF(COUNTIFS($B$6:$B$1505,B316&amp;"",$A$6:$A$1505,"&gt;"&amp;A316)=0,1,0))</f>
        <v/>
      </c>
    </row>
    <row r="317">
      <c r="A317" s="13" t="n"/>
      <c r="B317" s="5" t="n"/>
      <c r="C317" s="17" t="n"/>
      <c r="D317" s="5" t="n"/>
      <c r="E317" s="5" t="n"/>
      <c r="F317" s="6">
        <f>IF(B317&amp;""="","",IFERROR(INDEX('الأصناف'!$B$6:$B$205,MATCH(B317&amp;"",'الأصناف'!$A$6:$A$205,0))&amp;"","كود غير موجود"))</f>
        <v/>
      </c>
      <c r="G317" s="22">
        <f>IF(OR(B317&amp;""="",NOT(ISNUMBER(A317))),"",IF(COUNTIFS($B$6:$B$1505,B317&amp;"",$A$6:$A$1505,"&gt;"&amp;A317)=0,1,0))</f>
        <v/>
      </c>
    </row>
    <row r="318">
      <c r="A318" s="13" t="n"/>
      <c r="B318" s="5" t="n"/>
      <c r="C318" s="17" t="n"/>
      <c r="D318" s="5" t="n"/>
      <c r="E318" s="5" t="n"/>
      <c r="F318" s="6">
        <f>IF(B318&amp;""="","",IFERROR(INDEX('الأصناف'!$B$6:$B$205,MATCH(B318&amp;"",'الأصناف'!$A$6:$A$205,0))&amp;"","كود غير موجود"))</f>
        <v/>
      </c>
      <c r="G318" s="22">
        <f>IF(OR(B318&amp;""="",NOT(ISNUMBER(A318))),"",IF(COUNTIFS($B$6:$B$1505,B318&amp;"",$A$6:$A$1505,"&gt;"&amp;A318)=0,1,0))</f>
        <v/>
      </c>
    </row>
    <row r="319">
      <c r="A319" s="13" t="n"/>
      <c r="B319" s="5" t="n"/>
      <c r="C319" s="17" t="n"/>
      <c r="D319" s="5" t="n"/>
      <c r="E319" s="5" t="n"/>
      <c r="F319" s="6">
        <f>IF(B319&amp;""="","",IFERROR(INDEX('الأصناف'!$B$6:$B$205,MATCH(B319&amp;"",'الأصناف'!$A$6:$A$205,0))&amp;"","كود غير موجود"))</f>
        <v/>
      </c>
      <c r="G319" s="22">
        <f>IF(OR(B319&amp;""="",NOT(ISNUMBER(A319))),"",IF(COUNTIFS($B$6:$B$1505,B319&amp;"",$A$6:$A$1505,"&gt;"&amp;A319)=0,1,0))</f>
        <v/>
      </c>
    </row>
    <row r="320">
      <c r="A320" s="13" t="n"/>
      <c r="B320" s="5" t="n"/>
      <c r="C320" s="17" t="n"/>
      <c r="D320" s="5" t="n"/>
      <c r="E320" s="5" t="n"/>
      <c r="F320" s="6">
        <f>IF(B320&amp;""="","",IFERROR(INDEX('الأصناف'!$B$6:$B$205,MATCH(B320&amp;"",'الأصناف'!$A$6:$A$205,0))&amp;"","كود غير موجود"))</f>
        <v/>
      </c>
      <c r="G320" s="22">
        <f>IF(OR(B320&amp;""="",NOT(ISNUMBER(A320))),"",IF(COUNTIFS($B$6:$B$1505,B320&amp;"",$A$6:$A$1505,"&gt;"&amp;A320)=0,1,0))</f>
        <v/>
      </c>
    </row>
    <row r="321">
      <c r="A321" s="13" t="n"/>
      <c r="B321" s="5" t="n"/>
      <c r="C321" s="17" t="n"/>
      <c r="D321" s="5" t="n"/>
      <c r="E321" s="5" t="n"/>
      <c r="F321" s="6">
        <f>IF(B321&amp;""="","",IFERROR(INDEX('الأصناف'!$B$6:$B$205,MATCH(B321&amp;"",'الأصناف'!$A$6:$A$205,0))&amp;"","كود غير موجود"))</f>
        <v/>
      </c>
      <c r="G321" s="22">
        <f>IF(OR(B321&amp;""="",NOT(ISNUMBER(A321))),"",IF(COUNTIFS($B$6:$B$1505,B321&amp;"",$A$6:$A$1505,"&gt;"&amp;A321)=0,1,0))</f>
        <v/>
      </c>
    </row>
    <row r="322">
      <c r="A322" s="13" t="n"/>
      <c r="B322" s="5" t="n"/>
      <c r="C322" s="17" t="n"/>
      <c r="D322" s="5" t="n"/>
      <c r="E322" s="5" t="n"/>
      <c r="F322" s="6">
        <f>IF(B322&amp;""="","",IFERROR(INDEX('الأصناف'!$B$6:$B$205,MATCH(B322&amp;"",'الأصناف'!$A$6:$A$205,0))&amp;"","كود غير موجود"))</f>
        <v/>
      </c>
      <c r="G322" s="22">
        <f>IF(OR(B322&amp;""="",NOT(ISNUMBER(A322))),"",IF(COUNTIFS($B$6:$B$1505,B322&amp;"",$A$6:$A$1505,"&gt;"&amp;A322)=0,1,0))</f>
        <v/>
      </c>
    </row>
    <row r="323">
      <c r="A323" s="13" t="n"/>
      <c r="B323" s="5" t="n"/>
      <c r="C323" s="17" t="n"/>
      <c r="D323" s="5" t="n"/>
      <c r="E323" s="5" t="n"/>
      <c r="F323" s="6">
        <f>IF(B323&amp;""="","",IFERROR(INDEX('الأصناف'!$B$6:$B$205,MATCH(B323&amp;"",'الأصناف'!$A$6:$A$205,0))&amp;"","كود غير موجود"))</f>
        <v/>
      </c>
      <c r="G323" s="22">
        <f>IF(OR(B323&amp;""="",NOT(ISNUMBER(A323))),"",IF(COUNTIFS($B$6:$B$1505,B323&amp;"",$A$6:$A$1505,"&gt;"&amp;A323)=0,1,0))</f>
        <v/>
      </c>
    </row>
    <row r="324">
      <c r="A324" s="13" t="n"/>
      <c r="B324" s="5" t="n"/>
      <c r="C324" s="17" t="n"/>
      <c r="D324" s="5" t="n"/>
      <c r="E324" s="5" t="n"/>
      <c r="F324" s="6">
        <f>IF(B324&amp;""="","",IFERROR(INDEX('الأصناف'!$B$6:$B$205,MATCH(B324&amp;"",'الأصناف'!$A$6:$A$205,0))&amp;"","كود غير موجود"))</f>
        <v/>
      </c>
      <c r="G324" s="22">
        <f>IF(OR(B324&amp;""="",NOT(ISNUMBER(A324))),"",IF(COUNTIFS($B$6:$B$1505,B324&amp;"",$A$6:$A$1505,"&gt;"&amp;A324)=0,1,0))</f>
        <v/>
      </c>
    </row>
    <row r="325">
      <c r="A325" s="13" t="n"/>
      <c r="B325" s="5" t="n"/>
      <c r="C325" s="17" t="n"/>
      <c r="D325" s="5" t="n"/>
      <c r="E325" s="5" t="n"/>
      <c r="F325" s="6">
        <f>IF(B325&amp;""="","",IFERROR(INDEX('الأصناف'!$B$6:$B$205,MATCH(B325&amp;"",'الأصناف'!$A$6:$A$205,0))&amp;"","كود غير موجود"))</f>
        <v/>
      </c>
      <c r="G325" s="22">
        <f>IF(OR(B325&amp;""="",NOT(ISNUMBER(A325))),"",IF(COUNTIFS($B$6:$B$1505,B325&amp;"",$A$6:$A$1505,"&gt;"&amp;A325)=0,1,0))</f>
        <v/>
      </c>
    </row>
    <row r="326">
      <c r="A326" s="13" t="n"/>
      <c r="B326" s="5" t="n"/>
      <c r="C326" s="17" t="n"/>
      <c r="D326" s="5" t="n"/>
      <c r="E326" s="5" t="n"/>
      <c r="F326" s="6">
        <f>IF(B326&amp;""="","",IFERROR(INDEX('الأصناف'!$B$6:$B$205,MATCH(B326&amp;"",'الأصناف'!$A$6:$A$205,0))&amp;"","كود غير موجود"))</f>
        <v/>
      </c>
      <c r="G326" s="22">
        <f>IF(OR(B326&amp;""="",NOT(ISNUMBER(A326))),"",IF(COUNTIFS($B$6:$B$1505,B326&amp;"",$A$6:$A$1505,"&gt;"&amp;A326)=0,1,0))</f>
        <v/>
      </c>
    </row>
    <row r="327">
      <c r="A327" s="13" t="n"/>
      <c r="B327" s="5" t="n"/>
      <c r="C327" s="17" t="n"/>
      <c r="D327" s="5" t="n"/>
      <c r="E327" s="5" t="n"/>
      <c r="F327" s="6">
        <f>IF(B327&amp;""="","",IFERROR(INDEX('الأصناف'!$B$6:$B$205,MATCH(B327&amp;"",'الأصناف'!$A$6:$A$205,0))&amp;"","كود غير موجود"))</f>
        <v/>
      </c>
      <c r="G327" s="22">
        <f>IF(OR(B327&amp;""="",NOT(ISNUMBER(A327))),"",IF(COUNTIFS($B$6:$B$1505,B327&amp;"",$A$6:$A$1505,"&gt;"&amp;A327)=0,1,0))</f>
        <v/>
      </c>
    </row>
    <row r="328">
      <c r="A328" s="13" t="n"/>
      <c r="B328" s="5" t="n"/>
      <c r="C328" s="17" t="n"/>
      <c r="D328" s="5" t="n"/>
      <c r="E328" s="5" t="n"/>
      <c r="F328" s="6">
        <f>IF(B328&amp;""="","",IFERROR(INDEX('الأصناف'!$B$6:$B$205,MATCH(B328&amp;"",'الأصناف'!$A$6:$A$205,0))&amp;"","كود غير موجود"))</f>
        <v/>
      </c>
      <c r="G328" s="22">
        <f>IF(OR(B328&amp;""="",NOT(ISNUMBER(A328))),"",IF(COUNTIFS($B$6:$B$1505,B328&amp;"",$A$6:$A$1505,"&gt;"&amp;A328)=0,1,0))</f>
        <v/>
      </c>
    </row>
    <row r="329">
      <c r="A329" s="13" t="n"/>
      <c r="B329" s="5" t="n"/>
      <c r="C329" s="17" t="n"/>
      <c r="D329" s="5" t="n"/>
      <c r="E329" s="5" t="n"/>
      <c r="F329" s="6">
        <f>IF(B329&amp;""="","",IFERROR(INDEX('الأصناف'!$B$6:$B$205,MATCH(B329&amp;"",'الأصناف'!$A$6:$A$205,0))&amp;"","كود غير موجود"))</f>
        <v/>
      </c>
      <c r="G329" s="22">
        <f>IF(OR(B329&amp;""="",NOT(ISNUMBER(A329))),"",IF(COUNTIFS($B$6:$B$1505,B329&amp;"",$A$6:$A$1505,"&gt;"&amp;A329)=0,1,0))</f>
        <v/>
      </c>
    </row>
    <row r="330">
      <c r="A330" s="13" t="n"/>
      <c r="B330" s="5" t="n"/>
      <c r="C330" s="17" t="n"/>
      <c r="D330" s="5" t="n"/>
      <c r="E330" s="5" t="n"/>
      <c r="F330" s="6">
        <f>IF(B330&amp;""="","",IFERROR(INDEX('الأصناف'!$B$6:$B$205,MATCH(B330&amp;"",'الأصناف'!$A$6:$A$205,0))&amp;"","كود غير موجود"))</f>
        <v/>
      </c>
      <c r="G330" s="22">
        <f>IF(OR(B330&amp;""="",NOT(ISNUMBER(A330))),"",IF(COUNTIFS($B$6:$B$1505,B330&amp;"",$A$6:$A$1505,"&gt;"&amp;A330)=0,1,0))</f>
        <v/>
      </c>
    </row>
    <row r="331">
      <c r="A331" s="13" t="n"/>
      <c r="B331" s="5" t="n"/>
      <c r="C331" s="17" t="n"/>
      <c r="D331" s="5" t="n"/>
      <c r="E331" s="5" t="n"/>
      <c r="F331" s="6">
        <f>IF(B331&amp;""="","",IFERROR(INDEX('الأصناف'!$B$6:$B$205,MATCH(B331&amp;"",'الأصناف'!$A$6:$A$205,0))&amp;"","كود غير موجود"))</f>
        <v/>
      </c>
      <c r="G331" s="22">
        <f>IF(OR(B331&amp;""="",NOT(ISNUMBER(A331))),"",IF(COUNTIFS($B$6:$B$1505,B331&amp;"",$A$6:$A$1505,"&gt;"&amp;A331)=0,1,0))</f>
        <v/>
      </c>
    </row>
    <row r="332">
      <c r="A332" s="13" t="n"/>
      <c r="B332" s="5" t="n"/>
      <c r="C332" s="17" t="n"/>
      <c r="D332" s="5" t="n"/>
      <c r="E332" s="5" t="n"/>
      <c r="F332" s="6">
        <f>IF(B332&amp;""="","",IFERROR(INDEX('الأصناف'!$B$6:$B$205,MATCH(B332&amp;"",'الأصناف'!$A$6:$A$205,0))&amp;"","كود غير موجود"))</f>
        <v/>
      </c>
      <c r="G332" s="22">
        <f>IF(OR(B332&amp;""="",NOT(ISNUMBER(A332))),"",IF(COUNTIFS($B$6:$B$1505,B332&amp;"",$A$6:$A$1505,"&gt;"&amp;A332)=0,1,0))</f>
        <v/>
      </c>
    </row>
    <row r="333">
      <c r="A333" s="13" t="n"/>
      <c r="B333" s="5" t="n"/>
      <c r="C333" s="17" t="n"/>
      <c r="D333" s="5" t="n"/>
      <c r="E333" s="5" t="n"/>
      <c r="F333" s="6">
        <f>IF(B333&amp;""="","",IFERROR(INDEX('الأصناف'!$B$6:$B$205,MATCH(B333&amp;"",'الأصناف'!$A$6:$A$205,0))&amp;"","كود غير موجود"))</f>
        <v/>
      </c>
      <c r="G333" s="22">
        <f>IF(OR(B333&amp;""="",NOT(ISNUMBER(A333))),"",IF(COUNTIFS($B$6:$B$1505,B333&amp;"",$A$6:$A$1505,"&gt;"&amp;A333)=0,1,0))</f>
        <v/>
      </c>
    </row>
    <row r="334">
      <c r="A334" s="13" t="n"/>
      <c r="B334" s="5" t="n"/>
      <c r="C334" s="17" t="n"/>
      <c r="D334" s="5" t="n"/>
      <c r="E334" s="5" t="n"/>
      <c r="F334" s="6">
        <f>IF(B334&amp;""="","",IFERROR(INDEX('الأصناف'!$B$6:$B$205,MATCH(B334&amp;"",'الأصناف'!$A$6:$A$205,0))&amp;"","كود غير موجود"))</f>
        <v/>
      </c>
      <c r="G334" s="22">
        <f>IF(OR(B334&amp;""="",NOT(ISNUMBER(A334))),"",IF(COUNTIFS($B$6:$B$1505,B334&amp;"",$A$6:$A$1505,"&gt;"&amp;A334)=0,1,0))</f>
        <v/>
      </c>
    </row>
    <row r="335">
      <c r="A335" s="13" t="n"/>
      <c r="B335" s="5" t="n"/>
      <c r="C335" s="17" t="n"/>
      <c r="D335" s="5" t="n"/>
      <c r="E335" s="5" t="n"/>
      <c r="F335" s="6">
        <f>IF(B335&amp;""="","",IFERROR(INDEX('الأصناف'!$B$6:$B$205,MATCH(B335&amp;"",'الأصناف'!$A$6:$A$205,0))&amp;"","كود غير موجود"))</f>
        <v/>
      </c>
      <c r="G335" s="22">
        <f>IF(OR(B335&amp;""="",NOT(ISNUMBER(A335))),"",IF(COUNTIFS($B$6:$B$1505,B335&amp;"",$A$6:$A$1505,"&gt;"&amp;A335)=0,1,0))</f>
        <v/>
      </c>
    </row>
    <row r="336">
      <c r="A336" s="13" t="n"/>
      <c r="B336" s="5" t="n"/>
      <c r="C336" s="17" t="n"/>
      <c r="D336" s="5" t="n"/>
      <c r="E336" s="5" t="n"/>
      <c r="F336" s="6">
        <f>IF(B336&amp;""="","",IFERROR(INDEX('الأصناف'!$B$6:$B$205,MATCH(B336&amp;"",'الأصناف'!$A$6:$A$205,0))&amp;"","كود غير موجود"))</f>
        <v/>
      </c>
      <c r="G336" s="22">
        <f>IF(OR(B336&amp;""="",NOT(ISNUMBER(A336))),"",IF(COUNTIFS($B$6:$B$1505,B336&amp;"",$A$6:$A$1505,"&gt;"&amp;A336)=0,1,0))</f>
        <v/>
      </c>
    </row>
    <row r="337">
      <c r="A337" s="13" t="n"/>
      <c r="B337" s="5" t="n"/>
      <c r="C337" s="17" t="n"/>
      <c r="D337" s="5" t="n"/>
      <c r="E337" s="5" t="n"/>
      <c r="F337" s="6">
        <f>IF(B337&amp;""="","",IFERROR(INDEX('الأصناف'!$B$6:$B$205,MATCH(B337&amp;"",'الأصناف'!$A$6:$A$205,0))&amp;"","كود غير موجود"))</f>
        <v/>
      </c>
      <c r="G337" s="22">
        <f>IF(OR(B337&amp;""="",NOT(ISNUMBER(A337))),"",IF(COUNTIFS($B$6:$B$1505,B337&amp;"",$A$6:$A$1505,"&gt;"&amp;A337)=0,1,0))</f>
        <v/>
      </c>
    </row>
    <row r="338">
      <c r="A338" s="13" t="n"/>
      <c r="B338" s="5" t="n"/>
      <c r="C338" s="17" t="n"/>
      <c r="D338" s="5" t="n"/>
      <c r="E338" s="5" t="n"/>
      <c r="F338" s="6">
        <f>IF(B338&amp;""="","",IFERROR(INDEX('الأصناف'!$B$6:$B$205,MATCH(B338&amp;"",'الأصناف'!$A$6:$A$205,0))&amp;"","كود غير موجود"))</f>
        <v/>
      </c>
      <c r="G338" s="22">
        <f>IF(OR(B338&amp;""="",NOT(ISNUMBER(A338))),"",IF(COUNTIFS($B$6:$B$1505,B338&amp;"",$A$6:$A$1505,"&gt;"&amp;A338)=0,1,0))</f>
        <v/>
      </c>
    </row>
    <row r="339">
      <c r="A339" s="13" t="n"/>
      <c r="B339" s="5" t="n"/>
      <c r="C339" s="17" t="n"/>
      <c r="D339" s="5" t="n"/>
      <c r="E339" s="5" t="n"/>
      <c r="F339" s="6">
        <f>IF(B339&amp;""="","",IFERROR(INDEX('الأصناف'!$B$6:$B$205,MATCH(B339&amp;"",'الأصناف'!$A$6:$A$205,0))&amp;"","كود غير موجود"))</f>
        <v/>
      </c>
      <c r="G339" s="22">
        <f>IF(OR(B339&amp;""="",NOT(ISNUMBER(A339))),"",IF(COUNTIFS($B$6:$B$1505,B339&amp;"",$A$6:$A$1505,"&gt;"&amp;A339)=0,1,0))</f>
        <v/>
      </c>
    </row>
    <row r="340">
      <c r="A340" s="13" t="n"/>
      <c r="B340" s="5" t="n"/>
      <c r="C340" s="17" t="n"/>
      <c r="D340" s="5" t="n"/>
      <c r="E340" s="5" t="n"/>
      <c r="F340" s="6">
        <f>IF(B340&amp;""="","",IFERROR(INDEX('الأصناف'!$B$6:$B$205,MATCH(B340&amp;"",'الأصناف'!$A$6:$A$205,0))&amp;"","كود غير موجود"))</f>
        <v/>
      </c>
      <c r="G340" s="22">
        <f>IF(OR(B340&amp;""="",NOT(ISNUMBER(A340))),"",IF(COUNTIFS($B$6:$B$1505,B340&amp;"",$A$6:$A$1505,"&gt;"&amp;A340)=0,1,0))</f>
        <v/>
      </c>
    </row>
    <row r="341">
      <c r="A341" s="13" t="n"/>
      <c r="B341" s="5" t="n"/>
      <c r="C341" s="17" t="n"/>
      <c r="D341" s="5" t="n"/>
      <c r="E341" s="5" t="n"/>
      <c r="F341" s="6">
        <f>IF(B341&amp;""="","",IFERROR(INDEX('الأصناف'!$B$6:$B$205,MATCH(B341&amp;"",'الأصناف'!$A$6:$A$205,0))&amp;"","كود غير موجود"))</f>
        <v/>
      </c>
      <c r="G341" s="22">
        <f>IF(OR(B341&amp;""="",NOT(ISNUMBER(A341))),"",IF(COUNTIFS($B$6:$B$1505,B341&amp;"",$A$6:$A$1505,"&gt;"&amp;A341)=0,1,0))</f>
        <v/>
      </c>
    </row>
    <row r="342">
      <c r="A342" s="13" t="n"/>
      <c r="B342" s="5" t="n"/>
      <c r="C342" s="17" t="n"/>
      <c r="D342" s="5" t="n"/>
      <c r="E342" s="5" t="n"/>
      <c r="F342" s="6">
        <f>IF(B342&amp;""="","",IFERROR(INDEX('الأصناف'!$B$6:$B$205,MATCH(B342&amp;"",'الأصناف'!$A$6:$A$205,0))&amp;"","كود غير موجود"))</f>
        <v/>
      </c>
      <c r="G342" s="22">
        <f>IF(OR(B342&amp;""="",NOT(ISNUMBER(A342))),"",IF(COUNTIFS($B$6:$B$1505,B342&amp;"",$A$6:$A$1505,"&gt;"&amp;A342)=0,1,0))</f>
        <v/>
      </c>
    </row>
    <row r="343">
      <c r="A343" s="13" t="n"/>
      <c r="B343" s="5" t="n"/>
      <c r="C343" s="17" t="n"/>
      <c r="D343" s="5" t="n"/>
      <c r="E343" s="5" t="n"/>
      <c r="F343" s="6">
        <f>IF(B343&amp;""="","",IFERROR(INDEX('الأصناف'!$B$6:$B$205,MATCH(B343&amp;"",'الأصناف'!$A$6:$A$205,0))&amp;"","كود غير موجود"))</f>
        <v/>
      </c>
      <c r="G343" s="22">
        <f>IF(OR(B343&amp;""="",NOT(ISNUMBER(A343))),"",IF(COUNTIFS($B$6:$B$1505,B343&amp;"",$A$6:$A$1505,"&gt;"&amp;A343)=0,1,0))</f>
        <v/>
      </c>
    </row>
    <row r="344">
      <c r="A344" s="13" t="n"/>
      <c r="B344" s="5" t="n"/>
      <c r="C344" s="17" t="n"/>
      <c r="D344" s="5" t="n"/>
      <c r="E344" s="5" t="n"/>
      <c r="F344" s="6">
        <f>IF(B344&amp;""="","",IFERROR(INDEX('الأصناف'!$B$6:$B$205,MATCH(B344&amp;"",'الأصناف'!$A$6:$A$205,0))&amp;"","كود غير موجود"))</f>
        <v/>
      </c>
      <c r="G344" s="22">
        <f>IF(OR(B344&amp;""="",NOT(ISNUMBER(A344))),"",IF(COUNTIFS($B$6:$B$1505,B344&amp;"",$A$6:$A$1505,"&gt;"&amp;A344)=0,1,0))</f>
        <v/>
      </c>
    </row>
    <row r="345">
      <c r="A345" s="13" t="n"/>
      <c r="B345" s="5" t="n"/>
      <c r="C345" s="17" t="n"/>
      <c r="D345" s="5" t="n"/>
      <c r="E345" s="5" t="n"/>
      <c r="F345" s="6">
        <f>IF(B345&amp;""="","",IFERROR(INDEX('الأصناف'!$B$6:$B$205,MATCH(B345&amp;"",'الأصناف'!$A$6:$A$205,0))&amp;"","كود غير موجود"))</f>
        <v/>
      </c>
      <c r="G345" s="22">
        <f>IF(OR(B345&amp;""="",NOT(ISNUMBER(A345))),"",IF(COUNTIFS($B$6:$B$1505,B345&amp;"",$A$6:$A$1505,"&gt;"&amp;A345)=0,1,0))</f>
        <v/>
      </c>
    </row>
    <row r="346">
      <c r="A346" s="13" t="n"/>
      <c r="B346" s="5" t="n"/>
      <c r="C346" s="17" t="n"/>
      <c r="D346" s="5" t="n"/>
      <c r="E346" s="5" t="n"/>
      <c r="F346" s="6">
        <f>IF(B346&amp;""="","",IFERROR(INDEX('الأصناف'!$B$6:$B$205,MATCH(B346&amp;"",'الأصناف'!$A$6:$A$205,0))&amp;"","كود غير موجود"))</f>
        <v/>
      </c>
      <c r="G346" s="22">
        <f>IF(OR(B346&amp;""="",NOT(ISNUMBER(A346))),"",IF(COUNTIFS($B$6:$B$1505,B346&amp;"",$A$6:$A$1505,"&gt;"&amp;A346)=0,1,0))</f>
        <v/>
      </c>
    </row>
    <row r="347">
      <c r="A347" s="13" t="n"/>
      <c r="B347" s="5" t="n"/>
      <c r="C347" s="17" t="n"/>
      <c r="D347" s="5" t="n"/>
      <c r="E347" s="5" t="n"/>
      <c r="F347" s="6">
        <f>IF(B347&amp;""="","",IFERROR(INDEX('الأصناف'!$B$6:$B$205,MATCH(B347&amp;"",'الأصناف'!$A$6:$A$205,0))&amp;"","كود غير موجود"))</f>
        <v/>
      </c>
      <c r="G347" s="22">
        <f>IF(OR(B347&amp;""="",NOT(ISNUMBER(A347))),"",IF(COUNTIFS($B$6:$B$1505,B347&amp;"",$A$6:$A$1505,"&gt;"&amp;A347)=0,1,0))</f>
        <v/>
      </c>
    </row>
    <row r="348">
      <c r="A348" s="13" t="n"/>
      <c r="B348" s="5" t="n"/>
      <c r="C348" s="17" t="n"/>
      <c r="D348" s="5" t="n"/>
      <c r="E348" s="5" t="n"/>
      <c r="F348" s="6">
        <f>IF(B348&amp;""="","",IFERROR(INDEX('الأصناف'!$B$6:$B$205,MATCH(B348&amp;"",'الأصناف'!$A$6:$A$205,0))&amp;"","كود غير موجود"))</f>
        <v/>
      </c>
      <c r="G348" s="22">
        <f>IF(OR(B348&amp;""="",NOT(ISNUMBER(A348))),"",IF(COUNTIFS($B$6:$B$1505,B348&amp;"",$A$6:$A$1505,"&gt;"&amp;A348)=0,1,0))</f>
        <v/>
      </c>
    </row>
    <row r="349">
      <c r="A349" s="13" t="n"/>
      <c r="B349" s="5" t="n"/>
      <c r="C349" s="17" t="n"/>
      <c r="D349" s="5" t="n"/>
      <c r="E349" s="5" t="n"/>
      <c r="F349" s="6">
        <f>IF(B349&amp;""="","",IFERROR(INDEX('الأصناف'!$B$6:$B$205,MATCH(B349&amp;"",'الأصناف'!$A$6:$A$205,0))&amp;"","كود غير موجود"))</f>
        <v/>
      </c>
      <c r="G349" s="22">
        <f>IF(OR(B349&amp;""="",NOT(ISNUMBER(A349))),"",IF(COUNTIFS($B$6:$B$1505,B349&amp;"",$A$6:$A$1505,"&gt;"&amp;A349)=0,1,0))</f>
        <v/>
      </c>
    </row>
    <row r="350">
      <c r="A350" s="13" t="n"/>
      <c r="B350" s="5" t="n"/>
      <c r="C350" s="17" t="n"/>
      <c r="D350" s="5" t="n"/>
      <c r="E350" s="5" t="n"/>
      <c r="F350" s="6">
        <f>IF(B350&amp;""="","",IFERROR(INDEX('الأصناف'!$B$6:$B$205,MATCH(B350&amp;"",'الأصناف'!$A$6:$A$205,0))&amp;"","كود غير موجود"))</f>
        <v/>
      </c>
      <c r="G350" s="22">
        <f>IF(OR(B350&amp;""="",NOT(ISNUMBER(A350))),"",IF(COUNTIFS($B$6:$B$1505,B350&amp;"",$A$6:$A$1505,"&gt;"&amp;A350)=0,1,0))</f>
        <v/>
      </c>
    </row>
    <row r="351">
      <c r="A351" s="13" t="n"/>
      <c r="B351" s="5" t="n"/>
      <c r="C351" s="17" t="n"/>
      <c r="D351" s="5" t="n"/>
      <c r="E351" s="5" t="n"/>
      <c r="F351" s="6">
        <f>IF(B351&amp;""="","",IFERROR(INDEX('الأصناف'!$B$6:$B$205,MATCH(B351&amp;"",'الأصناف'!$A$6:$A$205,0))&amp;"","كود غير موجود"))</f>
        <v/>
      </c>
      <c r="G351" s="22">
        <f>IF(OR(B351&amp;""="",NOT(ISNUMBER(A351))),"",IF(COUNTIFS($B$6:$B$1505,B351&amp;"",$A$6:$A$1505,"&gt;"&amp;A351)=0,1,0))</f>
        <v/>
      </c>
    </row>
    <row r="352">
      <c r="A352" s="13" t="n"/>
      <c r="B352" s="5" t="n"/>
      <c r="C352" s="17" t="n"/>
      <c r="D352" s="5" t="n"/>
      <c r="E352" s="5" t="n"/>
      <c r="F352" s="6">
        <f>IF(B352&amp;""="","",IFERROR(INDEX('الأصناف'!$B$6:$B$205,MATCH(B352&amp;"",'الأصناف'!$A$6:$A$205,0))&amp;"","كود غير موجود"))</f>
        <v/>
      </c>
      <c r="G352" s="22">
        <f>IF(OR(B352&amp;""="",NOT(ISNUMBER(A352))),"",IF(COUNTIFS($B$6:$B$1505,B352&amp;"",$A$6:$A$1505,"&gt;"&amp;A352)=0,1,0))</f>
        <v/>
      </c>
    </row>
    <row r="353">
      <c r="A353" s="13" t="n"/>
      <c r="B353" s="5" t="n"/>
      <c r="C353" s="17" t="n"/>
      <c r="D353" s="5" t="n"/>
      <c r="E353" s="5" t="n"/>
      <c r="F353" s="6">
        <f>IF(B353&amp;""="","",IFERROR(INDEX('الأصناف'!$B$6:$B$205,MATCH(B353&amp;"",'الأصناف'!$A$6:$A$205,0))&amp;"","كود غير موجود"))</f>
        <v/>
      </c>
      <c r="G353" s="22">
        <f>IF(OR(B353&amp;""="",NOT(ISNUMBER(A353))),"",IF(COUNTIFS($B$6:$B$1505,B353&amp;"",$A$6:$A$1505,"&gt;"&amp;A353)=0,1,0))</f>
        <v/>
      </c>
    </row>
    <row r="354">
      <c r="A354" s="13" t="n"/>
      <c r="B354" s="5" t="n"/>
      <c r="C354" s="17" t="n"/>
      <c r="D354" s="5" t="n"/>
      <c r="E354" s="5" t="n"/>
      <c r="F354" s="6">
        <f>IF(B354&amp;""="","",IFERROR(INDEX('الأصناف'!$B$6:$B$205,MATCH(B354&amp;"",'الأصناف'!$A$6:$A$205,0))&amp;"","كود غير موجود"))</f>
        <v/>
      </c>
      <c r="G354" s="22">
        <f>IF(OR(B354&amp;""="",NOT(ISNUMBER(A354))),"",IF(COUNTIFS($B$6:$B$1505,B354&amp;"",$A$6:$A$1505,"&gt;"&amp;A354)=0,1,0))</f>
        <v/>
      </c>
    </row>
    <row r="355">
      <c r="A355" s="13" t="n"/>
      <c r="B355" s="5" t="n"/>
      <c r="C355" s="17" t="n"/>
      <c r="D355" s="5" t="n"/>
      <c r="E355" s="5" t="n"/>
      <c r="F355" s="6">
        <f>IF(B355&amp;""="","",IFERROR(INDEX('الأصناف'!$B$6:$B$205,MATCH(B355&amp;"",'الأصناف'!$A$6:$A$205,0))&amp;"","كود غير موجود"))</f>
        <v/>
      </c>
      <c r="G355" s="22">
        <f>IF(OR(B355&amp;""="",NOT(ISNUMBER(A355))),"",IF(COUNTIFS($B$6:$B$1505,B355&amp;"",$A$6:$A$1505,"&gt;"&amp;A355)=0,1,0))</f>
        <v/>
      </c>
    </row>
    <row r="356">
      <c r="A356" s="13" t="n"/>
      <c r="B356" s="5" t="n"/>
      <c r="C356" s="17" t="n"/>
      <c r="D356" s="5" t="n"/>
      <c r="E356" s="5" t="n"/>
      <c r="F356" s="6">
        <f>IF(B356&amp;""="","",IFERROR(INDEX('الأصناف'!$B$6:$B$205,MATCH(B356&amp;"",'الأصناف'!$A$6:$A$205,0))&amp;"","كود غير موجود"))</f>
        <v/>
      </c>
      <c r="G356" s="22">
        <f>IF(OR(B356&amp;""="",NOT(ISNUMBER(A356))),"",IF(COUNTIFS($B$6:$B$1505,B356&amp;"",$A$6:$A$1505,"&gt;"&amp;A356)=0,1,0))</f>
        <v/>
      </c>
    </row>
    <row r="357">
      <c r="A357" s="13" t="n"/>
      <c r="B357" s="5" t="n"/>
      <c r="C357" s="17" t="n"/>
      <c r="D357" s="5" t="n"/>
      <c r="E357" s="5" t="n"/>
      <c r="F357" s="6">
        <f>IF(B357&amp;""="","",IFERROR(INDEX('الأصناف'!$B$6:$B$205,MATCH(B357&amp;"",'الأصناف'!$A$6:$A$205,0))&amp;"","كود غير موجود"))</f>
        <v/>
      </c>
      <c r="G357" s="22">
        <f>IF(OR(B357&amp;""="",NOT(ISNUMBER(A357))),"",IF(COUNTIFS($B$6:$B$1505,B357&amp;"",$A$6:$A$1505,"&gt;"&amp;A357)=0,1,0))</f>
        <v/>
      </c>
    </row>
    <row r="358">
      <c r="A358" s="13" t="n"/>
      <c r="B358" s="5" t="n"/>
      <c r="C358" s="17" t="n"/>
      <c r="D358" s="5" t="n"/>
      <c r="E358" s="5" t="n"/>
      <c r="F358" s="6">
        <f>IF(B358&amp;""="","",IFERROR(INDEX('الأصناف'!$B$6:$B$205,MATCH(B358&amp;"",'الأصناف'!$A$6:$A$205,0))&amp;"","كود غير موجود"))</f>
        <v/>
      </c>
      <c r="G358" s="22">
        <f>IF(OR(B358&amp;""="",NOT(ISNUMBER(A358))),"",IF(COUNTIFS($B$6:$B$1505,B358&amp;"",$A$6:$A$1505,"&gt;"&amp;A358)=0,1,0))</f>
        <v/>
      </c>
    </row>
    <row r="359">
      <c r="A359" s="13" t="n"/>
      <c r="B359" s="5" t="n"/>
      <c r="C359" s="17" t="n"/>
      <c r="D359" s="5" t="n"/>
      <c r="E359" s="5" t="n"/>
      <c r="F359" s="6">
        <f>IF(B359&amp;""="","",IFERROR(INDEX('الأصناف'!$B$6:$B$205,MATCH(B359&amp;"",'الأصناف'!$A$6:$A$205,0))&amp;"","كود غير موجود"))</f>
        <v/>
      </c>
      <c r="G359" s="22">
        <f>IF(OR(B359&amp;""="",NOT(ISNUMBER(A359))),"",IF(COUNTIFS($B$6:$B$1505,B359&amp;"",$A$6:$A$1505,"&gt;"&amp;A359)=0,1,0))</f>
        <v/>
      </c>
    </row>
    <row r="360">
      <c r="A360" s="13" t="n"/>
      <c r="B360" s="5" t="n"/>
      <c r="C360" s="17" t="n"/>
      <c r="D360" s="5" t="n"/>
      <c r="E360" s="5" t="n"/>
      <c r="F360" s="6">
        <f>IF(B360&amp;""="","",IFERROR(INDEX('الأصناف'!$B$6:$B$205,MATCH(B360&amp;"",'الأصناف'!$A$6:$A$205,0))&amp;"","كود غير موجود"))</f>
        <v/>
      </c>
      <c r="G360" s="22">
        <f>IF(OR(B360&amp;""="",NOT(ISNUMBER(A360))),"",IF(COUNTIFS($B$6:$B$1505,B360&amp;"",$A$6:$A$1505,"&gt;"&amp;A360)=0,1,0))</f>
        <v/>
      </c>
    </row>
    <row r="361">
      <c r="A361" s="13" t="n"/>
      <c r="B361" s="5" t="n"/>
      <c r="C361" s="17" t="n"/>
      <c r="D361" s="5" t="n"/>
      <c r="E361" s="5" t="n"/>
      <c r="F361" s="6">
        <f>IF(B361&amp;""="","",IFERROR(INDEX('الأصناف'!$B$6:$B$205,MATCH(B361&amp;"",'الأصناف'!$A$6:$A$205,0))&amp;"","كود غير موجود"))</f>
        <v/>
      </c>
      <c r="G361" s="22">
        <f>IF(OR(B361&amp;""="",NOT(ISNUMBER(A361))),"",IF(COUNTIFS($B$6:$B$1505,B361&amp;"",$A$6:$A$1505,"&gt;"&amp;A361)=0,1,0))</f>
        <v/>
      </c>
    </row>
    <row r="362">
      <c r="A362" s="13" t="n"/>
      <c r="B362" s="5" t="n"/>
      <c r="C362" s="17" t="n"/>
      <c r="D362" s="5" t="n"/>
      <c r="E362" s="5" t="n"/>
      <c r="F362" s="6">
        <f>IF(B362&amp;""="","",IFERROR(INDEX('الأصناف'!$B$6:$B$205,MATCH(B362&amp;"",'الأصناف'!$A$6:$A$205,0))&amp;"","كود غير موجود"))</f>
        <v/>
      </c>
      <c r="G362" s="22">
        <f>IF(OR(B362&amp;""="",NOT(ISNUMBER(A362))),"",IF(COUNTIFS($B$6:$B$1505,B362&amp;"",$A$6:$A$1505,"&gt;"&amp;A362)=0,1,0))</f>
        <v/>
      </c>
    </row>
    <row r="363">
      <c r="A363" s="13" t="n"/>
      <c r="B363" s="5" t="n"/>
      <c r="C363" s="17" t="n"/>
      <c r="D363" s="5" t="n"/>
      <c r="E363" s="5" t="n"/>
      <c r="F363" s="6">
        <f>IF(B363&amp;""="","",IFERROR(INDEX('الأصناف'!$B$6:$B$205,MATCH(B363&amp;"",'الأصناف'!$A$6:$A$205,0))&amp;"","كود غير موجود"))</f>
        <v/>
      </c>
      <c r="G363" s="22">
        <f>IF(OR(B363&amp;""="",NOT(ISNUMBER(A363))),"",IF(COUNTIFS($B$6:$B$1505,B363&amp;"",$A$6:$A$1505,"&gt;"&amp;A363)=0,1,0))</f>
        <v/>
      </c>
    </row>
    <row r="364">
      <c r="A364" s="13" t="n"/>
      <c r="B364" s="5" t="n"/>
      <c r="C364" s="17" t="n"/>
      <c r="D364" s="5" t="n"/>
      <c r="E364" s="5" t="n"/>
      <c r="F364" s="6">
        <f>IF(B364&amp;""="","",IFERROR(INDEX('الأصناف'!$B$6:$B$205,MATCH(B364&amp;"",'الأصناف'!$A$6:$A$205,0))&amp;"","كود غير موجود"))</f>
        <v/>
      </c>
      <c r="G364" s="22">
        <f>IF(OR(B364&amp;""="",NOT(ISNUMBER(A364))),"",IF(COUNTIFS($B$6:$B$1505,B364&amp;"",$A$6:$A$1505,"&gt;"&amp;A364)=0,1,0))</f>
        <v/>
      </c>
    </row>
    <row r="365">
      <c r="A365" s="13" t="n"/>
      <c r="B365" s="5" t="n"/>
      <c r="C365" s="17" t="n"/>
      <c r="D365" s="5" t="n"/>
      <c r="E365" s="5" t="n"/>
      <c r="F365" s="6">
        <f>IF(B365&amp;""="","",IFERROR(INDEX('الأصناف'!$B$6:$B$205,MATCH(B365&amp;"",'الأصناف'!$A$6:$A$205,0))&amp;"","كود غير موجود"))</f>
        <v/>
      </c>
      <c r="G365" s="22">
        <f>IF(OR(B365&amp;""="",NOT(ISNUMBER(A365))),"",IF(COUNTIFS($B$6:$B$1505,B365&amp;"",$A$6:$A$1505,"&gt;"&amp;A365)=0,1,0))</f>
        <v/>
      </c>
    </row>
    <row r="366">
      <c r="A366" s="13" t="n"/>
      <c r="B366" s="5" t="n"/>
      <c r="C366" s="17" t="n"/>
      <c r="D366" s="5" t="n"/>
      <c r="E366" s="5" t="n"/>
      <c r="F366" s="6">
        <f>IF(B366&amp;""="","",IFERROR(INDEX('الأصناف'!$B$6:$B$205,MATCH(B366&amp;"",'الأصناف'!$A$6:$A$205,0))&amp;"","كود غير موجود"))</f>
        <v/>
      </c>
      <c r="G366" s="22">
        <f>IF(OR(B366&amp;""="",NOT(ISNUMBER(A366))),"",IF(COUNTIFS($B$6:$B$1505,B366&amp;"",$A$6:$A$1505,"&gt;"&amp;A366)=0,1,0))</f>
        <v/>
      </c>
    </row>
    <row r="367">
      <c r="A367" s="13" t="n"/>
      <c r="B367" s="5" t="n"/>
      <c r="C367" s="17" t="n"/>
      <c r="D367" s="5" t="n"/>
      <c r="E367" s="5" t="n"/>
      <c r="F367" s="6">
        <f>IF(B367&amp;""="","",IFERROR(INDEX('الأصناف'!$B$6:$B$205,MATCH(B367&amp;"",'الأصناف'!$A$6:$A$205,0))&amp;"","كود غير موجود"))</f>
        <v/>
      </c>
      <c r="G367" s="22">
        <f>IF(OR(B367&amp;""="",NOT(ISNUMBER(A367))),"",IF(COUNTIFS($B$6:$B$1505,B367&amp;"",$A$6:$A$1505,"&gt;"&amp;A367)=0,1,0))</f>
        <v/>
      </c>
    </row>
    <row r="368">
      <c r="A368" s="13" t="n"/>
      <c r="B368" s="5" t="n"/>
      <c r="C368" s="17" t="n"/>
      <c r="D368" s="5" t="n"/>
      <c r="E368" s="5" t="n"/>
      <c r="F368" s="6">
        <f>IF(B368&amp;""="","",IFERROR(INDEX('الأصناف'!$B$6:$B$205,MATCH(B368&amp;"",'الأصناف'!$A$6:$A$205,0))&amp;"","كود غير موجود"))</f>
        <v/>
      </c>
      <c r="G368" s="22">
        <f>IF(OR(B368&amp;""="",NOT(ISNUMBER(A368))),"",IF(COUNTIFS($B$6:$B$1505,B368&amp;"",$A$6:$A$1505,"&gt;"&amp;A368)=0,1,0))</f>
        <v/>
      </c>
    </row>
    <row r="369">
      <c r="A369" s="13" t="n"/>
      <c r="B369" s="5" t="n"/>
      <c r="C369" s="17" t="n"/>
      <c r="D369" s="5" t="n"/>
      <c r="E369" s="5" t="n"/>
      <c r="F369" s="6">
        <f>IF(B369&amp;""="","",IFERROR(INDEX('الأصناف'!$B$6:$B$205,MATCH(B369&amp;"",'الأصناف'!$A$6:$A$205,0))&amp;"","كود غير موجود"))</f>
        <v/>
      </c>
      <c r="G369" s="22">
        <f>IF(OR(B369&amp;""="",NOT(ISNUMBER(A369))),"",IF(COUNTIFS($B$6:$B$1505,B369&amp;"",$A$6:$A$1505,"&gt;"&amp;A369)=0,1,0))</f>
        <v/>
      </c>
    </row>
    <row r="370">
      <c r="A370" s="13" t="n"/>
      <c r="B370" s="5" t="n"/>
      <c r="C370" s="17" t="n"/>
      <c r="D370" s="5" t="n"/>
      <c r="E370" s="5" t="n"/>
      <c r="F370" s="6">
        <f>IF(B370&amp;""="","",IFERROR(INDEX('الأصناف'!$B$6:$B$205,MATCH(B370&amp;"",'الأصناف'!$A$6:$A$205,0))&amp;"","كود غير موجود"))</f>
        <v/>
      </c>
      <c r="G370" s="22">
        <f>IF(OR(B370&amp;""="",NOT(ISNUMBER(A370))),"",IF(COUNTIFS($B$6:$B$1505,B370&amp;"",$A$6:$A$1505,"&gt;"&amp;A370)=0,1,0))</f>
        <v/>
      </c>
    </row>
    <row r="371">
      <c r="A371" s="13" t="n"/>
      <c r="B371" s="5" t="n"/>
      <c r="C371" s="17" t="n"/>
      <c r="D371" s="5" t="n"/>
      <c r="E371" s="5" t="n"/>
      <c r="F371" s="6">
        <f>IF(B371&amp;""="","",IFERROR(INDEX('الأصناف'!$B$6:$B$205,MATCH(B371&amp;"",'الأصناف'!$A$6:$A$205,0))&amp;"","كود غير موجود"))</f>
        <v/>
      </c>
      <c r="G371" s="22">
        <f>IF(OR(B371&amp;""="",NOT(ISNUMBER(A371))),"",IF(COUNTIFS($B$6:$B$1505,B371&amp;"",$A$6:$A$1505,"&gt;"&amp;A371)=0,1,0))</f>
        <v/>
      </c>
    </row>
    <row r="372">
      <c r="A372" s="13" t="n"/>
      <c r="B372" s="5" t="n"/>
      <c r="C372" s="17" t="n"/>
      <c r="D372" s="5" t="n"/>
      <c r="E372" s="5" t="n"/>
      <c r="F372" s="6">
        <f>IF(B372&amp;""="","",IFERROR(INDEX('الأصناف'!$B$6:$B$205,MATCH(B372&amp;"",'الأصناف'!$A$6:$A$205,0))&amp;"","كود غير موجود"))</f>
        <v/>
      </c>
      <c r="G372" s="22">
        <f>IF(OR(B372&amp;""="",NOT(ISNUMBER(A372))),"",IF(COUNTIFS($B$6:$B$1505,B372&amp;"",$A$6:$A$1505,"&gt;"&amp;A372)=0,1,0))</f>
        <v/>
      </c>
    </row>
    <row r="373">
      <c r="A373" s="13" t="n"/>
      <c r="B373" s="5" t="n"/>
      <c r="C373" s="17" t="n"/>
      <c r="D373" s="5" t="n"/>
      <c r="E373" s="5" t="n"/>
      <c r="F373" s="6">
        <f>IF(B373&amp;""="","",IFERROR(INDEX('الأصناف'!$B$6:$B$205,MATCH(B373&amp;"",'الأصناف'!$A$6:$A$205,0))&amp;"","كود غير موجود"))</f>
        <v/>
      </c>
      <c r="G373" s="22">
        <f>IF(OR(B373&amp;""="",NOT(ISNUMBER(A373))),"",IF(COUNTIFS($B$6:$B$1505,B373&amp;"",$A$6:$A$1505,"&gt;"&amp;A373)=0,1,0))</f>
        <v/>
      </c>
    </row>
    <row r="374">
      <c r="A374" s="13" t="n"/>
      <c r="B374" s="5" t="n"/>
      <c r="C374" s="17" t="n"/>
      <c r="D374" s="5" t="n"/>
      <c r="E374" s="5" t="n"/>
      <c r="F374" s="6">
        <f>IF(B374&amp;""="","",IFERROR(INDEX('الأصناف'!$B$6:$B$205,MATCH(B374&amp;"",'الأصناف'!$A$6:$A$205,0))&amp;"","كود غير موجود"))</f>
        <v/>
      </c>
      <c r="G374" s="22">
        <f>IF(OR(B374&amp;""="",NOT(ISNUMBER(A374))),"",IF(COUNTIFS($B$6:$B$1505,B374&amp;"",$A$6:$A$1505,"&gt;"&amp;A374)=0,1,0))</f>
        <v/>
      </c>
    </row>
    <row r="375">
      <c r="A375" s="13" t="n"/>
      <c r="B375" s="5" t="n"/>
      <c r="C375" s="17" t="n"/>
      <c r="D375" s="5" t="n"/>
      <c r="E375" s="5" t="n"/>
      <c r="F375" s="6">
        <f>IF(B375&amp;""="","",IFERROR(INDEX('الأصناف'!$B$6:$B$205,MATCH(B375&amp;"",'الأصناف'!$A$6:$A$205,0))&amp;"","كود غير موجود"))</f>
        <v/>
      </c>
      <c r="G375" s="22">
        <f>IF(OR(B375&amp;""="",NOT(ISNUMBER(A375))),"",IF(COUNTIFS($B$6:$B$1505,B375&amp;"",$A$6:$A$1505,"&gt;"&amp;A375)=0,1,0))</f>
        <v/>
      </c>
    </row>
    <row r="376">
      <c r="A376" s="13" t="n"/>
      <c r="B376" s="5" t="n"/>
      <c r="C376" s="17" t="n"/>
      <c r="D376" s="5" t="n"/>
      <c r="E376" s="5" t="n"/>
      <c r="F376" s="6">
        <f>IF(B376&amp;""="","",IFERROR(INDEX('الأصناف'!$B$6:$B$205,MATCH(B376&amp;"",'الأصناف'!$A$6:$A$205,0))&amp;"","كود غير موجود"))</f>
        <v/>
      </c>
      <c r="G376" s="22">
        <f>IF(OR(B376&amp;""="",NOT(ISNUMBER(A376))),"",IF(COUNTIFS($B$6:$B$1505,B376&amp;"",$A$6:$A$1505,"&gt;"&amp;A376)=0,1,0))</f>
        <v/>
      </c>
    </row>
    <row r="377">
      <c r="A377" s="13" t="n"/>
      <c r="B377" s="5" t="n"/>
      <c r="C377" s="17" t="n"/>
      <c r="D377" s="5" t="n"/>
      <c r="E377" s="5" t="n"/>
      <c r="F377" s="6">
        <f>IF(B377&amp;""="","",IFERROR(INDEX('الأصناف'!$B$6:$B$205,MATCH(B377&amp;"",'الأصناف'!$A$6:$A$205,0))&amp;"","كود غير موجود"))</f>
        <v/>
      </c>
      <c r="G377" s="22">
        <f>IF(OR(B377&amp;""="",NOT(ISNUMBER(A377))),"",IF(COUNTIFS($B$6:$B$1505,B377&amp;"",$A$6:$A$1505,"&gt;"&amp;A377)=0,1,0))</f>
        <v/>
      </c>
    </row>
    <row r="378">
      <c r="A378" s="13" t="n"/>
      <c r="B378" s="5" t="n"/>
      <c r="C378" s="17" t="n"/>
      <c r="D378" s="5" t="n"/>
      <c r="E378" s="5" t="n"/>
      <c r="F378" s="6">
        <f>IF(B378&amp;""="","",IFERROR(INDEX('الأصناف'!$B$6:$B$205,MATCH(B378&amp;"",'الأصناف'!$A$6:$A$205,0))&amp;"","كود غير موجود"))</f>
        <v/>
      </c>
      <c r="G378" s="22">
        <f>IF(OR(B378&amp;""="",NOT(ISNUMBER(A378))),"",IF(COUNTIFS($B$6:$B$1505,B378&amp;"",$A$6:$A$1505,"&gt;"&amp;A378)=0,1,0))</f>
        <v/>
      </c>
    </row>
    <row r="379">
      <c r="A379" s="13" t="n"/>
      <c r="B379" s="5" t="n"/>
      <c r="C379" s="17" t="n"/>
      <c r="D379" s="5" t="n"/>
      <c r="E379" s="5" t="n"/>
      <c r="F379" s="6">
        <f>IF(B379&amp;""="","",IFERROR(INDEX('الأصناف'!$B$6:$B$205,MATCH(B379&amp;"",'الأصناف'!$A$6:$A$205,0))&amp;"","كود غير موجود"))</f>
        <v/>
      </c>
      <c r="G379" s="22">
        <f>IF(OR(B379&amp;""="",NOT(ISNUMBER(A379))),"",IF(COUNTIFS($B$6:$B$1505,B379&amp;"",$A$6:$A$1505,"&gt;"&amp;A379)=0,1,0))</f>
        <v/>
      </c>
    </row>
    <row r="380">
      <c r="A380" s="13" t="n"/>
      <c r="B380" s="5" t="n"/>
      <c r="C380" s="17" t="n"/>
      <c r="D380" s="5" t="n"/>
      <c r="E380" s="5" t="n"/>
      <c r="F380" s="6">
        <f>IF(B380&amp;""="","",IFERROR(INDEX('الأصناف'!$B$6:$B$205,MATCH(B380&amp;"",'الأصناف'!$A$6:$A$205,0))&amp;"","كود غير موجود"))</f>
        <v/>
      </c>
      <c r="G380" s="22">
        <f>IF(OR(B380&amp;""="",NOT(ISNUMBER(A380))),"",IF(COUNTIFS($B$6:$B$1505,B380&amp;"",$A$6:$A$1505,"&gt;"&amp;A380)=0,1,0))</f>
        <v/>
      </c>
    </row>
    <row r="381">
      <c r="A381" s="13" t="n"/>
      <c r="B381" s="5" t="n"/>
      <c r="C381" s="17" t="n"/>
      <c r="D381" s="5" t="n"/>
      <c r="E381" s="5" t="n"/>
      <c r="F381" s="6">
        <f>IF(B381&amp;""="","",IFERROR(INDEX('الأصناف'!$B$6:$B$205,MATCH(B381&amp;"",'الأصناف'!$A$6:$A$205,0))&amp;"","كود غير موجود"))</f>
        <v/>
      </c>
      <c r="G381" s="22">
        <f>IF(OR(B381&amp;""="",NOT(ISNUMBER(A381))),"",IF(COUNTIFS($B$6:$B$1505,B381&amp;"",$A$6:$A$1505,"&gt;"&amp;A381)=0,1,0))</f>
        <v/>
      </c>
    </row>
    <row r="382">
      <c r="A382" s="13" t="n"/>
      <c r="B382" s="5" t="n"/>
      <c r="C382" s="17" t="n"/>
      <c r="D382" s="5" t="n"/>
      <c r="E382" s="5" t="n"/>
      <c r="F382" s="6">
        <f>IF(B382&amp;""="","",IFERROR(INDEX('الأصناف'!$B$6:$B$205,MATCH(B382&amp;"",'الأصناف'!$A$6:$A$205,0))&amp;"","كود غير موجود"))</f>
        <v/>
      </c>
      <c r="G382" s="22">
        <f>IF(OR(B382&amp;""="",NOT(ISNUMBER(A382))),"",IF(COUNTIFS($B$6:$B$1505,B382&amp;"",$A$6:$A$1505,"&gt;"&amp;A382)=0,1,0))</f>
        <v/>
      </c>
    </row>
    <row r="383">
      <c r="A383" s="13" t="n"/>
      <c r="B383" s="5" t="n"/>
      <c r="C383" s="17" t="n"/>
      <c r="D383" s="5" t="n"/>
      <c r="E383" s="5" t="n"/>
      <c r="F383" s="6">
        <f>IF(B383&amp;""="","",IFERROR(INDEX('الأصناف'!$B$6:$B$205,MATCH(B383&amp;"",'الأصناف'!$A$6:$A$205,0))&amp;"","كود غير موجود"))</f>
        <v/>
      </c>
      <c r="G383" s="22">
        <f>IF(OR(B383&amp;""="",NOT(ISNUMBER(A383))),"",IF(COUNTIFS($B$6:$B$1505,B383&amp;"",$A$6:$A$1505,"&gt;"&amp;A383)=0,1,0))</f>
        <v/>
      </c>
    </row>
    <row r="384">
      <c r="A384" s="13" t="n"/>
      <c r="B384" s="5" t="n"/>
      <c r="C384" s="17" t="n"/>
      <c r="D384" s="5" t="n"/>
      <c r="E384" s="5" t="n"/>
      <c r="F384" s="6">
        <f>IF(B384&amp;""="","",IFERROR(INDEX('الأصناف'!$B$6:$B$205,MATCH(B384&amp;"",'الأصناف'!$A$6:$A$205,0))&amp;"","كود غير موجود"))</f>
        <v/>
      </c>
      <c r="G384" s="22">
        <f>IF(OR(B384&amp;""="",NOT(ISNUMBER(A384))),"",IF(COUNTIFS($B$6:$B$1505,B384&amp;"",$A$6:$A$1505,"&gt;"&amp;A384)=0,1,0))</f>
        <v/>
      </c>
    </row>
    <row r="385">
      <c r="A385" s="13" t="n"/>
      <c r="B385" s="5" t="n"/>
      <c r="C385" s="17" t="n"/>
      <c r="D385" s="5" t="n"/>
      <c r="E385" s="5" t="n"/>
      <c r="F385" s="6">
        <f>IF(B385&amp;""="","",IFERROR(INDEX('الأصناف'!$B$6:$B$205,MATCH(B385&amp;"",'الأصناف'!$A$6:$A$205,0))&amp;"","كود غير موجود"))</f>
        <v/>
      </c>
      <c r="G385" s="22">
        <f>IF(OR(B385&amp;""="",NOT(ISNUMBER(A385))),"",IF(COUNTIFS($B$6:$B$1505,B385&amp;"",$A$6:$A$1505,"&gt;"&amp;A385)=0,1,0))</f>
        <v/>
      </c>
    </row>
    <row r="386">
      <c r="A386" s="13" t="n"/>
      <c r="B386" s="5" t="n"/>
      <c r="C386" s="17" t="n"/>
      <c r="D386" s="5" t="n"/>
      <c r="E386" s="5" t="n"/>
      <c r="F386" s="6">
        <f>IF(B386&amp;""="","",IFERROR(INDEX('الأصناف'!$B$6:$B$205,MATCH(B386&amp;"",'الأصناف'!$A$6:$A$205,0))&amp;"","كود غير موجود"))</f>
        <v/>
      </c>
      <c r="G386" s="22">
        <f>IF(OR(B386&amp;""="",NOT(ISNUMBER(A386))),"",IF(COUNTIFS($B$6:$B$1505,B386&amp;"",$A$6:$A$1505,"&gt;"&amp;A386)=0,1,0))</f>
        <v/>
      </c>
    </row>
    <row r="387">
      <c r="A387" s="13" t="n"/>
      <c r="B387" s="5" t="n"/>
      <c r="C387" s="17" t="n"/>
      <c r="D387" s="5" t="n"/>
      <c r="E387" s="5" t="n"/>
      <c r="F387" s="6">
        <f>IF(B387&amp;""="","",IFERROR(INDEX('الأصناف'!$B$6:$B$205,MATCH(B387&amp;"",'الأصناف'!$A$6:$A$205,0))&amp;"","كود غير موجود"))</f>
        <v/>
      </c>
      <c r="G387" s="22">
        <f>IF(OR(B387&amp;""="",NOT(ISNUMBER(A387))),"",IF(COUNTIFS($B$6:$B$1505,B387&amp;"",$A$6:$A$1505,"&gt;"&amp;A387)=0,1,0))</f>
        <v/>
      </c>
    </row>
    <row r="388">
      <c r="A388" s="13" t="n"/>
      <c r="B388" s="5" t="n"/>
      <c r="C388" s="17" t="n"/>
      <c r="D388" s="5" t="n"/>
      <c r="E388" s="5" t="n"/>
      <c r="F388" s="6">
        <f>IF(B388&amp;""="","",IFERROR(INDEX('الأصناف'!$B$6:$B$205,MATCH(B388&amp;"",'الأصناف'!$A$6:$A$205,0))&amp;"","كود غير موجود"))</f>
        <v/>
      </c>
      <c r="G388" s="22">
        <f>IF(OR(B388&amp;""="",NOT(ISNUMBER(A388))),"",IF(COUNTIFS($B$6:$B$1505,B388&amp;"",$A$6:$A$1505,"&gt;"&amp;A388)=0,1,0))</f>
        <v/>
      </c>
    </row>
    <row r="389">
      <c r="A389" s="13" t="n"/>
      <c r="B389" s="5" t="n"/>
      <c r="C389" s="17" t="n"/>
      <c r="D389" s="5" t="n"/>
      <c r="E389" s="5" t="n"/>
      <c r="F389" s="6">
        <f>IF(B389&amp;""="","",IFERROR(INDEX('الأصناف'!$B$6:$B$205,MATCH(B389&amp;"",'الأصناف'!$A$6:$A$205,0))&amp;"","كود غير موجود"))</f>
        <v/>
      </c>
      <c r="G389" s="22">
        <f>IF(OR(B389&amp;""="",NOT(ISNUMBER(A389))),"",IF(COUNTIFS($B$6:$B$1505,B389&amp;"",$A$6:$A$1505,"&gt;"&amp;A389)=0,1,0))</f>
        <v/>
      </c>
    </row>
    <row r="390">
      <c r="A390" s="13" t="n"/>
      <c r="B390" s="5" t="n"/>
      <c r="C390" s="17" t="n"/>
      <c r="D390" s="5" t="n"/>
      <c r="E390" s="5" t="n"/>
      <c r="F390" s="6">
        <f>IF(B390&amp;""="","",IFERROR(INDEX('الأصناف'!$B$6:$B$205,MATCH(B390&amp;"",'الأصناف'!$A$6:$A$205,0))&amp;"","كود غير موجود"))</f>
        <v/>
      </c>
      <c r="G390" s="22">
        <f>IF(OR(B390&amp;""="",NOT(ISNUMBER(A390))),"",IF(COUNTIFS($B$6:$B$1505,B390&amp;"",$A$6:$A$1505,"&gt;"&amp;A390)=0,1,0))</f>
        <v/>
      </c>
    </row>
    <row r="391">
      <c r="A391" s="13" t="n"/>
      <c r="B391" s="5" t="n"/>
      <c r="C391" s="17" t="n"/>
      <c r="D391" s="5" t="n"/>
      <c r="E391" s="5" t="n"/>
      <c r="F391" s="6">
        <f>IF(B391&amp;""="","",IFERROR(INDEX('الأصناف'!$B$6:$B$205,MATCH(B391&amp;"",'الأصناف'!$A$6:$A$205,0))&amp;"","كود غير موجود"))</f>
        <v/>
      </c>
      <c r="G391" s="22">
        <f>IF(OR(B391&amp;""="",NOT(ISNUMBER(A391))),"",IF(COUNTIFS($B$6:$B$1505,B391&amp;"",$A$6:$A$1505,"&gt;"&amp;A391)=0,1,0))</f>
        <v/>
      </c>
    </row>
    <row r="392">
      <c r="A392" s="13" t="n"/>
      <c r="B392" s="5" t="n"/>
      <c r="C392" s="17" t="n"/>
      <c r="D392" s="5" t="n"/>
      <c r="E392" s="5" t="n"/>
      <c r="F392" s="6">
        <f>IF(B392&amp;""="","",IFERROR(INDEX('الأصناف'!$B$6:$B$205,MATCH(B392&amp;"",'الأصناف'!$A$6:$A$205,0))&amp;"","كود غير موجود"))</f>
        <v/>
      </c>
      <c r="G392" s="22">
        <f>IF(OR(B392&amp;""="",NOT(ISNUMBER(A392))),"",IF(COUNTIFS($B$6:$B$1505,B392&amp;"",$A$6:$A$1505,"&gt;"&amp;A392)=0,1,0))</f>
        <v/>
      </c>
    </row>
    <row r="393">
      <c r="A393" s="13" t="n"/>
      <c r="B393" s="5" t="n"/>
      <c r="C393" s="17" t="n"/>
      <c r="D393" s="5" t="n"/>
      <c r="E393" s="5" t="n"/>
      <c r="F393" s="6">
        <f>IF(B393&amp;""="","",IFERROR(INDEX('الأصناف'!$B$6:$B$205,MATCH(B393&amp;"",'الأصناف'!$A$6:$A$205,0))&amp;"","كود غير موجود"))</f>
        <v/>
      </c>
      <c r="G393" s="22">
        <f>IF(OR(B393&amp;""="",NOT(ISNUMBER(A393))),"",IF(COUNTIFS($B$6:$B$1505,B393&amp;"",$A$6:$A$1505,"&gt;"&amp;A393)=0,1,0))</f>
        <v/>
      </c>
    </row>
    <row r="394">
      <c r="A394" s="13" t="n"/>
      <c r="B394" s="5" t="n"/>
      <c r="C394" s="17" t="n"/>
      <c r="D394" s="5" t="n"/>
      <c r="E394" s="5" t="n"/>
      <c r="F394" s="6">
        <f>IF(B394&amp;""="","",IFERROR(INDEX('الأصناف'!$B$6:$B$205,MATCH(B394&amp;"",'الأصناف'!$A$6:$A$205,0))&amp;"","كود غير موجود"))</f>
        <v/>
      </c>
      <c r="G394" s="22">
        <f>IF(OR(B394&amp;""="",NOT(ISNUMBER(A394))),"",IF(COUNTIFS($B$6:$B$1505,B394&amp;"",$A$6:$A$1505,"&gt;"&amp;A394)=0,1,0))</f>
        <v/>
      </c>
    </row>
    <row r="395">
      <c r="A395" s="13" t="n"/>
      <c r="B395" s="5" t="n"/>
      <c r="C395" s="17" t="n"/>
      <c r="D395" s="5" t="n"/>
      <c r="E395" s="5" t="n"/>
      <c r="F395" s="6">
        <f>IF(B395&amp;""="","",IFERROR(INDEX('الأصناف'!$B$6:$B$205,MATCH(B395&amp;"",'الأصناف'!$A$6:$A$205,0))&amp;"","كود غير موجود"))</f>
        <v/>
      </c>
      <c r="G395" s="22">
        <f>IF(OR(B395&amp;""="",NOT(ISNUMBER(A395))),"",IF(COUNTIFS($B$6:$B$1505,B395&amp;"",$A$6:$A$1505,"&gt;"&amp;A395)=0,1,0))</f>
        <v/>
      </c>
    </row>
    <row r="396">
      <c r="A396" s="13" t="n"/>
      <c r="B396" s="5" t="n"/>
      <c r="C396" s="17" t="n"/>
      <c r="D396" s="5" t="n"/>
      <c r="E396" s="5" t="n"/>
      <c r="F396" s="6">
        <f>IF(B396&amp;""="","",IFERROR(INDEX('الأصناف'!$B$6:$B$205,MATCH(B396&amp;"",'الأصناف'!$A$6:$A$205,0))&amp;"","كود غير موجود"))</f>
        <v/>
      </c>
      <c r="G396" s="22">
        <f>IF(OR(B396&amp;""="",NOT(ISNUMBER(A396))),"",IF(COUNTIFS($B$6:$B$1505,B396&amp;"",$A$6:$A$1505,"&gt;"&amp;A396)=0,1,0))</f>
        <v/>
      </c>
    </row>
    <row r="397">
      <c r="A397" s="13" t="n"/>
      <c r="B397" s="5" t="n"/>
      <c r="C397" s="17" t="n"/>
      <c r="D397" s="5" t="n"/>
      <c r="E397" s="5" t="n"/>
      <c r="F397" s="6">
        <f>IF(B397&amp;""="","",IFERROR(INDEX('الأصناف'!$B$6:$B$205,MATCH(B397&amp;"",'الأصناف'!$A$6:$A$205,0))&amp;"","كود غير موجود"))</f>
        <v/>
      </c>
      <c r="G397" s="22">
        <f>IF(OR(B397&amp;""="",NOT(ISNUMBER(A397))),"",IF(COUNTIFS($B$6:$B$1505,B397&amp;"",$A$6:$A$1505,"&gt;"&amp;A397)=0,1,0))</f>
        <v/>
      </c>
    </row>
    <row r="398">
      <c r="A398" s="13" t="n"/>
      <c r="B398" s="5" t="n"/>
      <c r="C398" s="17" t="n"/>
      <c r="D398" s="5" t="n"/>
      <c r="E398" s="5" t="n"/>
      <c r="F398" s="6">
        <f>IF(B398&amp;""="","",IFERROR(INDEX('الأصناف'!$B$6:$B$205,MATCH(B398&amp;"",'الأصناف'!$A$6:$A$205,0))&amp;"","كود غير موجود"))</f>
        <v/>
      </c>
      <c r="G398" s="22">
        <f>IF(OR(B398&amp;""="",NOT(ISNUMBER(A398))),"",IF(COUNTIFS($B$6:$B$1505,B398&amp;"",$A$6:$A$1505,"&gt;"&amp;A398)=0,1,0))</f>
        <v/>
      </c>
    </row>
    <row r="399">
      <c r="A399" s="13" t="n"/>
      <c r="B399" s="5" t="n"/>
      <c r="C399" s="17" t="n"/>
      <c r="D399" s="5" t="n"/>
      <c r="E399" s="5" t="n"/>
      <c r="F399" s="6">
        <f>IF(B399&amp;""="","",IFERROR(INDEX('الأصناف'!$B$6:$B$205,MATCH(B399&amp;"",'الأصناف'!$A$6:$A$205,0))&amp;"","كود غير موجود"))</f>
        <v/>
      </c>
      <c r="G399" s="22">
        <f>IF(OR(B399&amp;""="",NOT(ISNUMBER(A399))),"",IF(COUNTIFS($B$6:$B$1505,B399&amp;"",$A$6:$A$1505,"&gt;"&amp;A399)=0,1,0))</f>
        <v/>
      </c>
    </row>
    <row r="400">
      <c r="A400" s="13" t="n"/>
      <c r="B400" s="5" t="n"/>
      <c r="C400" s="17" t="n"/>
      <c r="D400" s="5" t="n"/>
      <c r="E400" s="5" t="n"/>
      <c r="F400" s="6">
        <f>IF(B400&amp;""="","",IFERROR(INDEX('الأصناف'!$B$6:$B$205,MATCH(B400&amp;"",'الأصناف'!$A$6:$A$205,0))&amp;"","كود غير موجود"))</f>
        <v/>
      </c>
      <c r="G400" s="22">
        <f>IF(OR(B400&amp;""="",NOT(ISNUMBER(A400))),"",IF(COUNTIFS($B$6:$B$1505,B400&amp;"",$A$6:$A$1505,"&gt;"&amp;A400)=0,1,0))</f>
        <v/>
      </c>
    </row>
    <row r="401">
      <c r="A401" s="13" t="n"/>
      <c r="B401" s="5" t="n"/>
      <c r="C401" s="17" t="n"/>
      <c r="D401" s="5" t="n"/>
      <c r="E401" s="5" t="n"/>
      <c r="F401" s="6">
        <f>IF(B401&amp;""="","",IFERROR(INDEX('الأصناف'!$B$6:$B$205,MATCH(B401&amp;"",'الأصناف'!$A$6:$A$205,0))&amp;"","كود غير موجود"))</f>
        <v/>
      </c>
      <c r="G401" s="22">
        <f>IF(OR(B401&amp;""="",NOT(ISNUMBER(A401))),"",IF(COUNTIFS($B$6:$B$1505,B401&amp;"",$A$6:$A$1505,"&gt;"&amp;A401)=0,1,0))</f>
        <v/>
      </c>
    </row>
    <row r="402">
      <c r="A402" s="13" t="n"/>
      <c r="B402" s="5" t="n"/>
      <c r="C402" s="17" t="n"/>
      <c r="D402" s="5" t="n"/>
      <c r="E402" s="5" t="n"/>
      <c r="F402" s="6">
        <f>IF(B402&amp;""="","",IFERROR(INDEX('الأصناف'!$B$6:$B$205,MATCH(B402&amp;"",'الأصناف'!$A$6:$A$205,0))&amp;"","كود غير موجود"))</f>
        <v/>
      </c>
      <c r="G402" s="22">
        <f>IF(OR(B402&amp;""="",NOT(ISNUMBER(A402))),"",IF(COUNTIFS($B$6:$B$1505,B402&amp;"",$A$6:$A$1505,"&gt;"&amp;A402)=0,1,0))</f>
        <v/>
      </c>
    </row>
    <row r="403">
      <c r="A403" s="13" t="n"/>
      <c r="B403" s="5" t="n"/>
      <c r="C403" s="17" t="n"/>
      <c r="D403" s="5" t="n"/>
      <c r="E403" s="5" t="n"/>
      <c r="F403" s="6">
        <f>IF(B403&amp;""="","",IFERROR(INDEX('الأصناف'!$B$6:$B$205,MATCH(B403&amp;"",'الأصناف'!$A$6:$A$205,0))&amp;"","كود غير موجود"))</f>
        <v/>
      </c>
      <c r="G403" s="22">
        <f>IF(OR(B403&amp;""="",NOT(ISNUMBER(A403))),"",IF(COUNTIFS($B$6:$B$1505,B403&amp;"",$A$6:$A$1505,"&gt;"&amp;A403)=0,1,0))</f>
        <v/>
      </c>
    </row>
    <row r="404">
      <c r="A404" s="13" t="n"/>
      <c r="B404" s="5" t="n"/>
      <c r="C404" s="17" t="n"/>
      <c r="D404" s="5" t="n"/>
      <c r="E404" s="5" t="n"/>
      <c r="F404" s="6">
        <f>IF(B404&amp;""="","",IFERROR(INDEX('الأصناف'!$B$6:$B$205,MATCH(B404&amp;"",'الأصناف'!$A$6:$A$205,0))&amp;"","كود غير موجود"))</f>
        <v/>
      </c>
      <c r="G404" s="22">
        <f>IF(OR(B404&amp;""="",NOT(ISNUMBER(A404))),"",IF(COUNTIFS($B$6:$B$1505,B404&amp;"",$A$6:$A$1505,"&gt;"&amp;A404)=0,1,0))</f>
        <v/>
      </c>
    </row>
    <row r="405">
      <c r="A405" s="13" t="n"/>
      <c r="B405" s="5" t="n"/>
      <c r="C405" s="17" t="n"/>
      <c r="D405" s="5" t="n"/>
      <c r="E405" s="5" t="n"/>
      <c r="F405" s="6">
        <f>IF(B405&amp;""="","",IFERROR(INDEX('الأصناف'!$B$6:$B$205,MATCH(B405&amp;"",'الأصناف'!$A$6:$A$205,0))&amp;"","كود غير موجود"))</f>
        <v/>
      </c>
      <c r="G405" s="22">
        <f>IF(OR(B405&amp;""="",NOT(ISNUMBER(A405))),"",IF(COUNTIFS($B$6:$B$1505,B405&amp;"",$A$6:$A$1505,"&gt;"&amp;A405)=0,1,0))</f>
        <v/>
      </c>
    </row>
    <row r="406">
      <c r="A406" s="13" t="n"/>
      <c r="B406" s="5" t="n"/>
      <c r="C406" s="17" t="n"/>
      <c r="D406" s="5" t="n"/>
      <c r="E406" s="5" t="n"/>
      <c r="F406" s="6">
        <f>IF(B406&amp;""="","",IFERROR(INDEX('الأصناف'!$B$6:$B$205,MATCH(B406&amp;"",'الأصناف'!$A$6:$A$205,0))&amp;"","كود غير موجود"))</f>
        <v/>
      </c>
      <c r="G406" s="22">
        <f>IF(OR(B406&amp;""="",NOT(ISNUMBER(A406))),"",IF(COUNTIFS($B$6:$B$1505,B406&amp;"",$A$6:$A$1505,"&gt;"&amp;A406)=0,1,0))</f>
        <v/>
      </c>
    </row>
    <row r="407">
      <c r="A407" s="13" t="n"/>
      <c r="B407" s="5" t="n"/>
      <c r="C407" s="17" t="n"/>
      <c r="D407" s="5" t="n"/>
      <c r="E407" s="5" t="n"/>
      <c r="F407" s="6">
        <f>IF(B407&amp;""="","",IFERROR(INDEX('الأصناف'!$B$6:$B$205,MATCH(B407&amp;"",'الأصناف'!$A$6:$A$205,0))&amp;"","كود غير موجود"))</f>
        <v/>
      </c>
      <c r="G407" s="22">
        <f>IF(OR(B407&amp;""="",NOT(ISNUMBER(A407))),"",IF(COUNTIFS($B$6:$B$1505,B407&amp;"",$A$6:$A$1505,"&gt;"&amp;A407)=0,1,0))</f>
        <v/>
      </c>
    </row>
    <row r="408">
      <c r="A408" s="13" t="n"/>
      <c r="B408" s="5" t="n"/>
      <c r="C408" s="17" t="n"/>
      <c r="D408" s="5" t="n"/>
      <c r="E408" s="5" t="n"/>
      <c r="F408" s="6">
        <f>IF(B408&amp;""="","",IFERROR(INDEX('الأصناف'!$B$6:$B$205,MATCH(B408&amp;"",'الأصناف'!$A$6:$A$205,0))&amp;"","كود غير موجود"))</f>
        <v/>
      </c>
      <c r="G408" s="22">
        <f>IF(OR(B408&amp;""="",NOT(ISNUMBER(A408))),"",IF(COUNTIFS($B$6:$B$1505,B408&amp;"",$A$6:$A$1505,"&gt;"&amp;A408)=0,1,0))</f>
        <v/>
      </c>
    </row>
    <row r="409">
      <c r="A409" s="13" t="n"/>
      <c r="B409" s="5" t="n"/>
      <c r="C409" s="17" t="n"/>
      <c r="D409" s="5" t="n"/>
      <c r="E409" s="5" t="n"/>
      <c r="F409" s="6">
        <f>IF(B409&amp;""="","",IFERROR(INDEX('الأصناف'!$B$6:$B$205,MATCH(B409&amp;"",'الأصناف'!$A$6:$A$205,0))&amp;"","كود غير موجود"))</f>
        <v/>
      </c>
      <c r="G409" s="22">
        <f>IF(OR(B409&amp;""="",NOT(ISNUMBER(A409))),"",IF(COUNTIFS($B$6:$B$1505,B409&amp;"",$A$6:$A$1505,"&gt;"&amp;A409)=0,1,0))</f>
        <v/>
      </c>
    </row>
    <row r="410">
      <c r="A410" s="13" t="n"/>
      <c r="B410" s="5" t="n"/>
      <c r="C410" s="17" t="n"/>
      <c r="D410" s="5" t="n"/>
      <c r="E410" s="5" t="n"/>
      <c r="F410" s="6">
        <f>IF(B410&amp;""="","",IFERROR(INDEX('الأصناف'!$B$6:$B$205,MATCH(B410&amp;"",'الأصناف'!$A$6:$A$205,0))&amp;"","كود غير موجود"))</f>
        <v/>
      </c>
      <c r="G410" s="22">
        <f>IF(OR(B410&amp;""="",NOT(ISNUMBER(A410))),"",IF(COUNTIFS($B$6:$B$1505,B410&amp;"",$A$6:$A$1505,"&gt;"&amp;A410)=0,1,0))</f>
        <v/>
      </c>
    </row>
    <row r="411">
      <c r="A411" s="13" t="n"/>
      <c r="B411" s="5" t="n"/>
      <c r="C411" s="17" t="n"/>
      <c r="D411" s="5" t="n"/>
      <c r="E411" s="5" t="n"/>
      <c r="F411" s="6">
        <f>IF(B411&amp;""="","",IFERROR(INDEX('الأصناف'!$B$6:$B$205,MATCH(B411&amp;"",'الأصناف'!$A$6:$A$205,0))&amp;"","كود غير موجود"))</f>
        <v/>
      </c>
      <c r="G411" s="22">
        <f>IF(OR(B411&amp;""="",NOT(ISNUMBER(A411))),"",IF(COUNTIFS($B$6:$B$1505,B411&amp;"",$A$6:$A$1505,"&gt;"&amp;A411)=0,1,0))</f>
        <v/>
      </c>
    </row>
    <row r="412">
      <c r="A412" s="13" t="n"/>
      <c r="B412" s="5" t="n"/>
      <c r="C412" s="17" t="n"/>
      <c r="D412" s="5" t="n"/>
      <c r="E412" s="5" t="n"/>
      <c r="F412" s="6">
        <f>IF(B412&amp;""="","",IFERROR(INDEX('الأصناف'!$B$6:$B$205,MATCH(B412&amp;"",'الأصناف'!$A$6:$A$205,0))&amp;"","كود غير موجود"))</f>
        <v/>
      </c>
      <c r="G412" s="22">
        <f>IF(OR(B412&amp;""="",NOT(ISNUMBER(A412))),"",IF(COUNTIFS($B$6:$B$1505,B412&amp;"",$A$6:$A$1505,"&gt;"&amp;A412)=0,1,0))</f>
        <v/>
      </c>
    </row>
    <row r="413">
      <c r="A413" s="13" t="n"/>
      <c r="B413" s="5" t="n"/>
      <c r="C413" s="17" t="n"/>
      <c r="D413" s="5" t="n"/>
      <c r="E413" s="5" t="n"/>
      <c r="F413" s="6">
        <f>IF(B413&amp;""="","",IFERROR(INDEX('الأصناف'!$B$6:$B$205,MATCH(B413&amp;"",'الأصناف'!$A$6:$A$205,0))&amp;"","كود غير موجود"))</f>
        <v/>
      </c>
      <c r="G413" s="22">
        <f>IF(OR(B413&amp;""="",NOT(ISNUMBER(A413))),"",IF(COUNTIFS($B$6:$B$1505,B413&amp;"",$A$6:$A$1505,"&gt;"&amp;A413)=0,1,0))</f>
        <v/>
      </c>
    </row>
    <row r="414">
      <c r="A414" s="13" t="n"/>
      <c r="B414" s="5" t="n"/>
      <c r="C414" s="17" t="n"/>
      <c r="D414" s="5" t="n"/>
      <c r="E414" s="5" t="n"/>
      <c r="F414" s="6">
        <f>IF(B414&amp;""="","",IFERROR(INDEX('الأصناف'!$B$6:$B$205,MATCH(B414&amp;"",'الأصناف'!$A$6:$A$205,0))&amp;"","كود غير موجود"))</f>
        <v/>
      </c>
      <c r="G414" s="22">
        <f>IF(OR(B414&amp;""="",NOT(ISNUMBER(A414))),"",IF(COUNTIFS($B$6:$B$1505,B414&amp;"",$A$6:$A$1505,"&gt;"&amp;A414)=0,1,0))</f>
        <v/>
      </c>
    </row>
    <row r="415">
      <c r="A415" s="13" t="n"/>
      <c r="B415" s="5" t="n"/>
      <c r="C415" s="17" t="n"/>
      <c r="D415" s="5" t="n"/>
      <c r="E415" s="5" t="n"/>
      <c r="F415" s="6">
        <f>IF(B415&amp;""="","",IFERROR(INDEX('الأصناف'!$B$6:$B$205,MATCH(B415&amp;"",'الأصناف'!$A$6:$A$205,0))&amp;"","كود غير موجود"))</f>
        <v/>
      </c>
      <c r="G415" s="22">
        <f>IF(OR(B415&amp;""="",NOT(ISNUMBER(A415))),"",IF(COUNTIFS($B$6:$B$1505,B415&amp;"",$A$6:$A$1505,"&gt;"&amp;A415)=0,1,0))</f>
        <v/>
      </c>
    </row>
    <row r="416">
      <c r="A416" s="13" t="n"/>
      <c r="B416" s="5" t="n"/>
      <c r="C416" s="17" t="n"/>
      <c r="D416" s="5" t="n"/>
      <c r="E416" s="5" t="n"/>
      <c r="F416" s="6">
        <f>IF(B416&amp;""="","",IFERROR(INDEX('الأصناف'!$B$6:$B$205,MATCH(B416&amp;"",'الأصناف'!$A$6:$A$205,0))&amp;"","كود غير موجود"))</f>
        <v/>
      </c>
      <c r="G416" s="22">
        <f>IF(OR(B416&amp;""="",NOT(ISNUMBER(A416))),"",IF(COUNTIFS($B$6:$B$1505,B416&amp;"",$A$6:$A$1505,"&gt;"&amp;A416)=0,1,0))</f>
        <v/>
      </c>
    </row>
    <row r="417">
      <c r="A417" s="13" t="n"/>
      <c r="B417" s="5" t="n"/>
      <c r="C417" s="17" t="n"/>
      <c r="D417" s="5" t="n"/>
      <c r="E417" s="5" t="n"/>
      <c r="F417" s="6">
        <f>IF(B417&amp;""="","",IFERROR(INDEX('الأصناف'!$B$6:$B$205,MATCH(B417&amp;"",'الأصناف'!$A$6:$A$205,0))&amp;"","كود غير موجود"))</f>
        <v/>
      </c>
      <c r="G417" s="22">
        <f>IF(OR(B417&amp;""="",NOT(ISNUMBER(A417))),"",IF(COUNTIFS($B$6:$B$1505,B417&amp;"",$A$6:$A$1505,"&gt;"&amp;A417)=0,1,0))</f>
        <v/>
      </c>
    </row>
    <row r="418">
      <c r="A418" s="13" t="n"/>
      <c r="B418" s="5" t="n"/>
      <c r="C418" s="17" t="n"/>
      <c r="D418" s="5" t="n"/>
      <c r="E418" s="5" t="n"/>
      <c r="F418" s="6">
        <f>IF(B418&amp;""="","",IFERROR(INDEX('الأصناف'!$B$6:$B$205,MATCH(B418&amp;"",'الأصناف'!$A$6:$A$205,0))&amp;"","كود غير موجود"))</f>
        <v/>
      </c>
      <c r="G418" s="22">
        <f>IF(OR(B418&amp;""="",NOT(ISNUMBER(A418))),"",IF(COUNTIFS($B$6:$B$1505,B418&amp;"",$A$6:$A$1505,"&gt;"&amp;A418)=0,1,0))</f>
        <v/>
      </c>
    </row>
    <row r="419">
      <c r="A419" s="13" t="n"/>
      <c r="B419" s="5" t="n"/>
      <c r="C419" s="17" t="n"/>
      <c r="D419" s="5" t="n"/>
      <c r="E419" s="5" t="n"/>
      <c r="F419" s="6">
        <f>IF(B419&amp;""="","",IFERROR(INDEX('الأصناف'!$B$6:$B$205,MATCH(B419&amp;"",'الأصناف'!$A$6:$A$205,0))&amp;"","كود غير موجود"))</f>
        <v/>
      </c>
      <c r="G419" s="22">
        <f>IF(OR(B419&amp;""="",NOT(ISNUMBER(A419))),"",IF(COUNTIFS($B$6:$B$1505,B419&amp;"",$A$6:$A$1505,"&gt;"&amp;A419)=0,1,0))</f>
        <v/>
      </c>
    </row>
    <row r="420">
      <c r="A420" s="13" t="n"/>
      <c r="B420" s="5" t="n"/>
      <c r="C420" s="17" t="n"/>
      <c r="D420" s="5" t="n"/>
      <c r="E420" s="5" t="n"/>
      <c r="F420" s="6">
        <f>IF(B420&amp;""="","",IFERROR(INDEX('الأصناف'!$B$6:$B$205,MATCH(B420&amp;"",'الأصناف'!$A$6:$A$205,0))&amp;"","كود غير موجود"))</f>
        <v/>
      </c>
      <c r="G420" s="22">
        <f>IF(OR(B420&amp;""="",NOT(ISNUMBER(A420))),"",IF(COUNTIFS($B$6:$B$1505,B420&amp;"",$A$6:$A$1505,"&gt;"&amp;A420)=0,1,0))</f>
        <v/>
      </c>
    </row>
    <row r="421">
      <c r="A421" s="13" t="n"/>
      <c r="B421" s="5" t="n"/>
      <c r="C421" s="17" t="n"/>
      <c r="D421" s="5" t="n"/>
      <c r="E421" s="5" t="n"/>
      <c r="F421" s="6">
        <f>IF(B421&amp;""="","",IFERROR(INDEX('الأصناف'!$B$6:$B$205,MATCH(B421&amp;"",'الأصناف'!$A$6:$A$205,0))&amp;"","كود غير موجود"))</f>
        <v/>
      </c>
      <c r="G421" s="22">
        <f>IF(OR(B421&amp;""="",NOT(ISNUMBER(A421))),"",IF(COUNTIFS($B$6:$B$1505,B421&amp;"",$A$6:$A$1505,"&gt;"&amp;A421)=0,1,0))</f>
        <v/>
      </c>
    </row>
    <row r="422">
      <c r="A422" s="13" t="n"/>
      <c r="B422" s="5" t="n"/>
      <c r="C422" s="17" t="n"/>
      <c r="D422" s="5" t="n"/>
      <c r="E422" s="5" t="n"/>
      <c r="F422" s="6">
        <f>IF(B422&amp;""="","",IFERROR(INDEX('الأصناف'!$B$6:$B$205,MATCH(B422&amp;"",'الأصناف'!$A$6:$A$205,0))&amp;"","كود غير موجود"))</f>
        <v/>
      </c>
      <c r="G422" s="22">
        <f>IF(OR(B422&amp;""="",NOT(ISNUMBER(A422))),"",IF(COUNTIFS($B$6:$B$1505,B422&amp;"",$A$6:$A$1505,"&gt;"&amp;A422)=0,1,0))</f>
        <v/>
      </c>
    </row>
    <row r="423">
      <c r="A423" s="13" t="n"/>
      <c r="B423" s="5" t="n"/>
      <c r="C423" s="17" t="n"/>
      <c r="D423" s="5" t="n"/>
      <c r="E423" s="5" t="n"/>
      <c r="F423" s="6">
        <f>IF(B423&amp;""="","",IFERROR(INDEX('الأصناف'!$B$6:$B$205,MATCH(B423&amp;"",'الأصناف'!$A$6:$A$205,0))&amp;"","كود غير موجود"))</f>
        <v/>
      </c>
      <c r="G423" s="22">
        <f>IF(OR(B423&amp;""="",NOT(ISNUMBER(A423))),"",IF(COUNTIFS($B$6:$B$1505,B423&amp;"",$A$6:$A$1505,"&gt;"&amp;A423)=0,1,0))</f>
        <v/>
      </c>
    </row>
    <row r="424">
      <c r="A424" s="13" t="n"/>
      <c r="B424" s="5" t="n"/>
      <c r="C424" s="17" t="n"/>
      <c r="D424" s="5" t="n"/>
      <c r="E424" s="5" t="n"/>
      <c r="F424" s="6">
        <f>IF(B424&amp;""="","",IFERROR(INDEX('الأصناف'!$B$6:$B$205,MATCH(B424&amp;"",'الأصناف'!$A$6:$A$205,0))&amp;"","كود غير موجود"))</f>
        <v/>
      </c>
      <c r="G424" s="22">
        <f>IF(OR(B424&amp;""="",NOT(ISNUMBER(A424))),"",IF(COUNTIFS($B$6:$B$1505,B424&amp;"",$A$6:$A$1505,"&gt;"&amp;A424)=0,1,0))</f>
        <v/>
      </c>
    </row>
    <row r="425">
      <c r="A425" s="13" t="n"/>
      <c r="B425" s="5" t="n"/>
      <c r="C425" s="17" t="n"/>
      <c r="D425" s="5" t="n"/>
      <c r="E425" s="5" t="n"/>
      <c r="F425" s="6">
        <f>IF(B425&amp;""="","",IFERROR(INDEX('الأصناف'!$B$6:$B$205,MATCH(B425&amp;"",'الأصناف'!$A$6:$A$205,0))&amp;"","كود غير موجود"))</f>
        <v/>
      </c>
      <c r="G425" s="22">
        <f>IF(OR(B425&amp;""="",NOT(ISNUMBER(A425))),"",IF(COUNTIFS($B$6:$B$1505,B425&amp;"",$A$6:$A$1505,"&gt;"&amp;A425)=0,1,0))</f>
        <v/>
      </c>
    </row>
    <row r="426">
      <c r="A426" s="13" t="n"/>
      <c r="B426" s="5" t="n"/>
      <c r="C426" s="17" t="n"/>
      <c r="D426" s="5" t="n"/>
      <c r="E426" s="5" t="n"/>
      <c r="F426" s="6">
        <f>IF(B426&amp;""="","",IFERROR(INDEX('الأصناف'!$B$6:$B$205,MATCH(B426&amp;"",'الأصناف'!$A$6:$A$205,0))&amp;"","كود غير موجود"))</f>
        <v/>
      </c>
      <c r="G426" s="22">
        <f>IF(OR(B426&amp;""="",NOT(ISNUMBER(A426))),"",IF(COUNTIFS($B$6:$B$1505,B426&amp;"",$A$6:$A$1505,"&gt;"&amp;A426)=0,1,0))</f>
        <v/>
      </c>
    </row>
    <row r="427">
      <c r="A427" s="13" t="n"/>
      <c r="B427" s="5" t="n"/>
      <c r="C427" s="17" t="n"/>
      <c r="D427" s="5" t="n"/>
      <c r="E427" s="5" t="n"/>
      <c r="F427" s="6">
        <f>IF(B427&amp;""="","",IFERROR(INDEX('الأصناف'!$B$6:$B$205,MATCH(B427&amp;"",'الأصناف'!$A$6:$A$205,0))&amp;"","كود غير موجود"))</f>
        <v/>
      </c>
      <c r="G427" s="22">
        <f>IF(OR(B427&amp;""="",NOT(ISNUMBER(A427))),"",IF(COUNTIFS($B$6:$B$1505,B427&amp;"",$A$6:$A$1505,"&gt;"&amp;A427)=0,1,0))</f>
        <v/>
      </c>
    </row>
    <row r="428">
      <c r="A428" s="13" t="n"/>
      <c r="B428" s="5" t="n"/>
      <c r="C428" s="17" t="n"/>
      <c r="D428" s="5" t="n"/>
      <c r="E428" s="5" t="n"/>
      <c r="F428" s="6">
        <f>IF(B428&amp;""="","",IFERROR(INDEX('الأصناف'!$B$6:$B$205,MATCH(B428&amp;"",'الأصناف'!$A$6:$A$205,0))&amp;"","كود غير موجود"))</f>
        <v/>
      </c>
      <c r="G428" s="22">
        <f>IF(OR(B428&amp;""="",NOT(ISNUMBER(A428))),"",IF(COUNTIFS($B$6:$B$1505,B428&amp;"",$A$6:$A$1505,"&gt;"&amp;A428)=0,1,0))</f>
        <v/>
      </c>
    </row>
    <row r="429">
      <c r="A429" s="13" t="n"/>
      <c r="B429" s="5" t="n"/>
      <c r="C429" s="17" t="n"/>
      <c r="D429" s="5" t="n"/>
      <c r="E429" s="5" t="n"/>
      <c r="F429" s="6">
        <f>IF(B429&amp;""="","",IFERROR(INDEX('الأصناف'!$B$6:$B$205,MATCH(B429&amp;"",'الأصناف'!$A$6:$A$205,0))&amp;"","كود غير موجود"))</f>
        <v/>
      </c>
      <c r="G429" s="22">
        <f>IF(OR(B429&amp;""="",NOT(ISNUMBER(A429))),"",IF(COUNTIFS($B$6:$B$1505,B429&amp;"",$A$6:$A$1505,"&gt;"&amp;A429)=0,1,0))</f>
        <v/>
      </c>
    </row>
    <row r="430">
      <c r="A430" s="13" t="n"/>
      <c r="B430" s="5" t="n"/>
      <c r="C430" s="17" t="n"/>
      <c r="D430" s="5" t="n"/>
      <c r="E430" s="5" t="n"/>
      <c r="F430" s="6">
        <f>IF(B430&amp;""="","",IFERROR(INDEX('الأصناف'!$B$6:$B$205,MATCH(B430&amp;"",'الأصناف'!$A$6:$A$205,0))&amp;"","كود غير موجود"))</f>
        <v/>
      </c>
      <c r="G430" s="22">
        <f>IF(OR(B430&amp;""="",NOT(ISNUMBER(A430))),"",IF(COUNTIFS($B$6:$B$1505,B430&amp;"",$A$6:$A$1505,"&gt;"&amp;A430)=0,1,0))</f>
        <v/>
      </c>
    </row>
    <row r="431">
      <c r="A431" s="13" t="n"/>
      <c r="B431" s="5" t="n"/>
      <c r="C431" s="17" t="n"/>
      <c r="D431" s="5" t="n"/>
      <c r="E431" s="5" t="n"/>
      <c r="F431" s="6">
        <f>IF(B431&amp;""="","",IFERROR(INDEX('الأصناف'!$B$6:$B$205,MATCH(B431&amp;"",'الأصناف'!$A$6:$A$205,0))&amp;"","كود غير موجود"))</f>
        <v/>
      </c>
      <c r="G431" s="22">
        <f>IF(OR(B431&amp;""="",NOT(ISNUMBER(A431))),"",IF(COUNTIFS($B$6:$B$1505,B431&amp;"",$A$6:$A$1505,"&gt;"&amp;A431)=0,1,0))</f>
        <v/>
      </c>
    </row>
    <row r="432">
      <c r="A432" s="13" t="n"/>
      <c r="B432" s="5" t="n"/>
      <c r="C432" s="17" t="n"/>
      <c r="D432" s="5" t="n"/>
      <c r="E432" s="5" t="n"/>
      <c r="F432" s="6">
        <f>IF(B432&amp;""="","",IFERROR(INDEX('الأصناف'!$B$6:$B$205,MATCH(B432&amp;"",'الأصناف'!$A$6:$A$205,0))&amp;"","كود غير موجود"))</f>
        <v/>
      </c>
      <c r="G432" s="22">
        <f>IF(OR(B432&amp;""="",NOT(ISNUMBER(A432))),"",IF(COUNTIFS($B$6:$B$1505,B432&amp;"",$A$6:$A$1505,"&gt;"&amp;A432)=0,1,0))</f>
        <v/>
      </c>
    </row>
    <row r="433">
      <c r="A433" s="13" t="n"/>
      <c r="B433" s="5" t="n"/>
      <c r="C433" s="17" t="n"/>
      <c r="D433" s="5" t="n"/>
      <c r="E433" s="5" t="n"/>
      <c r="F433" s="6">
        <f>IF(B433&amp;""="","",IFERROR(INDEX('الأصناف'!$B$6:$B$205,MATCH(B433&amp;"",'الأصناف'!$A$6:$A$205,0))&amp;"","كود غير موجود"))</f>
        <v/>
      </c>
      <c r="G433" s="22">
        <f>IF(OR(B433&amp;""="",NOT(ISNUMBER(A433))),"",IF(COUNTIFS($B$6:$B$1505,B433&amp;"",$A$6:$A$1505,"&gt;"&amp;A433)=0,1,0))</f>
        <v/>
      </c>
    </row>
    <row r="434">
      <c r="A434" s="13" t="n"/>
      <c r="B434" s="5" t="n"/>
      <c r="C434" s="17" t="n"/>
      <c r="D434" s="5" t="n"/>
      <c r="E434" s="5" t="n"/>
      <c r="F434" s="6">
        <f>IF(B434&amp;""="","",IFERROR(INDEX('الأصناف'!$B$6:$B$205,MATCH(B434&amp;"",'الأصناف'!$A$6:$A$205,0))&amp;"","كود غير موجود"))</f>
        <v/>
      </c>
      <c r="G434" s="22">
        <f>IF(OR(B434&amp;""="",NOT(ISNUMBER(A434))),"",IF(COUNTIFS($B$6:$B$1505,B434&amp;"",$A$6:$A$1505,"&gt;"&amp;A434)=0,1,0))</f>
        <v/>
      </c>
    </row>
    <row r="435">
      <c r="A435" s="13" t="n"/>
      <c r="B435" s="5" t="n"/>
      <c r="C435" s="17" t="n"/>
      <c r="D435" s="5" t="n"/>
      <c r="E435" s="5" t="n"/>
      <c r="F435" s="6">
        <f>IF(B435&amp;""="","",IFERROR(INDEX('الأصناف'!$B$6:$B$205,MATCH(B435&amp;"",'الأصناف'!$A$6:$A$205,0))&amp;"","كود غير موجود"))</f>
        <v/>
      </c>
      <c r="G435" s="22">
        <f>IF(OR(B435&amp;""="",NOT(ISNUMBER(A435))),"",IF(COUNTIFS($B$6:$B$1505,B435&amp;"",$A$6:$A$1505,"&gt;"&amp;A435)=0,1,0))</f>
        <v/>
      </c>
    </row>
    <row r="436">
      <c r="A436" s="13" t="n"/>
      <c r="B436" s="5" t="n"/>
      <c r="C436" s="17" t="n"/>
      <c r="D436" s="5" t="n"/>
      <c r="E436" s="5" t="n"/>
      <c r="F436" s="6">
        <f>IF(B436&amp;""="","",IFERROR(INDEX('الأصناف'!$B$6:$B$205,MATCH(B436&amp;"",'الأصناف'!$A$6:$A$205,0))&amp;"","كود غير موجود"))</f>
        <v/>
      </c>
      <c r="G436" s="22">
        <f>IF(OR(B436&amp;""="",NOT(ISNUMBER(A436))),"",IF(COUNTIFS($B$6:$B$1505,B436&amp;"",$A$6:$A$1505,"&gt;"&amp;A436)=0,1,0))</f>
        <v/>
      </c>
    </row>
    <row r="437">
      <c r="A437" s="13" t="n"/>
      <c r="B437" s="5" t="n"/>
      <c r="C437" s="17" t="n"/>
      <c r="D437" s="5" t="n"/>
      <c r="E437" s="5" t="n"/>
      <c r="F437" s="6">
        <f>IF(B437&amp;""="","",IFERROR(INDEX('الأصناف'!$B$6:$B$205,MATCH(B437&amp;"",'الأصناف'!$A$6:$A$205,0))&amp;"","كود غير موجود"))</f>
        <v/>
      </c>
      <c r="G437" s="22">
        <f>IF(OR(B437&amp;""="",NOT(ISNUMBER(A437))),"",IF(COUNTIFS($B$6:$B$1505,B437&amp;"",$A$6:$A$1505,"&gt;"&amp;A437)=0,1,0))</f>
        <v/>
      </c>
    </row>
    <row r="438">
      <c r="A438" s="13" t="n"/>
      <c r="B438" s="5" t="n"/>
      <c r="C438" s="17" t="n"/>
      <c r="D438" s="5" t="n"/>
      <c r="E438" s="5" t="n"/>
      <c r="F438" s="6">
        <f>IF(B438&amp;""="","",IFERROR(INDEX('الأصناف'!$B$6:$B$205,MATCH(B438&amp;"",'الأصناف'!$A$6:$A$205,0))&amp;"","كود غير موجود"))</f>
        <v/>
      </c>
      <c r="G438" s="22">
        <f>IF(OR(B438&amp;""="",NOT(ISNUMBER(A438))),"",IF(COUNTIFS($B$6:$B$1505,B438&amp;"",$A$6:$A$1505,"&gt;"&amp;A438)=0,1,0))</f>
        <v/>
      </c>
    </row>
    <row r="439">
      <c r="A439" s="13" t="n"/>
      <c r="B439" s="5" t="n"/>
      <c r="C439" s="17" t="n"/>
      <c r="D439" s="5" t="n"/>
      <c r="E439" s="5" t="n"/>
      <c r="F439" s="6">
        <f>IF(B439&amp;""="","",IFERROR(INDEX('الأصناف'!$B$6:$B$205,MATCH(B439&amp;"",'الأصناف'!$A$6:$A$205,0))&amp;"","كود غير موجود"))</f>
        <v/>
      </c>
      <c r="G439" s="22">
        <f>IF(OR(B439&amp;""="",NOT(ISNUMBER(A439))),"",IF(COUNTIFS($B$6:$B$1505,B439&amp;"",$A$6:$A$1505,"&gt;"&amp;A439)=0,1,0))</f>
        <v/>
      </c>
    </row>
    <row r="440">
      <c r="A440" s="13" t="n"/>
      <c r="B440" s="5" t="n"/>
      <c r="C440" s="17" t="n"/>
      <c r="D440" s="5" t="n"/>
      <c r="E440" s="5" t="n"/>
      <c r="F440" s="6">
        <f>IF(B440&amp;""="","",IFERROR(INDEX('الأصناف'!$B$6:$B$205,MATCH(B440&amp;"",'الأصناف'!$A$6:$A$205,0))&amp;"","كود غير موجود"))</f>
        <v/>
      </c>
      <c r="G440" s="22">
        <f>IF(OR(B440&amp;""="",NOT(ISNUMBER(A440))),"",IF(COUNTIFS($B$6:$B$1505,B440&amp;"",$A$6:$A$1505,"&gt;"&amp;A440)=0,1,0))</f>
        <v/>
      </c>
    </row>
    <row r="441">
      <c r="A441" s="13" t="n"/>
      <c r="B441" s="5" t="n"/>
      <c r="C441" s="17" t="n"/>
      <c r="D441" s="5" t="n"/>
      <c r="E441" s="5" t="n"/>
      <c r="F441" s="6">
        <f>IF(B441&amp;""="","",IFERROR(INDEX('الأصناف'!$B$6:$B$205,MATCH(B441&amp;"",'الأصناف'!$A$6:$A$205,0))&amp;"","كود غير موجود"))</f>
        <v/>
      </c>
      <c r="G441" s="22">
        <f>IF(OR(B441&amp;""="",NOT(ISNUMBER(A441))),"",IF(COUNTIFS($B$6:$B$1505,B441&amp;"",$A$6:$A$1505,"&gt;"&amp;A441)=0,1,0))</f>
        <v/>
      </c>
    </row>
    <row r="442">
      <c r="A442" s="13" t="n"/>
      <c r="B442" s="5" t="n"/>
      <c r="C442" s="17" t="n"/>
      <c r="D442" s="5" t="n"/>
      <c r="E442" s="5" t="n"/>
      <c r="F442" s="6">
        <f>IF(B442&amp;""="","",IFERROR(INDEX('الأصناف'!$B$6:$B$205,MATCH(B442&amp;"",'الأصناف'!$A$6:$A$205,0))&amp;"","كود غير موجود"))</f>
        <v/>
      </c>
      <c r="G442" s="22">
        <f>IF(OR(B442&amp;""="",NOT(ISNUMBER(A442))),"",IF(COUNTIFS($B$6:$B$1505,B442&amp;"",$A$6:$A$1505,"&gt;"&amp;A442)=0,1,0))</f>
        <v/>
      </c>
    </row>
    <row r="443">
      <c r="A443" s="13" t="n"/>
      <c r="B443" s="5" t="n"/>
      <c r="C443" s="17" t="n"/>
      <c r="D443" s="5" t="n"/>
      <c r="E443" s="5" t="n"/>
      <c r="F443" s="6">
        <f>IF(B443&amp;""="","",IFERROR(INDEX('الأصناف'!$B$6:$B$205,MATCH(B443&amp;"",'الأصناف'!$A$6:$A$205,0))&amp;"","كود غير موجود"))</f>
        <v/>
      </c>
      <c r="G443" s="22">
        <f>IF(OR(B443&amp;""="",NOT(ISNUMBER(A443))),"",IF(COUNTIFS($B$6:$B$1505,B443&amp;"",$A$6:$A$1505,"&gt;"&amp;A443)=0,1,0))</f>
        <v/>
      </c>
    </row>
    <row r="444">
      <c r="A444" s="13" t="n"/>
      <c r="B444" s="5" t="n"/>
      <c r="C444" s="17" t="n"/>
      <c r="D444" s="5" t="n"/>
      <c r="E444" s="5" t="n"/>
      <c r="F444" s="6">
        <f>IF(B444&amp;""="","",IFERROR(INDEX('الأصناف'!$B$6:$B$205,MATCH(B444&amp;"",'الأصناف'!$A$6:$A$205,0))&amp;"","كود غير موجود"))</f>
        <v/>
      </c>
      <c r="G444" s="22">
        <f>IF(OR(B444&amp;""="",NOT(ISNUMBER(A444))),"",IF(COUNTIFS($B$6:$B$1505,B444&amp;"",$A$6:$A$1505,"&gt;"&amp;A444)=0,1,0))</f>
        <v/>
      </c>
    </row>
    <row r="445">
      <c r="A445" s="13" t="n"/>
      <c r="B445" s="5" t="n"/>
      <c r="C445" s="17" t="n"/>
      <c r="D445" s="5" t="n"/>
      <c r="E445" s="5" t="n"/>
      <c r="F445" s="6">
        <f>IF(B445&amp;""="","",IFERROR(INDEX('الأصناف'!$B$6:$B$205,MATCH(B445&amp;"",'الأصناف'!$A$6:$A$205,0))&amp;"","كود غير موجود"))</f>
        <v/>
      </c>
      <c r="G445" s="22">
        <f>IF(OR(B445&amp;""="",NOT(ISNUMBER(A445))),"",IF(COUNTIFS($B$6:$B$1505,B445&amp;"",$A$6:$A$1505,"&gt;"&amp;A445)=0,1,0))</f>
        <v/>
      </c>
    </row>
    <row r="446">
      <c r="A446" s="13" t="n"/>
      <c r="B446" s="5" t="n"/>
      <c r="C446" s="17" t="n"/>
      <c r="D446" s="5" t="n"/>
      <c r="E446" s="5" t="n"/>
      <c r="F446" s="6">
        <f>IF(B446&amp;""="","",IFERROR(INDEX('الأصناف'!$B$6:$B$205,MATCH(B446&amp;"",'الأصناف'!$A$6:$A$205,0))&amp;"","كود غير موجود"))</f>
        <v/>
      </c>
      <c r="G446" s="22">
        <f>IF(OR(B446&amp;""="",NOT(ISNUMBER(A446))),"",IF(COUNTIFS($B$6:$B$1505,B446&amp;"",$A$6:$A$1505,"&gt;"&amp;A446)=0,1,0))</f>
        <v/>
      </c>
    </row>
    <row r="447">
      <c r="A447" s="13" t="n"/>
      <c r="B447" s="5" t="n"/>
      <c r="C447" s="17" t="n"/>
      <c r="D447" s="5" t="n"/>
      <c r="E447" s="5" t="n"/>
      <c r="F447" s="6">
        <f>IF(B447&amp;""="","",IFERROR(INDEX('الأصناف'!$B$6:$B$205,MATCH(B447&amp;"",'الأصناف'!$A$6:$A$205,0))&amp;"","كود غير موجود"))</f>
        <v/>
      </c>
      <c r="G447" s="22">
        <f>IF(OR(B447&amp;""="",NOT(ISNUMBER(A447))),"",IF(COUNTIFS($B$6:$B$1505,B447&amp;"",$A$6:$A$1505,"&gt;"&amp;A447)=0,1,0))</f>
        <v/>
      </c>
    </row>
    <row r="448">
      <c r="A448" s="13" t="n"/>
      <c r="B448" s="5" t="n"/>
      <c r="C448" s="17" t="n"/>
      <c r="D448" s="5" t="n"/>
      <c r="E448" s="5" t="n"/>
      <c r="F448" s="6">
        <f>IF(B448&amp;""="","",IFERROR(INDEX('الأصناف'!$B$6:$B$205,MATCH(B448&amp;"",'الأصناف'!$A$6:$A$205,0))&amp;"","كود غير موجود"))</f>
        <v/>
      </c>
      <c r="G448" s="22">
        <f>IF(OR(B448&amp;""="",NOT(ISNUMBER(A448))),"",IF(COUNTIFS($B$6:$B$1505,B448&amp;"",$A$6:$A$1505,"&gt;"&amp;A448)=0,1,0))</f>
        <v/>
      </c>
    </row>
    <row r="449">
      <c r="A449" s="13" t="n"/>
      <c r="B449" s="5" t="n"/>
      <c r="C449" s="17" t="n"/>
      <c r="D449" s="5" t="n"/>
      <c r="E449" s="5" t="n"/>
      <c r="F449" s="6">
        <f>IF(B449&amp;""="","",IFERROR(INDEX('الأصناف'!$B$6:$B$205,MATCH(B449&amp;"",'الأصناف'!$A$6:$A$205,0))&amp;"","كود غير موجود"))</f>
        <v/>
      </c>
      <c r="G449" s="22">
        <f>IF(OR(B449&amp;""="",NOT(ISNUMBER(A449))),"",IF(COUNTIFS($B$6:$B$1505,B449&amp;"",$A$6:$A$1505,"&gt;"&amp;A449)=0,1,0))</f>
        <v/>
      </c>
    </row>
    <row r="450">
      <c r="A450" s="13" t="n"/>
      <c r="B450" s="5" t="n"/>
      <c r="C450" s="17" t="n"/>
      <c r="D450" s="5" t="n"/>
      <c r="E450" s="5" t="n"/>
      <c r="F450" s="6">
        <f>IF(B450&amp;""="","",IFERROR(INDEX('الأصناف'!$B$6:$B$205,MATCH(B450&amp;"",'الأصناف'!$A$6:$A$205,0))&amp;"","كود غير موجود"))</f>
        <v/>
      </c>
      <c r="G450" s="22">
        <f>IF(OR(B450&amp;""="",NOT(ISNUMBER(A450))),"",IF(COUNTIFS($B$6:$B$1505,B450&amp;"",$A$6:$A$1505,"&gt;"&amp;A450)=0,1,0))</f>
        <v/>
      </c>
    </row>
    <row r="451">
      <c r="A451" s="13" t="n"/>
      <c r="B451" s="5" t="n"/>
      <c r="C451" s="17" t="n"/>
      <c r="D451" s="5" t="n"/>
      <c r="E451" s="5" t="n"/>
      <c r="F451" s="6">
        <f>IF(B451&amp;""="","",IFERROR(INDEX('الأصناف'!$B$6:$B$205,MATCH(B451&amp;"",'الأصناف'!$A$6:$A$205,0))&amp;"","كود غير موجود"))</f>
        <v/>
      </c>
      <c r="G451" s="22">
        <f>IF(OR(B451&amp;""="",NOT(ISNUMBER(A451))),"",IF(COUNTIFS($B$6:$B$1505,B451&amp;"",$A$6:$A$1505,"&gt;"&amp;A451)=0,1,0))</f>
        <v/>
      </c>
    </row>
    <row r="452">
      <c r="A452" s="13" t="n"/>
      <c r="B452" s="5" t="n"/>
      <c r="C452" s="17" t="n"/>
      <c r="D452" s="5" t="n"/>
      <c r="E452" s="5" t="n"/>
      <c r="F452" s="6">
        <f>IF(B452&amp;""="","",IFERROR(INDEX('الأصناف'!$B$6:$B$205,MATCH(B452&amp;"",'الأصناف'!$A$6:$A$205,0))&amp;"","كود غير موجود"))</f>
        <v/>
      </c>
      <c r="G452" s="22">
        <f>IF(OR(B452&amp;""="",NOT(ISNUMBER(A452))),"",IF(COUNTIFS($B$6:$B$1505,B452&amp;"",$A$6:$A$1505,"&gt;"&amp;A452)=0,1,0))</f>
        <v/>
      </c>
    </row>
    <row r="453">
      <c r="A453" s="13" t="n"/>
      <c r="B453" s="5" t="n"/>
      <c r="C453" s="17" t="n"/>
      <c r="D453" s="5" t="n"/>
      <c r="E453" s="5" t="n"/>
      <c r="F453" s="6">
        <f>IF(B453&amp;""="","",IFERROR(INDEX('الأصناف'!$B$6:$B$205,MATCH(B453&amp;"",'الأصناف'!$A$6:$A$205,0))&amp;"","كود غير موجود"))</f>
        <v/>
      </c>
      <c r="G453" s="22">
        <f>IF(OR(B453&amp;""="",NOT(ISNUMBER(A453))),"",IF(COUNTIFS($B$6:$B$1505,B453&amp;"",$A$6:$A$1505,"&gt;"&amp;A453)=0,1,0))</f>
        <v/>
      </c>
    </row>
    <row r="454">
      <c r="A454" s="13" t="n"/>
      <c r="B454" s="5" t="n"/>
      <c r="C454" s="17" t="n"/>
      <c r="D454" s="5" t="n"/>
      <c r="E454" s="5" t="n"/>
      <c r="F454" s="6">
        <f>IF(B454&amp;""="","",IFERROR(INDEX('الأصناف'!$B$6:$B$205,MATCH(B454&amp;"",'الأصناف'!$A$6:$A$205,0))&amp;"","كود غير موجود"))</f>
        <v/>
      </c>
      <c r="G454" s="22">
        <f>IF(OR(B454&amp;""="",NOT(ISNUMBER(A454))),"",IF(COUNTIFS($B$6:$B$1505,B454&amp;"",$A$6:$A$1505,"&gt;"&amp;A454)=0,1,0))</f>
        <v/>
      </c>
    </row>
    <row r="455">
      <c r="A455" s="13" t="n"/>
      <c r="B455" s="5" t="n"/>
      <c r="C455" s="17" t="n"/>
      <c r="D455" s="5" t="n"/>
      <c r="E455" s="5" t="n"/>
      <c r="F455" s="6">
        <f>IF(B455&amp;""="","",IFERROR(INDEX('الأصناف'!$B$6:$B$205,MATCH(B455&amp;"",'الأصناف'!$A$6:$A$205,0))&amp;"","كود غير موجود"))</f>
        <v/>
      </c>
      <c r="G455" s="22">
        <f>IF(OR(B455&amp;""="",NOT(ISNUMBER(A455))),"",IF(COUNTIFS($B$6:$B$1505,B455&amp;"",$A$6:$A$1505,"&gt;"&amp;A455)=0,1,0))</f>
        <v/>
      </c>
    </row>
    <row r="456">
      <c r="A456" s="13" t="n"/>
      <c r="B456" s="5" t="n"/>
      <c r="C456" s="17" t="n"/>
      <c r="D456" s="5" t="n"/>
      <c r="E456" s="5" t="n"/>
      <c r="F456" s="6">
        <f>IF(B456&amp;""="","",IFERROR(INDEX('الأصناف'!$B$6:$B$205,MATCH(B456&amp;"",'الأصناف'!$A$6:$A$205,0))&amp;"","كود غير موجود"))</f>
        <v/>
      </c>
      <c r="G456" s="22">
        <f>IF(OR(B456&amp;""="",NOT(ISNUMBER(A456))),"",IF(COUNTIFS($B$6:$B$1505,B456&amp;"",$A$6:$A$1505,"&gt;"&amp;A456)=0,1,0))</f>
        <v/>
      </c>
    </row>
    <row r="457">
      <c r="A457" s="13" t="n"/>
      <c r="B457" s="5" t="n"/>
      <c r="C457" s="17" t="n"/>
      <c r="D457" s="5" t="n"/>
      <c r="E457" s="5" t="n"/>
      <c r="F457" s="6">
        <f>IF(B457&amp;""="","",IFERROR(INDEX('الأصناف'!$B$6:$B$205,MATCH(B457&amp;"",'الأصناف'!$A$6:$A$205,0))&amp;"","كود غير موجود"))</f>
        <v/>
      </c>
      <c r="G457" s="22">
        <f>IF(OR(B457&amp;""="",NOT(ISNUMBER(A457))),"",IF(COUNTIFS($B$6:$B$1505,B457&amp;"",$A$6:$A$1505,"&gt;"&amp;A457)=0,1,0))</f>
        <v/>
      </c>
    </row>
    <row r="458">
      <c r="A458" s="13" t="n"/>
      <c r="B458" s="5" t="n"/>
      <c r="C458" s="17" t="n"/>
      <c r="D458" s="5" t="n"/>
      <c r="E458" s="5" t="n"/>
      <c r="F458" s="6">
        <f>IF(B458&amp;""="","",IFERROR(INDEX('الأصناف'!$B$6:$B$205,MATCH(B458&amp;"",'الأصناف'!$A$6:$A$205,0))&amp;"","كود غير موجود"))</f>
        <v/>
      </c>
      <c r="G458" s="22">
        <f>IF(OR(B458&amp;""="",NOT(ISNUMBER(A458))),"",IF(COUNTIFS($B$6:$B$1505,B458&amp;"",$A$6:$A$1505,"&gt;"&amp;A458)=0,1,0))</f>
        <v/>
      </c>
    </row>
    <row r="459">
      <c r="A459" s="13" t="n"/>
      <c r="B459" s="5" t="n"/>
      <c r="C459" s="17" t="n"/>
      <c r="D459" s="5" t="n"/>
      <c r="E459" s="5" t="n"/>
      <c r="F459" s="6">
        <f>IF(B459&amp;""="","",IFERROR(INDEX('الأصناف'!$B$6:$B$205,MATCH(B459&amp;"",'الأصناف'!$A$6:$A$205,0))&amp;"","كود غير موجود"))</f>
        <v/>
      </c>
      <c r="G459" s="22">
        <f>IF(OR(B459&amp;""="",NOT(ISNUMBER(A459))),"",IF(COUNTIFS($B$6:$B$1505,B459&amp;"",$A$6:$A$1505,"&gt;"&amp;A459)=0,1,0))</f>
        <v/>
      </c>
    </row>
    <row r="460">
      <c r="A460" s="13" t="n"/>
      <c r="B460" s="5" t="n"/>
      <c r="C460" s="17" t="n"/>
      <c r="D460" s="5" t="n"/>
      <c r="E460" s="5" t="n"/>
      <c r="F460" s="6">
        <f>IF(B460&amp;""="","",IFERROR(INDEX('الأصناف'!$B$6:$B$205,MATCH(B460&amp;"",'الأصناف'!$A$6:$A$205,0))&amp;"","كود غير موجود"))</f>
        <v/>
      </c>
      <c r="G460" s="22">
        <f>IF(OR(B460&amp;""="",NOT(ISNUMBER(A460))),"",IF(COUNTIFS($B$6:$B$1505,B460&amp;"",$A$6:$A$1505,"&gt;"&amp;A460)=0,1,0))</f>
        <v/>
      </c>
    </row>
    <row r="461">
      <c r="A461" s="13" t="n"/>
      <c r="B461" s="5" t="n"/>
      <c r="C461" s="17" t="n"/>
      <c r="D461" s="5" t="n"/>
      <c r="E461" s="5" t="n"/>
      <c r="F461" s="6">
        <f>IF(B461&amp;""="","",IFERROR(INDEX('الأصناف'!$B$6:$B$205,MATCH(B461&amp;"",'الأصناف'!$A$6:$A$205,0))&amp;"","كود غير موجود"))</f>
        <v/>
      </c>
      <c r="G461" s="22">
        <f>IF(OR(B461&amp;""="",NOT(ISNUMBER(A461))),"",IF(COUNTIFS($B$6:$B$1505,B461&amp;"",$A$6:$A$1505,"&gt;"&amp;A461)=0,1,0))</f>
        <v/>
      </c>
    </row>
    <row r="462">
      <c r="A462" s="13" t="n"/>
      <c r="B462" s="5" t="n"/>
      <c r="C462" s="17" t="n"/>
      <c r="D462" s="5" t="n"/>
      <c r="E462" s="5" t="n"/>
      <c r="F462" s="6">
        <f>IF(B462&amp;""="","",IFERROR(INDEX('الأصناف'!$B$6:$B$205,MATCH(B462&amp;"",'الأصناف'!$A$6:$A$205,0))&amp;"","كود غير موجود"))</f>
        <v/>
      </c>
      <c r="G462" s="22">
        <f>IF(OR(B462&amp;""="",NOT(ISNUMBER(A462))),"",IF(COUNTIFS($B$6:$B$1505,B462&amp;"",$A$6:$A$1505,"&gt;"&amp;A462)=0,1,0))</f>
        <v/>
      </c>
    </row>
    <row r="463">
      <c r="A463" s="13" t="n"/>
      <c r="B463" s="5" t="n"/>
      <c r="C463" s="17" t="n"/>
      <c r="D463" s="5" t="n"/>
      <c r="E463" s="5" t="n"/>
      <c r="F463" s="6">
        <f>IF(B463&amp;""="","",IFERROR(INDEX('الأصناف'!$B$6:$B$205,MATCH(B463&amp;"",'الأصناف'!$A$6:$A$205,0))&amp;"","كود غير موجود"))</f>
        <v/>
      </c>
      <c r="G463" s="22">
        <f>IF(OR(B463&amp;""="",NOT(ISNUMBER(A463))),"",IF(COUNTIFS($B$6:$B$1505,B463&amp;"",$A$6:$A$1505,"&gt;"&amp;A463)=0,1,0))</f>
        <v/>
      </c>
    </row>
    <row r="464">
      <c r="A464" s="13" t="n"/>
      <c r="B464" s="5" t="n"/>
      <c r="C464" s="17" t="n"/>
      <c r="D464" s="5" t="n"/>
      <c r="E464" s="5" t="n"/>
      <c r="F464" s="6">
        <f>IF(B464&amp;""="","",IFERROR(INDEX('الأصناف'!$B$6:$B$205,MATCH(B464&amp;"",'الأصناف'!$A$6:$A$205,0))&amp;"","كود غير موجود"))</f>
        <v/>
      </c>
      <c r="G464" s="22">
        <f>IF(OR(B464&amp;""="",NOT(ISNUMBER(A464))),"",IF(COUNTIFS($B$6:$B$1505,B464&amp;"",$A$6:$A$1505,"&gt;"&amp;A464)=0,1,0))</f>
        <v/>
      </c>
    </row>
    <row r="465">
      <c r="A465" s="13" t="n"/>
      <c r="B465" s="5" t="n"/>
      <c r="C465" s="17" t="n"/>
      <c r="D465" s="5" t="n"/>
      <c r="E465" s="5" t="n"/>
      <c r="F465" s="6">
        <f>IF(B465&amp;""="","",IFERROR(INDEX('الأصناف'!$B$6:$B$205,MATCH(B465&amp;"",'الأصناف'!$A$6:$A$205,0))&amp;"","كود غير موجود"))</f>
        <v/>
      </c>
      <c r="G465" s="22">
        <f>IF(OR(B465&amp;""="",NOT(ISNUMBER(A465))),"",IF(COUNTIFS($B$6:$B$1505,B465&amp;"",$A$6:$A$1505,"&gt;"&amp;A465)=0,1,0))</f>
        <v/>
      </c>
    </row>
    <row r="466">
      <c r="A466" s="13" t="n"/>
      <c r="B466" s="5" t="n"/>
      <c r="C466" s="17" t="n"/>
      <c r="D466" s="5" t="n"/>
      <c r="E466" s="5" t="n"/>
      <c r="F466" s="6">
        <f>IF(B466&amp;""="","",IFERROR(INDEX('الأصناف'!$B$6:$B$205,MATCH(B466&amp;"",'الأصناف'!$A$6:$A$205,0))&amp;"","كود غير موجود"))</f>
        <v/>
      </c>
      <c r="G466" s="22">
        <f>IF(OR(B466&amp;""="",NOT(ISNUMBER(A466))),"",IF(COUNTIFS($B$6:$B$1505,B466&amp;"",$A$6:$A$1505,"&gt;"&amp;A466)=0,1,0))</f>
        <v/>
      </c>
    </row>
    <row r="467">
      <c r="A467" s="13" t="n"/>
      <c r="B467" s="5" t="n"/>
      <c r="C467" s="17" t="n"/>
      <c r="D467" s="5" t="n"/>
      <c r="E467" s="5" t="n"/>
      <c r="F467" s="6">
        <f>IF(B467&amp;""="","",IFERROR(INDEX('الأصناف'!$B$6:$B$205,MATCH(B467&amp;"",'الأصناف'!$A$6:$A$205,0))&amp;"","كود غير موجود"))</f>
        <v/>
      </c>
      <c r="G467" s="22">
        <f>IF(OR(B467&amp;""="",NOT(ISNUMBER(A467))),"",IF(COUNTIFS($B$6:$B$1505,B467&amp;"",$A$6:$A$1505,"&gt;"&amp;A467)=0,1,0))</f>
        <v/>
      </c>
    </row>
    <row r="468">
      <c r="A468" s="13" t="n"/>
      <c r="B468" s="5" t="n"/>
      <c r="C468" s="17" t="n"/>
      <c r="D468" s="5" t="n"/>
      <c r="E468" s="5" t="n"/>
      <c r="F468" s="6">
        <f>IF(B468&amp;""="","",IFERROR(INDEX('الأصناف'!$B$6:$B$205,MATCH(B468&amp;"",'الأصناف'!$A$6:$A$205,0))&amp;"","كود غير موجود"))</f>
        <v/>
      </c>
      <c r="G468" s="22">
        <f>IF(OR(B468&amp;""="",NOT(ISNUMBER(A468))),"",IF(COUNTIFS($B$6:$B$1505,B468&amp;"",$A$6:$A$1505,"&gt;"&amp;A468)=0,1,0))</f>
        <v/>
      </c>
    </row>
    <row r="469">
      <c r="A469" s="13" t="n"/>
      <c r="B469" s="5" t="n"/>
      <c r="C469" s="17" t="n"/>
      <c r="D469" s="5" t="n"/>
      <c r="E469" s="5" t="n"/>
      <c r="F469" s="6">
        <f>IF(B469&amp;""="","",IFERROR(INDEX('الأصناف'!$B$6:$B$205,MATCH(B469&amp;"",'الأصناف'!$A$6:$A$205,0))&amp;"","كود غير موجود"))</f>
        <v/>
      </c>
      <c r="G469" s="22">
        <f>IF(OR(B469&amp;""="",NOT(ISNUMBER(A469))),"",IF(COUNTIFS($B$6:$B$1505,B469&amp;"",$A$6:$A$1505,"&gt;"&amp;A469)=0,1,0))</f>
        <v/>
      </c>
    </row>
    <row r="470">
      <c r="A470" s="13" t="n"/>
      <c r="B470" s="5" t="n"/>
      <c r="C470" s="17" t="n"/>
      <c r="D470" s="5" t="n"/>
      <c r="E470" s="5" t="n"/>
      <c r="F470" s="6">
        <f>IF(B470&amp;""="","",IFERROR(INDEX('الأصناف'!$B$6:$B$205,MATCH(B470&amp;"",'الأصناف'!$A$6:$A$205,0))&amp;"","كود غير موجود"))</f>
        <v/>
      </c>
      <c r="G470" s="22">
        <f>IF(OR(B470&amp;""="",NOT(ISNUMBER(A470))),"",IF(COUNTIFS($B$6:$B$1505,B470&amp;"",$A$6:$A$1505,"&gt;"&amp;A470)=0,1,0))</f>
        <v/>
      </c>
    </row>
    <row r="471">
      <c r="A471" s="13" t="n"/>
      <c r="B471" s="5" t="n"/>
      <c r="C471" s="17" t="n"/>
      <c r="D471" s="5" t="n"/>
      <c r="E471" s="5" t="n"/>
      <c r="F471" s="6">
        <f>IF(B471&amp;""="","",IFERROR(INDEX('الأصناف'!$B$6:$B$205,MATCH(B471&amp;"",'الأصناف'!$A$6:$A$205,0))&amp;"","كود غير موجود"))</f>
        <v/>
      </c>
      <c r="G471" s="22">
        <f>IF(OR(B471&amp;""="",NOT(ISNUMBER(A471))),"",IF(COUNTIFS($B$6:$B$1505,B471&amp;"",$A$6:$A$1505,"&gt;"&amp;A471)=0,1,0))</f>
        <v/>
      </c>
    </row>
    <row r="472">
      <c r="A472" s="13" t="n"/>
      <c r="B472" s="5" t="n"/>
      <c r="C472" s="17" t="n"/>
      <c r="D472" s="5" t="n"/>
      <c r="E472" s="5" t="n"/>
      <c r="F472" s="6">
        <f>IF(B472&amp;""="","",IFERROR(INDEX('الأصناف'!$B$6:$B$205,MATCH(B472&amp;"",'الأصناف'!$A$6:$A$205,0))&amp;"","كود غير موجود"))</f>
        <v/>
      </c>
      <c r="G472" s="22">
        <f>IF(OR(B472&amp;""="",NOT(ISNUMBER(A472))),"",IF(COUNTIFS($B$6:$B$1505,B472&amp;"",$A$6:$A$1505,"&gt;"&amp;A472)=0,1,0))</f>
        <v/>
      </c>
    </row>
    <row r="473">
      <c r="A473" s="13" t="n"/>
      <c r="B473" s="5" t="n"/>
      <c r="C473" s="17" t="n"/>
      <c r="D473" s="5" t="n"/>
      <c r="E473" s="5" t="n"/>
      <c r="F473" s="6">
        <f>IF(B473&amp;""="","",IFERROR(INDEX('الأصناف'!$B$6:$B$205,MATCH(B473&amp;"",'الأصناف'!$A$6:$A$205,0))&amp;"","كود غير موجود"))</f>
        <v/>
      </c>
      <c r="G473" s="22">
        <f>IF(OR(B473&amp;""="",NOT(ISNUMBER(A473))),"",IF(COUNTIFS($B$6:$B$1505,B473&amp;"",$A$6:$A$1505,"&gt;"&amp;A473)=0,1,0))</f>
        <v/>
      </c>
    </row>
    <row r="474">
      <c r="A474" s="13" t="n"/>
      <c r="B474" s="5" t="n"/>
      <c r="C474" s="17" t="n"/>
      <c r="D474" s="5" t="n"/>
      <c r="E474" s="5" t="n"/>
      <c r="F474" s="6">
        <f>IF(B474&amp;""="","",IFERROR(INDEX('الأصناف'!$B$6:$B$205,MATCH(B474&amp;"",'الأصناف'!$A$6:$A$205,0))&amp;"","كود غير موجود"))</f>
        <v/>
      </c>
      <c r="G474" s="22">
        <f>IF(OR(B474&amp;""="",NOT(ISNUMBER(A474))),"",IF(COUNTIFS($B$6:$B$1505,B474&amp;"",$A$6:$A$1505,"&gt;"&amp;A474)=0,1,0))</f>
        <v/>
      </c>
    </row>
    <row r="475">
      <c r="A475" s="13" t="n"/>
      <c r="B475" s="5" t="n"/>
      <c r="C475" s="17" t="n"/>
      <c r="D475" s="5" t="n"/>
      <c r="E475" s="5" t="n"/>
      <c r="F475" s="6">
        <f>IF(B475&amp;""="","",IFERROR(INDEX('الأصناف'!$B$6:$B$205,MATCH(B475&amp;"",'الأصناف'!$A$6:$A$205,0))&amp;"","كود غير موجود"))</f>
        <v/>
      </c>
      <c r="G475" s="22">
        <f>IF(OR(B475&amp;""="",NOT(ISNUMBER(A475))),"",IF(COUNTIFS($B$6:$B$1505,B475&amp;"",$A$6:$A$1505,"&gt;"&amp;A475)=0,1,0))</f>
        <v/>
      </c>
    </row>
    <row r="476">
      <c r="A476" s="13" t="n"/>
      <c r="B476" s="5" t="n"/>
      <c r="C476" s="17" t="n"/>
      <c r="D476" s="5" t="n"/>
      <c r="E476" s="5" t="n"/>
      <c r="F476" s="6">
        <f>IF(B476&amp;""="","",IFERROR(INDEX('الأصناف'!$B$6:$B$205,MATCH(B476&amp;"",'الأصناف'!$A$6:$A$205,0))&amp;"","كود غير موجود"))</f>
        <v/>
      </c>
      <c r="G476" s="22">
        <f>IF(OR(B476&amp;""="",NOT(ISNUMBER(A476))),"",IF(COUNTIFS($B$6:$B$1505,B476&amp;"",$A$6:$A$1505,"&gt;"&amp;A476)=0,1,0))</f>
        <v/>
      </c>
    </row>
    <row r="477">
      <c r="A477" s="13" t="n"/>
      <c r="B477" s="5" t="n"/>
      <c r="C477" s="17" t="n"/>
      <c r="D477" s="5" t="n"/>
      <c r="E477" s="5" t="n"/>
      <c r="F477" s="6">
        <f>IF(B477&amp;""="","",IFERROR(INDEX('الأصناف'!$B$6:$B$205,MATCH(B477&amp;"",'الأصناف'!$A$6:$A$205,0))&amp;"","كود غير موجود"))</f>
        <v/>
      </c>
      <c r="G477" s="22">
        <f>IF(OR(B477&amp;""="",NOT(ISNUMBER(A477))),"",IF(COUNTIFS($B$6:$B$1505,B477&amp;"",$A$6:$A$1505,"&gt;"&amp;A477)=0,1,0))</f>
        <v/>
      </c>
    </row>
    <row r="478">
      <c r="A478" s="13" t="n"/>
      <c r="B478" s="5" t="n"/>
      <c r="C478" s="17" t="n"/>
      <c r="D478" s="5" t="n"/>
      <c r="E478" s="5" t="n"/>
      <c r="F478" s="6">
        <f>IF(B478&amp;""="","",IFERROR(INDEX('الأصناف'!$B$6:$B$205,MATCH(B478&amp;"",'الأصناف'!$A$6:$A$205,0))&amp;"","كود غير موجود"))</f>
        <v/>
      </c>
      <c r="G478" s="22">
        <f>IF(OR(B478&amp;""="",NOT(ISNUMBER(A478))),"",IF(COUNTIFS($B$6:$B$1505,B478&amp;"",$A$6:$A$1505,"&gt;"&amp;A478)=0,1,0))</f>
        <v/>
      </c>
    </row>
    <row r="479">
      <c r="A479" s="13" t="n"/>
      <c r="B479" s="5" t="n"/>
      <c r="C479" s="17" t="n"/>
      <c r="D479" s="5" t="n"/>
      <c r="E479" s="5" t="n"/>
      <c r="F479" s="6">
        <f>IF(B479&amp;""="","",IFERROR(INDEX('الأصناف'!$B$6:$B$205,MATCH(B479&amp;"",'الأصناف'!$A$6:$A$205,0))&amp;"","كود غير موجود"))</f>
        <v/>
      </c>
      <c r="G479" s="22">
        <f>IF(OR(B479&amp;""="",NOT(ISNUMBER(A479))),"",IF(COUNTIFS($B$6:$B$1505,B479&amp;"",$A$6:$A$1505,"&gt;"&amp;A479)=0,1,0))</f>
        <v/>
      </c>
    </row>
    <row r="480">
      <c r="A480" s="13" t="n"/>
      <c r="B480" s="5" t="n"/>
      <c r="C480" s="17" t="n"/>
      <c r="D480" s="5" t="n"/>
      <c r="E480" s="5" t="n"/>
      <c r="F480" s="6">
        <f>IF(B480&amp;""="","",IFERROR(INDEX('الأصناف'!$B$6:$B$205,MATCH(B480&amp;"",'الأصناف'!$A$6:$A$205,0))&amp;"","كود غير موجود"))</f>
        <v/>
      </c>
      <c r="G480" s="22">
        <f>IF(OR(B480&amp;""="",NOT(ISNUMBER(A480))),"",IF(COUNTIFS($B$6:$B$1505,B480&amp;"",$A$6:$A$1505,"&gt;"&amp;A480)=0,1,0))</f>
        <v/>
      </c>
    </row>
    <row r="481">
      <c r="A481" s="13" t="n"/>
      <c r="B481" s="5" t="n"/>
      <c r="C481" s="17" t="n"/>
      <c r="D481" s="5" t="n"/>
      <c r="E481" s="5" t="n"/>
      <c r="F481" s="6">
        <f>IF(B481&amp;""="","",IFERROR(INDEX('الأصناف'!$B$6:$B$205,MATCH(B481&amp;"",'الأصناف'!$A$6:$A$205,0))&amp;"","كود غير موجود"))</f>
        <v/>
      </c>
      <c r="G481" s="22">
        <f>IF(OR(B481&amp;""="",NOT(ISNUMBER(A481))),"",IF(COUNTIFS($B$6:$B$1505,B481&amp;"",$A$6:$A$1505,"&gt;"&amp;A481)=0,1,0))</f>
        <v/>
      </c>
    </row>
    <row r="482">
      <c r="A482" s="13" t="n"/>
      <c r="B482" s="5" t="n"/>
      <c r="C482" s="17" t="n"/>
      <c r="D482" s="5" t="n"/>
      <c r="E482" s="5" t="n"/>
      <c r="F482" s="6">
        <f>IF(B482&amp;""="","",IFERROR(INDEX('الأصناف'!$B$6:$B$205,MATCH(B482&amp;"",'الأصناف'!$A$6:$A$205,0))&amp;"","كود غير موجود"))</f>
        <v/>
      </c>
      <c r="G482" s="22">
        <f>IF(OR(B482&amp;""="",NOT(ISNUMBER(A482))),"",IF(COUNTIFS($B$6:$B$1505,B482&amp;"",$A$6:$A$1505,"&gt;"&amp;A482)=0,1,0))</f>
        <v/>
      </c>
    </row>
    <row r="483">
      <c r="A483" s="13" t="n"/>
      <c r="B483" s="5" t="n"/>
      <c r="C483" s="17" t="n"/>
      <c r="D483" s="5" t="n"/>
      <c r="E483" s="5" t="n"/>
      <c r="F483" s="6">
        <f>IF(B483&amp;""="","",IFERROR(INDEX('الأصناف'!$B$6:$B$205,MATCH(B483&amp;"",'الأصناف'!$A$6:$A$205,0))&amp;"","كود غير موجود"))</f>
        <v/>
      </c>
      <c r="G483" s="22">
        <f>IF(OR(B483&amp;""="",NOT(ISNUMBER(A483))),"",IF(COUNTIFS($B$6:$B$1505,B483&amp;"",$A$6:$A$1505,"&gt;"&amp;A483)=0,1,0))</f>
        <v/>
      </c>
    </row>
    <row r="484">
      <c r="A484" s="13" t="n"/>
      <c r="B484" s="5" t="n"/>
      <c r="C484" s="17" t="n"/>
      <c r="D484" s="5" t="n"/>
      <c r="E484" s="5" t="n"/>
      <c r="F484" s="6">
        <f>IF(B484&amp;""="","",IFERROR(INDEX('الأصناف'!$B$6:$B$205,MATCH(B484&amp;"",'الأصناف'!$A$6:$A$205,0))&amp;"","كود غير موجود"))</f>
        <v/>
      </c>
      <c r="G484" s="22">
        <f>IF(OR(B484&amp;""="",NOT(ISNUMBER(A484))),"",IF(COUNTIFS($B$6:$B$1505,B484&amp;"",$A$6:$A$1505,"&gt;"&amp;A484)=0,1,0))</f>
        <v/>
      </c>
    </row>
    <row r="485">
      <c r="A485" s="13" t="n"/>
      <c r="B485" s="5" t="n"/>
      <c r="C485" s="17" t="n"/>
      <c r="D485" s="5" t="n"/>
      <c r="E485" s="5" t="n"/>
      <c r="F485" s="6">
        <f>IF(B485&amp;""="","",IFERROR(INDEX('الأصناف'!$B$6:$B$205,MATCH(B485&amp;"",'الأصناف'!$A$6:$A$205,0))&amp;"","كود غير موجود"))</f>
        <v/>
      </c>
      <c r="G485" s="22">
        <f>IF(OR(B485&amp;""="",NOT(ISNUMBER(A485))),"",IF(COUNTIFS($B$6:$B$1505,B485&amp;"",$A$6:$A$1505,"&gt;"&amp;A485)=0,1,0))</f>
        <v/>
      </c>
    </row>
    <row r="486">
      <c r="A486" s="13" t="n"/>
      <c r="B486" s="5" t="n"/>
      <c r="C486" s="17" t="n"/>
      <c r="D486" s="5" t="n"/>
      <c r="E486" s="5" t="n"/>
      <c r="F486" s="6">
        <f>IF(B486&amp;""="","",IFERROR(INDEX('الأصناف'!$B$6:$B$205,MATCH(B486&amp;"",'الأصناف'!$A$6:$A$205,0))&amp;"","كود غير موجود"))</f>
        <v/>
      </c>
      <c r="G486" s="22">
        <f>IF(OR(B486&amp;""="",NOT(ISNUMBER(A486))),"",IF(COUNTIFS($B$6:$B$1505,B486&amp;"",$A$6:$A$1505,"&gt;"&amp;A486)=0,1,0))</f>
        <v/>
      </c>
    </row>
    <row r="487">
      <c r="A487" s="13" t="n"/>
      <c r="B487" s="5" t="n"/>
      <c r="C487" s="17" t="n"/>
      <c r="D487" s="5" t="n"/>
      <c r="E487" s="5" t="n"/>
      <c r="F487" s="6">
        <f>IF(B487&amp;""="","",IFERROR(INDEX('الأصناف'!$B$6:$B$205,MATCH(B487&amp;"",'الأصناف'!$A$6:$A$205,0))&amp;"","كود غير موجود"))</f>
        <v/>
      </c>
      <c r="G487" s="22">
        <f>IF(OR(B487&amp;""="",NOT(ISNUMBER(A487))),"",IF(COUNTIFS($B$6:$B$1505,B487&amp;"",$A$6:$A$1505,"&gt;"&amp;A487)=0,1,0))</f>
        <v/>
      </c>
    </row>
    <row r="488">
      <c r="A488" s="13" t="n"/>
      <c r="B488" s="5" t="n"/>
      <c r="C488" s="17" t="n"/>
      <c r="D488" s="5" t="n"/>
      <c r="E488" s="5" t="n"/>
      <c r="F488" s="6">
        <f>IF(B488&amp;""="","",IFERROR(INDEX('الأصناف'!$B$6:$B$205,MATCH(B488&amp;"",'الأصناف'!$A$6:$A$205,0))&amp;"","كود غير موجود"))</f>
        <v/>
      </c>
      <c r="G488" s="22">
        <f>IF(OR(B488&amp;""="",NOT(ISNUMBER(A488))),"",IF(COUNTIFS($B$6:$B$1505,B488&amp;"",$A$6:$A$1505,"&gt;"&amp;A488)=0,1,0))</f>
        <v/>
      </c>
    </row>
    <row r="489">
      <c r="A489" s="13" t="n"/>
      <c r="B489" s="5" t="n"/>
      <c r="C489" s="17" t="n"/>
      <c r="D489" s="5" t="n"/>
      <c r="E489" s="5" t="n"/>
      <c r="F489" s="6">
        <f>IF(B489&amp;""="","",IFERROR(INDEX('الأصناف'!$B$6:$B$205,MATCH(B489&amp;"",'الأصناف'!$A$6:$A$205,0))&amp;"","كود غير موجود"))</f>
        <v/>
      </c>
      <c r="G489" s="22">
        <f>IF(OR(B489&amp;""="",NOT(ISNUMBER(A489))),"",IF(COUNTIFS($B$6:$B$1505,B489&amp;"",$A$6:$A$1505,"&gt;"&amp;A489)=0,1,0))</f>
        <v/>
      </c>
    </row>
    <row r="490">
      <c r="A490" s="13" t="n"/>
      <c r="B490" s="5" t="n"/>
      <c r="C490" s="17" t="n"/>
      <c r="D490" s="5" t="n"/>
      <c r="E490" s="5" t="n"/>
      <c r="F490" s="6">
        <f>IF(B490&amp;""="","",IFERROR(INDEX('الأصناف'!$B$6:$B$205,MATCH(B490&amp;"",'الأصناف'!$A$6:$A$205,0))&amp;"","كود غير موجود"))</f>
        <v/>
      </c>
      <c r="G490" s="22">
        <f>IF(OR(B490&amp;""="",NOT(ISNUMBER(A490))),"",IF(COUNTIFS($B$6:$B$1505,B490&amp;"",$A$6:$A$1505,"&gt;"&amp;A490)=0,1,0))</f>
        <v/>
      </c>
    </row>
    <row r="491">
      <c r="A491" s="13" t="n"/>
      <c r="B491" s="5" t="n"/>
      <c r="C491" s="17" t="n"/>
      <c r="D491" s="5" t="n"/>
      <c r="E491" s="5" t="n"/>
      <c r="F491" s="6">
        <f>IF(B491&amp;""="","",IFERROR(INDEX('الأصناف'!$B$6:$B$205,MATCH(B491&amp;"",'الأصناف'!$A$6:$A$205,0))&amp;"","كود غير موجود"))</f>
        <v/>
      </c>
      <c r="G491" s="22">
        <f>IF(OR(B491&amp;""="",NOT(ISNUMBER(A491))),"",IF(COUNTIFS($B$6:$B$1505,B491&amp;"",$A$6:$A$1505,"&gt;"&amp;A491)=0,1,0))</f>
        <v/>
      </c>
    </row>
    <row r="492">
      <c r="A492" s="13" t="n"/>
      <c r="B492" s="5" t="n"/>
      <c r="C492" s="17" t="n"/>
      <c r="D492" s="5" t="n"/>
      <c r="E492" s="5" t="n"/>
      <c r="F492" s="6">
        <f>IF(B492&amp;""="","",IFERROR(INDEX('الأصناف'!$B$6:$B$205,MATCH(B492&amp;"",'الأصناف'!$A$6:$A$205,0))&amp;"","كود غير موجود"))</f>
        <v/>
      </c>
      <c r="G492" s="22">
        <f>IF(OR(B492&amp;""="",NOT(ISNUMBER(A492))),"",IF(COUNTIFS($B$6:$B$1505,B492&amp;"",$A$6:$A$1505,"&gt;"&amp;A492)=0,1,0))</f>
        <v/>
      </c>
    </row>
    <row r="493">
      <c r="A493" s="13" t="n"/>
      <c r="B493" s="5" t="n"/>
      <c r="C493" s="17" t="n"/>
      <c r="D493" s="5" t="n"/>
      <c r="E493" s="5" t="n"/>
      <c r="F493" s="6">
        <f>IF(B493&amp;""="","",IFERROR(INDEX('الأصناف'!$B$6:$B$205,MATCH(B493&amp;"",'الأصناف'!$A$6:$A$205,0))&amp;"","كود غير موجود"))</f>
        <v/>
      </c>
      <c r="G493" s="22">
        <f>IF(OR(B493&amp;""="",NOT(ISNUMBER(A493))),"",IF(COUNTIFS($B$6:$B$1505,B493&amp;"",$A$6:$A$1505,"&gt;"&amp;A493)=0,1,0))</f>
        <v/>
      </c>
    </row>
    <row r="494">
      <c r="A494" s="13" t="n"/>
      <c r="B494" s="5" t="n"/>
      <c r="C494" s="17" t="n"/>
      <c r="D494" s="5" t="n"/>
      <c r="E494" s="5" t="n"/>
      <c r="F494" s="6">
        <f>IF(B494&amp;""="","",IFERROR(INDEX('الأصناف'!$B$6:$B$205,MATCH(B494&amp;"",'الأصناف'!$A$6:$A$205,0))&amp;"","كود غير موجود"))</f>
        <v/>
      </c>
      <c r="G494" s="22">
        <f>IF(OR(B494&amp;""="",NOT(ISNUMBER(A494))),"",IF(COUNTIFS($B$6:$B$1505,B494&amp;"",$A$6:$A$1505,"&gt;"&amp;A494)=0,1,0))</f>
        <v/>
      </c>
    </row>
    <row r="495">
      <c r="A495" s="13" t="n"/>
      <c r="B495" s="5" t="n"/>
      <c r="C495" s="17" t="n"/>
      <c r="D495" s="5" t="n"/>
      <c r="E495" s="5" t="n"/>
      <c r="F495" s="6">
        <f>IF(B495&amp;""="","",IFERROR(INDEX('الأصناف'!$B$6:$B$205,MATCH(B495&amp;"",'الأصناف'!$A$6:$A$205,0))&amp;"","كود غير موجود"))</f>
        <v/>
      </c>
      <c r="G495" s="22">
        <f>IF(OR(B495&amp;""="",NOT(ISNUMBER(A495))),"",IF(COUNTIFS($B$6:$B$1505,B495&amp;"",$A$6:$A$1505,"&gt;"&amp;A495)=0,1,0))</f>
        <v/>
      </c>
    </row>
    <row r="496">
      <c r="A496" s="13" t="n"/>
      <c r="B496" s="5" t="n"/>
      <c r="C496" s="17" t="n"/>
      <c r="D496" s="5" t="n"/>
      <c r="E496" s="5" t="n"/>
      <c r="F496" s="6">
        <f>IF(B496&amp;""="","",IFERROR(INDEX('الأصناف'!$B$6:$B$205,MATCH(B496&amp;"",'الأصناف'!$A$6:$A$205,0))&amp;"","كود غير موجود"))</f>
        <v/>
      </c>
      <c r="G496" s="22">
        <f>IF(OR(B496&amp;""="",NOT(ISNUMBER(A496))),"",IF(COUNTIFS($B$6:$B$1505,B496&amp;"",$A$6:$A$1505,"&gt;"&amp;A496)=0,1,0))</f>
        <v/>
      </c>
    </row>
    <row r="497">
      <c r="A497" s="13" t="n"/>
      <c r="B497" s="5" t="n"/>
      <c r="C497" s="17" t="n"/>
      <c r="D497" s="5" t="n"/>
      <c r="E497" s="5" t="n"/>
      <c r="F497" s="6">
        <f>IF(B497&amp;""="","",IFERROR(INDEX('الأصناف'!$B$6:$B$205,MATCH(B497&amp;"",'الأصناف'!$A$6:$A$205,0))&amp;"","كود غير موجود"))</f>
        <v/>
      </c>
      <c r="G497" s="22">
        <f>IF(OR(B497&amp;""="",NOT(ISNUMBER(A497))),"",IF(COUNTIFS($B$6:$B$1505,B497&amp;"",$A$6:$A$1505,"&gt;"&amp;A497)=0,1,0))</f>
        <v/>
      </c>
    </row>
    <row r="498">
      <c r="A498" s="13" t="n"/>
      <c r="B498" s="5" t="n"/>
      <c r="C498" s="17" t="n"/>
      <c r="D498" s="5" t="n"/>
      <c r="E498" s="5" t="n"/>
      <c r="F498" s="6">
        <f>IF(B498&amp;""="","",IFERROR(INDEX('الأصناف'!$B$6:$B$205,MATCH(B498&amp;"",'الأصناف'!$A$6:$A$205,0))&amp;"","كود غير موجود"))</f>
        <v/>
      </c>
      <c r="G498" s="22">
        <f>IF(OR(B498&amp;""="",NOT(ISNUMBER(A498))),"",IF(COUNTIFS($B$6:$B$1505,B498&amp;"",$A$6:$A$1505,"&gt;"&amp;A498)=0,1,0))</f>
        <v/>
      </c>
    </row>
    <row r="499">
      <c r="A499" s="13" t="n"/>
      <c r="B499" s="5" t="n"/>
      <c r="C499" s="17" t="n"/>
      <c r="D499" s="5" t="n"/>
      <c r="E499" s="5" t="n"/>
      <c r="F499" s="6">
        <f>IF(B499&amp;""="","",IFERROR(INDEX('الأصناف'!$B$6:$B$205,MATCH(B499&amp;"",'الأصناف'!$A$6:$A$205,0))&amp;"","كود غير موجود"))</f>
        <v/>
      </c>
      <c r="G499" s="22">
        <f>IF(OR(B499&amp;""="",NOT(ISNUMBER(A499))),"",IF(COUNTIFS($B$6:$B$1505,B499&amp;"",$A$6:$A$1505,"&gt;"&amp;A499)=0,1,0))</f>
        <v/>
      </c>
    </row>
    <row r="500">
      <c r="A500" s="13" t="n"/>
      <c r="B500" s="5" t="n"/>
      <c r="C500" s="17" t="n"/>
      <c r="D500" s="5" t="n"/>
      <c r="E500" s="5" t="n"/>
      <c r="F500" s="6">
        <f>IF(B500&amp;""="","",IFERROR(INDEX('الأصناف'!$B$6:$B$205,MATCH(B500&amp;"",'الأصناف'!$A$6:$A$205,0))&amp;"","كود غير موجود"))</f>
        <v/>
      </c>
      <c r="G500" s="22">
        <f>IF(OR(B500&amp;""="",NOT(ISNUMBER(A500))),"",IF(COUNTIFS($B$6:$B$1505,B500&amp;"",$A$6:$A$1505,"&gt;"&amp;A500)=0,1,0))</f>
        <v/>
      </c>
    </row>
    <row r="501">
      <c r="A501" s="13" t="n"/>
      <c r="B501" s="5" t="n"/>
      <c r="C501" s="17" t="n"/>
      <c r="D501" s="5" t="n"/>
      <c r="E501" s="5" t="n"/>
      <c r="F501" s="6">
        <f>IF(B501&amp;""="","",IFERROR(INDEX('الأصناف'!$B$6:$B$205,MATCH(B501&amp;"",'الأصناف'!$A$6:$A$205,0))&amp;"","كود غير موجود"))</f>
        <v/>
      </c>
      <c r="G501" s="22">
        <f>IF(OR(B501&amp;""="",NOT(ISNUMBER(A501))),"",IF(COUNTIFS($B$6:$B$1505,B501&amp;"",$A$6:$A$1505,"&gt;"&amp;A501)=0,1,0))</f>
        <v/>
      </c>
    </row>
    <row r="502">
      <c r="A502" s="13" t="n"/>
      <c r="B502" s="5" t="n"/>
      <c r="C502" s="17" t="n"/>
      <c r="D502" s="5" t="n"/>
      <c r="E502" s="5" t="n"/>
      <c r="F502" s="6">
        <f>IF(B502&amp;""="","",IFERROR(INDEX('الأصناف'!$B$6:$B$205,MATCH(B502&amp;"",'الأصناف'!$A$6:$A$205,0))&amp;"","كود غير موجود"))</f>
        <v/>
      </c>
      <c r="G502" s="22">
        <f>IF(OR(B502&amp;""="",NOT(ISNUMBER(A502))),"",IF(COUNTIFS($B$6:$B$1505,B502&amp;"",$A$6:$A$1505,"&gt;"&amp;A502)=0,1,0))</f>
        <v/>
      </c>
    </row>
    <row r="503">
      <c r="A503" s="13" t="n"/>
      <c r="B503" s="5" t="n"/>
      <c r="C503" s="17" t="n"/>
      <c r="D503" s="5" t="n"/>
      <c r="E503" s="5" t="n"/>
      <c r="F503" s="6">
        <f>IF(B503&amp;""="","",IFERROR(INDEX('الأصناف'!$B$6:$B$205,MATCH(B503&amp;"",'الأصناف'!$A$6:$A$205,0))&amp;"","كود غير موجود"))</f>
        <v/>
      </c>
      <c r="G503" s="22">
        <f>IF(OR(B503&amp;""="",NOT(ISNUMBER(A503))),"",IF(COUNTIFS($B$6:$B$1505,B503&amp;"",$A$6:$A$1505,"&gt;"&amp;A503)=0,1,0))</f>
        <v/>
      </c>
    </row>
    <row r="504">
      <c r="A504" s="13" t="n"/>
      <c r="B504" s="5" t="n"/>
      <c r="C504" s="17" t="n"/>
      <c r="D504" s="5" t="n"/>
      <c r="E504" s="5" t="n"/>
      <c r="F504" s="6">
        <f>IF(B504&amp;""="","",IFERROR(INDEX('الأصناف'!$B$6:$B$205,MATCH(B504&amp;"",'الأصناف'!$A$6:$A$205,0))&amp;"","كود غير موجود"))</f>
        <v/>
      </c>
      <c r="G504" s="22">
        <f>IF(OR(B504&amp;""="",NOT(ISNUMBER(A504))),"",IF(COUNTIFS($B$6:$B$1505,B504&amp;"",$A$6:$A$1505,"&gt;"&amp;A504)=0,1,0))</f>
        <v/>
      </c>
    </row>
    <row r="505">
      <c r="A505" s="13" t="n"/>
      <c r="B505" s="5" t="n"/>
      <c r="C505" s="17" t="n"/>
      <c r="D505" s="5" t="n"/>
      <c r="E505" s="5" t="n"/>
      <c r="F505" s="6">
        <f>IF(B505&amp;""="","",IFERROR(INDEX('الأصناف'!$B$6:$B$205,MATCH(B505&amp;"",'الأصناف'!$A$6:$A$205,0))&amp;"","كود غير موجود"))</f>
        <v/>
      </c>
      <c r="G505" s="22">
        <f>IF(OR(B505&amp;""="",NOT(ISNUMBER(A505))),"",IF(COUNTIFS($B$6:$B$1505,B505&amp;"",$A$6:$A$1505,"&gt;"&amp;A505)=0,1,0))</f>
        <v/>
      </c>
    </row>
    <row r="506">
      <c r="A506" s="13" t="n"/>
      <c r="B506" s="5" t="n"/>
      <c r="C506" s="17" t="n"/>
      <c r="D506" s="5" t="n"/>
      <c r="E506" s="5" t="n"/>
      <c r="F506" s="6">
        <f>IF(B506&amp;""="","",IFERROR(INDEX('الأصناف'!$B$6:$B$205,MATCH(B506&amp;"",'الأصناف'!$A$6:$A$205,0))&amp;"","كود غير موجود"))</f>
        <v/>
      </c>
      <c r="G506" s="22">
        <f>IF(OR(B506&amp;""="",NOT(ISNUMBER(A506))),"",IF(COUNTIFS($B$6:$B$1505,B506&amp;"",$A$6:$A$1505,"&gt;"&amp;A506)=0,1,0))</f>
        <v/>
      </c>
    </row>
    <row r="507">
      <c r="A507" s="13" t="n"/>
      <c r="B507" s="5" t="n"/>
      <c r="C507" s="17" t="n"/>
      <c r="D507" s="5" t="n"/>
      <c r="E507" s="5" t="n"/>
      <c r="F507" s="6">
        <f>IF(B507&amp;""="","",IFERROR(INDEX('الأصناف'!$B$6:$B$205,MATCH(B507&amp;"",'الأصناف'!$A$6:$A$205,0))&amp;"","كود غير موجود"))</f>
        <v/>
      </c>
      <c r="G507" s="22">
        <f>IF(OR(B507&amp;""="",NOT(ISNUMBER(A507))),"",IF(COUNTIFS($B$6:$B$1505,B507&amp;"",$A$6:$A$1505,"&gt;"&amp;A507)=0,1,0))</f>
        <v/>
      </c>
    </row>
    <row r="508">
      <c r="A508" s="13" t="n"/>
      <c r="B508" s="5" t="n"/>
      <c r="C508" s="17" t="n"/>
      <c r="D508" s="5" t="n"/>
      <c r="E508" s="5" t="n"/>
      <c r="F508" s="6">
        <f>IF(B508&amp;""="","",IFERROR(INDEX('الأصناف'!$B$6:$B$205,MATCH(B508&amp;"",'الأصناف'!$A$6:$A$205,0))&amp;"","كود غير موجود"))</f>
        <v/>
      </c>
      <c r="G508" s="22">
        <f>IF(OR(B508&amp;""="",NOT(ISNUMBER(A508))),"",IF(COUNTIFS($B$6:$B$1505,B508&amp;"",$A$6:$A$1505,"&gt;"&amp;A508)=0,1,0))</f>
        <v/>
      </c>
    </row>
    <row r="509">
      <c r="A509" s="13" t="n"/>
      <c r="B509" s="5" t="n"/>
      <c r="C509" s="17" t="n"/>
      <c r="D509" s="5" t="n"/>
      <c r="E509" s="5" t="n"/>
      <c r="F509" s="6">
        <f>IF(B509&amp;""="","",IFERROR(INDEX('الأصناف'!$B$6:$B$205,MATCH(B509&amp;"",'الأصناف'!$A$6:$A$205,0))&amp;"","كود غير موجود"))</f>
        <v/>
      </c>
      <c r="G509" s="22">
        <f>IF(OR(B509&amp;""="",NOT(ISNUMBER(A509))),"",IF(COUNTIFS($B$6:$B$1505,B509&amp;"",$A$6:$A$1505,"&gt;"&amp;A509)=0,1,0))</f>
        <v/>
      </c>
    </row>
    <row r="510">
      <c r="A510" s="13" t="n"/>
      <c r="B510" s="5" t="n"/>
      <c r="C510" s="17" t="n"/>
      <c r="D510" s="5" t="n"/>
      <c r="E510" s="5" t="n"/>
      <c r="F510" s="6">
        <f>IF(B510&amp;""="","",IFERROR(INDEX('الأصناف'!$B$6:$B$205,MATCH(B510&amp;"",'الأصناف'!$A$6:$A$205,0))&amp;"","كود غير موجود"))</f>
        <v/>
      </c>
      <c r="G510" s="22">
        <f>IF(OR(B510&amp;""="",NOT(ISNUMBER(A510))),"",IF(COUNTIFS($B$6:$B$1505,B510&amp;"",$A$6:$A$1505,"&gt;"&amp;A510)=0,1,0))</f>
        <v/>
      </c>
    </row>
    <row r="511">
      <c r="A511" s="13" t="n"/>
      <c r="B511" s="5" t="n"/>
      <c r="C511" s="17" t="n"/>
      <c r="D511" s="5" t="n"/>
      <c r="E511" s="5" t="n"/>
      <c r="F511" s="6">
        <f>IF(B511&amp;""="","",IFERROR(INDEX('الأصناف'!$B$6:$B$205,MATCH(B511&amp;"",'الأصناف'!$A$6:$A$205,0))&amp;"","كود غير موجود"))</f>
        <v/>
      </c>
      <c r="G511" s="22">
        <f>IF(OR(B511&amp;""="",NOT(ISNUMBER(A511))),"",IF(COUNTIFS($B$6:$B$1505,B511&amp;"",$A$6:$A$1505,"&gt;"&amp;A511)=0,1,0))</f>
        <v/>
      </c>
    </row>
    <row r="512">
      <c r="A512" s="13" t="n"/>
      <c r="B512" s="5" t="n"/>
      <c r="C512" s="17" t="n"/>
      <c r="D512" s="5" t="n"/>
      <c r="E512" s="5" t="n"/>
      <c r="F512" s="6">
        <f>IF(B512&amp;""="","",IFERROR(INDEX('الأصناف'!$B$6:$B$205,MATCH(B512&amp;"",'الأصناف'!$A$6:$A$205,0))&amp;"","كود غير موجود"))</f>
        <v/>
      </c>
      <c r="G512" s="22">
        <f>IF(OR(B512&amp;""="",NOT(ISNUMBER(A512))),"",IF(COUNTIFS($B$6:$B$1505,B512&amp;"",$A$6:$A$1505,"&gt;"&amp;A512)=0,1,0))</f>
        <v/>
      </c>
    </row>
    <row r="513">
      <c r="A513" s="13" t="n"/>
      <c r="B513" s="5" t="n"/>
      <c r="C513" s="17" t="n"/>
      <c r="D513" s="5" t="n"/>
      <c r="E513" s="5" t="n"/>
      <c r="F513" s="6">
        <f>IF(B513&amp;""="","",IFERROR(INDEX('الأصناف'!$B$6:$B$205,MATCH(B513&amp;"",'الأصناف'!$A$6:$A$205,0))&amp;"","كود غير موجود"))</f>
        <v/>
      </c>
      <c r="G513" s="22">
        <f>IF(OR(B513&amp;""="",NOT(ISNUMBER(A513))),"",IF(COUNTIFS($B$6:$B$1505,B513&amp;"",$A$6:$A$1505,"&gt;"&amp;A513)=0,1,0))</f>
        <v/>
      </c>
    </row>
    <row r="514">
      <c r="A514" s="13" t="n"/>
      <c r="B514" s="5" t="n"/>
      <c r="C514" s="17" t="n"/>
      <c r="D514" s="5" t="n"/>
      <c r="E514" s="5" t="n"/>
      <c r="F514" s="6">
        <f>IF(B514&amp;""="","",IFERROR(INDEX('الأصناف'!$B$6:$B$205,MATCH(B514&amp;"",'الأصناف'!$A$6:$A$205,0))&amp;"","كود غير موجود"))</f>
        <v/>
      </c>
      <c r="G514" s="22">
        <f>IF(OR(B514&amp;""="",NOT(ISNUMBER(A514))),"",IF(COUNTIFS($B$6:$B$1505,B514&amp;"",$A$6:$A$1505,"&gt;"&amp;A514)=0,1,0))</f>
        <v/>
      </c>
    </row>
    <row r="515">
      <c r="A515" s="13" t="n"/>
      <c r="B515" s="5" t="n"/>
      <c r="C515" s="17" t="n"/>
      <c r="D515" s="5" t="n"/>
      <c r="E515" s="5" t="n"/>
      <c r="F515" s="6">
        <f>IF(B515&amp;""="","",IFERROR(INDEX('الأصناف'!$B$6:$B$205,MATCH(B515&amp;"",'الأصناف'!$A$6:$A$205,0))&amp;"","كود غير موجود"))</f>
        <v/>
      </c>
      <c r="G515" s="22">
        <f>IF(OR(B515&amp;""="",NOT(ISNUMBER(A515))),"",IF(COUNTIFS($B$6:$B$1505,B515&amp;"",$A$6:$A$1505,"&gt;"&amp;A515)=0,1,0))</f>
        <v/>
      </c>
    </row>
    <row r="516">
      <c r="A516" s="13" t="n"/>
      <c r="B516" s="5" t="n"/>
      <c r="C516" s="17" t="n"/>
      <c r="D516" s="5" t="n"/>
      <c r="E516" s="5" t="n"/>
      <c r="F516" s="6">
        <f>IF(B516&amp;""="","",IFERROR(INDEX('الأصناف'!$B$6:$B$205,MATCH(B516&amp;"",'الأصناف'!$A$6:$A$205,0))&amp;"","كود غير موجود"))</f>
        <v/>
      </c>
      <c r="G516" s="22">
        <f>IF(OR(B516&amp;""="",NOT(ISNUMBER(A516))),"",IF(COUNTIFS($B$6:$B$1505,B516&amp;"",$A$6:$A$1505,"&gt;"&amp;A516)=0,1,0))</f>
        <v/>
      </c>
    </row>
    <row r="517">
      <c r="A517" s="13" t="n"/>
      <c r="B517" s="5" t="n"/>
      <c r="C517" s="17" t="n"/>
      <c r="D517" s="5" t="n"/>
      <c r="E517" s="5" t="n"/>
      <c r="F517" s="6">
        <f>IF(B517&amp;""="","",IFERROR(INDEX('الأصناف'!$B$6:$B$205,MATCH(B517&amp;"",'الأصناف'!$A$6:$A$205,0))&amp;"","كود غير موجود"))</f>
        <v/>
      </c>
      <c r="G517" s="22">
        <f>IF(OR(B517&amp;""="",NOT(ISNUMBER(A517))),"",IF(COUNTIFS($B$6:$B$1505,B517&amp;"",$A$6:$A$1505,"&gt;"&amp;A517)=0,1,0))</f>
        <v/>
      </c>
    </row>
    <row r="518">
      <c r="A518" s="13" t="n"/>
      <c r="B518" s="5" t="n"/>
      <c r="C518" s="17" t="n"/>
      <c r="D518" s="5" t="n"/>
      <c r="E518" s="5" t="n"/>
      <c r="F518" s="6">
        <f>IF(B518&amp;""="","",IFERROR(INDEX('الأصناف'!$B$6:$B$205,MATCH(B518&amp;"",'الأصناف'!$A$6:$A$205,0))&amp;"","كود غير موجود"))</f>
        <v/>
      </c>
      <c r="G518" s="22">
        <f>IF(OR(B518&amp;""="",NOT(ISNUMBER(A518))),"",IF(COUNTIFS($B$6:$B$1505,B518&amp;"",$A$6:$A$1505,"&gt;"&amp;A518)=0,1,0))</f>
        <v/>
      </c>
    </row>
    <row r="519">
      <c r="A519" s="13" t="n"/>
      <c r="B519" s="5" t="n"/>
      <c r="C519" s="17" t="n"/>
      <c r="D519" s="5" t="n"/>
      <c r="E519" s="5" t="n"/>
      <c r="F519" s="6">
        <f>IF(B519&amp;""="","",IFERROR(INDEX('الأصناف'!$B$6:$B$205,MATCH(B519&amp;"",'الأصناف'!$A$6:$A$205,0))&amp;"","كود غير موجود"))</f>
        <v/>
      </c>
      <c r="G519" s="22">
        <f>IF(OR(B519&amp;""="",NOT(ISNUMBER(A519))),"",IF(COUNTIFS($B$6:$B$1505,B519&amp;"",$A$6:$A$1505,"&gt;"&amp;A519)=0,1,0))</f>
        <v/>
      </c>
    </row>
    <row r="520">
      <c r="A520" s="13" t="n"/>
      <c r="B520" s="5" t="n"/>
      <c r="C520" s="17" t="n"/>
      <c r="D520" s="5" t="n"/>
      <c r="E520" s="5" t="n"/>
      <c r="F520" s="6">
        <f>IF(B520&amp;""="","",IFERROR(INDEX('الأصناف'!$B$6:$B$205,MATCH(B520&amp;"",'الأصناف'!$A$6:$A$205,0))&amp;"","كود غير موجود"))</f>
        <v/>
      </c>
      <c r="G520" s="22">
        <f>IF(OR(B520&amp;""="",NOT(ISNUMBER(A520))),"",IF(COUNTIFS($B$6:$B$1505,B520&amp;"",$A$6:$A$1505,"&gt;"&amp;A520)=0,1,0))</f>
        <v/>
      </c>
    </row>
    <row r="521">
      <c r="A521" s="13" t="n"/>
      <c r="B521" s="5" t="n"/>
      <c r="C521" s="17" t="n"/>
      <c r="D521" s="5" t="n"/>
      <c r="E521" s="5" t="n"/>
      <c r="F521" s="6">
        <f>IF(B521&amp;""="","",IFERROR(INDEX('الأصناف'!$B$6:$B$205,MATCH(B521&amp;"",'الأصناف'!$A$6:$A$205,0))&amp;"","كود غير موجود"))</f>
        <v/>
      </c>
      <c r="G521" s="22">
        <f>IF(OR(B521&amp;""="",NOT(ISNUMBER(A521))),"",IF(COUNTIFS($B$6:$B$1505,B521&amp;"",$A$6:$A$1505,"&gt;"&amp;A521)=0,1,0))</f>
        <v/>
      </c>
    </row>
    <row r="522">
      <c r="A522" s="13" t="n"/>
      <c r="B522" s="5" t="n"/>
      <c r="C522" s="17" t="n"/>
      <c r="D522" s="5" t="n"/>
      <c r="E522" s="5" t="n"/>
      <c r="F522" s="6">
        <f>IF(B522&amp;""="","",IFERROR(INDEX('الأصناف'!$B$6:$B$205,MATCH(B522&amp;"",'الأصناف'!$A$6:$A$205,0))&amp;"","كود غير موجود"))</f>
        <v/>
      </c>
      <c r="G522" s="22">
        <f>IF(OR(B522&amp;""="",NOT(ISNUMBER(A522))),"",IF(COUNTIFS($B$6:$B$1505,B522&amp;"",$A$6:$A$1505,"&gt;"&amp;A522)=0,1,0))</f>
        <v/>
      </c>
    </row>
    <row r="523">
      <c r="A523" s="13" t="n"/>
      <c r="B523" s="5" t="n"/>
      <c r="C523" s="17" t="n"/>
      <c r="D523" s="5" t="n"/>
      <c r="E523" s="5" t="n"/>
      <c r="F523" s="6">
        <f>IF(B523&amp;""="","",IFERROR(INDEX('الأصناف'!$B$6:$B$205,MATCH(B523&amp;"",'الأصناف'!$A$6:$A$205,0))&amp;"","كود غير موجود"))</f>
        <v/>
      </c>
      <c r="G523" s="22">
        <f>IF(OR(B523&amp;""="",NOT(ISNUMBER(A523))),"",IF(COUNTIFS($B$6:$B$1505,B523&amp;"",$A$6:$A$1505,"&gt;"&amp;A523)=0,1,0))</f>
        <v/>
      </c>
    </row>
    <row r="524">
      <c r="A524" s="13" t="n"/>
      <c r="B524" s="5" t="n"/>
      <c r="C524" s="17" t="n"/>
      <c r="D524" s="5" t="n"/>
      <c r="E524" s="5" t="n"/>
      <c r="F524" s="6">
        <f>IF(B524&amp;""="","",IFERROR(INDEX('الأصناف'!$B$6:$B$205,MATCH(B524&amp;"",'الأصناف'!$A$6:$A$205,0))&amp;"","كود غير موجود"))</f>
        <v/>
      </c>
      <c r="G524" s="22">
        <f>IF(OR(B524&amp;""="",NOT(ISNUMBER(A524))),"",IF(COUNTIFS($B$6:$B$1505,B524&amp;"",$A$6:$A$1505,"&gt;"&amp;A524)=0,1,0))</f>
        <v/>
      </c>
    </row>
    <row r="525">
      <c r="A525" s="13" t="n"/>
      <c r="B525" s="5" t="n"/>
      <c r="C525" s="17" t="n"/>
      <c r="D525" s="5" t="n"/>
      <c r="E525" s="5" t="n"/>
      <c r="F525" s="6">
        <f>IF(B525&amp;""="","",IFERROR(INDEX('الأصناف'!$B$6:$B$205,MATCH(B525&amp;"",'الأصناف'!$A$6:$A$205,0))&amp;"","كود غير موجود"))</f>
        <v/>
      </c>
      <c r="G525" s="22">
        <f>IF(OR(B525&amp;""="",NOT(ISNUMBER(A525))),"",IF(COUNTIFS($B$6:$B$1505,B525&amp;"",$A$6:$A$1505,"&gt;"&amp;A525)=0,1,0))</f>
        <v/>
      </c>
    </row>
    <row r="526">
      <c r="A526" s="13" t="n"/>
      <c r="B526" s="5" t="n"/>
      <c r="C526" s="17" t="n"/>
      <c r="D526" s="5" t="n"/>
      <c r="E526" s="5" t="n"/>
      <c r="F526" s="6">
        <f>IF(B526&amp;""="","",IFERROR(INDEX('الأصناف'!$B$6:$B$205,MATCH(B526&amp;"",'الأصناف'!$A$6:$A$205,0))&amp;"","كود غير موجود"))</f>
        <v/>
      </c>
      <c r="G526" s="22">
        <f>IF(OR(B526&amp;""="",NOT(ISNUMBER(A526))),"",IF(COUNTIFS($B$6:$B$1505,B526&amp;"",$A$6:$A$1505,"&gt;"&amp;A526)=0,1,0))</f>
        <v/>
      </c>
    </row>
    <row r="527">
      <c r="A527" s="13" t="n"/>
      <c r="B527" s="5" t="n"/>
      <c r="C527" s="17" t="n"/>
      <c r="D527" s="5" t="n"/>
      <c r="E527" s="5" t="n"/>
      <c r="F527" s="6">
        <f>IF(B527&amp;""="","",IFERROR(INDEX('الأصناف'!$B$6:$B$205,MATCH(B527&amp;"",'الأصناف'!$A$6:$A$205,0))&amp;"","كود غير موجود"))</f>
        <v/>
      </c>
      <c r="G527" s="22">
        <f>IF(OR(B527&amp;""="",NOT(ISNUMBER(A527))),"",IF(COUNTIFS($B$6:$B$1505,B527&amp;"",$A$6:$A$1505,"&gt;"&amp;A527)=0,1,0))</f>
        <v/>
      </c>
    </row>
    <row r="528">
      <c r="A528" s="13" t="n"/>
      <c r="B528" s="5" t="n"/>
      <c r="C528" s="17" t="n"/>
      <c r="D528" s="5" t="n"/>
      <c r="E528" s="5" t="n"/>
      <c r="F528" s="6">
        <f>IF(B528&amp;""="","",IFERROR(INDEX('الأصناف'!$B$6:$B$205,MATCH(B528&amp;"",'الأصناف'!$A$6:$A$205,0))&amp;"","كود غير موجود"))</f>
        <v/>
      </c>
      <c r="G528" s="22">
        <f>IF(OR(B528&amp;""="",NOT(ISNUMBER(A528))),"",IF(COUNTIFS($B$6:$B$1505,B528&amp;"",$A$6:$A$1505,"&gt;"&amp;A528)=0,1,0))</f>
        <v/>
      </c>
    </row>
    <row r="529">
      <c r="A529" s="13" t="n"/>
      <c r="B529" s="5" t="n"/>
      <c r="C529" s="17" t="n"/>
      <c r="D529" s="5" t="n"/>
      <c r="E529" s="5" t="n"/>
      <c r="F529" s="6">
        <f>IF(B529&amp;""="","",IFERROR(INDEX('الأصناف'!$B$6:$B$205,MATCH(B529&amp;"",'الأصناف'!$A$6:$A$205,0))&amp;"","كود غير موجود"))</f>
        <v/>
      </c>
      <c r="G529" s="22">
        <f>IF(OR(B529&amp;""="",NOT(ISNUMBER(A529))),"",IF(COUNTIFS($B$6:$B$1505,B529&amp;"",$A$6:$A$1505,"&gt;"&amp;A529)=0,1,0))</f>
        <v/>
      </c>
    </row>
    <row r="530">
      <c r="A530" s="13" t="n"/>
      <c r="B530" s="5" t="n"/>
      <c r="C530" s="17" t="n"/>
      <c r="D530" s="5" t="n"/>
      <c r="E530" s="5" t="n"/>
      <c r="F530" s="6">
        <f>IF(B530&amp;""="","",IFERROR(INDEX('الأصناف'!$B$6:$B$205,MATCH(B530&amp;"",'الأصناف'!$A$6:$A$205,0))&amp;"","كود غير موجود"))</f>
        <v/>
      </c>
      <c r="G530" s="22">
        <f>IF(OR(B530&amp;""="",NOT(ISNUMBER(A530))),"",IF(COUNTIFS($B$6:$B$1505,B530&amp;"",$A$6:$A$1505,"&gt;"&amp;A530)=0,1,0))</f>
        <v/>
      </c>
    </row>
    <row r="531">
      <c r="A531" s="13" t="n"/>
      <c r="B531" s="5" t="n"/>
      <c r="C531" s="17" t="n"/>
      <c r="D531" s="5" t="n"/>
      <c r="E531" s="5" t="n"/>
      <c r="F531" s="6">
        <f>IF(B531&amp;""="","",IFERROR(INDEX('الأصناف'!$B$6:$B$205,MATCH(B531&amp;"",'الأصناف'!$A$6:$A$205,0))&amp;"","كود غير موجود"))</f>
        <v/>
      </c>
      <c r="G531" s="22">
        <f>IF(OR(B531&amp;""="",NOT(ISNUMBER(A531))),"",IF(COUNTIFS($B$6:$B$1505,B531&amp;"",$A$6:$A$1505,"&gt;"&amp;A531)=0,1,0))</f>
        <v/>
      </c>
    </row>
    <row r="532">
      <c r="A532" s="13" t="n"/>
      <c r="B532" s="5" t="n"/>
      <c r="C532" s="17" t="n"/>
      <c r="D532" s="5" t="n"/>
      <c r="E532" s="5" t="n"/>
      <c r="F532" s="6">
        <f>IF(B532&amp;""="","",IFERROR(INDEX('الأصناف'!$B$6:$B$205,MATCH(B532&amp;"",'الأصناف'!$A$6:$A$205,0))&amp;"","كود غير موجود"))</f>
        <v/>
      </c>
      <c r="G532" s="22">
        <f>IF(OR(B532&amp;""="",NOT(ISNUMBER(A532))),"",IF(COUNTIFS($B$6:$B$1505,B532&amp;"",$A$6:$A$1505,"&gt;"&amp;A532)=0,1,0))</f>
        <v/>
      </c>
    </row>
    <row r="533">
      <c r="A533" s="13" t="n"/>
      <c r="B533" s="5" t="n"/>
      <c r="C533" s="17" t="n"/>
      <c r="D533" s="5" t="n"/>
      <c r="E533" s="5" t="n"/>
      <c r="F533" s="6">
        <f>IF(B533&amp;""="","",IFERROR(INDEX('الأصناف'!$B$6:$B$205,MATCH(B533&amp;"",'الأصناف'!$A$6:$A$205,0))&amp;"","كود غير موجود"))</f>
        <v/>
      </c>
      <c r="G533" s="22">
        <f>IF(OR(B533&amp;""="",NOT(ISNUMBER(A533))),"",IF(COUNTIFS($B$6:$B$1505,B533&amp;"",$A$6:$A$1505,"&gt;"&amp;A533)=0,1,0))</f>
        <v/>
      </c>
    </row>
    <row r="534">
      <c r="A534" s="13" t="n"/>
      <c r="B534" s="5" t="n"/>
      <c r="C534" s="17" t="n"/>
      <c r="D534" s="5" t="n"/>
      <c r="E534" s="5" t="n"/>
      <c r="F534" s="6">
        <f>IF(B534&amp;""="","",IFERROR(INDEX('الأصناف'!$B$6:$B$205,MATCH(B534&amp;"",'الأصناف'!$A$6:$A$205,0))&amp;"","كود غير موجود"))</f>
        <v/>
      </c>
      <c r="G534" s="22">
        <f>IF(OR(B534&amp;""="",NOT(ISNUMBER(A534))),"",IF(COUNTIFS($B$6:$B$1505,B534&amp;"",$A$6:$A$1505,"&gt;"&amp;A534)=0,1,0))</f>
        <v/>
      </c>
    </row>
    <row r="535">
      <c r="A535" s="13" t="n"/>
      <c r="B535" s="5" t="n"/>
      <c r="C535" s="17" t="n"/>
      <c r="D535" s="5" t="n"/>
      <c r="E535" s="5" t="n"/>
      <c r="F535" s="6">
        <f>IF(B535&amp;""="","",IFERROR(INDEX('الأصناف'!$B$6:$B$205,MATCH(B535&amp;"",'الأصناف'!$A$6:$A$205,0))&amp;"","كود غير موجود"))</f>
        <v/>
      </c>
      <c r="G535" s="22">
        <f>IF(OR(B535&amp;""="",NOT(ISNUMBER(A535))),"",IF(COUNTIFS($B$6:$B$1505,B535&amp;"",$A$6:$A$1505,"&gt;"&amp;A535)=0,1,0))</f>
        <v/>
      </c>
    </row>
    <row r="536">
      <c r="A536" s="13" t="n"/>
      <c r="B536" s="5" t="n"/>
      <c r="C536" s="17" t="n"/>
      <c r="D536" s="5" t="n"/>
      <c r="E536" s="5" t="n"/>
      <c r="F536" s="6">
        <f>IF(B536&amp;""="","",IFERROR(INDEX('الأصناف'!$B$6:$B$205,MATCH(B536&amp;"",'الأصناف'!$A$6:$A$205,0))&amp;"","كود غير موجود"))</f>
        <v/>
      </c>
      <c r="G536" s="22">
        <f>IF(OR(B536&amp;""="",NOT(ISNUMBER(A536))),"",IF(COUNTIFS($B$6:$B$1505,B536&amp;"",$A$6:$A$1505,"&gt;"&amp;A536)=0,1,0))</f>
        <v/>
      </c>
    </row>
    <row r="537">
      <c r="A537" s="13" t="n"/>
      <c r="B537" s="5" t="n"/>
      <c r="C537" s="17" t="n"/>
      <c r="D537" s="5" t="n"/>
      <c r="E537" s="5" t="n"/>
      <c r="F537" s="6">
        <f>IF(B537&amp;""="","",IFERROR(INDEX('الأصناف'!$B$6:$B$205,MATCH(B537&amp;"",'الأصناف'!$A$6:$A$205,0))&amp;"","كود غير موجود"))</f>
        <v/>
      </c>
      <c r="G537" s="22">
        <f>IF(OR(B537&amp;""="",NOT(ISNUMBER(A537))),"",IF(COUNTIFS($B$6:$B$1505,B537&amp;"",$A$6:$A$1505,"&gt;"&amp;A537)=0,1,0))</f>
        <v/>
      </c>
    </row>
    <row r="538">
      <c r="A538" s="13" t="n"/>
      <c r="B538" s="5" t="n"/>
      <c r="C538" s="17" t="n"/>
      <c r="D538" s="5" t="n"/>
      <c r="E538" s="5" t="n"/>
      <c r="F538" s="6">
        <f>IF(B538&amp;""="","",IFERROR(INDEX('الأصناف'!$B$6:$B$205,MATCH(B538&amp;"",'الأصناف'!$A$6:$A$205,0))&amp;"","كود غير موجود"))</f>
        <v/>
      </c>
      <c r="G538" s="22">
        <f>IF(OR(B538&amp;""="",NOT(ISNUMBER(A538))),"",IF(COUNTIFS($B$6:$B$1505,B538&amp;"",$A$6:$A$1505,"&gt;"&amp;A538)=0,1,0))</f>
        <v/>
      </c>
    </row>
    <row r="539">
      <c r="A539" s="13" t="n"/>
      <c r="B539" s="5" t="n"/>
      <c r="C539" s="17" t="n"/>
      <c r="D539" s="5" t="n"/>
      <c r="E539" s="5" t="n"/>
      <c r="F539" s="6">
        <f>IF(B539&amp;""="","",IFERROR(INDEX('الأصناف'!$B$6:$B$205,MATCH(B539&amp;"",'الأصناف'!$A$6:$A$205,0))&amp;"","كود غير موجود"))</f>
        <v/>
      </c>
      <c r="G539" s="22">
        <f>IF(OR(B539&amp;""="",NOT(ISNUMBER(A539))),"",IF(COUNTIFS($B$6:$B$1505,B539&amp;"",$A$6:$A$1505,"&gt;"&amp;A539)=0,1,0))</f>
        <v/>
      </c>
    </row>
    <row r="540">
      <c r="A540" s="13" t="n"/>
      <c r="B540" s="5" t="n"/>
      <c r="C540" s="17" t="n"/>
      <c r="D540" s="5" t="n"/>
      <c r="E540" s="5" t="n"/>
      <c r="F540" s="6">
        <f>IF(B540&amp;""="","",IFERROR(INDEX('الأصناف'!$B$6:$B$205,MATCH(B540&amp;"",'الأصناف'!$A$6:$A$205,0))&amp;"","كود غير موجود"))</f>
        <v/>
      </c>
      <c r="G540" s="22">
        <f>IF(OR(B540&amp;""="",NOT(ISNUMBER(A540))),"",IF(COUNTIFS($B$6:$B$1505,B540&amp;"",$A$6:$A$1505,"&gt;"&amp;A540)=0,1,0))</f>
        <v/>
      </c>
    </row>
    <row r="541">
      <c r="A541" s="13" t="n"/>
      <c r="B541" s="5" t="n"/>
      <c r="C541" s="17" t="n"/>
      <c r="D541" s="5" t="n"/>
      <c r="E541" s="5" t="n"/>
      <c r="F541" s="6">
        <f>IF(B541&amp;""="","",IFERROR(INDEX('الأصناف'!$B$6:$B$205,MATCH(B541&amp;"",'الأصناف'!$A$6:$A$205,0))&amp;"","كود غير موجود"))</f>
        <v/>
      </c>
      <c r="G541" s="22">
        <f>IF(OR(B541&amp;""="",NOT(ISNUMBER(A541))),"",IF(COUNTIFS($B$6:$B$1505,B541&amp;"",$A$6:$A$1505,"&gt;"&amp;A541)=0,1,0))</f>
        <v/>
      </c>
    </row>
    <row r="542">
      <c r="A542" s="13" t="n"/>
      <c r="B542" s="5" t="n"/>
      <c r="C542" s="17" t="n"/>
      <c r="D542" s="5" t="n"/>
      <c r="E542" s="5" t="n"/>
      <c r="F542" s="6">
        <f>IF(B542&amp;""="","",IFERROR(INDEX('الأصناف'!$B$6:$B$205,MATCH(B542&amp;"",'الأصناف'!$A$6:$A$205,0))&amp;"","كود غير موجود"))</f>
        <v/>
      </c>
      <c r="G542" s="22">
        <f>IF(OR(B542&amp;""="",NOT(ISNUMBER(A542))),"",IF(COUNTIFS($B$6:$B$1505,B542&amp;"",$A$6:$A$1505,"&gt;"&amp;A542)=0,1,0))</f>
        <v/>
      </c>
    </row>
    <row r="543">
      <c r="A543" s="13" t="n"/>
      <c r="B543" s="5" t="n"/>
      <c r="C543" s="17" t="n"/>
      <c r="D543" s="5" t="n"/>
      <c r="E543" s="5" t="n"/>
      <c r="F543" s="6">
        <f>IF(B543&amp;""="","",IFERROR(INDEX('الأصناف'!$B$6:$B$205,MATCH(B543&amp;"",'الأصناف'!$A$6:$A$205,0))&amp;"","كود غير موجود"))</f>
        <v/>
      </c>
      <c r="G543" s="22">
        <f>IF(OR(B543&amp;""="",NOT(ISNUMBER(A543))),"",IF(COUNTIFS($B$6:$B$1505,B543&amp;"",$A$6:$A$1505,"&gt;"&amp;A543)=0,1,0))</f>
        <v/>
      </c>
    </row>
    <row r="544">
      <c r="A544" s="13" t="n"/>
      <c r="B544" s="5" t="n"/>
      <c r="C544" s="17" t="n"/>
      <c r="D544" s="5" t="n"/>
      <c r="E544" s="5" t="n"/>
      <c r="F544" s="6">
        <f>IF(B544&amp;""="","",IFERROR(INDEX('الأصناف'!$B$6:$B$205,MATCH(B544&amp;"",'الأصناف'!$A$6:$A$205,0))&amp;"","كود غير موجود"))</f>
        <v/>
      </c>
      <c r="G544" s="22">
        <f>IF(OR(B544&amp;""="",NOT(ISNUMBER(A544))),"",IF(COUNTIFS($B$6:$B$1505,B544&amp;"",$A$6:$A$1505,"&gt;"&amp;A544)=0,1,0))</f>
        <v/>
      </c>
    </row>
    <row r="545">
      <c r="A545" s="13" t="n"/>
      <c r="B545" s="5" t="n"/>
      <c r="C545" s="17" t="n"/>
      <c r="D545" s="5" t="n"/>
      <c r="E545" s="5" t="n"/>
      <c r="F545" s="6">
        <f>IF(B545&amp;""="","",IFERROR(INDEX('الأصناف'!$B$6:$B$205,MATCH(B545&amp;"",'الأصناف'!$A$6:$A$205,0))&amp;"","كود غير موجود"))</f>
        <v/>
      </c>
      <c r="G545" s="22">
        <f>IF(OR(B545&amp;""="",NOT(ISNUMBER(A545))),"",IF(COUNTIFS($B$6:$B$1505,B545&amp;"",$A$6:$A$1505,"&gt;"&amp;A545)=0,1,0))</f>
        <v/>
      </c>
    </row>
    <row r="546">
      <c r="A546" s="13" t="n"/>
      <c r="B546" s="5" t="n"/>
      <c r="C546" s="17" t="n"/>
      <c r="D546" s="5" t="n"/>
      <c r="E546" s="5" t="n"/>
      <c r="F546" s="6">
        <f>IF(B546&amp;""="","",IFERROR(INDEX('الأصناف'!$B$6:$B$205,MATCH(B546&amp;"",'الأصناف'!$A$6:$A$205,0))&amp;"","كود غير موجود"))</f>
        <v/>
      </c>
      <c r="G546" s="22">
        <f>IF(OR(B546&amp;""="",NOT(ISNUMBER(A546))),"",IF(COUNTIFS($B$6:$B$1505,B546&amp;"",$A$6:$A$1505,"&gt;"&amp;A546)=0,1,0))</f>
        <v/>
      </c>
    </row>
    <row r="547">
      <c r="A547" s="13" t="n"/>
      <c r="B547" s="5" t="n"/>
      <c r="C547" s="17" t="n"/>
      <c r="D547" s="5" t="n"/>
      <c r="E547" s="5" t="n"/>
      <c r="F547" s="6">
        <f>IF(B547&amp;""="","",IFERROR(INDEX('الأصناف'!$B$6:$B$205,MATCH(B547&amp;"",'الأصناف'!$A$6:$A$205,0))&amp;"","كود غير موجود"))</f>
        <v/>
      </c>
      <c r="G547" s="22">
        <f>IF(OR(B547&amp;""="",NOT(ISNUMBER(A547))),"",IF(COUNTIFS($B$6:$B$1505,B547&amp;"",$A$6:$A$1505,"&gt;"&amp;A547)=0,1,0))</f>
        <v/>
      </c>
    </row>
    <row r="548">
      <c r="A548" s="13" t="n"/>
      <c r="B548" s="5" t="n"/>
      <c r="C548" s="17" t="n"/>
      <c r="D548" s="5" t="n"/>
      <c r="E548" s="5" t="n"/>
      <c r="F548" s="6">
        <f>IF(B548&amp;""="","",IFERROR(INDEX('الأصناف'!$B$6:$B$205,MATCH(B548&amp;"",'الأصناف'!$A$6:$A$205,0))&amp;"","كود غير موجود"))</f>
        <v/>
      </c>
      <c r="G548" s="22">
        <f>IF(OR(B548&amp;""="",NOT(ISNUMBER(A548))),"",IF(COUNTIFS($B$6:$B$1505,B548&amp;"",$A$6:$A$1505,"&gt;"&amp;A548)=0,1,0))</f>
        <v/>
      </c>
    </row>
    <row r="549">
      <c r="A549" s="13" t="n"/>
      <c r="B549" s="5" t="n"/>
      <c r="C549" s="17" t="n"/>
      <c r="D549" s="5" t="n"/>
      <c r="E549" s="5" t="n"/>
      <c r="F549" s="6">
        <f>IF(B549&amp;""="","",IFERROR(INDEX('الأصناف'!$B$6:$B$205,MATCH(B549&amp;"",'الأصناف'!$A$6:$A$205,0))&amp;"","كود غير موجود"))</f>
        <v/>
      </c>
      <c r="G549" s="22">
        <f>IF(OR(B549&amp;""="",NOT(ISNUMBER(A549))),"",IF(COUNTIFS($B$6:$B$1505,B549&amp;"",$A$6:$A$1505,"&gt;"&amp;A549)=0,1,0))</f>
        <v/>
      </c>
    </row>
    <row r="550">
      <c r="A550" s="13" t="n"/>
      <c r="B550" s="5" t="n"/>
      <c r="C550" s="17" t="n"/>
      <c r="D550" s="5" t="n"/>
      <c r="E550" s="5" t="n"/>
      <c r="F550" s="6">
        <f>IF(B550&amp;""="","",IFERROR(INDEX('الأصناف'!$B$6:$B$205,MATCH(B550&amp;"",'الأصناف'!$A$6:$A$205,0))&amp;"","كود غير موجود"))</f>
        <v/>
      </c>
      <c r="G550" s="22">
        <f>IF(OR(B550&amp;""="",NOT(ISNUMBER(A550))),"",IF(COUNTIFS($B$6:$B$1505,B550&amp;"",$A$6:$A$1505,"&gt;"&amp;A550)=0,1,0))</f>
        <v/>
      </c>
    </row>
    <row r="551">
      <c r="A551" s="13" t="n"/>
      <c r="B551" s="5" t="n"/>
      <c r="C551" s="17" t="n"/>
      <c r="D551" s="5" t="n"/>
      <c r="E551" s="5" t="n"/>
      <c r="F551" s="6">
        <f>IF(B551&amp;""="","",IFERROR(INDEX('الأصناف'!$B$6:$B$205,MATCH(B551&amp;"",'الأصناف'!$A$6:$A$205,0))&amp;"","كود غير موجود"))</f>
        <v/>
      </c>
      <c r="G551" s="22">
        <f>IF(OR(B551&amp;""="",NOT(ISNUMBER(A551))),"",IF(COUNTIFS($B$6:$B$1505,B551&amp;"",$A$6:$A$1505,"&gt;"&amp;A551)=0,1,0))</f>
        <v/>
      </c>
    </row>
    <row r="552">
      <c r="A552" s="13" t="n"/>
      <c r="B552" s="5" t="n"/>
      <c r="C552" s="17" t="n"/>
      <c r="D552" s="5" t="n"/>
      <c r="E552" s="5" t="n"/>
      <c r="F552" s="6">
        <f>IF(B552&amp;""="","",IFERROR(INDEX('الأصناف'!$B$6:$B$205,MATCH(B552&amp;"",'الأصناف'!$A$6:$A$205,0))&amp;"","كود غير موجود"))</f>
        <v/>
      </c>
      <c r="G552" s="22">
        <f>IF(OR(B552&amp;""="",NOT(ISNUMBER(A552))),"",IF(COUNTIFS($B$6:$B$1505,B552&amp;"",$A$6:$A$1505,"&gt;"&amp;A552)=0,1,0))</f>
        <v/>
      </c>
    </row>
    <row r="553">
      <c r="A553" s="13" t="n"/>
      <c r="B553" s="5" t="n"/>
      <c r="C553" s="17" t="n"/>
      <c r="D553" s="5" t="n"/>
      <c r="E553" s="5" t="n"/>
      <c r="F553" s="6">
        <f>IF(B553&amp;""="","",IFERROR(INDEX('الأصناف'!$B$6:$B$205,MATCH(B553&amp;"",'الأصناف'!$A$6:$A$205,0))&amp;"","كود غير موجود"))</f>
        <v/>
      </c>
      <c r="G553" s="22">
        <f>IF(OR(B553&amp;""="",NOT(ISNUMBER(A553))),"",IF(COUNTIFS($B$6:$B$1505,B553&amp;"",$A$6:$A$1505,"&gt;"&amp;A553)=0,1,0))</f>
        <v/>
      </c>
    </row>
    <row r="554">
      <c r="A554" s="13" t="n"/>
      <c r="B554" s="5" t="n"/>
      <c r="C554" s="17" t="n"/>
      <c r="D554" s="5" t="n"/>
      <c r="E554" s="5" t="n"/>
      <c r="F554" s="6">
        <f>IF(B554&amp;""="","",IFERROR(INDEX('الأصناف'!$B$6:$B$205,MATCH(B554&amp;"",'الأصناف'!$A$6:$A$205,0))&amp;"","كود غير موجود"))</f>
        <v/>
      </c>
      <c r="G554" s="22">
        <f>IF(OR(B554&amp;""="",NOT(ISNUMBER(A554))),"",IF(COUNTIFS($B$6:$B$1505,B554&amp;"",$A$6:$A$1505,"&gt;"&amp;A554)=0,1,0))</f>
        <v/>
      </c>
    </row>
    <row r="555">
      <c r="A555" s="13" t="n"/>
      <c r="B555" s="5" t="n"/>
      <c r="C555" s="17" t="n"/>
      <c r="D555" s="5" t="n"/>
      <c r="E555" s="5" t="n"/>
      <c r="F555" s="6">
        <f>IF(B555&amp;""="","",IFERROR(INDEX('الأصناف'!$B$6:$B$205,MATCH(B555&amp;"",'الأصناف'!$A$6:$A$205,0))&amp;"","كود غير موجود"))</f>
        <v/>
      </c>
      <c r="G555" s="22">
        <f>IF(OR(B555&amp;""="",NOT(ISNUMBER(A555))),"",IF(COUNTIFS($B$6:$B$1505,B555&amp;"",$A$6:$A$1505,"&gt;"&amp;A555)=0,1,0))</f>
        <v/>
      </c>
    </row>
    <row r="556">
      <c r="A556" s="13" t="n"/>
      <c r="B556" s="5" t="n"/>
      <c r="C556" s="17" t="n"/>
      <c r="D556" s="5" t="n"/>
      <c r="E556" s="5" t="n"/>
      <c r="F556" s="6">
        <f>IF(B556&amp;""="","",IFERROR(INDEX('الأصناف'!$B$6:$B$205,MATCH(B556&amp;"",'الأصناف'!$A$6:$A$205,0))&amp;"","كود غير موجود"))</f>
        <v/>
      </c>
      <c r="G556" s="22">
        <f>IF(OR(B556&amp;""="",NOT(ISNUMBER(A556))),"",IF(COUNTIFS($B$6:$B$1505,B556&amp;"",$A$6:$A$1505,"&gt;"&amp;A556)=0,1,0))</f>
        <v/>
      </c>
    </row>
    <row r="557">
      <c r="A557" s="13" t="n"/>
      <c r="B557" s="5" t="n"/>
      <c r="C557" s="17" t="n"/>
      <c r="D557" s="5" t="n"/>
      <c r="E557" s="5" t="n"/>
      <c r="F557" s="6">
        <f>IF(B557&amp;""="","",IFERROR(INDEX('الأصناف'!$B$6:$B$205,MATCH(B557&amp;"",'الأصناف'!$A$6:$A$205,0))&amp;"","كود غير موجود"))</f>
        <v/>
      </c>
      <c r="G557" s="22">
        <f>IF(OR(B557&amp;""="",NOT(ISNUMBER(A557))),"",IF(COUNTIFS($B$6:$B$1505,B557&amp;"",$A$6:$A$1505,"&gt;"&amp;A557)=0,1,0))</f>
        <v/>
      </c>
    </row>
    <row r="558">
      <c r="A558" s="13" t="n"/>
      <c r="B558" s="5" t="n"/>
      <c r="C558" s="17" t="n"/>
      <c r="D558" s="5" t="n"/>
      <c r="E558" s="5" t="n"/>
      <c r="F558" s="6">
        <f>IF(B558&amp;""="","",IFERROR(INDEX('الأصناف'!$B$6:$B$205,MATCH(B558&amp;"",'الأصناف'!$A$6:$A$205,0))&amp;"","كود غير موجود"))</f>
        <v/>
      </c>
      <c r="G558" s="22">
        <f>IF(OR(B558&amp;""="",NOT(ISNUMBER(A558))),"",IF(COUNTIFS($B$6:$B$1505,B558&amp;"",$A$6:$A$1505,"&gt;"&amp;A558)=0,1,0))</f>
        <v/>
      </c>
    </row>
    <row r="559">
      <c r="A559" s="13" t="n"/>
      <c r="B559" s="5" t="n"/>
      <c r="C559" s="17" t="n"/>
      <c r="D559" s="5" t="n"/>
      <c r="E559" s="5" t="n"/>
      <c r="F559" s="6">
        <f>IF(B559&amp;""="","",IFERROR(INDEX('الأصناف'!$B$6:$B$205,MATCH(B559&amp;"",'الأصناف'!$A$6:$A$205,0))&amp;"","كود غير موجود"))</f>
        <v/>
      </c>
      <c r="G559" s="22">
        <f>IF(OR(B559&amp;""="",NOT(ISNUMBER(A559))),"",IF(COUNTIFS($B$6:$B$1505,B559&amp;"",$A$6:$A$1505,"&gt;"&amp;A559)=0,1,0))</f>
        <v/>
      </c>
    </row>
    <row r="560">
      <c r="A560" s="13" t="n"/>
      <c r="B560" s="5" t="n"/>
      <c r="C560" s="17" t="n"/>
      <c r="D560" s="5" t="n"/>
      <c r="E560" s="5" t="n"/>
      <c r="F560" s="6">
        <f>IF(B560&amp;""="","",IFERROR(INDEX('الأصناف'!$B$6:$B$205,MATCH(B560&amp;"",'الأصناف'!$A$6:$A$205,0))&amp;"","كود غير موجود"))</f>
        <v/>
      </c>
      <c r="G560" s="22">
        <f>IF(OR(B560&amp;""="",NOT(ISNUMBER(A560))),"",IF(COUNTIFS($B$6:$B$1505,B560&amp;"",$A$6:$A$1505,"&gt;"&amp;A560)=0,1,0))</f>
        <v/>
      </c>
    </row>
    <row r="561">
      <c r="A561" s="13" t="n"/>
      <c r="B561" s="5" t="n"/>
      <c r="C561" s="17" t="n"/>
      <c r="D561" s="5" t="n"/>
      <c r="E561" s="5" t="n"/>
      <c r="F561" s="6">
        <f>IF(B561&amp;""="","",IFERROR(INDEX('الأصناف'!$B$6:$B$205,MATCH(B561&amp;"",'الأصناف'!$A$6:$A$205,0))&amp;"","كود غير موجود"))</f>
        <v/>
      </c>
      <c r="G561" s="22">
        <f>IF(OR(B561&amp;""="",NOT(ISNUMBER(A561))),"",IF(COUNTIFS($B$6:$B$1505,B561&amp;"",$A$6:$A$1505,"&gt;"&amp;A561)=0,1,0))</f>
        <v/>
      </c>
    </row>
    <row r="562">
      <c r="A562" s="13" t="n"/>
      <c r="B562" s="5" t="n"/>
      <c r="C562" s="17" t="n"/>
      <c r="D562" s="5" t="n"/>
      <c r="E562" s="5" t="n"/>
      <c r="F562" s="6">
        <f>IF(B562&amp;""="","",IFERROR(INDEX('الأصناف'!$B$6:$B$205,MATCH(B562&amp;"",'الأصناف'!$A$6:$A$205,0))&amp;"","كود غير موجود"))</f>
        <v/>
      </c>
      <c r="G562" s="22">
        <f>IF(OR(B562&amp;""="",NOT(ISNUMBER(A562))),"",IF(COUNTIFS($B$6:$B$1505,B562&amp;"",$A$6:$A$1505,"&gt;"&amp;A562)=0,1,0))</f>
        <v/>
      </c>
    </row>
    <row r="563">
      <c r="A563" s="13" t="n"/>
      <c r="B563" s="5" t="n"/>
      <c r="C563" s="17" t="n"/>
      <c r="D563" s="5" t="n"/>
      <c r="E563" s="5" t="n"/>
      <c r="F563" s="6">
        <f>IF(B563&amp;""="","",IFERROR(INDEX('الأصناف'!$B$6:$B$205,MATCH(B563&amp;"",'الأصناف'!$A$6:$A$205,0))&amp;"","كود غير موجود"))</f>
        <v/>
      </c>
      <c r="G563" s="22">
        <f>IF(OR(B563&amp;""="",NOT(ISNUMBER(A563))),"",IF(COUNTIFS($B$6:$B$1505,B563&amp;"",$A$6:$A$1505,"&gt;"&amp;A563)=0,1,0))</f>
        <v/>
      </c>
    </row>
    <row r="564">
      <c r="A564" s="13" t="n"/>
      <c r="B564" s="5" t="n"/>
      <c r="C564" s="17" t="n"/>
      <c r="D564" s="5" t="n"/>
      <c r="E564" s="5" t="n"/>
      <c r="F564" s="6">
        <f>IF(B564&amp;""="","",IFERROR(INDEX('الأصناف'!$B$6:$B$205,MATCH(B564&amp;"",'الأصناف'!$A$6:$A$205,0))&amp;"","كود غير موجود"))</f>
        <v/>
      </c>
      <c r="G564" s="22">
        <f>IF(OR(B564&amp;""="",NOT(ISNUMBER(A564))),"",IF(COUNTIFS($B$6:$B$1505,B564&amp;"",$A$6:$A$1505,"&gt;"&amp;A564)=0,1,0))</f>
        <v/>
      </c>
    </row>
    <row r="565">
      <c r="A565" s="13" t="n"/>
      <c r="B565" s="5" t="n"/>
      <c r="C565" s="17" t="n"/>
      <c r="D565" s="5" t="n"/>
      <c r="E565" s="5" t="n"/>
      <c r="F565" s="6">
        <f>IF(B565&amp;""="","",IFERROR(INDEX('الأصناف'!$B$6:$B$205,MATCH(B565&amp;"",'الأصناف'!$A$6:$A$205,0))&amp;"","كود غير موجود"))</f>
        <v/>
      </c>
      <c r="G565" s="22">
        <f>IF(OR(B565&amp;""="",NOT(ISNUMBER(A565))),"",IF(COUNTIFS($B$6:$B$1505,B565&amp;"",$A$6:$A$1505,"&gt;"&amp;A565)=0,1,0))</f>
        <v/>
      </c>
    </row>
    <row r="566">
      <c r="A566" s="13" t="n"/>
      <c r="B566" s="5" t="n"/>
      <c r="C566" s="17" t="n"/>
      <c r="D566" s="5" t="n"/>
      <c r="E566" s="5" t="n"/>
      <c r="F566" s="6">
        <f>IF(B566&amp;""="","",IFERROR(INDEX('الأصناف'!$B$6:$B$205,MATCH(B566&amp;"",'الأصناف'!$A$6:$A$205,0))&amp;"","كود غير موجود"))</f>
        <v/>
      </c>
      <c r="G566" s="22">
        <f>IF(OR(B566&amp;""="",NOT(ISNUMBER(A566))),"",IF(COUNTIFS($B$6:$B$1505,B566&amp;"",$A$6:$A$1505,"&gt;"&amp;A566)=0,1,0))</f>
        <v/>
      </c>
    </row>
    <row r="567">
      <c r="A567" s="13" t="n"/>
      <c r="B567" s="5" t="n"/>
      <c r="C567" s="17" t="n"/>
      <c r="D567" s="5" t="n"/>
      <c r="E567" s="5" t="n"/>
      <c r="F567" s="6">
        <f>IF(B567&amp;""="","",IFERROR(INDEX('الأصناف'!$B$6:$B$205,MATCH(B567&amp;"",'الأصناف'!$A$6:$A$205,0))&amp;"","كود غير موجود"))</f>
        <v/>
      </c>
      <c r="G567" s="22">
        <f>IF(OR(B567&amp;""="",NOT(ISNUMBER(A567))),"",IF(COUNTIFS($B$6:$B$1505,B567&amp;"",$A$6:$A$1505,"&gt;"&amp;A567)=0,1,0))</f>
        <v/>
      </c>
    </row>
    <row r="568">
      <c r="A568" s="13" t="n"/>
      <c r="B568" s="5" t="n"/>
      <c r="C568" s="17" t="n"/>
      <c r="D568" s="5" t="n"/>
      <c r="E568" s="5" t="n"/>
      <c r="F568" s="6">
        <f>IF(B568&amp;""="","",IFERROR(INDEX('الأصناف'!$B$6:$B$205,MATCH(B568&amp;"",'الأصناف'!$A$6:$A$205,0))&amp;"","كود غير موجود"))</f>
        <v/>
      </c>
      <c r="G568" s="22">
        <f>IF(OR(B568&amp;""="",NOT(ISNUMBER(A568))),"",IF(COUNTIFS($B$6:$B$1505,B568&amp;"",$A$6:$A$1505,"&gt;"&amp;A568)=0,1,0))</f>
        <v/>
      </c>
    </row>
    <row r="569">
      <c r="A569" s="13" t="n"/>
      <c r="B569" s="5" t="n"/>
      <c r="C569" s="17" t="n"/>
      <c r="D569" s="5" t="n"/>
      <c r="E569" s="5" t="n"/>
      <c r="F569" s="6">
        <f>IF(B569&amp;""="","",IFERROR(INDEX('الأصناف'!$B$6:$B$205,MATCH(B569&amp;"",'الأصناف'!$A$6:$A$205,0))&amp;"","كود غير موجود"))</f>
        <v/>
      </c>
      <c r="G569" s="22">
        <f>IF(OR(B569&amp;""="",NOT(ISNUMBER(A569))),"",IF(COUNTIFS($B$6:$B$1505,B569&amp;"",$A$6:$A$1505,"&gt;"&amp;A569)=0,1,0))</f>
        <v/>
      </c>
    </row>
    <row r="570">
      <c r="A570" s="13" t="n"/>
      <c r="B570" s="5" t="n"/>
      <c r="C570" s="17" t="n"/>
      <c r="D570" s="5" t="n"/>
      <c r="E570" s="5" t="n"/>
      <c r="F570" s="6">
        <f>IF(B570&amp;""="","",IFERROR(INDEX('الأصناف'!$B$6:$B$205,MATCH(B570&amp;"",'الأصناف'!$A$6:$A$205,0))&amp;"","كود غير موجود"))</f>
        <v/>
      </c>
      <c r="G570" s="22">
        <f>IF(OR(B570&amp;""="",NOT(ISNUMBER(A570))),"",IF(COUNTIFS($B$6:$B$1505,B570&amp;"",$A$6:$A$1505,"&gt;"&amp;A570)=0,1,0))</f>
        <v/>
      </c>
    </row>
    <row r="571">
      <c r="A571" s="13" t="n"/>
      <c r="B571" s="5" t="n"/>
      <c r="C571" s="17" t="n"/>
      <c r="D571" s="5" t="n"/>
      <c r="E571" s="5" t="n"/>
      <c r="F571" s="6">
        <f>IF(B571&amp;""="","",IFERROR(INDEX('الأصناف'!$B$6:$B$205,MATCH(B571&amp;"",'الأصناف'!$A$6:$A$205,0))&amp;"","كود غير موجود"))</f>
        <v/>
      </c>
      <c r="G571" s="22">
        <f>IF(OR(B571&amp;""="",NOT(ISNUMBER(A571))),"",IF(COUNTIFS($B$6:$B$1505,B571&amp;"",$A$6:$A$1505,"&gt;"&amp;A571)=0,1,0))</f>
        <v/>
      </c>
    </row>
    <row r="572">
      <c r="A572" s="13" t="n"/>
      <c r="B572" s="5" t="n"/>
      <c r="C572" s="17" t="n"/>
      <c r="D572" s="5" t="n"/>
      <c r="E572" s="5" t="n"/>
      <c r="F572" s="6">
        <f>IF(B572&amp;""="","",IFERROR(INDEX('الأصناف'!$B$6:$B$205,MATCH(B572&amp;"",'الأصناف'!$A$6:$A$205,0))&amp;"","كود غير موجود"))</f>
        <v/>
      </c>
      <c r="G572" s="22">
        <f>IF(OR(B572&amp;""="",NOT(ISNUMBER(A572))),"",IF(COUNTIFS($B$6:$B$1505,B572&amp;"",$A$6:$A$1505,"&gt;"&amp;A572)=0,1,0))</f>
        <v/>
      </c>
    </row>
    <row r="573">
      <c r="A573" s="13" t="n"/>
      <c r="B573" s="5" t="n"/>
      <c r="C573" s="17" t="n"/>
      <c r="D573" s="5" t="n"/>
      <c r="E573" s="5" t="n"/>
      <c r="F573" s="6">
        <f>IF(B573&amp;""="","",IFERROR(INDEX('الأصناف'!$B$6:$B$205,MATCH(B573&amp;"",'الأصناف'!$A$6:$A$205,0))&amp;"","كود غير موجود"))</f>
        <v/>
      </c>
      <c r="G573" s="22">
        <f>IF(OR(B573&amp;""="",NOT(ISNUMBER(A573))),"",IF(COUNTIFS($B$6:$B$1505,B573&amp;"",$A$6:$A$1505,"&gt;"&amp;A573)=0,1,0))</f>
        <v/>
      </c>
    </row>
    <row r="574">
      <c r="A574" s="13" t="n"/>
      <c r="B574" s="5" t="n"/>
      <c r="C574" s="17" t="n"/>
      <c r="D574" s="5" t="n"/>
      <c r="E574" s="5" t="n"/>
      <c r="F574" s="6">
        <f>IF(B574&amp;""="","",IFERROR(INDEX('الأصناف'!$B$6:$B$205,MATCH(B574&amp;"",'الأصناف'!$A$6:$A$205,0))&amp;"","كود غير موجود"))</f>
        <v/>
      </c>
      <c r="G574" s="22">
        <f>IF(OR(B574&amp;""="",NOT(ISNUMBER(A574))),"",IF(COUNTIFS($B$6:$B$1505,B574&amp;"",$A$6:$A$1505,"&gt;"&amp;A574)=0,1,0))</f>
        <v/>
      </c>
    </row>
    <row r="575">
      <c r="A575" s="13" t="n"/>
      <c r="B575" s="5" t="n"/>
      <c r="C575" s="17" t="n"/>
      <c r="D575" s="5" t="n"/>
      <c r="E575" s="5" t="n"/>
      <c r="F575" s="6">
        <f>IF(B575&amp;""="","",IFERROR(INDEX('الأصناف'!$B$6:$B$205,MATCH(B575&amp;"",'الأصناف'!$A$6:$A$205,0))&amp;"","كود غير موجود"))</f>
        <v/>
      </c>
      <c r="G575" s="22">
        <f>IF(OR(B575&amp;""="",NOT(ISNUMBER(A575))),"",IF(COUNTIFS($B$6:$B$1505,B575&amp;"",$A$6:$A$1505,"&gt;"&amp;A575)=0,1,0))</f>
        <v/>
      </c>
    </row>
    <row r="576">
      <c r="A576" s="13" t="n"/>
      <c r="B576" s="5" t="n"/>
      <c r="C576" s="17" t="n"/>
      <c r="D576" s="5" t="n"/>
      <c r="E576" s="5" t="n"/>
      <c r="F576" s="6">
        <f>IF(B576&amp;""="","",IFERROR(INDEX('الأصناف'!$B$6:$B$205,MATCH(B576&amp;"",'الأصناف'!$A$6:$A$205,0))&amp;"","كود غير موجود"))</f>
        <v/>
      </c>
      <c r="G576" s="22">
        <f>IF(OR(B576&amp;""="",NOT(ISNUMBER(A576))),"",IF(COUNTIFS($B$6:$B$1505,B576&amp;"",$A$6:$A$1505,"&gt;"&amp;A576)=0,1,0))</f>
        <v/>
      </c>
    </row>
    <row r="577">
      <c r="A577" s="13" t="n"/>
      <c r="B577" s="5" t="n"/>
      <c r="C577" s="17" t="n"/>
      <c r="D577" s="5" t="n"/>
      <c r="E577" s="5" t="n"/>
      <c r="F577" s="6">
        <f>IF(B577&amp;""="","",IFERROR(INDEX('الأصناف'!$B$6:$B$205,MATCH(B577&amp;"",'الأصناف'!$A$6:$A$205,0))&amp;"","كود غير موجود"))</f>
        <v/>
      </c>
      <c r="G577" s="22">
        <f>IF(OR(B577&amp;""="",NOT(ISNUMBER(A577))),"",IF(COUNTIFS($B$6:$B$1505,B577&amp;"",$A$6:$A$1505,"&gt;"&amp;A577)=0,1,0))</f>
        <v/>
      </c>
    </row>
    <row r="578">
      <c r="A578" s="13" t="n"/>
      <c r="B578" s="5" t="n"/>
      <c r="C578" s="17" t="n"/>
      <c r="D578" s="5" t="n"/>
      <c r="E578" s="5" t="n"/>
      <c r="F578" s="6">
        <f>IF(B578&amp;""="","",IFERROR(INDEX('الأصناف'!$B$6:$B$205,MATCH(B578&amp;"",'الأصناف'!$A$6:$A$205,0))&amp;"","كود غير موجود"))</f>
        <v/>
      </c>
      <c r="G578" s="22">
        <f>IF(OR(B578&amp;""="",NOT(ISNUMBER(A578))),"",IF(COUNTIFS($B$6:$B$1505,B578&amp;"",$A$6:$A$1505,"&gt;"&amp;A578)=0,1,0))</f>
        <v/>
      </c>
    </row>
    <row r="579">
      <c r="A579" s="13" t="n"/>
      <c r="B579" s="5" t="n"/>
      <c r="C579" s="17" t="n"/>
      <c r="D579" s="5" t="n"/>
      <c r="E579" s="5" t="n"/>
      <c r="F579" s="6">
        <f>IF(B579&amp;""="","",IFERROR(INDEX('الأصناف'!$B$6:$B$205,MATCH(B579&amp;"",'الأصناف'!$A$6:$A$205,0))&amp;"","كود غير موجود"))</f>
        <v/>
      </c>
      <c r="G579" s="22">
        <f>IF(OR(B579&amp;""="",NOT(ISNUMBER(A579))),"",IF(COUNTIFS($B$6:$B$1505,B579&amp;"",$A$6:$A$1505,"&gt;"&amp;A579)=0,1,0))</f>
        <v/>
      </c>
    </row>
    <row r="580">
      <c r="A580" s="13" t="n"/>
      <c r="B580" s="5" t="n"/>
      <c r="C580" s="17" t="n"/>
      <c r="D580" s="5" t="n"/>
      <c r="E580" s="5" t="n"/>
      <c r="F580" s="6">
        <f>IF(B580&amp;""="","",IFERROR(INDEX('الأصناف'!$B$6:$B$205,MATCH(B580&amp;"",'الأصناف'!$A$6:$A$205,0))&amp;"","كود غير موجود"))</f>
        <v/>
      </c>
      <c r="G580" s="22">
        <f>IF(OR(B580&amp;""="",NOT(ISNUMBER(A580))),"",IF(COUNTIFS($B$6:$B$1505,B580&amp;"",$A$6:$A$1505,"&gt;"&amp;A580)=0,1,0))</f>
        <v/>
      </c>
    </row>
    <row r="581">
      <c r="A581" s="13" t="n"/>
      <c r="B581" s="5" t="n"/>
      <c r="C581" s="17" t="n"/>
      <c r="D581" s="5" t="n"/>
      <c r="E581" s="5" t="n"/>
      <c r="F581" s="6">
        <f>IF(B581&amp;""="","",IFERROR(INDEX('الأصناف'!$B$6:$B$205,MATCH(B581&amp;"",'الأصناف'!$A$6:$A$205,0))&amp;"","كود غير موجود"))</f>
        <v/>
      </c>
      <c r="G581" s="22">
        <f>IF(OR(B581&amp;""="",NOT(ISNUMBER(A581))),"",IF(COUNTIFS($B$6:$B$1505,B581&amp;"",$A$6:$A$1505,"&gt;"&amp;A581)=0,1,0))</f>
        <v/>
      </c>
    </row>
    <row r="582">
      <c r="A582" s="13" t="n"/>
      <c r="B582" s="5" t="n"/>
      <c r="C582" s="17" t="n"/>
      <c r="D582" s="5" t="n"/>
      <c r="E582" s="5" t="n"/>
      <c r="F582" s="6">
        <f>IF(B582&amp;""="","",IFERROR(INDEX('الأصناف'!$B$6:$B$205,MATCH(B582&amp;"",'الأصناف'!$A$6:$A$205,0))&amp;"","كود غير موجود"))</f>
        <v/>
      </c>
      <c r="G582" s="22">
        <f>IF(OR(B582&amp;""="",NOT(ISNUMBER(A582))),"",IF(COUNTIFS($B$6:$B$1505,B582&amp;"",$A$6:$A$1505,"&gt;"&amp;A582)=0,1,0))</f>
        <v/>
      </c>
    </row>
    <row r="583">
      <c r="A583" s="13" t="n"/>
      <c r="B583" s="5" t="n"/>
      <c r="C583" s="17" t="n"/>
      <c r="D583" s="5" t="n"/>
      <c r="E583" s="5" t="n"/>
      <c r="F583" s="6">
        <f>IF(B583&amp;""="","",IFERROR(INDEX('الأصناف'!$B$6:$B$205,MATCH(B583&amp;"",'الأصناف'!$A$6:$A$205,0))&amp;"","كود غير موجود"))</f>
        <v/>
      </c>
      <c r="G583" s="22">
        <f>IF(OR(B583&amp;""="",NOT(ISNUMBER(A583))),"",IF(COUNTIFS($B$6:$B$1505,B583&amp;"",$A$6:$A$1505,"&gt;"&amp;A583)=0,1,0))</f>
        <v/>
      </c>
    </row>
    <row r="584">
      <c r="A584" s="13" t="n"/>
      <c r="B584" s="5" t="n"/>
      <c r="C584" s="17" t="n"/>
      <c r="D584" s="5" t="n"/>
      <c r="E584" s="5" t="n"/>
      <c r="F584" s="6">
        <f>IF(B584&amp;""="","",IFERROR(INDEX('الأصناف'!$B$6:$B$205,MATCH(B584&amp;"",'الأصناف'!$A$6:$A$205,0))&amp;"","كود غير موجود"))</f>
        <v/>
      </c>
      <c r="G584" s="22">
        <f>IF(OR(B584&amp;""="",NOT(ISNUMBER(A584))),"",IF(COUNTIFS($B$6:$B$1505,B584&amp;"",$A$6:$A$1505,"&gt;"&amp;A584)=0,1,0))</f>
        <v/>
      </c>
    </row>
    <row r="585">
      <c r="A585" s="13" t="n"/>
      <c r="B585" s="5" t="n"/>
      <c r="C585" s="17" t="n"/>
      <c r="D585" s="5" t="n"/>
      <c r="E585" s="5" t="n"/>
      <c r="F585" s="6">
        <f>IF(B585&amp;""="","",IFERROR(INDEX('الأصناف'!$B$6:$B$205,MATCH(B585&amp;"",'الأصناف'!$A$6:$A$205,0))&amp;"","كود غير موجود"))</f>
        <v/>
      </c>
      <c r="G585" s="22">
        <f>IF(OR(B585&amp;""="",NOT(ISNUMBER(A585))),"",IF(COUNTIFS($B$6:$B$1505,B585&amp;"",$A$6:$A$1505,"&gt;"&amp;A585)=0,1,0))</f>
        <v/>
      </c>
    </row>
    <row r="586">
      <c r="A586" s="13" t="n"/>
      <c r="B586" s="5" t="n"/>
      <c r="C586" s="17" t="n"/>
      <c r="D586" s="5" t="n"/>
      <c r="E586" s="5" t="n"/>
      <c r="F586" s="6">
        <f>IF(B586&amp;""="","",IFERROR(INDEX('الأصناف'!$B$6:$B$205,MATCH(B586&amp;"",'الأصناف'!$A$6:$A$205,0))&amp;"","كود غير موجود"))</f>
        <v/>
      </c>
      <c r="G586" s="22">
        <f>IF(OR(B586&amp;""="",NOT(ISNUMBER(A586))),"",IF(COUNTIFS($B$6:$B$1505,B586&amp;"",$A$6:$A$1505,"&gt;"&amp;A586)=0,1,0))</f>
        <v/>
      </c>
    </row>
    <row r="587">
      <c r="A587" s="13" t="n"/>
      <c r="B587" s="5" t="n"/>
      <c r="C587" s="17" t="n"/>
      <c r="D587" s="5" t="n"/>
      <c r="E587" s="5" t="n"/>
      <c r="F587" s="6">
        <f>IF(B587&amp;""="","",IFERROR(INDEX('الأصناف'!$B$6:$B$205,MATCH(B587&amp;"",'الأصناف'!$A$6:$A$205,0))&amp;"","كود غير موجود"))</f>
        <v/>
      </c>
      <c r="G587" s="22">
        <f>IF(OR(B587&amp;""="",NOT(ISNUMBER(A587))),"",IF(COUNTIFS($B$6:$B$1505,B587&amp;"",$A$6:$A$1505,"&gt;"&amp;A587)=0,1,0))</f>
        <v/>
      </c>
    </row>
    <row r="588">
      <c r="A588" s="13" t="n"/>
      <c r="B588" s="5" t="n"/>
      <c r="C588" s="17" t="n"/>
      <c r="D588" s="5" t="n"/>
      <c r="E588" s="5" t="n"/>
      <c r="F588" s="6">
        <f>IF(B588&amp;""="","",IFERROR(INDEX('الأصناف'!$B$6:$B$205,MATCH(B588&amp;"",'الأصناف'!$A$6:$A$205,0))&amp;"","كود غير موجود"))</f>
        <v/>
      </c>
      <c r="G588" s="22">
        <f>IF(OR(B588&amp;""="",NOT(ISNUMBER(A588))),"",IF(COUNTIFS($B$6:$B$1505,B588&amp;"",$A$6:$A$1505,"&gt;"&amp;A588)=0,1,0))</f>
        <v/>
      </c>
    </row>
    <row r="589">
      <c r="A589" s="13" t="n"/>
      <c r="B589" s="5" t="n"/>
      <c r="C589" s="17" t="n"/>
      <c r="D589" s="5" t="n"/>
      <c r="E589" s="5" t="n"/>
      <c r="F589" s="6">
        <f>IF(B589&amp;""="","",IFERROR(INDEX('الأصناف'!$B$6:$B$205,MATCH(B589&amp;"",'الأصناف'!$A$6:$A$205,0))&amp;"","كود غير موجود"))</f>
        <v/>
      </c>
      <c r="G589" s="22">
        <f>IF(OR(B589&amp;""="",NOT(ISNUMBER(A589))),"",IF(COUNTIFS($B$6:$B$1505,B589&amp;"",$A$6:$A$1505,"&gt;"&amp;A589)=0,1,0))</f>
        <v/>
      </c>
    </row>
    <row r="590">
      <c r="A590" s="13" t="n"/>
      <c r="B590" s="5" t="n"/>
      <c r="C590" s="17" t="n"/>
      <c r="D590" s="5" t="n"/>
      <c r="E590" s="5" t="n"/>
      <c r="F590" s="6">
        <f>IF(B590&amp;""="","",IFERROR(INDEX('الأصناف'!$B$6:$B$205,MATCH(B590&amp;"",'الأصناف'!$A$6:$A$205,0))&amp;"","كود غير موجود"))</f>
        <v/>
      </c>
      <c r="G590" s="22">
        <f>IF(OR(B590&amp;""="",NOT(ISNUMBER(A590))),"",IF(COUNTIFS($B$6:$B$1505,B590&amp;"",$A$6:$A$1505,"&gt;"&amp;A590)=0,1,0))</f>
        <v/>
      </c>
    </row>
    <row r="591">
      <c r="A591" s="13" t="n"/>
      <c r="B591" s="5" t="n"/>
      <c r="C591" s="17" t="n"/>
      <c r="D591" s="5" t="n"/>
      <c r="E591" s="5" t="n"/>
      <c r="F591" s="6">
        <f>IF(B591&amp;""="","",IFERROR(INDEX('الأصناف'!$B$6:$B$205,MATCH(B591&amp;"",'الأصناف'!$A$6:$A$205,0))&amp;"","كود غير موجود"))</f>
        <v/>
      </c>
      <c r="G591" s="22">
        <f>IF(OR(B591&amp;""="",NOT(ISNUMBER(A591))),"",IF(COUNTIFS($B$6:$B$1505,B591&amp;"",$A$6:$A$1505,"&gt;"&amp;A591)=0,1,0))</f>
        <v/>
      </c>
    </row>
    <row r="592">
      <c r="A592" s="13" t="n"/>
      <c r="B592" s="5" t="n"/>
      <c r="C592" s="17" t="n"/>
      <c r="D592" s="5" t="n"/>
      <c r="E592" s="5" t="n"/>
      <c r="F592" s="6">
        <f>IF(B592&amp;""="","",IFERROR(INDEX('الأصناف'!$B$6:$B$205,MATCH(B592&amp;"",'الأصناف'!$A$6:$A$205,0))&amp;"","كود غير موجود"))</f>
        <v/>
      </c>
      <c r="G592" s="22">
        <f>IF(OR(B592&amp;""="",NOT(ISNUMBER(A592))),"",IF(COUNTIFS($B$6:$B$1505,B592&amp;"",$A$6:$A$1505,"&gt;"&amp;A592)=0,1,0))</f>
        <v/>
      </c>
    </row>
    <row r="593">
      <c r="A593" s="13" t="n"/>
      <c r="B593" s="5" t="n"/>
      <c r="C593" s="17" t="n"/>
      <c r="D593" s="5" t="n"/>
      <c r="E593" s="5" t="n"/>
      <c r="F593" s="6">
        <f>IF(B593&amp;""="","",IFERROR(INDEX('الأصناف'!$B$6:$B$205,MATCH(B593&amp;"",'الأصناف'!$A$6:$A$205,0))&amp;"","كود غير موجود"))</f>
        <v/>
      </c>
      <c r="G593" s="22">
        <f>IF(OR(B593&amp;""="",NOT(ISNUMBER(A593))),"",IF(COUNTIFS($B$6:$B$1505,B593&amp;"",$A$6:$A$1505,"&gt;"&amp;A593)=0,1,0))</f>
        <v/>
      </c>
    </row>
    <row r="594">
      <c r="A594" s="13" t="n"/>
      <c r="B594" s="5" t="n"/>
      <c r="C594" s="17" t="n"/>
      <c r="D594" s="5" t="n"/>
      <c r="E594" s="5" t="n"/>
      <c r="F594" s="6">
        <f>IF(B594&amp;""="","",IFERROR(INDEX('الأصناف'!$B$6:$B$205,MATCH(B594&amp;"",'الأصناف'!$A$6:$A$205,0))&amp;"","كود غير موجود"))</f>
        <v/>
      </c>
      <c r="G594" s="22">
        <f>IF(OR(B594&amp;""="",NOT(ISNUMBER(A594))),"",IF(COUNTIFS($B$6:$B$1505,B594&amp;"",$A$6:$A$1505,"&gt;"&amp;A594)=0,1,0))</f>
        <v/>
      </c>
    </row>
    <row r="595">
      <c r="A595" s="13" t="n"/>
      <c r="B595" s="5" t="n"/>
      <c r="C595" s="17" t="n"/>
      <c r="D595" s="5" t="n"/>
      <c r="E595" s="5" t="n"/>
      <c r="F595" s="6">
        <f>IF(B595&amp;""="","",IFERROR(INDEX('الأصناف'!$B$6:$B$205,MATCH(B595&amp;"",'الأصناف'!$A$6:$A$205,0))&amp;"","كود غير موجود"))</f>
        <v/>
      </c>
      <c r="G595" s="22">
        <f>IF(OR(B595&amp;""="",NOT(ISNUMBER(A595))),"",IF(COUNTIFS($B$6:$B$1505,B595&amp;"",$A$6:$A$1505,"&gt;"&amp;A595)=0,1,0))</f>
        <v/>
      </c>
    </row>
    <row r="596">
      <c r="A596" s="13" t="n"/>
      <c r="B596" s="5" t="n"/>
      <c r="C596" s="17" t="n"/>
      <c r="D596" s="5" t="n"/>
      <c r="E596" s="5" t="n"/>
      <c r="F596" s="6">
        <f>IF(B596&amp;""="","",IFERROR(INDEX('الأصناف'!$B$6:$B$205,MATCH(B596&amp;"",'الأصناف'!$A$6:$A$205,0))&amp;"","كود غير موجود"))</f>
        <v/>
      </c>
      <c r="G596" s="22">
        <f>IF(OR(B596&amp;""="",NOT(ISNUMBER(A596))),"",IF(COUNTIFS($B$6:$B$1505,B596&amp;"",$A$6:$A$1505,"&gt;"&amp;A596)=0,1,0))</f>
        <v/>
      </c>
    </row>
    <row r="597">
      <c r="A597" s="13" t="n"/>
      <c r="B597" s="5" t="n"/>
      <c r="C597" s="17" t="n"/>
      <c r="D597" s="5" t="n"/>
      <c r="E597" s="5" t="n"/>
      <c r="F597" s="6">
        <f>IF(B597&amp;""="","",IFERROR(INDEX('الأصناف'!$B$6:$B$205,MATCH(B597&amp;"",'الأصناف'!$A$6:$A$205,0))&amp;"","كود غير موجود"))</f>
        <v/>
      </c>
      <c r="G597" s="22">
        <f>IF(OR(B597&amp;""="",NOT(ISNUMBER(A597))),"",IF(COUNTIFS($B$6:$B$1505,B597&amp;"",$A$6:$A$1505,"&gt;"&amp;A597)=0,1,0))</f>
        <v/>
      </c>
    </row>
    <row r="598">
      <c r="A598" s="13" t="n"/>
      <c r="B598" s="5" t="n"/>
      <c r="C598" s="17" t="n"/>
      <c r="D598" s="5" t="n"/>
      <c r="E598" s="5" t="n"/>
      <c r="F598" s="6">
        <f>IF(B598&amp;""="","",IFERROR(INDEX('الأصناف'!$B$6:$B$205,MATCH(B598&amp;"",'الأصناف'!$A$6:$A$205,0))&amp;"","كود غير موجود"))</f>
        <v/>
      </c>
      <c r="G598" s="22">
        <f>IF(OR(B598&amp;""="",NOT(ISNUMBER(A598))),"",IF(COUNTIFS($B$6:$B$1505,B598&amp;"",$A$6:$A$1505,"&gt;"&amp;A598)=0,1,0))</f>
        <v/>
      </c>
    </row>
    <row r="599">
      <c r="A599" s="13" t="n"/>
      <c r="B599" s="5" t="n"/>
      <c r="C599" s="17" t="n"/>
      <c r="D599" s="5" t="n"/>
      <c r="E599" s="5" t="n"/>
      <c r="F599" s="6">
        <f>IF(B599&amp;""="","",IFERROR(INDEX('الأصناف'!$B$6:$B$205,MATCH(B599&amp;"",'الأصناف'!$A$6:$A$205,0))&amp;"","كود غير موجود"))</f>
        <v/>
      </c>
      <c r="G599" s="22">
        <f>IF(OR(B599&amp;""="",NOT(ISNUMBER(A599))),"",IF(COUNTIFS($B$6:$B$1505,B599&amp;"",$A$6:$A$1505,"&gt;"&amp;A599)=0,1,0))</f>
        <v/>
      </c>
    </row>
    <row r="600">
      <c r="A600" s="13" t="n"/>
      <c r="B600" s="5" t="n"/>
      <c r="C600" s="17" t="n"/>
      <c r="D600" s="5" t="n"/>
      <c r="E600" s="5" t="n"/>
      <c r="F600" s="6">
        <f>IF(B600&amp;""="","",IFERROR(INDEX('الأصناف'!$B$6:$B$205,MATCH(B600&amp;"",'الأصناف'!$A$6:$A$205,0))&amp;"","كود غير موجود"))</f>
        <v/>
      </c>
      <c r="G600" s="22">
        <f>IF(OR(B600&amp;""="",NOT(ISNUMBER(A600))),"",IF(COUNTIFS($B$6:$B$1505,B600&amp;"",$A$6:$A$1505,"&gt;"&amp;A600)=0,1,0))</f>
        <v/>
      </c>
    </row>
    <row r="601">
      <c r="A601" s="13" t="n"/>
      <c r="B601" s="5" t="n"/>
      <c r="C601" s="17" t="n"/>
      <c r="D601" s="5" t="n"/>
      <c r="E601" s="5" t="n"/>
      <c r="F601" s="6">
        <f>IF(B601&amp;""="","",IFERROR(INDEX('الأصناف'!$B$6:$B$205,MATCH(B601&amp;"",'الأصناف'!$A$6:$A$205,0))&amp;"","كود غير موجود"))</f>
        <v/>
      </c>
      <c r="G601" s="22">
        <f>IF(OR(B601&amp;""="",NOT(ISNUMBER(A601))),"",IF(COUNTIFS($B$6:$B$1505,B601&amp;"",$A$6:$A$1505,"&gt;"&amp;A601)=0,1,0))</f>
        <v/>
      </c>
    </row>
    <row r="602">
      <c r="A602" s="13" t="n"/>
      <c r="B602" s="5" t="n"/>
      <c r="C602" s="17" t="n"/>
      <c r="D602" s="5" t="n"/>
      <c r="E602" s="5" t="n"/>
      <c r="F602" s="6">
        <f>IF(B602&amp;""="","",IFERROR(INDEX('الأصناف'!$B$6:$B$205,MATCH(B602&amp;"",'الأصناف'!$A$6:$A$205,0))&amp;"","كود غير موجود"))</f>
        <v/>
      </c>
      <c r="G602" s="22">
        <f>IF(OR(B602&amp;""="",NOT(ISNUMBER(A602))),"",IF(COUNTIFS($B$6:$B$1505,B602&amp;"",$A$6:$A$1505,"&gt;"&amp;A602)=0,1,0))</f>
        <v/>
      </c>
    </row>
    <row r="603">
      <c r="A603" s="13" t="n"/>
      <c r="B603" s="5" t="n"/>
      <c r="C603" s="17" t="n"/>
      <c r="D603" s="5" t="n"/>
      <c r="E603" s="5" t="n"/>
      <c r="F603" s="6">
        <f>IF(B603&amp;""="","",IFERROR(INDEX('الأصناف'!$B$6:$B$205,MATCH(B603&amp;"",'الأصناف'!$A$6:$A$205,0))&amp;"","كود غير موجود"))</f>
        <v/>
      </c>
      <c r="G603" s="22">
        <f>IF(OR(B603&amp;""="",NOT(ISNUMBER(A603))),"",IF(COUNTIFS($B$6:$B$1505,B603&amp;"",$A$6:$A$1505,"&gt;"&amp;A603)=0,1,0))</f>
        <v/>
      </c>
    </row>
    <row r="604">
      <c r="A604" s="13" t="n"/>
      <c r="B604" s="5" t="n"/>
      <c r="C604" s="17" t="n"/>
      <c r="D604" s="5" t="n"/>
      <c r="E604" s="5" t="n"/>
      <c r="F604" s="6">
        <f>IF(B604&amp;""="","",IFERROR(INDEX('الأصناف'!$B$6:$B$205,MATCH(B604&amp;"",'الأصناف'!$A$6:$A$205,0))&amp;"","كود غير موجود"))</f>
        <v/>
      </c>
      <c r="G604" s="22">
        <f>IF(OR(B604&amp;""="",NOT(ISNUMBER(A604))),"",IF(COUNTIFS($B$6:$B$1505,B604&amp;"",$A$6:$A$1505,"&gt;"&amp;A604)=0,1,0))</f>
        <v/>
      </c>
    </row>
    <row r="605">
      <c r="A605" s="13" t="n"/>
      <c r="B605" s="5" t="n"/>
      <c r="C605" s="17" t="n"/>
      <c r="D605" s="5" t="n"/>
      <c r="E605" s="5" t="n"/>
      <c r="F605" s="6">
        <f>IF(B605&amp;""="","",IFERROR(INDEX('الأصناف'!$B$6:$B$205,MATCH(B605&amp;"",'الأصناف'!$A$6:$A$205,0))&amp;"","كود غير موجود"))</f>
        <v/>
      </c>
      <c r="G605" s="22">
        <f>IF(OR(B605&amp;""="",NOT(ISNUMBER(A605))),"",IF(COUNTIFS($B$6:$B$1505,B605&amp;"",$A$6:$A$1505,"&gt;"&amp;A605)=0,1,0))</f>
        <v/>
      </c>
    </row>
    <row r="606">
      <c r="A606" s="13" t="n"/>
      <c r="B606" s="5" t="n"/>
      <c r="C606" s="17" t="n"/>
      <c r="D606" s="5" t="n"/>
      <c r="E606" s="5" t="n"/>
      <c r="F606" s="6">
        <f>IF(B606&amp;""="","",IFERROR(INDEX('الأصناف'!$B$6:$B$205,MATCH(B606&amp;"",'الأصناف'!$A$6:$A$205,0))&amp;"","كود غير موجود"))</f>
        <v/>
      </c>
      <c r="G606" s="22">
        <f>IF(OR(B606&amp;""="",NOT(ISNUMBER(A606))),"",IF(COUNTIFS($B$6:$B$1505,B606&amp;"",$A$6:$A$1505,"&gt;"&amp;A606)=0,1,0))</f>
        <v/>
      </c>
    </row>
    <row r="607">
      <c r="A607" s="13" t="n"/>
      <c r="B607" s="5" t="n"/>
      <c r="C607" s="17" t="n"/>
      <c r="D607" s="5" t="n"/>
      <c r="E607" s="5" t="n"/>
      <c r="F607" s="6">
        <f>IF(B607&amp;""="","",IFERROR(INDEX('الأصناف'!$B$6:$B$205,MATCH(B607&amp;"",'الأصناف'!$A$6:$A$205,0))&amp;"","كود غير موجود"))</f>
        <v/>
      </c>
      <c r="G607" s="22">
        <f>IF(OR(B607&amp;""="",NOT(ISNUMBER(A607))),"",IF(COUNTIFS($B$6:$B$1505,B607&amp;"",$A$6:$A$1505,"&gt;"&amp;A607)=0,1,0))</f>
        <v/>
      </c>
    </row>
    <row r="608">
      <c r="A608" s="13" t="n"/>
      <c r="B608" s="5" t="n"/>
      <c r="C608" s="17" t="n"/>
      <c r="D608" s="5" t="n"/>
      <c r="E608" s="5" t="n"/>
      <c r="F608" s="6">
        <f>IF(B608&amp;""="","",IFERROR(INDEX('الأصناف'!$B$6:$B$205,MATCH(B608&amp;"",'الأصناف'!$A$6:$A$205,0))&amp;"","كود غير موجود"))</f>
        <v/>
      </c>
      <c r="G608" s="22">
        <f>IF(OR(B608&amp;""="",NOT(ISNUMBER(A608))),"",IF(COUNTIFS($B$6:$B$1505,B608&amp;"",$A$6:$A$1505,"&gt;"&amp;A608)=0,1,0))</f>
        <v/>
      </c>
    </row>
    <row r="609">
      <c r="A609" s="13" t="n"/>
      <c r="B609" s="5" t="n"/>
      <c r="C609" s="17" t="n"/>
      <c r="D609" s="5" t="n"/>
      <c r="E609" s="5" t="n"/>
      <c r="F609" s="6">
        <f>IF(B609&amp;""="","",IFERROR(INDEX('الأصناف'!$B$6:$B$205,MATCH(B609&amp;"",'الأصناف'!$A$6:$A$205,0))&amp;"","كود غير موجود"))</f>
        <v/>
      </c>
      <c r="G609" s="22">
        <f>IF(OR(B609&amp;""="",NOT(ISNUMBER(A609))),"",IF(COUNTIFS($B$6:$B$1505,B609&amp;"",$A$6:$A$1505,"&gt;"&amp;A609)=0,1,0))</f>
        <v/>
      </c>
    </row>
    <row r="610">
      <c r="A610" s="13" t="n"/>
      <c r="B610" s="5" t="n"/>
      <c r="C610" s="17" t="n"/>
      <c r="D610" s="5" t="n"/>
      <c r="E610" s="5" t="n"/>
      <c r="F610" s="6">
        <f>IF(B610&amp;""="","",IFERROR(INDEX('الأصناف'!$B$6:$B$205,MATCH(B610&amp;"",'الأصناف'!$A$6:$A$205,0))&amp;"","كود غير موجود"))</f>
        <v/>
      </c>
      <c r="G610" s="22">
        <f>IF(OR(B610&amp;""="",NOT(ISNUMBER(A610))),"",IF(COUNTIFS($B$6:$B$1505,B610&amp;"",$A$6:$A$1505,"&gt;"&amp;A610)=0,1,0))</f>
        <v/>
      </c>
    </row>
    <row r="611">
      <c r="A611" s="13" t="n"/>
      <c r="B611" s="5" t="n"/>
      <c r="C611" s="17" t="n"/>
      <c r="D611" s="5" t="n"/>
      <c r="E611" s="5" t="n"/>
      <c r="F611" s="6">
        <f>IF(B611&amp;""="","",IFERROR(INDEX('الأصناف'!$B$6:$B$205,MATCH(B611&amp;"",'الأصناف'!$A$6:$A$205,0))&amp;"","كود غير موجود"))</f>
        <v/>
      </c>
      <c r="G611" s="22">
        <f>IF(OR(B611&amp;""="",NOT(ISNUMBER(A611))),"",IF(COUNTIFS($B$6:$B$1505,B611&amp;"",$A$6:$A$1505,"&gt;"&amp;A611)=0,1,0))</f>
        <v/>
      </c>
    </row>
    <row r="612">
      <c r="A612" s="13" t="n"/>
      <c r="B612" s="5" t="n"/>
      <c r="C612" s="17" t="n"/>
      <c r="D612" s="5" t="n"/>
      <c r="E612" s="5" t="n"/>
      <c r="F612" s="6">
        <f>IF(B612&amp;""="","",IFERROR(INDEX('الأصناف'!$B$6:$B$205,MATCH(B612&amp;"",'الأصناف'!$A$6:$A$205,0))&amp;"","كود غير موجود"))</f>
        <v/>
      </c>
      <c r="G612" s="22">
        <f>IF(OR(B612&amp;""="",NOT(ISNUMBER(A612))),"",IF(COUNTIFS($B$6:$B$1505,B612&amp;"",$A$6:$A$1505,"&gt;"&amp;A612)=0,1,0))</f>
        <v/>
      </c>
    </row>
    <row r="613">
      <c r="A613" s="13" t="n"/>
      <c r="B613" s="5" t="n"/>
      <c r="C613" s="17" t="n"/>
      <c r="D613" s="5" t="n"/>
      <c r="E613" s="5" t="n"/>
      <c r="F613" s="6">
        <f>IF(B613&amp;""="","",IFERROR(INDEX('الأصناف'!$B$6:$B$205,MATCH(B613&amp;"",'الأصناف'!$A$6:$A$205,0))&amp;"","كود غير موجود"))</f>
        <v/>
      </c>
      <c r="G613" s="22">
        <f>IF(OR(B613&amp;""="",NOT(ISNUMBER(A613))),"",IF(COUNTIFS($B$6:$B$1505,B613&amp;"",$A$6:$A$1505,"&gt;"&amp;A613)=0,1,0))</f>
        <v/>
      </c>
    </row>
    <row r="614">
      <c r="A614" s="13" t="n"/>
      <c r="B614" s="5" t="n"/>
      <c r="C614" s="17" t="n"/>
      <c r="D614" s="5" t="n"/>
      <c r="E614" s="5" t="n"/>
      <c r="F614" s="6">
        <f>IF(B614&amp;""="","",IFERROR(INDEX('الأصناف'!$B$6:$B$205,MATCH(B614&amp;"",'الأصناف'!$A$6:$A$205,0))&amp;"","كود غير موجود"))</f>
        <v/>
      </c>
      <c r="G614" s="22">
        <f>IF(OR(B614&amp;""="",NOT(ISNUMBER(A614))),"",IF(COUNTIFS($B$6:$B$1505,B614&amp;"",$A$6:$A$1505,"&gt;"&amp;A614)=0,1,0))</f>
        <v/>
      </c>
    </row>
    <row r="615">
      <c r="A615" s="13" t="n"/>
      <c r="B615" s="5" t="n"/>
      <c r="C615" s="17" t="n"/>
      <c r="D615" s="5" t="n"/>
      <c r="E615" s="5" t="n"/>
      <c r="F615" s="6">
        <f>IF(B615&amp;""="","",IFERROR(INDEX('الأصناف'!$B$6:$B$205,MATCH(B615&amp;"",'الأصناف'!$A$6:$A$205,0))&amp;"","كود غير موجود"))</f>
        <v/>
      </c>
      <c r="G615" s="22">
        <f>IF(OR(B615&amp;""="",NOT(ISNUMBER(A615))),"",IF(COUNTIFS($B$6:$B$1505,B615&amp;"",$A$6:$A$1505,"&gt;"&amp;A615)=0,1,0))</f>
        <v/>
      </c>
    </row>
    <row r="616">
      <c r="A616" s="13" t="n"/>
      <c r="B616" s="5" t="n"/>
      <c r="C616" s="17" t="n"/>
      <c r="D616" s="5" t="n"/>
      <c r="E616" s="5" t="n"/>
      <c r="F616" s="6">
        <f>IF(B616&amp;""="","",IFERROR(INDEX('الأصناف'!$B$6:$B$205,MATCH(B616&amp;"",'الأصناف'!$A$6:$A$205,0))&amp;"","كود غير موجود"))</f>
        <v/>
      </c>
      <c r="G616" s="22">
        <f>IF(OR(B616&amp;""="",NOT(ISNUMBER(A616))),"",IF(COUNTIFS($B$6:$B$1505,B616&amp;"",$A$6:$A$1505,"&gt;"&amp;A616)=0,1,0))</f>
        <v/>
      </c>
    </row>
    <row r="617">
      <c r="A617" s="13" t="n"/>
      <c r="B617" s="5" t="n"/>
      <c r="C617" s="17" t="n"/>
      <c r="D617" s="5" t="n"/>
      <c r="E617" s="5" t="n"/>
      <c r="F617" s="6">
        <f>IF(B617&amp;""="","",IFERROR(INDEX('الأصناف'!$B$6:$B$205,MATCH(B617&amp;"",'الأصناف'!$A$6:$A$205,0))&amp;"","كود غير موجود"))</f>
        <v/>
      </c>
      <c r="G617" s="22">
        <f>IF(OR(B617&amp;""="",NOT(ISNUMBER(A617))),"",IF(COUNTIFS($B$6:$B$1505,B617&amp;"",$A$6:$A$1505,"&gt;"&amp;A617)=0,1,0))</f>
        <v/>
      </c>
    </row>
    <row r="618">
      <c r="A618" s="13" t="n"/>
      <c r="B618" s="5" t="n"/>
      <c r="C618" s="17" t="n"/>
      <c r="D618" s="5" t="n"/>
      <c r="E618" s="5" t="n"/>
      <c r="F618" s="6">
        <f>IF(B618&amp;""="","",IFERROR(INDEX('الأصناف'!$B$6:$B$205,MATCH(B618&amp;"",'الأصناف'!$A$6:$A$205,0))&amp;"","كود غير موجود"))</f>
        <v/>
      </c>
      <c r="G618" s="22">
        <f>IF(OR(B618&amp;""="",NOT(ISNUMBER(A618))),"",IF(COUNTIFS($B$6:$B$1505,B618&amp;"",$A$6:$A$1505,"&gt;"&amp;A618)=0,1,0))</f>
        <v/>
      </c>
    </row>
    <row r="619">
      <c r="A619" s="13" t="n"/>
      <c r="B619" s="5" t="n"/>
      <c r="C619" s="17" t="n"/>
      <c r="D619" s="5" t="n"/>
      <c r="E619" s="5" t="n"/>
      <c r="F619" s="6">
        <f>IF(B619&amp;""="","",IFERROR(INDEX('الأصناف'!$B$6:$B$205,MATCH(B619&amp;"",'الأصناف'!$A$6:$A$205,0))&amp;"","كود غير موجود"))</f>
        <v/>
      </c>
      <c r="G619" s="22">
        <f>IF(OR(B619&amp;""="",NOT(ISNUMBER(A619))),"",IF(COUNTIFS($B$6:$B$1505,B619&amp;"",$A$6:$A$1505,"&gt;"&amp;A619)=0,1,0))</f>
        <v/>
      </c>
    </row>
    <row r="620">
      <c r="A620" s="13" t="n"/>
      <c r="B620" s="5" t="n"/>
      <c r="C620" s="17" t="n"/>
      <c r="D620" s="5" t="n"/>
      <c r="E620" s="5" t="n"/>
      <c r="F620" s="6">
        <f>IF(B620&amp;""="","",IFERROR(INDEX('الأصناف'!$B$6:$B$205,MATCH(B620&amp;"",'الأصناف'!$A$6:$A$205,0))&amp;"","كود غير موجود"))</f>
        <v/>
      </c>
      <c r="G620" s="22">
        <f>IF(OR(B620&amp;""="",NOT(ISNUMBER(A620))),"",IF(COUNTIFS($B$6:$B$1505,B620&amp;"",$A$6:$A$1505,"&gt;"&amp;A620)=0,1,0))</f>
        <v/>
      </c>
    </row>
    <row r="621">
      <c r="A621" s="13" t="n"/>
      <c r="B621" s="5" t="n"/>
      <c r="C621" s="17" t="n"/>
      <c r="D621" s="5" t="n"/>
      <c r="E621" s="5" t="n"/>
      <c r="F621" s="6">
        <f>IF(B621&amp;""="","",IFERROR(INDEX('الأصناف'!$B$6:$B$205,MATCH(B621&amp;"",'الأصناف'!$A$6:$A$205,0))&amp;"","كود غير موجود"))</f>
        <v/>
      </c>
      <c r="G621" s="22">
        <f>IF(OR(B621&amp;""="",NOT(ISNUMBER(A621))),"",IF(COUNTIFS($B$6:$B$1505,B621&amp;"",$A$6:$A$1505,"&gt;"&amp;A621)=0,1,0))</f>
        <v/>
      </c>
    </row>
    <row r="622">
      <c r="A622" s="13" t="n"/>
      <c r="B622" s="5" t="n"/>
      <c r="C622" s="17" t="n"/>
      <c r="D622" s="5" t="n"/>
      <c r="E622" s="5" t="n"/>
      <c r="F622" s="6">
        <f>IF(B622&amp;""="","",IFERROR(INDEX('الأصناف'!$B$6:$B$205,MATCH(B622&amp;"",'الأصناف'!$A$6:$A$205,0))&amp;"","كود غير موجود"))</f>
        <v/>
      </c>
      <c r="G622" s="22">
        <f>IF(OR(B622&amp;""="",NOT(ISNUMBER(A622))),"",IF(COUNTIFS($B$6:$B$1505,B622&amp;"",$A$6:$A$1505,"&gt;"&amp;A622)=0,1,0))</f>
        <v/>
      </c>
    </row>
    <row r="623">
      <c r="A623" s="13" t="n"/>
      <c r="B623" s="5" t="n"/>
      <c r="C623" s="17" t="n"/>
      <c r="D623" s="5" t="n"/>
      <c r="E623" s="5" t="n"/>
      <c r="F623" s="6">
        <f>IF(B623&amp;""="","",IFERROR(INDEX('الأصناف'!$B$6:$B$205,MATCH(B623&amp;"",'الأصناف'!$A$6:$A$205,0))&amp;"","كود غير موجود"))</f>
        <v/>
      </c>
      <c r="G623" s="22">
        <f>IF(OR(B623&amp;""="",NOT(ISNUMBER(A623))),"",IF(COUNTIFS($B$6:$B$1505,B623&amp;"",$A$6:$A$1505,"&gt;"&amp;A623)=0,1,0))</f>
        <v/>
      </c>
    </row>
    <row r="624">
      <c r="A624" s="13" t="n"/>
      <c r="B624" s="5" t="n"/>
      <c r="C624" s="17" t="n"/>
      <c r="D624" s="5" t="n"/>
      <c r="E624" s="5" t="n"/>
      <c r="F624" s="6">
        <f>IF(B624&amp;""="","",IFERROR(INDEX('الأصناف'!$B$6:$B$205,MATCH(B624&amp;"",'الأصناف'!$A$6:$A$205,0))&amp;"","كود غير موجود"))</f>
        <v/>
      </c>
      <c r="G624" s="22">
        <f>IF(OR(B624&amp;""="",NOT(ISNUMBER(A624))),"",IF(COUNTIFS($B$6:$B$1505,B624&amp;"",$A$6:$A$1505,"&gt;"&amp;A624)=0,1,0))</f>
        <v/>
      </c>
    </row>
    <row r="625">
      <c r="A625" s="13" t="n"/>
      <c r="B625" s="5" t="n"/>
      <c r="C625" s="17" t="n"/>
      <c r="D625" s="5" t="n"/>
      <c r="E625" s="5" t="n"/>
      <c r="F625" s="6">
        <f>IF(B625&amp;""="","",IFERROR(INDEX('الأصناف'!$B$6:$B$205,MATCH(B625&amp;"",'الأصناف'!$A$6:$A$205,0))&amp;"","كود غير موجود"))</f>
        <v/>
      </c>
      <c r="G625" s="22">
        <f>IF(OR(B625&amp;""="",NOT(ISNUMBER(A625))),"",IF(COUNTIFS($B$6:$B$1505,B625&amp;"",$A$6:$A$1505,"&gt;"&amp;A625)=0,1,0))</f>
        <v/>
      </c>
    </row>
    <row r="626">
      <c r="A626" s="13" t="n"/>
      <c r="B626" s="5" t="n"/>
      <c r="C626" s="17" t="n"/>
      <c r="D626" s="5" t="n"/>
      <c r="E626" s="5" t="n"/>
      <c r="F626" s="6">
        <f>IF(B626&amp;""="","",IFERROR(INDEX('الأصناف'!$B$6:$B$205,MATCH(B626&amp;"",'الأصناف'!$A$6:$A$205,0))&amp;"","كود غير موجود"))</f>
        <v/>
      </c>
      <c r="G626" s="22">
        <f>IF(OR(B626&amp;""="",NOT(ISNUMBER(A626))),"",IF(COUNTIFS($B$6:$B$1505,B626&amp;"",$A$6:$A$1505,"&gt;"&amp;A626)=0,1,0))</f>
        <v/>
      </c>
    </row>
    <row r="627">
      <c r="A627" s="13" t="n"/>
      <c r="B627" s="5" t="n"/>
      <c r="C627" s="17" t="n"/>
      <c r="D627" s="5" t="n"/>
      <c r="E627" s="5" t="n"/>
      <c r="F627" s="6">
        <f>IF(B627&amp;""="","",IFERROR(INDEX('الأصناف'!$B$6:$B$205,MATCH(B627&amp;"",'الأصناف'!$A$6:$A$205,0))&amp;"","كود غير موجود"))</f>
        <v/>
      </c>
      <c r="G627" s="22">
        <f>IF(OR(B627&amp;""="",NOT(ISNUMBER(A627))),"",IF(COUNTIFS($B$6:$B$1505,B627&amp;"",$A$6:$A$1505,"&gt;"&amp;A627)=0,1,0))</f>
        <v/>
      </c>
    </row>
    <row r="628">
      <c r="A628" s="13" t="n"/>
      <c r="B628" s="5" t="n"/>
      <c r="C628" s="17" t="n"/>
      <c r="D628" s="5" t="n"/>
      <c r="E628" s="5" t="n"/>
      <c r="F628" s="6">
        <f>IF(B628&amp;""="","",IFERROR(INDEX('الأصناف'!$B$6:$B$205,MATCH(B628&amp;"",'الأصناف'!$A$6:$A$205,0))&amp;"","كود غير موجود"))</f>
        <v/>
      </c>
      <c r="G628" s="22">
        <f>IF(OR(B628&amp;""="",NOT(ISNUMBER(A628))),"",IF(COUNTIFS($B$6:$B$1505,B628&amp;"",$A$6:$A$1505,"&gt;"&amp;A628)=0,1,0))</f>
        <v/>
      </c>
    </row>
    <row r="629">
      <c r="A629" s="13" t="n"/>
      <c r="B629" s="5" t="n"/>
      <c r="C629" s="17" t="n"/>
      <c r="D629" s="5" t="n"/>
      <c r="E629" s="5" t="n"/>
      <c r="F629" s="6">
        <f>IF(B629&amp;""="","",IFERROR(INDEX('الأصناف'!$B$6:$B$205,MATCH(B629&amp;"",'الأصناف'!$A$6:$A$205,0))&amp;"","كود غير موجود"))</f>
        <v/>
      </c>
      <c r="G629" s="22">
        <f>IF(OR(B629&amp;""="",NOT(ISNUMBER(A629))),"",IF(COUNTIFS($B$6:$B$1505,B629&amp;"",$A$6:$A$1505,"&gt;"&amp;A629)=0,1,0))</f>
        <v/>
      </c>
    </row>
    <row r="630">
      <c r="A630" s="13" t="n"/>
      <c r="B630" s="5" t="n"/>
      <c r="C630" s="17" t="n"/>
      <c r="D630" s="5" t="n"/>
      <c r="E630" s="5" t="n"/>
      <c r="F630" s="6">
        <f>IF(B630&amp;""="","",IFERROR(INDEX('الأصناف'!$B$6:$B$205,MATCH(B630&amp;"",'الأصناف'!$A$6:$A$205,0))&amp;"","كود غير موجود"))</f>
        <v/>
      </c>
      <c r="G630" s="22">
        <f>IF(OR(B630&amp;""="",NOT(ISNUMBER(A630))),"",IF(COUNTIFS($B$6:$B$1505,B630&amp;"",$A$6:$A$1505,"&gt;"&amp;A630)=0,1,0))</f>
        <v/>
      </c>
    </row>
    <row r="631">
      <c r="A631" s="13" t="n"/>
      <c r="B631" s="5" t="n"/>
      <c r="C631" s="17" t="n"/>
      <c r="D631" s="5" t="n"/>
      <c r="E631" s="5" t="n"/>
      <c r="F631" s="6">
        <f>IF(B631&amp;""="","",IFERROR(INDEX('الأصناف'!$B$6:$B$205,MATCH(B631&amp;"",'الأصناف'!$A$6:$A$205,0))&amp;"","كود غير موجود"))</f>
        <v/>
      </c>
      <c r="G631" s="22">
        <f>IF(OR(B631&amp;""="",NOT(ISNUMBER(A631))),"",IF(COUNTIFS($B$6:$B$1505,B631&amp;"",$A$6:$A$1505,"&gt;"&amp;A631)=0,1,0))</f>
        <v/>
      </c>
    </row>
    <row r="632">
      <c r="A632" s="13" t="n"/>
      <c r="B632" s="5" t="n"/>
      <c r="C632" s="17" t="n"/>
      <c r="D632" s="5" t="n"/>
      <c r="E632" s="5" t="n"/>
      <c r="F632" s="6">
        <f>IF(B632&amp;""="","",IFERROR(INDEX('الأصناف'!$B$6:$B$205,MATCH(B632&amp;"",'الأصناف'!$A$6:$A$205,0))&amp;"","كود غير موجود"))</f>
        <v/>
      </c>
      <c r="G632" s="22">
        <f>IF(OR(B632&amp;""="",NOT(ISNUMBER(A632))),"",IF(COUNTIFS($B$6:$B$1505,B632&amp;"",$A$6:$A$1505,"&gt;"&amp;A632)=0,1,0))</f>
        <v/>
      </c>
    </row>
    <row r="633">
      <c r="A633" s="13" t="n"/>
      <c r="B633" s="5" t="n"/>
      <c r="C633" s="17" t="n"/>
      <c r="D633" s="5" t="n"/>
      <c r="E633" s="5" t="n"/>
      <c r="F633" s="6">
        <f>IF(B633&amp;""="","",IFERROR(INDEX('الأصناف'!$B$6:$B$205,MATCH(B633&amp;"",'الأصناف'!$A$6:$A$205,0))&amp;"","كود غير موجود"))</f>
        <v/>
      </c>
      <c r="G633" s="22">
        <f>IF(OR(B633&amp;""="",NOT(ISNUMBER(A633))),"",IF(COUNTIFS($B$6:$B$1505,B633&amp;"",$A$6:$A$1505,"&gt;"&amp;A633)=0,1,0))</f>
        <v/>
      </c>
    </row>
    <row r="634">
      <c r="A634" s="13" t="n"/>
      <c r="B634" s="5" t="n"/>
      <c r="C634" s="17" t="n"/>
      <c r="D634" s="5" t="n"/>
      <c r="E634" s="5" t="n"/>
      <c r="F634" s="6">
        <f>IF(B634&amp;""="","",IFERROR(INDEX('الأصناف'!$B$6:$B$205,MATCH(B634&amp;"",'الأصناف'!$A$6:$A$205,0))&amp;"","كود غير موجود"))</f>
        <v/>
      </c>
      <c r="G634" s="22">
        <f>IF(OR(B634&amp;""="",NOT(ISNUMBER(A634))),"",IF(COUNTIFS($B$6:$B$1505,B634&amp;"",$A$6:$A$1505,"&gt;"&amp;A634)=0,1,0))</f>
        <v/>
      </c>
    </row>
    <row r="635">
      <c r="A635" s="13" t="n"/>
      <c r="B635" s="5" t="n"/>
      <c r="C635" s="17" t="n"/>
      <c r="D635" s="5" t="n"/>
      <c r="E635" s="5" t="n"/>
      <c r="F635" s="6">
        <f>IF(B635&amp;""="","",IFERROR(INDEX('الأصناف'!$B$6:$B$205,MATCH(B635&amp;"",'الأصناف'!$A$6:$A$205,0))&amp;"","كود غير موجود"))</f>
        <v/>
      </c>
      <c r="G635" s="22">
        <f>IF(OR(B635&amp;""="",NOT(ISNUMBER(A635))),"",IF(COUNTIFS($B$6:$B$1505,B635&amp;"",$A$6:$A$1505,"&gt;"&amp;A635)=0,1,0))</f>
        <v/>
      </c>
    </row>
    <row r="636">
      <c r="A636" s="13" t="n"/>
      <c r="B636" s="5" t="n"/>
      <c r="C636" s="17" t="n"/>
      <c r="D636" s="5" t="n"/>
      <c r="E636" s="5" t="n"/>
      <c r="F636" s="6">
        <f>IF(B636&amp;""="","",IFERROR(INDEX('الأصناف'!$B$6:$B$205,MATCH(B636&amp;"",'الأصناف'!$A$6:$A$205,0))&amp;"","كود غير موجود"))</f>
        <v/>
      </c>
      <c r="G636" s="22">
        <f>IF(OR(B636&amp;""="",NOT(ISNUMBER(A636))),"",IF(COUNTIFS($B$6:$B$1505,B636&amp;"",$A$6:$A$1505,"&gt;"&amp;A636)=0,1,0))</f>
        <v/>
      </c>
    </row>
    <row r="637">
      <c r="A637" s="13" t="n"/>
      <c r="B637" s="5" t="n"/>
      <c r="C637" s="17" t="n"/>
      <c r="D637" s="5" t="n"/>
      <c r="E637" s="5" t="n"/>
      <c r="F637" s="6">
        <f>IF(B637&amp;""="","",IFERROR(INDEX('الأصناف'!$B$6:$B$205,MATCH(B637&amp;"",'الأصناف'!$A$6:$A$205,0))&amp;"","كود غير موجود"))</f>
        <v/>
      </c>
      <c r="G637" s="22">
        <f>IF(OR(B637&amp;""="",NOT(ISNUMBER(A637))),"",IF(COUNTIFS($B$6:$B$1505,B637&amp;"",$A$6:$A$1505,"&gt;"&amp;A637)=0,1,0))</f>
        <v/>
      </c>
    </row>
    <row r="638">
      <c r="A638" s="13" t="n"/>
      <c r="B638" s="5" t="n"/>
      <c r="C638" s="17" t="n"/>
      <c r="D638" s="5" t="n"/>
      <c r="E638" s="5" t="n"/>
      <c r="F638" s="6">
        <f>IF(B638&amp;""="","",IFERROR(INDEX('الأصناف'!$B$6:$B$205,MATCH(B638&amp;"",'الأصناف'!$A$6:$A$205,0))&amp;"","كود غير موجود"))</f>
        <v/>
      </c>
      <c r="G638" s="22">
        <f>IF(OR(B638&amp;""="",NOT(ISNUMBER(A638))),"",IF(COUNTIFS($B$6:$B$1505,B638&amp;"",$A$6:$A$1505,"&gt;"&amp;A638)=0,1,0))</f>
        <v/>
      </c>
    </row>
    <row r="639">
      <c r="A639" s="13" t="n"/>
      <c r="B639" s="5" t="n"/>
      <c r="C639" s="17" t="n"/>
      <c r="D639" s="5" t="n"/>
      <c r="E639" s="5" t="n"/>
      <c r="F639" s="6">
        <f>IF(B639&amp;""="","",IFERROR(INDEX('الأصناف'!$B$6:$B$205,MATCH(B639&amp;"",'الأصناف'!$A$6:$A$205,0))&amp;"","كود غير موجود"))</f>
        <v/>
      </c>
      <c r="G639" s="22">
        <f>IF(OR(B639&amp;""="",NOT(ISNUMBER(A639))),"",IF(COUNTIFS($B$6:$B$1505,B639&amp;"",$A$6:$A$1505,"&gt;"&amp;A639)=0,1,0))</f>
        <v/>
      </c>
    </row>
    <row r="640">
      <c r="A640" s="13" t="n"/>
      <c r="B640" s="5" t="n"/>
      <c r="C640" s="17" t="n"/>
      <c r="D640" s="5" t="n"/>
      <c r="E640" s="5" t="n"/>
      <c r="F640" s="6">
        <f>IF(B640&amp;""="","",IFERROR(INDEX('الأصناف'!$B$6:$B$205,MATCH(B640&amp;"",'الأصناف'!$A$6:$A$205,0))&amp;"","كود غير موجود"))</f>
        <v/>
      </c>
      <c r="G640" s="22">
        <f>IF(OR(B640&amp;""="",NOT(ISNUMBER(A640))),"",IF(COUNTIFS($B$6:$B$1505,B640&amp;"",$A$6:$A$1505,"&gt;"&amp;A640)=0,1,0))</f>
        <v/>
      </c>
    </row>
    <row r="641">
      <c r="A641" s="13" t="n"/>
      <c r="B641" s="5" t="n"/>
      <c r="C641" s="17" t="n"/>
      <c r="D641" s="5" t="n"/>
      <c r="E641" s="5" t="n"/>
      <c r="F641" s="6">
        <f>IF(B641&amp;""="","",IFERROR(INDEX('الأصناف'!$B$6:$B$205,MATCH(B641&amp;"",'الأصناف'!$A$6:$A$205,0))&amp;"","كود غير موجود"))</f>
        <v/>
      </c>
      <c r="G641" s="22">
        <f>IF(OR(B641&amp;""="",NOT(ISNUMBER(A641))),"",IF(COUNTIFS($B$6:$B$1505,B641&amp;"",$A$6:$A$1505,"&gt;"&amp;A641)=0,1,0))</f>
        <v/>
      </c>
    </row>
    <row r="642">
      <c r="A642" s="13" t="n"/>
      <c r="B642" s="5" t="n"/>
      <c r="C642" s="17" t="n"/>
      <c r="D642" s="5" t="n"/>
      <c r="E642" s="5" t="n"/>
      <c r="F642" s="6">
        <f>IF(B642&amp;""="","",IFERROR(INDEX('الأصناف'!$B$6:$B$205,MATCH(B642&amp;"",'الأصناف'!$A$6:$A$205,0))&amp;"","كود غير موجود"))</f>
        <v/>
      </c>
      <c r="G642" s="22">
        <f>IF(OR(B642&amp;""="",NOT(ISNUMBER(A642))),"",IF(COUNTIFS($B$6:$B$1505,B642&amp;"",$A$6:$A$1505,"&gt;"&amp;A642)=0,1,0))</f>
        <v/>
      </c>
    </row>
    <row r="643">
      <c r="A643" s="13" t="n"/>
      <c r="B643" s="5" t="n"/>
      <c r="C643" s="17" t="n"/>
      <c r="D643" s="5" t="n"/>
      <c r="E643" s="5" t="n"/>
      <c r="F643" s="6">
        <f>IF(B643&amp;""="","",IFERROR(INDEX('الأصناف'!$B$6:$B$205,MATCH(B643&amp;"",'الأصناف'!$A$6:$A$205,0))&amp;"","كود غير موجود"))</f>
        <v/>
      </c>
      <c r="G643" s="22">
        <f>IF(OR(B643&amp;""="",NOT(ISNUMBER(A643))),"",IF(COUNTIFS($B$6:$B$1505,B643&amp;"",$A$6:$A$1505,"&gt;"&amp;A643)=0,1,0))</f>
        <v/>
      </c>
    </row>
    <row r="644">
      <c r="A644" s="13" t="n"/>
      <c r="B644" s="5" t="n"/>
      <c r="C644" s="17" t="n"/>
      <c r="D644" s="5" t="n"/>
      <c r="E644" s="5" t="n"/>
      <c r="F644" s="6">
        <f>IF(B644&amp;""="","",IFERROR(INDEX('الأصناف'!$B$6:$B$205,MATCH(B644&amp;"",'الأصناف'!$A$6:$A$205,0))&amp;"","كود غير موجود"))</f>
        <v/>
      </c>
      <c r="G644" s="22">
        <f>IF(OR(B644&amp;""="",NOT(ISNUMBER(A644))),"",IF(COUNTIFS($B$6:$B$1505,B644&amp;"",$A$6:$A$1505,"&gt;"&amp;A644)=0,1,0))</f>
        <v/>
      </c>
    </row>
    <row r="645">
      <c r="A645" s="13" t="n"/>
      <c r="B645" s="5" t="n"/>
      <c r="C645" s="17" t="n"/>
      <c r="D645" s="5" t="n"/>
      <c r="E645" s="5" t="n"/>
      <c r="F645" s="6">
        <f>IF(B645&amp;""="","",IFERROR(INDEX('الأصناف'!$B$6:$B$205,MATCH(B645&amp;"",'الأصناف'!$A$6:$A$205,0))&amp;"","كود غير موجود"))</f>
        <v/>
      </c>
      <c r="G645" s="22">
        <f>IF(OR(B645&amp;""="",NOT(ISNUMBER(A645))),"",IF(COUNTIFS($B$6:$B$1505,B645&amp;"",$A$6:$A$1505,"&gt;"&amp;A645)=0,1,0))</f>
        <v/>
      </c>
    </row>
    <row r="646">
      <c r="A646" s="13" t="n"/>
      <c r="B646" s="5" t="n"/>
      <c r="C646" s="17" t="n"/>
      <c r="D646" s="5" t="n"/>
      <c r="E646" s="5" t="n"/>
      <c r="F646" s="6">
        <f>IF(B646&amp;""="","",IFERROR(INDEX('الأصناف'!$B$6:$B$205,MATCH(B646&amp;"",'الأصناف'!$A$6:$A$205,0))&amp;"","كود غير موجود"))</f>
        <v/>
      </c>
      <c r="G646" s="22">
        <f>IF(OR(B646&amp;""="",NOT(ISNUMBER(A646))),"",IF(COUNTIFS($B$6:$B$1505,B646&amp;"",$A$6:$A$1505,"&gt;"&amp;A646)=0,1,0))</f>
        <v/>
      </c>
    </row>
    <row r="647">
      <c r="A647" s="13" t="n"/>
      <c r="B647" s="5" t="n"/>
      <c r="C647" s="17" t="n"/>
      <c r="D647" s="5" t="n"/>
      <c r="E647" s="5" t="n"/>
      <c r="F647" s="6">
        <f>IF(B647&amp;""="","",IFERROR(INDEX('الأصناف'!$B$6:$B$205,MATCH(B647&amp;"",'الأصناف'!$A$6:$A$205,0))&amp;"","كود غير موجود"))</f>
        <v/>
      </c>
      <c r="G647" s="22">
        <f>IF(OR(B647&amp;""="",NOT(ISNUMBER(A647))),"",IF(COUNTIFS($B$6:$B$1505,B647&amp;"",$A$6:$A$1505,"&gt;"&amp;A647)=0,1,0))</f>
        <v/>
      </c>
    </row>
    <row r="648">
      <c r="A648" s="13" t="n"/>
      <c r="B648" s="5" t="n"/>
      <c r="C648" s="17" t="n"/>
      <c r="D648" s="5" t="n"/>
      <c r="E648" s="5" t="n"/>
      <c r="F648" s="6">
        <f>IF(B648&amp;""="","",IFERROR(INDEX('الأصناف'!$B$6:$B$205,MATCH(B648&amp;"",'الأصناف'!$A$6:$A$205,0))&amp;"","كود غير موجود"))</f>
        <v/>
      </c>
      <c r="G648" s="22">
        <f>IF(OR(B648&amp;""="",NOT(ISNUMBER(A648))),"",IF(COUNTIFS($B$6:$B$1505,B648&amp;"",$A$6:$A$1505,"&gt;"&amp;A648)=0,1,0))</f>
        <v/>
      </c>
    </row>
    <row r="649">
      <c r="A649" s="13" t="n"/>
      <c r="B649" s="5" t="n"/>
      <c r="C649" s="17" t="n"/>
      <c r="D649" s="5" t="n"/>
      <c r="E649" s="5" t="n"/>
      <c r="F649" s="6">
        <f>IF(B649&amp;""="","",IFERROR(INDEX('الأصناف'!$B$6:$B$205,MATCH(B649&amp;"",'الأصناف'!$A$6:$A$205,0))&amp;"","كود غير موجود"))</f>
        <v/>
      </c>
      <c r="G649" s="22">
        <f>IF(OR(B649&amp;""="",NOT(ISNUMBER(A649))),"",IF(COUNTIFS($B$6:$B$1505,B649&amp;"",$A$6:$A$1505,"&gt;"&amp;A649)=0,1,0))</f>
        <v/>
      </c>
    </row>
    <row r="650">
      <c r="A650" s="13" t="n"/>
      <c r="B650" s="5" t="n"/>
      <c r="C650" s="17" t="n"/>
      <c r="D650" s="5" t="n"/>
      <c r="E650" s="5" t="n"/>
      <c r="F650" s="6">
        <f>IF(B650&amp;""="","",IFERROR(INDEX('الأصناف'!$B$6:$B$205,MATCH(B650&amp;"",'الأصناف'!$A$6:$A$205,0))&amp;"","كود غير موجود"))</f>
        <v/>
      </c>
      <c r="G650" s="22">
        <f>IF(OR(B650&amp;""="",NOT(ISNUMBER(A650))),"",IF(COUNTIFS($B$6:$B$1505,B650&amp;"",$A$6:$A$1505,"&gt;"&amp;A650)=0,1,0))</f>
        <v/>
      </c>
    </row>
    <row r="651">
      <c r="A651" s="13" t="n"/>
      <c r="B651" s="5" t="n"/>
      <c r="C651" s="17" t="n"/>
      <c r="D651" s="5" t="n"/>
      <c r="E651" s="5" t="n"/>
      <c r="F651" s="6">
        <f>IF(B651&amp;""="","",IFERROR(INDEX('الأصناف'!$B$6:$B$205,MATCH(B651&amp;"",'الأصناف'!$A$6:$A$205,0))&amp;"","كود غير موجود"))</f>
        <v/>
      </c>
      <c r="G651" s="22">
        <f>IF(OR(B651&amp;""="",NOT(ISNUMBER(A651))),"",IF(COUNTIFS($B$6:$B$1505,B651&amp;"",$A$6:$A$1505,"&gt;"&amp;A651)=0,1,0))</f>
        <v/>
      </c>
    </row>
    <row r="652">
      <c r="A652" s="13" t="n"/>
      <c r="B652" s="5" t="n"/>
      <c r="C652" s="17" t="n"/>
      <c r="D652" s="5" t="n"/>
      <c r="E652" s="5" t="n"/>
      <c r="F652" s="6">
        <f>IF(B652&amp;""="","",IFERROR(INDEX('الأصناف'!$B$6:$B$205,MATCH(B652&amp;"",'الأصناف'!$A$6:$A$205,0))&amp;"","كود غير موجود"))</f>
        <v/>
      </c>
      <c r="G652" s="22">
        <f>IF(OR(B652&amp;""="",NOT(ISNUMBER(A652))),"",IF(COUNTIFS($B$6:$B$1505,B652&amp;"",$A$6:$A$1505,"&gt;"&amp;A652)=0,1,0))</f>
        <v/>
      </c>
    </row>
    <row r="653">
      <c r="A653" s="13" t="n"/>
      <c r="B653" s="5" t="n"/>
      <c r="C653" s="17" t="n"/>
      <c r="D653" s="5" t="n"/>
      <c r="E653" s="5" t="n"/>
      <c r="F653" s="6">
        <f>IF(B653&amp;""="","",IFERROR(INDEX('الأصناف'!$B$6:$B$205,MATCH(B653&amp;"",'الأصناف'!$A$6:$A$205,0))&amp;"","كود غير موجود"))</f>
        <v/>
      </c>
      <c r="G653" s="22">
        <f>IF(OR(B653&amp;""="",NOT(ISNUMBER(A653))),"",IF(COUNTIFS($B$6:$B$1505,B653&amp;"",$A$6:$A$1505,"&gt;"&amp;A653)=0,1,0))</f>
        <v/>
      </c>
    </row>
    <row r="654">
      <c r="A654" s="13" t="n"/>
      <c r="B654" s="5" t="n"/>
      <c r="C654" s="17" t="n"/>
      <c r="D654" s="5" t="n"/>
      <c r="E654" s="5" t="n"/>
      <c r="F654" s="6">
        <f>IF(B654&amp;""="","",IFERROR(INDEX('الأصناف'!$B$6:$B$205,MATCH(B654&amp;"",'الأصناف'!$A$6:$A$205,0))&amp;"","كود غير موجود"))</f>
        <v/>
      </c>
      <c r="G654" s="22">
        <f>IF(OR(B654&amp;""="",NOT(ISNUMBER(A654))),"",IF(COUNTIFS($B$6:$B$1505,B654&amp;"",$A$6:$A$1505,"&gt;"&amp;A654)=0,1,0))</f>
        <v/>
      </c>
    </row>
    <row r="655">
      <c r="A655" s="13" t="n"/>
      <c r="B655" s="5" t="n"/>
      <c r="C655" s="17" t="n"/>
      <c r="D655" s="5" t="n"/>
      <c r="E655" s="5" t="n"/>
      <c r="F655" s="6">
        <f>IF(B655&amp;""="","",IFERROR(INDEX('الأصناف'!$B$6:$B$205,MATCH(B655&amp;"",'الأصناف'!$A$6:$A$205,0))&amp;"","كود غير موجود"))</f>
        <v/>
      </c>
      <c r="G655" s="22">
        <f>IF(OR(B655&amp;""="",NOT(ISNUMBER(A655))),"",IF(COUNTIFS($B$6:$B$1505,B655&amp;"",$A$6:$A$1505,"&gt;"&amp;A655)=0,1,0))</f>
        <v/>
      </c>
    </row>
    <row r="656">
      <c r="A656" s="13" t="n"/>
      <c r="B656" s="5" t="n"/>
      <c r="C656" s="17" t="n"/>
      <c r="D656" s="5" t="n"/>
      <c r="E656" s="5" t="n"/>
      <c r="F656" s="6">
        <f>IF(B656&amp;""="","",IFERROR(INDEX('الأصناف'!$B$6:$B$205,MATCH(B656&amp;"",'الأصناف'!$A$6:$A$205,0))&amp;"","كود غير موجود"))</f>
        <v/>
      </c>
      <c r="G656" s="22">
        <f>IF(OR(B656&amp;""="",NOT(ISNUMBER(A656))),"",IF(COUNTIFS($B$6:$B$1505,B656&amp;"",$A$6:$A$1505,"&gt;"&amp;A656)=0,1,0))</f>
        <v/>
      </c>
    </row>
    <row r="657">
      <c r="A657" s="13" t="n"/>
      <c r="B657" s="5" t="n"/>
      <c r="C657" s="17" t="n"/>
      <c r="D657" s="5" t="n"/>
      <c r="E657" s="5" t="n"/>
      <c r="F657" s="6">
        <f>IF(B657&amp;""="","",IFERROR(INDEX('الأصناف'!$B$6:$B$205,MATCH(B657&amp;"",'الأصناف'!$A$6:$A$205,0))&amp;"","كود غير موجود"))</f>
        <v/>
      </c>
      <c r="G657" s="22">
        <f>IF(OR(B657&amp;""="",NOT(ISNUMBER(A657))),"",IF(COUNTIFS($B$6:$B$1505,B657&amp;"",$A$6:$A$1505,"&gt;"&amp;A657)=0,1,0))</f>
        <v/>
      </c>
    </row>
    <row r="658">
      <c r="A658" s="13" t="n"/>
      <c r="B658" s="5" t="n"/>
      <c r="C658" s="17" t="n"/>
      <c r="D658" s="5" t="n"/>
      <c r="E658" s="5" t="n"/>
      <c r="F658" s="6">
        <f>IF(B658&amp;""="","",IFERROR(INDEX('الأصناف'!$B$6:$B$205,MATCH(B658&amp;"",'الأصناف'!$A$6:$A$205,0))&amp;"","كود غير موجود"))</f>
        <v/>
      </c>
      <c r="G658" s="22">
        <f>IF(OR(B658&amp;""="",NOT(ISNUMBER(A658))),"",IF(COUNTIFS($B$6:$B$1505,B658&amp;"",$A$6:$A$1505,"&gt;"&amp;A658)=0,1,0))</f>
        <v/>
      </c>
    </row>
    <row r="659">
      <c r="A659" s="13" t="n"/>
      <c r="B659" s="5" t="n"/>
      <c r="C659" s="17" t="n"/>
      <c r="D659" s="5" t="n"/>
      <c r="E659" s="5" t="n"/>
      <c r="F659" s="6">
        <f>IF(B659&amp;""="","",IFERROR(INDEX('الأصناف'!$B$6:$B$205,MATCH(B659&amp;"",'الأصناف'!$A$6:$A$205,0))&amp;"","كود غير موجود"))</f>
        <v/>
      </c>
      <c r="G659" s="22">
        <f>IF(OR(B659&amp;""="",NOT(ISNUMBER(A659))),"",IF(COUNTIFS($B$6:$B$1505,B659&amp;"",$A$6:$A$1505,"&gt;"&amp;A659)=0,1,0))</f>
        <v/>
      </c>
    </row>
    <row r="660">
      <c r="A660" s="13" t="n"/>
      <c r="B660" s="5" t="n"/>
      <c r="C660" s="17" t="n"/>
      <c r="D660" s="5" t="n"/>
      <c r="E660" s="5" t="n"/>
      <c r="F660" s="6">
        <f>IF(B660&amp;""="","",IFERROR(INDEX('الأصناف'!$B$6:$B$205,MATCH(B660&amp;"",'الأصناف'!$A$6:$A$205,0))&amp;"","كود غير موجود"))</f>
        <v/>
      </c>
      <c r="G660" s="22">
        <f>IF(OR(B660&amp;""="",NOT(ISNUMBER(A660))),"",IF(COUNTIFS($B$6:$B$1505,B660&amp;"",$A$6:$A$1505,"&gt;"&amp;A660)=0,1,0))</f>
        <v/>
      </c>
    </row>
    <row r="661">
      <c r="A661" s="13" t="n"/>
      <c r="B661" s="5" t="n"/>
      <c r="C661" s="17" t="n"/>
      <c r="D661" s="5" t="n"/>
      <c r="E661" s="5" t="n"/>
      <c r="F661" s="6">
        <f>IF(B661&amp;""="","",IFERROR(INDEX('الأصناف'!$B$6:$B$205,MATCH(B661&amp;"",'الأصناف'!$A$6:$A$205,0))&amp;"","كود غير موجود"))</f>
        <v/>
      </c>
      <c r="G661" s="22">
        <f>IF(OR(B661&amp;""="",NOT(ISNUMBER(A661))),"",IF(COUNTIFS($B$6:$B$1505,B661&amp;"",$A$6:$A$1505,"&gt;"&amp;A661)=0,1,0))</f>
        <v/>
      </c>
    </row>
    <row r="662">
      <c r="A662" s="13" t="n"/>
      <c r="B662" s="5" t="n"/>
      <c r="C662" s="17" t="n"/>
      <c r="D662" s="5" t="n"/>
      <c r="E662" s="5" t="n"/>
      <c r="F662" s="6">
        <f>IF(B662&amp;""="","",IFERROR(INDEX('الأصناف'!$B$6:$B$205,MATCH(B662&amp;"",'الأصناف'!$A$6:$A$205,0))&amp;"","كود غير موجود"))</f>
        <v/>
      </c>
      <c r="G662" s="22">
        <f>IF(OR(B662&amp;""="",NOT(ISNUMBER(A662))),"",IF(COUNTIFS($B$6:$B$1505,B662&amp;"",$A$6:$A$1505,"&gt;"&amp;A662)=0,1,0))</f>
        <v/>
      </c>
    </row>
    <row r="663">
      <c r="A663" s="13" t="n"/>
      <c r="B663" s="5" t="n"/>
      <c r="C663" s="17" t="n"/>
      <c r="D663" s="5" t="n"/>
      <c r="E663" s="5" t="n"/>
      <c r="F663" s="6">
        <f>IF(B663&amp;""="","",IFERROR(INDEX('الأصناف'!$B$6:$B$205,MATCH(B663&amp;"",'الأصناف'!$A$6:$A$205,0))&amp;"","كود غير موجود"))</f>
        <v/>
      </c>
      <c r="G663" s="22">
        <f>IF(OR(B663&amp;""="",NOT(ISNUMBER(A663))),"",IF(COUNTIFS($B$6:$B$1505,B663&amp;"",$A$6:$A$1505,"&gt;"&amp;A663)=0,1,0))</f>
        <v/>
      </c>
    </row>
    <row r="664">
      <c r="A664" s="13" t="n"/>
      <c r="B664" s="5" t="n"/>
      <c r="C664" s="17" t="n"/>
      <c r="D664" s="5" t="n"/>
      <c r="E664" s="5" t="n"/>
      <c r="F664" s="6">
        <f>IF(B664&amp;""="","",IFERROR(INDEX('الأصناف'!$B$6:$B$205,MATCH(B664&amp;"",'الأصناف'!$A$6:$A$205,0))&amp;"","كود غير موجود"))</f>
        <v/>
      </c>
      <c r="G664" s="22">
        <f>IF(OR(B664&amp;""="",NOT(ISNUMBER(A664))),"",IF(COUNTIFS($B$6:$B$1505,B664&amp;"",$A$6:$A$1505,"&gt;"&amp;A664)=0,1,0))</f>
        <v/>
      </c>
    </row>
    <row r="665">
      <c r="A665" s="13" t="n"/>
      <c r="B665" s="5" t="n"/>
      <c r="C665" s="17" t="n"/>
      <c r="D665" s="5" t="n"/>
      <c r="E665" s="5" t="n"/>
      <c r="F665" s="6">
        <f>IF(B665&amp;""="","",IFERROR(INDEX('الأصناف'!$B$6:$B$205,MATCH(B665&amp;"",'الأصناف'!$A$6:$A$205,0))&amp;"","كود غير موجود"))</f>
        <v/>
      </c>
      <c r="G665" s="22">
        <f>IF(OR(B665&amp;""="",NOT(ISNUMBER(A665))),"",IF(COUNTIFS($B$6:$B$1505,B665&amp;"",$A$6:$A$1505,"&gt;"&amp;A665)=0,1,0))</f>
        <v/>
      </c>
    </row>
    <row r="666">
      <c r="A666" s="13" t="n"/>
      <c r="B666" s="5" t="n"/>
      <c r="C666" s="17" t="n"/>
      <c r="D666" s="5" t="n"/>
      <c r="E666" s="5" t="n"/>
      <c r="F666" s="6">
        <f>IF(B666&amp;""="","",IFERROR(INDEX('الأصناف'!$B$6:$B$205,MATCH(B666&amp;"",'الأصناف'!$A$6:$A$205,0))&amp;"","كود غير موجود"))</f>
        <v/>
      </c>
      <c r="G666" s="22">
        <f>IF(OR(B666&amp;""="",NOT(ISNUMBER(A666))),"",IF(COUNTIFS($B$6:$B$1505,B666&amp;"",$A$6:$A$1505,"&gt;"&amp;A666)=0,1,0))</f>
        <v/>
      </c>
    </row>
    <row r="667">
      <c r="A667" s="13" t="n"/>
      <c r="B667" s="5" t="n"/>
      <c r="C667" s="17" t="n"/>
      <c r="D667" s="5" t="n"/>
      <c r="E667" s="5" t="n"/>
      <c r="F667" s="6">
        <f>IF(B667&amp;""="","",IFERROR(INDEX('الأصناف'!$B$6:$B$205,MATCH(B667&amp;"",'الأصناف'!$A$6:$A$205,0))&amp;"","كود غير موجود"))</f>
        <v/>
      </c>
      <c r="G667" s="22">
        <f>IF(OR(B667&amp;""="",NOT(ISNUMBER(A667))),"",IF(COUNTIFS($B$6:$B$1505,B667&amp;"",$A$6:$A$1505,"&gt;"&amp;A667)=0,1,0))</f>
        <v/>
      </c>
    </row>
    <row r="668">
      <c r="A668" s="13" t="n"/>
      <c r="B668" s="5" t="n"/>
      <c r="C668" s="17" t="n"/>
      <c r="D668" s="5" t="n"/>
      <c r="E668" s="5" t="n"/>
      <c r="F668" s="6">
        <f>IF(B668&amp;""="","",IFERROR(INDEX('الأصناف'!$B$6:$B$205,MATCH(B668&amp;"",'الأصناف'!$A$6:$A$205,0))&amp;"","كود غير موجود"))</f>
        <v/>
      </c>
      <c r="G668" s="22">
        <f>IF(OR(B668&amp;""="",NOT(ISNUMBER(A668))),"",IF(COUNTIFS($B$6:$B$1505,B668&amp;"",$A$6:$A$1505,"&gt;"&amp;A668)=0,1,0))</f>
        <v/>
      </c>
    </row>
    <row r="669">
      <c r="A669" s="13" t="n"/>
      <c r="B669" s="5" t="n"/>
      <c r="C669" s="17" t="n"/>
      <c r="D669" s="5" t="n"/>
      <c r="E669" s="5" t="n"/>
      <c r="F669" s="6">
        <f>IF(B669&amp;""="","",IFERROR(INDEX('الأصناف'!$B$6:$B$205,MATCH(B669&amp;"",'الأصناف'!$A$6:$A$205,0))&amp;"","كود غير موجود"))</f>
        <v/>
      </c>
      <c r="G669" s="22">
        <f>IF(OR(B669&amp;""="",NOT(ISNUMBER(A669))),"",IF(COUNTIFS($B$6:$B$1505,B669&amp;"",$A$6:$A$1505,"&gt;"&amp;A669)=0,1,0))</f>
        <v/>
      </c>
    </row>
    <row r="670">
      <c r="A670" s="13" t="n"/>
      <c r="B670" s="5" t="n"/>
      <c r="C670" s="17" t="n"/>
      <c r="D670" s="5" t="n"/>
      <c r="E670" s="5" t="n"/>
      <c r="F670" s="6">
        <f>IF(B670&amp;""="","",IFERROR(INDEX('الأصناف'!$B$6:$B$205,MATCH(B670&amp;"",'الأصناف'!$A$6:$A$205,0))&amp;"","كود غير موجود"))</f>
        <v/>
      </c>
      <c r="G670" s="22">
        <f>IF(OR(B670&amp;""="",NOT(ISNUMBER(A670))),"",IF(COUNTIFS($B$6:$B$1505,B670&amp;"",$A$6:$A$1505,"&gt;"&amp;A670)=0,1,0))</f>
        <v/>
      </c>
    </row>
    <row r="671">
      <c r="A671" s="13" t="n"/>
      <c r="B671" s="5" t="n"/>
      <c r="C671" s="17" t="n"/>
      <c r="D671" s="5" t="n"/>
      <c r="E671" s="5" t="n"/>
      <c r="F671" s="6">
        <f>IF(B671&amp;""="","",IFERROR(INDEX('الأصناف'!$B$6:$B$205,MATCH(B671&amp;"",'الأصناف'!$A$6:$A$205,0))&amp;"","كود غير موجود"))</f>
        <v/>
      </c>
      <c r="G671" s="22">
        <f>IF(OR(B671&amp;""="",NOT(ISNUMBER(A671))),"",IF(COUNTIFS($B$6:$B$1505,B671&amp;"",$A$6:$A$1505,"&gt;"&amp;A671)=0,1,0))</f>
        <v/>
      </c>
    </row>
    <row r="672">
      <c r="A672" s="13" t="n"/>
      <c r="B672" s="5" t="n"/>
      <c r="C672" s="17" t="n"/>
      <c r="D672" s="5" t="n"/>
      <c r="E672" s="5" t="n"/>
      <c r="F672" s="6">
        <f>IF(B672&amp;""="","",IFERROR(INDEX('الأصناف'!$B$6:$B$205,MATCH(B672&amp;"",'الأصناف'!$A$6:$A$205,0))&amp;"","كود غير موجود"))</f>
        <v/>
      </c>
      <c r="G672" s="22">
        <f>IF(OR(B672&amp;""="",NOT(ISNUMBER(A672))),"",IF(COUNTIFS($B$6:$B$1505,B672&amp;"",$A$6:$A$1505,"&gt;"&amp;A672)=0,1,0))</f>
        <v/>
      </c>
    </row>
    <row r="673">
      <c r="A673" s="13" t="n"/>
      <c r="B673" s="5" t="n"/>
      <c r="C673" s="17" t="n"/>
      <c r="D673" s="5" t="n"/>
      <c r="E673" s="5" t="n"/>
      <c r="F673" s="6">
        <f>IF(B673&amp;""="","",IFERROR(INDEX('الأصناف'!$B$6:$B$205,MATCH(B673&amp;"",'الأصناف'!$A$6:$A$205,0))&amp;"","كود غير موجود"))</f>
        <v/>
      </c>
      <c r="G673" s="22">
        <f>IF(OR(B673&amp;""="",NOT(ISNUMBER(A673))),"",IF(COUNTIFS($B$6:$B$1505,B673&amp;"",$A$6:$A$1505,"&gt;"&amp;A673)=0,1,0))</f>
        <v/>
      </c>
    </row>
    <row r="674">
      <c r="A674" s="13" t="n"/>
      <c r="B674" s="5" t="n"/>
      <c r="C674" s="17" t="n"/>
      <c r="D674" s="5" t="n"/>
      <c r="E674" s="5" t="n"/>
      <c r="F674" s="6">
        <f>IF(B674&amp;""="","",IFERROR(INDEX('الأصناف'!$B$6:$B$205,MATCH(B674&amp;"",'الأصناف'!$A$6:$A$205,0))&amp;"","كود غير موجود"))</f>
        <v/>
      </c>
      <c r="G674" s="22">
        <f>IF(OR(B674&amp;""="",NOT(ISNUMBER(A674))),"",IF(COUNTIFS($B$6:$B$1505,B674&amp;"",$A$6:$A$1505,"&gt;"&amp;A674)=0,1,0))</f>
        <v/>
      </c>
    </row>
    <row r="675">
      <c r="A675" s="13" t="n"/>
      <c r="B675" s="5" t="n"/>
      <c r="C675" s="17" t="n"/>
      <c r="D675" s="5" t="n"/>
      <c r="E675" s="5" t="n"/>
      <c r="F675" s="6">
        <f>IF(B675&amp;""="","",IFERROR(INDEX('الأصناف'!$B$6:$B$205,MATCH(B675&amp;"",'الأصناف'!$A$6:$A$205,0))&amp;"","كود غير موجود"))</f>
        <v/>
      </c>
      <c r="G675" s="22">
        <f>IF(OR(B675&amp;""="",NOT(ISNUMBER(A675))),"",IF(COUNTIFS($B$6:$B$1505,B675&amp;"",$A$6:$A$1505,"&gt;"&amp;A675)=0,1,0))</f>
        <v/>
      </c>
    </row>
    <row r="676">
      <c r="A676" s="13" t="n"/>
      <c r="B676" s="5" t="n"/>
      <c r="C676" s="17" t="n"/>
      <c r="D676" s="5" t="n"/>
      <c r="E676" s="5" t="n"/>
      <c r="F676" s="6">
        <f>IF(B676&amp;""="","",IFERROR(INDEX('الأصناف'!$B$6:$B$205,MATCH(B676&amp;"",'الأصناف'!$A$6:$A$205,0))&amp;"","كود غير موجود"))</f>
        <v/>
      </c>
      <c r="G676" s="22">
        <f>IF(OR(B676&amp;""="",NOT(ISNUMBER(A676))),"",IF(COUNTIFS($B$6:$B$1505,B676&amp;"",$A$6:$A$1505,"&gt;"&amp;A676)=0,1,0))</f>
        <v/>
      </c>
    </row>
    <row r="677">
      <c r="A677" s="13" t="n"/>
      <c r="B677" s="5" t="n"/>
      <c r="C677" s="17" t="n"/>
      <c r="D677" s="5" t="n"/>
      <c r="E677" s="5" t="n"/>
      <c r="F677" s="6">
        <f>IF(B677&amp;""="","",IFERROR(INDEX('الأصناف'!$B$6:$B$205,MATCH(B677&amp;"",'الأصناف'!$A$6:$A$205,0))&amp;"","كود غير موجود"))</f>
        <v/>
      </c>
      <c r="G677" s="22">
        <f>IF(OR(B677&amp;""="",NOT(ISNUMBER(A677))),"",IF(COUNTIFS($B$6:$B$1505,B677&amp;"",$A$6:$A$1505,"&gt;"&amp;A677)=0,1,0))</f>
        <v/>
      </c>
    </row>
    <row r="678">
      <c r="A678" s="13" t="n"/>
      <c r="B678" s="5" t="n"/>
      <c r="C678" s="17" t="n"/>
      <c r="D678" s="5" t="n"/>
      <c r="E678" s="5" t="n"/>
      <c r="F678" s="6">
        <f>IF(B678&amp;""="","",IFERROR(INDEX('الأصناف'!$B$6:$B$205,MATCH(B678&amp;"",'الأصناف'!$A$6:$A$205,0))&amp;"","كود غير موجود"))</f>
        <v/>
      </c>
      <c r="G678" s="22">
        <f>IF(OR(B678&amp;""="",NOT(ISNUMBER(A678))),"",IF(COUNTIFS($B$6:$B$1505,B678&amp;"",$A$6:$A$1505,"&gt;"&amp;A678)=0,1,0))</f>
        <v/>
      </c>
    </row>
    <row r="679">
      <c r="A679" s="13" t="n"/>
      <c r="B679" s="5" t="n"/>
      <c r="C679" s="17" t="n"/>
      <c r="D679" s="5" t="n"/>
      <c r="E679" s="5" t="n"/>
      <c r="F679" s="6">
        <f>IF(B679&amp;""="","",IFERROR(INDEX('الأصناف'!$B$6:$B$205,MATCH(B679&amp;"",'الأصناف'!$A$6:$A$205,0))&amp;"","كود غير موجود"))</f>
        <v/>
      </c>
      <c r="G679" s="22">
        <f>IF(OR(B679&amp;""="",NOT(ISNUMBER(A679))),"",IF(COUNTIFS($B$6:$B$1505,B679&amp;"",$A$6:$A$1505,"&gt;"&amp;A679)=0,1,0))</f>
        <v/>
      </c>
    </row>
    <row r="680">
      <c r="A680" s="13" t="n"/>
      <c r="B680" s="5" t="n"/>
      <c r="C680" s="17" t="n"/>
      <c r="D680" s="5" t="n"/>
      <c r="E680" s="5" t="n"/>
      <c r="F680" s="6">
        <f>IF(B680&amp;""="","",IFERROR(INDEX('الأصناف'!$B$6:$B$205,MATCH(B680&amp;"",'الأصناف'!$A$6:$A$205,0))&amp;"","كود غير موجود"))</f>
        <v/>
      </c>
      <c r="G680" s="22">
        <f>IF(OR(B680&amp;""="",NOT(ISNUMBER(A680))),"",IF(COUNTIFS($B$6:$B$1505,B680&amp;"",$A$6:$A$1505,"&gt;"&amp;A680)=0,1,0))</f>
        <v/>
      </c>
    </row>
    <row r="681">
      <c r="A681" s="13" t="n"/>
      <c r="B681" s="5" t="n"/>
      <c r="C681" s="17" t="n"/>
      <c r="D681" s="5" t="n"/>
      <c r="E681" s="5" t="n"/>
      <c r="F681" s="6">
        <f>IF(B681&amp;""="","",IFERROR(INDEX('الأصناف'!$B$6:$B$205,MATCH(B681&amp;"",'الأصناف'!$A$6:$A$205,0))&amp;"","كود غير موجود"))</f>
        <v/>
      </c>
      <c r="G681" s="22">
        <f>IF(OR(B681&amp;""="",NOT(ISNUMBER(A681))),"",IF(COUNTIFS($B$6:$B$1505,B681&amp;"",$A$6:$A$1505,"&gt;"&amp;A681)=0,1,0))</f>
        <v/>
      </c>
    </row>
    <row r="682">
      <c r="A682" s="13" t="n"/>
      <c r="B682" s="5" t="n"/>
      <c r="C682" s="17" t="n"/>
      <c r="D682" s="5" t="n"/>
      <c r="E682" s="5" t="n"/>
      <c r="F682" s="6">
        <f>IF(B682&amp;""="","",IFERROR(INDEX('الأصناف'!$B$6:$B$205,MATCH(B682&amp;"",'الأصناف'!$A$6:$A$205,0))&amp;"","كود غير موجود"))</f>
        <v/>
      </c>
      <c r="G682" s="22">
        <f>IF(OR(B682&amp;""="",NOT(ISNUMBER(A682))),"",IF(COUNTIFS($B$6:$B$1505,B682&amp;"",$A$6:$A$1505,"&gt;"&amp;A682)=0,1,0))</f>
        <v/>
      </c>
    </row>
    <row r="683">
      <c r="A683" s="13" t="n"/>
      <c r="B683" s="5" t="n"/>
      <c r="C683" s="17" t="n"/>
      <c r="D683" s="5" t="n"/>
      <c r="E683" s="5" t="n"/>
      <c r="F683" s="6">
        <f>IF(B683&amp;""="","",IFERROR(INDEX('الأصناف'!$B$6:$B$205,MATCH(B683&amp;"",'الأصناف'!$A$6:$A$205,0))&amp;"","كود غير موجود"))</f>
        <v/>
      </c>
      <c r="G683" s="22">
        <f>IF(OR(B683&amp;""="",NOT(ISNUMBER(A683))),"",IF(COUNTIFS($B$6:$B$1505,B683&amp;"",$A$6:$A$1505,"&gt;"&amp;A683)=0,1,0))</f>
        <v/>
      </c>
    </row>
    <row r="684">
      <c r="A684" s="13" t="n"/>
      <c r="B684" s="5" t="n"/>
      <c r="C684" s="17" t="n"/>
      <c r="D684" s="5" t="n"/>
      <c r="E684" s="5" t="n"/>
      <c r="F684" s="6">
        <f>IF(B684&amp;""="","",IFERROR(INDEX('الأصناف'!$B$6:$B$205,MATCH(B684&amp;"",'الأصناف'!$A$6:$A$205,0))&amp;"","كود غير موجود"))</f>
        <v/>
      </c>
      <c r="G684" s="22">
        <f>IF(OR(B684&amp;""="",NOT(ISNUMBER(A684))),"",IF(COUNTIFS($B$6:$B$1505,B684&amp;"",$A$6:$A$1505,"&gt;"&amp;A684)=0,1,0))</f>
        <v/>
      </c>
    </row>
    <row r="685">
      <c r="A685" s="13" t="n"/>
      <c r="B685" s="5" t="n"/>
      <c r="C685" s="17" t="n"/>
      <c r="D685" s="5" t="n"/>
      <c r="E685" s="5" t="n"/>
      <c r="F685" s="6">
        <f>IF(B685&amp;""="","",IFERROR(INDEX('الأصناف'!$B$6:$B$205,MATCH(B685&amp;"",'الأصناف'!$A$6:$A$205,0))&amp;"","كود غير موجود"))</f>
        <v/>
      </c>
      <c r="G685" s="22">
        <f>IF(OR(B685&amp;""="",NOT(ISNUMBER(A685))),"",IF(COUNTIFS($B$6:$B$1505,B685&amp;"",$A$6:$A$1505,"&gt;"&amp;A685)=0,1,0))</f>
        <v/>
      </c>
    </row>
    <row r="686">
      <c r="A686" s="13" t="n"/>
      <c r="B686" s="5" t="n"/>
      <c r="C686" s="17" t="n"/>
      <c r="D686" s="5" t="n"/>
      <c r="E686" s="5" t="n"/>
      <c r="F686" s="6">
        <f>IF(B686&amp;""="","",IFERROR(INDEX('الأصناف'!$B$6:$B$205,MATCH(B686&amp;"",'الأصناف'!$A$6:$A$205,0))&amp;"","كود غير موجود"))</f>
        <v/>
      </c>
      <c r="G686" s="22">
        <f>IF(OR(B686&amp;""="",NOT(ISNUMBER(A686))),"",IF(COUNTIFS($B$6:$B$1505,B686&amp;"",$A$6:$A$1505,"&gt;"&amp;A686)=0,1,0))</f>
        <v/>
      </c>
    </row>
    <row r="687">
      <c r="A687" s="13" t="n"/>
      <c r="B687" s="5" t="n"/>
      <c r="C687" s="17" t="n"/>
      <c r="D687" s="5" t="n"/>
      <c r="E687" s="5" t="n"/>
      <c r="F687" s="6">
        <f>IF(B687&amp;""="","",IFERROR(INDEX('الأصناف'!$B$6:$B$205,MATCH(B687&amp;"",'الأصناف'!$A$6:$A$205,0))&amp;"","كود غير موجود"))</f>
        <v/>
      </c>
      <c r="G687" s="22">
        <f>IF(OR(B687&amp;""="",NOT(ISNUMBER(A687))),"",IF(COUNTIFS($B$6:$B$1505,B687&amp;"",$A$6:$A$1505,"&gt;"&amp;A687)=0,1,0))</f>
        <v/>
      </c>
    </row>
    <row r="688">
      <c r="A688" s="13" t="n"/>
      <c r="B688" s="5" t="n"/>
      <c r="C688" s="17" t="n"/>
      <c r="D688" s="5" t="n"/>
      <c r="E688" s="5" t="n"/>
      <c r="F688" s="6">
        <f>IF(B688&amp;""="","",IFERROR(INDEX('الأصناف'!$B$6:$B$205,MATCH(B688&amp;"",'الأصناف'!$A$6:$A$205,0))&amp;"","كود غير موجود"))</f>
        <v/>
      </c>
      <c r="G688" s="22">
        <f>IF(OR(B688&amp;""="",NOT(ISNUMBER(A688))),"",IF(COUNTIFS($B$6:$B$1505,B688&amp;"",$A$6:$A$1505,"&gt;"&amp;A688)=0,1,0))</f>
        <v/>
      </c>
    </row>
    <row r="689">
      <c r="A689" s="13" t="n"/>
      <c r="B689" s="5" t="n"/>
      <c r="C689" s="17" t="n"/>
      <c r="D689" s="5" t="n"/>
      <c r="E689" s="5" t="n"/>
      <c r="F689" s="6">
        <f>IF(B689&amp;""="","",IFERROR(INDEX('الأصناف'!$B$6:$B$205,MATCH(B689&amp;"",'الأصناف'!$A$6:$A$205,0))&amp;"","كود غير موجود"))</f>
        <v/>
      </c>
      <c r="G689" s="22">
        <f>IF(OR(B689&amp;""="",NOT(ISNUMBER(A689))),"",IF(COUNTIFS($B$6:$B$1505,B689&amp;"",$A$6:$A$1505,"&gt;"&amp;A689)=0,1,0))</f>
        <v/>
      </c>
    </row>
    <row r="690">
      <c r="A690" s="13" t="n"/>
      <c r="B690" s="5" t="n"/>
      <c r="C690" s="17" t="n"/>
      <c r="D690" s="5" t="n"/>
      <c r="E690" s="5" t="n"/>
      <c r="F690" s="6">
        <f>IF(B690&amp;""="","",IFERROR(INDEX('الأصناف'!$B$6:$B$205,MATCH(B690&amp;"",'الأصناف'!$A$6:$A$205,0))&amp;"","كود غير موجود"))</f>
        <v/>
      </c>
      <c r="G690" s="22">
        <f>IF(OR(B690&amp;""="",NOT(ISNUMBER(A690))),"",IF(COUNTIFS($B$6:$B$1505,B690&amp;"",$A$6:$A$1505,"&gt;"&amp;A690)=0,1,0))</f>
        <v/>
      </c>
    </row>
    <row r="691">
      <c r="A691" s="13" t="n"/>
      <c r="B691" s="5" t="n"/>
      <c r="C691" s="17" t="n"/>
      <c r="D691" s="5" t="n"/>
      <c r="E691" s="5" t="n"/>
      <c r="F691" s="6">
        <f>IF(B691&amp;""="","",IFERROR(INDEX('الأصناف'!$B$6:$B$205,MATCH(B691&amp;"",'الأصناف'!$A$6:$A$205,0))&amp;"","كود غير موجود"))</f>
        <v/>
      </c>
      <c r="G691" s="22">
        <f>IF(OR(B691&amp;""="",NOT(ISNUMBER(A691))),"",IF(COUNTIFS($B$6:$B$1505,B691&amp;"",$A$6:$A$1505,"&gt;"&amp;A691)=0,1,0))</f>
        <v/>
      </c>
    </row>
    <row r="692">
      <c r="A692" s="13" t="n"/>
      <c r="B692" s="5" t="n"/>
      <c r="C692" s="17" t="n"/>
      <c r="D692" s="5" t="n"/>
      <c r="E692" s="5" t="n"/>
      <c r="F692" s="6">
        <f>IF(B692&amp;""="","",IFERROR(INDEX('الأصناف'!$B$6:$B$205,MATCH(B692&amp;"",'الأصناف'!$A$6:$A$205,0))&amp;"","كود غير موجود"))</f>
        <v/>
      </c>
      <c r="G692" s="22">
        <f>IF(OR(B692&amp;""="",NOT(ISNUMBER(A692))),"",IF(COUNTIFS($B$6:$B$1505,B692&amp;"",$A$6:$A$1505,"&gt;"&amp;A692)=0,1,0))</f>
        <v/>
      </c>
    </row>
    <row r="693">
      <c r="A693" s="13" t="n"/>
      <c r="B693" s="5" t="n"/>
      <c r="C693" s="17" t="n"/>
      <c r="D693" s="5" t="n"/>
      <c r="E693" s="5" t="n"/>
      <c r="F693" s="6">
        <f>IF(B693&amp;""="","",IFERROR(INDEX('الأصناف'!$B$6:$B$205,MATCH(B693&amp;"",'الأصناف'!$A$6:$A$205,0))&amp;"","كود غير موجود"))</f>
        <v/>
      </c>
      <c r="G693" s="22">
        <f>IF(OR(B693&amp;""="",NOT(ISNUMBER(A693))),"",IF(COUNTIFS($B$6:$B$1505,B693&amp;"",$A$6:$A$1505,"&gt;"&amp;A693)=0,1,0))</f>
        <v/>
      </c>
    </row>
    <row r="694">
      <c r="A694" s="13" t="n"/>
      <c r="B694" s="5" t="n"/>
      <c r="C694" s="17" t="n"/>
      <c r="D694" s="5" t="n"/>
      <c r="E694" s="5" t="n"/>
      <c r="F694" s="6">
        <f>IF(B694&amp;""="","",IFERROR(INDEX('الأصناف'!$B$6:$B$205,MATCH(B694&amp;"",'الأصناف'!$A$6:$A$205,0))&amp;"","كود غير موجود"))</f>
        <v/>
      </c>
      <c r="G694" s="22">
        <f>IF(OR(B694&amp;""="",NOT(ISNUMBER(A694))),"",IF(COUNTIFS($B$6:$B$1505,B694&amp;"",$A$6:$A$1505,"&gt;"&amp;A694)=0,1,0))</f>
        <v/>
      </c>
    </row>
    <row r="695">
      <c r="A695" s="13" t="n"/>
      <c r="B695" s="5" t="n"/>
      <c r="C695" s="17" t="n"/>
      <c r="D695" s="5" t="n"/>
      <c r="E695" s="5" t="n"/>
      <c r="F695" s="6">
        <f>IF(B695&amp;""="","",IFERROR(INDEX('الأصناف'!$B$6:$B$205,MATCH(B695&amp;"",'الأصناف'!$A$6:$A$205,0))&amp;"","كود غير موجود"))</f>
        <v/>
      </c>
      <c r="G695" s="22">
        <f>IF(OR(B695&amp;""="",NOT(ISNUMBER(A695))),"",IF(COUNTIFS($B$6:$B$1505,B695&amp;"",$A$6:$A$1505,"&gt;"&amp;A695)=0,1,0))</f>
        <v/>
      </c>
    </row>
    <row r="696">
      <c r="A696" s="13" t="n"/>
      <c r="B696" s="5" t="n"/>
      <c r="C696" s="17" t="n"/>
      <c r="D696" s="5" t="n"/>
      <c r="E696" s="5" t="n"/>
      <c r="F696" s="6">
        <f>IF(B696&amp;""="","",IFERROR(INDEX('الأصناف'!$B$6:$B$205,MATCH(B696&amp;"",'الأصناف'!$A$6:$A$205,0))&amp;"","كود غير موجود"))</f>
        <v/>
      </c>
      <c r="G696" s="22">
        <f>IF(OR(B696&amp;""="",NOT(ISNUMBER(A696))),"",IF(COUNTIFS($B$6:$B$1505,B696&amp;"",$A$6:$A$1505,"&gt;"&amp;A696)=0,1,0))</f>
        <v/>
      </c>
    </row>
    <row r="697">
      <c r="A697" s="13" t="n"/>
      <c r="B697" s="5" t="n"/>
      <c r="C697" s="17" t="n"/>
      <c r="D697" s="5" t="n"/>
      <c r="E697" s="5" t="n"/>
      <c r="F697" s="6">
        <f>IF(B697&amp;""="","",IFERROR(INDEX('الأصناف'!$B$6:$B$205,MATCH(B697&amp;"",'الأصناف'!$A$6:$A$205,0))&amp;"","كود غير موجود"))</f>
        <v/>
      </c>
      <c r="G697" s="22">
        <f>IF(OR(B697&amp;""="",NOT(ISNUMBER(A697))),"",IF(COUNTIFS($B$6:$B$1505,B697&amp;"",$A$6:$A$1505,"&gt;"&amp;A697)=0,1,0))</f>
        <v/>
      </c>
    </row>
    <row r="698">
      <c r="A698" s="13" t="n"/>
      <c r="B698" s="5" t="n"/>
      <c r="C698" s="17" t="n"/>
      <c r="D698" s="5" t="n"/>
      <c r="E698" s="5" t="n"/>
      <c r="F698" s="6">
        <f>IF(B698&amp;""="","",IFERROR(INDEX('الأصناف'!$B$6:$B$205,MATCH(B698&amp;"",'الأصناف'!$A$6:$A$205,0))&amp;"","كود غير موجود"))</f>
        <v/>
      </c>
      <c r="G698" s="22">
        <f>IF(OR(B698&amp;""="",NOT(ISNUMBER(A698))),"",IF(COUNTIFS($B$6:$B$1505,B698&amp;"",$A$6:$A$1505,"&gt;"&amp;A698)=0,1,0))</f>
        <v/>
      </c>
    </row>
    <row r="699">
      <c r="A699" s="13" t="n"/>
      <c r="B699" s="5" t="n"/>
      <c r="C699" s="17" t="n"/>
      <c r="D699" s="5" t="n"/>
      <c r="E699" s="5" t="n"/>
      <c r="F699" s="6">
        <f>IF(B699&amp;""="","",IFERROR(INDEX('الأصناف'!$B$6:$B$205,MATCH(B699&amp;"",'الأصناف'!$A$6:$A$205,0))&amp;"","كود غير موجود"))</f>
        <v/>
      </c>
      <c r="G699" s="22">
        <f>IF(OR(B699&amp;""="",NOT(ISNUMBER(A699))),"",IF(COUNTIFS($B$6:$B$1505,B699&amp;"",$A$6:$A$1505,"&gt;"&amp;A699)=0,1,0))</f>
        <v/>
      </c>
    </row>
    <row r="700">
      <c r="A700" s="13" t="n"/>
      <c r="B700" s="5" t="n"/>
      <c r="C700" s="17" t="n"/>
      <c r="D700" s="5" t="n"/>
      <c r="E700" s="5" t="n"/>
      <c r="F700" s="6">
        <f>IF(B700&amp;""="","",IFERROR(INDEX('الأصناف'!$B$6:$B$205,MATCH(B700&amp;"",'الأصناف'!$A$6:$A$205,0))&amp;"","كود غير موجود"))</f>
        <v/>
      </c>
      <c r="G700" s="22">
        <f>IF(OR(B700&amp;""="",NOT(ISNUMBER(A700))),"",IF(COUNTIFS($B$6:$B$1505,B700&amp;"",$A$6:$A$1505,"&gt;"&amp;A700)=0,1,0))</f>
        <v/>
      </c>
    </row>
    <row r="701">
      <c r="A701" s="13" t="n"/>
      <c r="B701" s="5" t="n"/>
      <c r="C701" s="17" t="n"/>
      <c r="D701" s="5" t="n"/>
      <c r="E701" s="5" t="n"/>
      <c r="F701" s="6">
        <f>IF(B701&amp;""="","",IFERROR(INDEX('الأصناف'!$B$6:$B$205,MATCH(B701&amp;"",'الأصناف'!$A$6:$A$205,0))&amp;"","كود غير موجود"))</f>
        <v/>
      </c>
      <c r="G701" s="22">
        <f>IF(OR(B701&amp;""="",NOT(ISNUMBER(A701))),"",IF(COUNTIFS($B$6:$B$1505,B701&amp;"",$A$6:$A$1505,"&gt;"&amp;A701)=0,1,0))</f>
        <v/>
      </c>
    </row>
    <row r="702">
      <c r="A702" s="13" t="n"/>
      <c r="B702" s="5" t="n"/>
      <c r="C702" s="17" t="n"/>
      <c r="D702" s="5" t="n"/>
      <c r="E702" s="5" t="n"/>
      <c r="F702" s="6">
        <f>IF(B702&amp;""="","",IFERROR(INDEX('الأصناف'!$B$6:$B$205,MATCH(B702&amp;"",'الأصناف'!$A$6:$A$205,0))&amp;"","كود غير موجود"))</f>
        <v/>
      </c>
      <c r="G702" s="22">
        <f>IF(OR(B702&amp;""="",NOT(ISNUMBER(A702))),"",IF(COUNTIFS($B$6:$B$1505,B702&amp;"",$A$6:$A$1505,"&gt;"&amp;A702)=0,1,0))</f>
        <v/>
      </c>
    </row>
    <row r="703">
      <c r="A703" s="13" t="n"/>
      <c r="B703" s="5" t="n"/>
      <c r="C703" s="17" t="n"/>
      <c r="D703" s="5" t="n"/>
      <c r="E703" s="5" t="n"/>
      <c r="F703" s="6">
        <f>IF(B703&amp;""="","",IFERROR(INDEX('الأصناف'!$B$6:$B$205,MATCH(B703&amp;"",'الأصناف'!$A$6:$A$205,0))&amp;"","كود غير موجود"))</f>
        <v/>
      </c>
      <c r="G703" s="22">
        <f>IF(OR(B703&amp;""="",NOT(ISNUMBER(A703))),"",IF(COUNTIFS($B$6:$B$1505,B703&amp;"",$A$6:$A$1505,"&gt;"&amp;A703)=0,1,0))</f>
        <v/>
      </c>
    </row>
    <row r="704">
      <c r="A704" s="13" t="n"/>
      <c r="B704" s="5" t="n"/>
      <c r="C704" s="17" t="n"/>
      <c r="D704" s="5" t="n"/>
      <c r="E704" s="5" t="n"/>
      <c r="F704" s="6">
        <f>IF(B704&amp;""="","",IFERROR(INDEX('الأصناف'!$B$6:$B$205,MATCH(B704&amp;"",'الأصناف'!$A$6:$A$205,0))&amp;"","كود غير موجود"))</f>
        <v/>
      </c>
      <c r="G704" s="22">
        <f>IF(OR(B704&amp;""="",NOT(ISNUMBER(A704))),"",IF(COUNTIFS($B$6:$B$1505,B704&amp;"",$A$6:$A$1505,"&gt;"&amp;A704)=0,1,0))</f>
        <v/>
      </c>
    </row>
    <row r="705">
      <c r="A705" s="13" t="n"/>
      <c r="B705" s="5" t="n"/>
      <c r="C705" s="17" t="n"/>
      <c r="D705" s="5" t="n"/>
      <c r="E705" s="5" t="n"/>
      <c r="F705" s="6">
        <f>IF(B705&amp;""="","",IFERROR(INDEX('الأصناف'!$B$6:$B$205,MATCH(B705&amp;"",'الأصناف'!$A$6:$A$205,0))&amp;"","كود غير موجود"))</f>
        <v/>
      </c>
      <c r="G705" s="22">
        <f>IF(OR(B705&amp;""="",NOT(ISNUMBER(A705))),"",IF(COUNTIFS($B$6:$B$1505,B705&amp;"",$A$6:$A$1505,"&gt;"&amp;A705)=0,1,0))</f>
        <v/>
      </c>
    </row>
    <row r="706">
      <c r="A706" s="13" t="n"/>
      <c r="B706" s="5" t="n"/>
      <c r="C706" s="17" t="n"/>
      <c r="D706" s="5" t="n"/>
      <c r="E706" s="5" t="n"/>
      <c r="F706" s="6">
        <f>IF(B706&amp;""="","",IFERROR(INDEX('الأصناف'!$B$6:$B$205,MATCH(B706&amp;"",'الأصناف'!$A$6:$A$205,0))&amp;"","كود غير موجود"))</f>
        <v/>
      </c>
      <c r="G706" s="22">
        <f>IF(OR(B706&amp;""="",NOT(ISNUMBER(A706))),"",IF(COUNTIFS($B$6:$B$1505,B706&amp;"",$A$6:$A$1505,"&gt;"&amp;A706)=0,1,0))</f>
        <v/>
      </c>
    </row>
    <row r="707">
      <c r="A707" s="13" t="n"/>
      <c r="B707" s="5" t="n"/>
      <c r="C707" s="17" t="n"/>
      <c r="D707" s="5" t="n"/>
      <c r="E707" s="5" t="n"/>
      <c r="F707" s="6">
        <f>IF(B707&amp;""="","",IFERROR(INDEX('الأصناف'!$B$6:$B$205,MATCH(B707&amp;"",'الأصناف'!$A$6:$A$205,0))&amp;"","كود غير موجود"))</f>
        <v/>
      </c>
      <c r="G707" s="22">
        <f>IF(OR(B707&amp;""="",NOT(ISNUMBER(A707))),"",IF(COUNTIFS($B$6:$B$1505,B707&amp;"",$A$6:$A$1505,"&gt;"&amp;A707)=0,1,0))</f>
        <v/>
      </c>
    </row>
    <row r="708">
      <c r="A708" s="13" t="n"/>
      <c r="B708" s="5" t="n"/>
      <c r="C708" s="17" t="n"/>
      <c r="D708" s="5" t="n"/>
      <c r="E708" s="5" t="n"/>
      <c r="F708" s="6">
        <f>IF(B708&amp;""="","",IFERROR(INDEX('الأصناف'!$B$6:$B$205,MATCH(B708&amp;"",'الأصناف'!$A$6:$A$205,0))&amp;"","كود غير موجود"))</f>
        <v/>
      </c>
      <c r="G708" s="22">
        <f>IF(OR(B708&amp;""="",NOT(ISNUMBER(A708))),"",IF(COUNTIFS($B$6:$B$1505,B708&amp;"",$A$6:$A$1505,"&gt;"&amp;A708)=0,1,0))</f>
        <v/>
      </c>
    </row>
    <row r="709">
      <c r="A709" s="13" t="n"/>
      <c r="B709" s="5" t="n"/>
      <c r="C709" s="17" t="n"/>
      <c r="D709" s="5" t="n"/>
      <c r="E709" s="5" t="n"/>
      <c r="F709" s="6">
        <f>IF(B709&amp;""="","",IFERROR(INDEX('الأصناف'!$B$6:$B$205,MATCH(B709&amp;"",'الأصناف'!$A$6:$A$205,0))&amp;"","كود غير موجود"))</f>
        <v/>
      </c>
      <c r="G709" s="22">
        <f>IF(OR(B709&amp;""="",NOT(ISNUMBER(A709))),"",IF(COUNTIFS($B$6:$B$1505,B709&amp;"",$A$6:$A$1505,"&gt;"&amp;A709)=0,1,0))</f>
        <v/>
      </c>
    </row>
    <row r="710">
      <c r="A710" s="13" t="n"/>
      <c r="B710" s="5" t="n"/>
      <c r="C710" s="17" t="n"/>
      <c r="D710" s="5" t="n"/>
      <c r="E710" s="5" t="n"/>
      <c r="F710" s="6">
        <f>IF(B710&amp;""="","",IFERROR(INDEX('الأصناف'!$B$6:$B$205,MATCH(B710&amp;"",'الأصناف'!$A$6:$A$205,0))&amp;"","كود غير موجود"))</f>
        <v/>
      </c>
      <c r="G710" s="22">
        <f>IF(OR(B710&amp;""="",NOT(ISNUMBER(A710))),"",IF(COUNTIFS($B$6:$B$1505,B710&amp;"",$A$6:$A$1505,"&gt;"&amp;A710)=0,1,0))</f>
        <v/>
      </c>
    </row>
    <row r="711">
      <c r="A711" s="13" t="n"/>
      <c r="B711" s="5" t="n"/>
      <c r="C711" s="17" t="n"/>
      <c r="D711" s="5" t="n"/>
      <c r="E711" s="5" t="n"/>
      <c r="F711" s="6">
        <f>IF(B711&amp;""="","",IFERROR(INDEX('الأصناف'!$B$6:$B$205,MATCH(B711&amp;"",'الأصناف'!$A$6:$A$205,0))&amp;"","كود غير موجود"))</f>
        <v/>
      </c>
      <c r="G711" s="22">
        <f>IF(OR(B711&amp;""="",NOT(ISNUMBER(A711))),"",IF(COUNTIFS($B$6:$B$1505,B711&amp;"",$A$6:$A$1505,"&gt;"&amp;A711)=0,1,0))</f>
        <v/>
      </c>
    </row>
    <row r="712">
      <c r="A712" s="13" t="n"/>
      <c r="B712" s="5" t="n"/>
      <c r="C712" s="17" t="n"/>
      <c r="D712" s="5" t="n"/>
      <c r="E712" s="5" t="n"/>
      <c r="F712" s="6">
        <f>IF(B712&amp;""="","",IFERROR(INDEX('الأصناف'!$B$6:$B$205,MATCH(B712&amp;"",'الأصناف'!$A$6:$A$205,0))&amp;"","كود غير موجود"))</f>
        <v/>
      </c>
      <c r="G712" s="22">
        <f>IF(OR(B712&amp;""="",NOT(ISNUMBER(A712))),"",IF(COUNTIFS($B$6:$B$1505,B712&amp;"",$A$6:$A$1505,"&gt;"&amp;A712)=0,1,0))</f>
        <v/>
      </c>
    </row>
    <row r="713">
      <c r="A713" s="13" t="n"/>
      <c r="B713" s="5" t="n"/>
      <c r="C713" s="17" t="n"/>
      <c r="D713" s="5" t="n"/>
      <c r="E713" s="5" t="n"/>
      <c r="F713" s="6">
        <f>IF(B713&amp;""="","",IFERROR(INDEX('الأصناف'!$B$6:$B$205,MATCH(B713&amp;"",'الأصناف'!$A$6:$A$205,0))&amp;"","كود غير موجود"))</f>
        <v/>
      </c>
      <c r="G713" s="22">
        <f>IF(OR(B713&amp;""="",NOT(ISNUMBER(A713))),"",IF(COUNTIFS($B$6:$B$1505,B713&amp;"",$A$6:$A$1505,"&gt;"&amp;A713)=0,1,0))</f>
        <v/>
      </c>
    </row>
    <row r="714">
      <c r="A714" s="13" t="n"/>
      <c r="B714" s="5" t="n"/>
      <c r="C714" s="17" t="n"/>
      <c r="D714" s="5" t="n"/>
      <c r="E714" s="5" t="n"/>
      <c r="F714" s="6">
        <f>IF(B714&amp;""="","",IFERROR(INDEX('الأصناف'!$B$6:$B$205,MATCH(B714&amp;"",'الأصناف'!$A$6:$A$205,0))&amp;"","كود غير موجود"))</f>
        <v/>
      </c>
      <c r="G714" s="22">
        <f>IF(OR(B714&amp;""="",NOT(ISNUMBER(A714))),"",IF(COUNTIFS($B$6:$B$1505,B714&amp;"",$A$6:$A$1505,"&gt;"&amp;A714)=0,1,0))</f>
        <v/>
      </c>
    </row>
    <row r="715">
      <c r="A715" s="13" t="n"/>
      <c r="B715" s="5" t="n"/>
      <c r="C715" s="17" t="n"/>
      <c r="D715" s="5" t="n"/>
      <c r="E715" s="5" t="n"/>
      <c r="F715" s="6">
        <f>IF(B715&amp;""="","",IFERROR(INDEX('الأصناف'!$B$6:$B$205,MATCH(B715&amp;"",'الأصناف'!$A$6:$A$205,0))&amp;"","كود غير موجود"))</f>
        <v/>
      </c>
      <c r="G715" s="22">
        <f>IF(OR(B715&amp;""="",NOT(ISNUMBER(A715))),"",IF(COUNTIFS($B$6:$B$1505,B715&amp;"",$A$6:$A$1505,"&gt;"&amp;A715)=0,1,0))</f>
        <v/>
      </c>
    </row>
    <row r="716">
      <c r="A716" s="13" t="n"/>
      <c r="B716" s="5" t="n"/>
      <c r="C716" s="17" t="n"/>
      <c r="D716" s="5" t="n"/>
      <c r="E716" s="5" t="n"/>
      <c r="F716" s="6">
        <f>IF(B716&amp;""="","",IFERROR(INDEX('الأصناف'!$B$6:$B$205,MATCH(B716&amp;"",'الأصناف'!$A$6:$A$205,0))&amp;"","كود غير موجود"))</f>
        <v/>
      </c>
      <c r="G716" s="22">
        <f>IF(OR(B716&amp;""="",NOT(ISNUMBER(A716))),"",IF(COUNTIFS($B$6:$B$1505,B716&amp;"",$A$6:$A$1505,"&gt;"&amp;A716)=0,1,0))</f>
        <v/>
      </c>
    </row>
    <row r="717">
      <c r="A717" s="13" t="n"/>
      <c r="B717" s="5" t="n"/>
      <c r="C717" s="17" t="n"/>
      <c r="D717" s="5" t="n"/>
      <c r="E717" s="5" t="n"/>
      <c r="F717" s="6">
        <f>IF(B717&amp;""="","",IFERROR(INDEX('الأصناف'!$B$6:$B$205,MATCH(B717&amp;"",'الأصناف'!$A$6:$A$205,0))&amp;"","كود غير موجود"))</f>
        <v/>
      </c>
      <c r="G717" s="22">
        <f>IF(OR(B717&amp;""="",NOT(ISNUMBER(A717))),"",IF(COUNTIFS($B$6:$B$1505,B717&amp;"",$A$6:$A$1505,"&gt;"&amp;A717)=0,1,0))</f>
        <v/>
      </c>
    </row>
    <row r="718">
      <c r="A718" s="13" t="n"/>
      <c r="B718" s="5" t="n"/>
      <c r="C718" s="17" t="n"/>
      <c r="D718" s="5" t="n"/>
      <c r="E718" s="5" t="n"/>
      <c r="F718" s="6">
        <f>IF(B718&amp;""="","",IFERROR(INDEX('الأصناف'!$B$6:$B$205,MATCH(B718&amp;"",'الأصناف'!$A$6:$A$205,0))&amp;"","كود غير موجود"))</f>
        <v/>
      </c>
      <c r="G718" s="22">
        <f>IF(OR(B718&amp;""="",NOT(ISNUMBER(A718))),"",IF(COUNTIFS($B$6:$B$1505,B718&amp;"",$A$6:$A$1505,"&gt;"&amp;A718)=0,1,0))</f>
        <v/>
      </c>
    </row>
    <row r="719">
      <c r="A719" s="13" t="n"/>
      <c r="B719" s="5" t="n"/>
      <c r="C719" s="17" t="n"/>
      <c r="D719" s="5" t="n"/>
      <c r="E719" s="5" t="n"/>
      <c r="F719" s="6">
        <f>IF(B719&amp;""="","",IFERROR(INDEX('الأصناف'!$B$6:$B$205,MATCH(B719&amp;"",'الأصناف'!$A$6:$A$205,0))&amp;"","كود غير موجود"))</f>
        <v/>
      </c>
      <c r="G719" s="22">
        <f>IF(OR(B719&amp;""="",NOT(ISNUMBER(A719))),"",IF(COUNTIFS($B$6:$B$1505,B719&amp;"",$A$6:$A$1505,"&gt;"&amp;A719)=0,1,0))</f>
        <v/>
      </c>
    </row>
    <row r="720">
      <c r="A720" s="13" t="n"/>
      <c r="B720" s="5" t="n"/>
      <c r="C720" s="17" t="n"/>
      <c r="D720" s="5" t="n"/>
      <c r="E720" s="5" t="n"/>
      <c r="F720" s="6">
        <f>IF(B720&amp;""="","",IFERROR(INDEX('الأصناف'!$B$6:$B$205,MATCH(B720&amp;"",'الأصناف'!$A$6:$A$205,0))&amp;"","كود غير موجود"))</f>
        <v/>
      </c>
      <c r="G720" s="22">
        <f>IF(OR(B720&amp;""="",NOT(ISNUMBER(A720))),"",IF(COUNTIFS($B$6:$B$1505,B720&amp;"",$A$6:$A$1505,"&gt;"&amp;A720)=0,1,0))</f>
        <v/>
      </c>
    </row>
    <row r="721">
      <c r="A721" s="13" t="n"/>
      <c r="B721" s="5" t="n"/>
      <c r="C721" s="17" t="n"/>
      <c r="D721" s="5" t="n"/>
      <c r="E721" s="5" t="n"/>
      <c r="F721" s="6">
        <f>IF(B721&amp;""="","",IFERROR(INDEX('الأصناف'!$B$6:$B$205,MATCH(B721&amp;"",'الأصناف'!$A$6:$A$205,0))&amp;"","كود غير موجود"))</f>
        <v/>
      </c>
      <c r="G721" s="22">
        <f>IF(OR(B721&amp;""="",NOT(ISNUMBER(A721))),"",IF(COUNTIFS($B$6:$B$1505,B721&amp;"",$A$6:$A$1505,"&gt;"&amp;A721)=0,1,0))</f>
        <v/>
      </c>
    </row>
    <row r="722">
      <c r="A722" s="13" t="n"/>
      <c r="B722" s="5" t="n"/>
      <c r="C722" s="17" t="n"/>
      <c r="D722" s="5" t="n"/>
      <c r="E722" s="5" t="n"/>
      <c r="F722" s="6">
        <f>IF(B722&amp;""="","",IFERROR(INDEX('الأصناف'!$B$6:$B$205,MATCH(B722&amp;"",'الأصناف'!$A$6:$A$205,0))&amp;"","كود غير موجود"))</f>
        <v/>
      </c>
      <c r="G722" s="22">
        <f>IF(OR(B722&amp;""="",NOT(ISNUMBER(A722))),"",IF(COUNTIFS($B$6:$B$1505,B722&amp;"",$A$6:$A$1505,"&gt;"&amp;A722)=0,1,0))</f>
        <v/>
      </c>
    </row>
    <row r="723">
      <c r="A723" s="13" t="n"/>
      <c r="B723" s="5" t="n"/>
      <c r="C723" s="17" t="n"/>
      <c r="D723" s="5" t="n"/>
      <c r="E723" s="5" t="n"/>
      <c r="F723" s="6">
        <f>IF(B723&amp;""="","",IFERROR(INDEX('الأصناف'!$B$6:$B$205,MATCH(B723&amp;"",'الأصناف'!$A$6:$A$205,0))&amp;"","كود غير موجود"))</f>
        <v/>
      </c>
      <c r="G723" s="22">
        <f>IF(OR(B723&amp;""="",NOT(ISNUMBER(A723))),"",IF(COUNTIFS($B$6:$B$1505,B723&amp;"",$A$6:$A$1505,"&gt;"&amp;A723)=0,1,0))</f>
        <v/>
      </c>
    </row>
    <row r="724">
      <c r="A724" s="13" t="n"/>
      <c r="B724" s="5" t="n"/>
      <c r="C724" s="17" t="n"/>
      <c r="D724" s="5" t="n"/>
      <c r="E724" s="5" t="n"/>
      <c r="F724" s="6">
        <f>IF(B724&amp;""="","",IFERROR(INDEX('الأصناف'!$B$6:$B$205,MATCH(B724&amp;"",'الأصناف'!$A$6:$A$205,0))&amp;"","كود غير موجود"))</f>
        <v/>
      </c>
      <c r="G724" s="22">
        <f>IF(OR(B724&amp;""="",NOT(ISNUMBER(A724))),"",IF(COUNTIFS($B$6:$B$1505,B724&amp;"",$A$6:$A$1505,"&gt;"&amp;A724)=0,1,0))</f>
        <v/>
      </c>
    </row>
    <row r="725">
      <c r="A725" s="13" t="n"/>
      <c r="B725" s="5" t="n"/>
      <c r="C725" s="17" t="n"/>
      <c r="D725" s="5" t="n"/>
      <c r="E725" s="5" t="n"/>
      <c r="F725" s="6">
        <f>IF(B725&amp;""="","",IFERROR(INDEX('الأصناف'!$B$6:$B$205,MATCH(B725&amp;"",'الأصناف'!$A$6:$A$205,0))&amp;"","كود غير موجود"))</f>
        <v/>
      </c>
      <c r="G725" s="22">
        <f>IF(OR(B725&amp;""="",NOT(ISNUMBER(A725))),"",IF(COUNTIFS($B$6:$B$1505,B725&amp;"",$A$6:$A$1505,"&gt;"&amp;A725)=0,1,0))</f>
        <v/>
      </c>
    </row>
    <row r="726">
      <c r="A726" s="13" t="n"/>
      <c r="B726" s="5" t="n"/>
      <c r="C726" s="17" t="n"/>
      <c r="D726" s="5" t="n"/>
      <c r="E726" s="5" t="n"/>
      <c r="F726" s="6">
        <f>IF(B726&amp;""="","",IFERROR(INDEX('الأصناف'!$B$6:$B$205,MATCH(B726&amp;"",'الأصناف'!$A$6:$A$205,0))&amp;"","كود غير موجود"))</f>
        <v/>
      </c>
      <c r="G726" s="22">
        <f>IF(OR(B726&amp;""="",NOT(ISNUMBER(A726))),"",IF(COUNTIFS($B$6:$B$1505,B726&amp;"",$A$6:$A$1505,"&gt;"&amp;A726)=0,1,0))</f>
        <v/>
      </c>
    </row>
    <row r="727">
      <c r="A727" s="13" t="n"/>
      <c r="B727" s="5" t="n"/>
      <c r="C727" s="17" t="n"/>
      <c r="D727" s="5" t="n"/>
      <c r="E727" s="5" t="n"/>
      <c r="F727" s="6">
        <f>IF(B727&amp;""="","",IFERROR(INDEX('الأصناف'!$B$6:$B$205,MATCH(B727&amp;"",'الأصناف'!$A$6:$A$205,0))&amp;"","كود غير موجود"))</f>
        <v/>
      </c>
      <c r="G727" s="22">
        <f>IF(OR(B727&amp;""="",NOT(ISNUMBER(A727))),"",IF(COUNTIFS($B$6:$B$1505,B727&amp;"",$A$6:$A$1505,"&gt;"&amp;A727)=0,1,0))</f>
        <v/>
      </c>
    </row>
    <row r="728">
      <c r="A728" s="13" t="n"/>
      <c r="B728" s="5" t="n"/>
      <c r="C728" s="17" t="n"/>
      <c r="D728" s="5" t="n"/>
      <c r="E728" s="5" t="n"/>
      <c r="F728" s="6">
        <f>IF(B728&amp;""="","",IFERROR(INDEX('الأصناف'!$B$6:$B$205,MATCH(B728&amp;"",'الأصناف'!$A$6:$A$205,0))&amp;"","كود غير موجود"))</f>
        <v/>
      </c>
      <c r="G728" s="22">
        <f>IF(OR(B728&amp;""="",NOT(ISNUMBER(A728))),"",IF(COUNTIFS($B$6:$B$1505,B728&amp;"",$A$6:$A$1505,"&gt;"&amp;A728)=0,1,0))</f>
        <v/>
      </c>
    </row>
    <row r="729">
      <c r="A729" s="13" t="n"/>
      <c r="B729" s="5" t="n"/>
      <c r="C729" s="17" t="n"/>
      <c r="D729" s="5" t="n"/>
      <c r="E729" s="5" t="n"/>
      <c r="F729" s="6">
        <f>IF(B729&amp;""="","",IFERROR(INDEX('الأصناف'!$B$6:$B$205,MATCH(B729&amp;"",'الأصناف'!$A$6:$A$205,0))&amp;"","كود غير موجود"))</f>
        <v/>
      </c>
      <c r="G729" s="22">
        <f>IF(OR(B729&amp;""="",NOT(ISNUMBER(A729))),"",IF(COUNTIFS($B$6:$B$1505,B729&amp;"",$A$6:$A$1505,"&gt;"&amp;A729)=0,1,0))</f>
        <v/>
      </c>
    </row>
    <row r="730">
      <c r="A730" s="13" t="n"/>
      <c r="B730" s="5" t="n"/>
      <c r="C730" s="17" t="n"/>
      <c r="D730" s="5" t="n"/>
      <c r="E730" s="5" t="n"/>
      <c r="F730" s="6">
        <f>IF(B730&amp;""="","",IFERROR(INDEX('الأصناف'!$B$6:$B$205,MATCH(B730&amp;"",'الأصناف'!$A$6:$A$205,0))&amp;"","كود غير موجود"))</f>
        <v/>
      </c>
      <c r="G730" s="22">
        <f>IF(OR(B730&amp;""="",NOT(ISNUMBER(A730))),"",IF(COUNTIFS($B$6:$B$1505,B730&amp;"",$A$6:$A$1505,"&gt;"&amp;A730)=0,1,0))</f>
        <v/>
      </c>
    </row>
    <row r="731">
      <c r="A731" s="13" t="n"/>
      <c r="B731" s="5" t="n"/>
      <c r="C731" s="17" t="n"/>
      <c r="D731" s="5" t="n"/>
      <c r="E731" s="5" t="n"/>
      <c r="F731" s="6">
        <f>IF(B731&amp;""="","",IFERROR(INDEX('الأصناف'!$B$6:$B$205,MATCH(B731&amp;"",'الأصناف'!$A$6:$A$205,0))&amp;"","كود غير موجود"))</f>
        <v/>
      </c>
      <c r="G731" s="22">
        <f>IF(OR(B731&amp;""="",NOT(ISNUMBER(A731))),"",IF(COUNTIFS($B$6:$B$1505,B731&amp;"",$A$6:$A$1505,"&gt;"&amp;A731)=0,1,0))</f>
        <v/>
      </c>
    </row>
    <row r="732">
      <c r="A732" s="13" t="n"/>
      <c r="B732" s="5" t="n"/>
      <c r="C732" s="17" t="n"/>
      <c r="D732" s="5" t="n"/>
      <c r="E732" s="5" t="n"/>
      <c r="F732" s="6">
        <f>IF(B732&amp;""="","",IFERROR(INDEX('الأصناف'!$B$6:$B$205,MATCH(B732&amp;"",'الأصناف'!$A$6:$A$205,0))&amp;"","كود غير موجود"))</f>
        <v/>
      </c>
      <c r="G732" s="22">
        <f>IF(OR(B732&amp;""="",NOT(ISNUMBER(A732))),"",IF(COUNTIFS($B$6:$B$1505,B732&amp;"",$A$6:$A$1505,"&gt;"&amp;A732)=0,1,0))</f>
        <v/>
      </c>
    </row>
    <row r="733">
      <c r="A733" s="13" t="n"/>
      <c r="B733" s="5" t="n"/>
      <c r="C733" s="17" t="n"/>
      <c r="D733" s="5" t="n"/>
      <c r="E733" s="5" t="n"/>
      <c r="F733" s="6">
        <f>IF(B733&amp;""="","",IFERROR(INDEX('الأصناف'!$B$6:$B$205,MATCH(B733&amp;"",'الأصناف'!$A$6:$A$205,0))&amp;"","كود غير موجود"))</f>
        <v/>
      </c>
      <c r="G733" s="22">
        <f>IF(OR(B733&amp;""="",NOT(ISNUMBER(A733))),"",IF(COUNTIFS($B$6:$B$1505,B733&amp;"",$A$6:$A$1505,"&gt;"&amp;A733)=0,1,0))</f>
        <v/>
      </c>
    </row>
    <row r="734">
      <c r="A734" s="13" t="n"/>
      <c r="B734" s="5" t="n"/>
      <c r="C734" s="17" t="n"/>
      <c r="D734" s="5" t="n"/>
      <c r="E734" s="5" t="n"/>
      <c r="F734" s="6">
        <f>IF(B734&amp;""="","",IFERROR(INDEX('الأصناف'!$B$6:$B$205,MATCH(B734&amp;"",'الأصناف'!$A$6:$A$205,0))&amp;"","كود غير موجود"))</f>
        <v/>
      </c>
      <c r="G734" s="22">
        <f>IF(OR(B734&amp;""="",NOT(ISNUMBER(A734))),"",IF(COUNTIFS($B$6:$B$1505,B734&amp;"",$A$6:$A$1505,"&gt;"&amp;A734)=0,1,0))</f>
        <v/>
      </c>
    </row>
    <row r="735">
      <c r="A735" s="13" t="n"/>
      <c r="B735" s="5" t="n"/>
      <c r="C735" s="17" t="n"/>
      <c r="D735" s="5" t="n"/>
      <c r="E735" s="5" t="n"/>
      <c r="F735" s="6">
        <f>IF(B735&amp;""="","",IFERROR(INDEX('الأصناف'!$B$6:$B$205,MATCH(B735&amp;"",'الأصناف'!$A$6:$A$205,0))&amp;"","كود غير موجود"))</f>
        <v/>
      </c>
      <c r="G735" s="22">
        <f>IF(OR(B735&amp;""="",NOT(ISNUMBER(A735))),"",IF(COUNTIFS($B$6:$B$1505,B735&amp;"",$A$6:$A$1505,"&gt;"&amp;A735)=0,1,0))</f>
        <v/>
      </c>
    </row>
    <row r="736">
      <c r="A736" s="13" t="n"/>
      <c r="B736" s="5" t="n"/>
      <c r="C736" s="17" t="n"/>
      <c r="D736" s="5" t="n"/>
      <c r="E736" s="5" t="n"/>
      <c r="F736" s="6">
        <f>IF(B736&amp;""="","",IFERROR(INDEX('الأصناف'!$B$6:$B$205,MATCH(B736&amp;"",'الأصناف'!$A$6:$A$205,0))&amp;"","كود غير موجود"))</f>
        <v/>
      </c>
      <c r="G736" s="22">
        <f>IF(OR(B736&amp;""="",NOT(ISNUMBER(A736))),"",IF(COUNTIFS($B$6:$B$1505,B736&amp;"",$A$6:$A$1505,"&gt;"&amp;A736)=0,1,0))</f>
        <v/>
      </c>
    </row>
    <row r="737">
      <c r="A737" s="13" t="n"/>
      <c r="B737" s="5" t="n"/>
      <c r="C737" s="17" t="n"/>
      <c r="D737" s="5" t="n"/>
      <c r="E737" s="5" t="n"/>
      <c r="F737" s="6">
        <f>IF(B737&amp;""="","",IFERROR(INDEX('الأصناف'!$B$6:$B$205,MATCH(B737&amp;"",'الأصناف'!$A$6:$A$205,0))&amp;"","كود غير موجود"))</f>
        <v/>
      </c>
      <c r="G737" s="22">
        <f>IF(OR(B737&amp;""="",NOT(ISNUMBER(A737))),"",IF(COUNTIFS($B$6:$B$1505,B737&amp;"",$A$6:$A$1505,"&gt;"&amp;A737)=0,1,0))</f>
        <v/>
      </c>
    </row>
    <row r="738">
      <c r="A738" s="13" t="n"/>
      <c r="B738" s="5" t="n"/>
      <c r="C738" s="17" t="n"/>
      <c r="D738" s="5" t="n"/>
      <c r="E738" s="5" t="n"/>
      <c r="F738" s="6">
        <f>IF(B738&amp;""="","",IFERROR(INDEX('الأصناف'!$B$6:$B$205,MATCH(B738&amp;"",'الأصناف'!$A$6:$A$205,0))&amp;"","كود غير موجود"))</f>
        <v/>
      </c>
      <c r="G738" s="22">
        <f>IF(OR(B738&amp;""="",NOT(ISNUMBER(A738))),"",IF(COUNTIFS($B$6:$B$1505,B738&amp;"",$A$6:$A$1505,"&gt;"&amp;A738)=0,1,0))</f>
        <v/>
      </c>
    </row>
    <row r="739">
      <c r="A739" s="13" t="n"/>
      <c r="B739" s="5" t="n"/>
      <c r="C739" s="17" t="n"/>
      <c r="D739" s="5" t="n"/>
      <c r="E739" s="5" t="n"/>
      <c r="F739" s="6">
        <f>IF(B739&amp;""="","",IFERROR(INDEX('الأصناف'!$B$6:$B$205,MATCH(B739&amp;"",'الأصناف'!$A$6:$A$205,0))&amp;"","كود غير موجود"))</f>
        <v/>
      </c>
      <c r="G739" s="22">
        <f>IF(OR(B739&amp;""="",NOT(ISNUMBER(A739))),"",IF(COUNTIFS($B$6:$B$1505,B739&amp;"",$A$6:$A$1505,"&gt;"&amp;A739)=0,1,0))</f>
        <v/>
      </c>
    </row>
    <row r="740">
      <c r="A740" s="13" t="n"/>
      <c r="B740" s="5" t="n"/>
      <c r="C740" s="17" t="n"/>
      <c r="D740" s="5" t="n"/>
      <c r="E740" s="5" t="n"/>
      <c r="F740" s="6">
        <f>IF(B740&amp;""="","",IFERROR(INDEX('الأصناف'!$B$6:$B$205,MATCH(B740&amp;"",'الأصناف'!$A$6:$A$205,0))&amp;"","كود غير موجود"))</f>
        <v/>
      </c>
      <c r="G740" s="22">
        <f>IF(OR(B740&amp;""="",NOT(ISNUMBER(A740))),"",IF(COUNTIFS($B$6:$B$1505,B740&amp;"",$A$6:$A$1505,"&gt;"&amp;A740)=0,1,0))</f>
        <v/>
      </c>
    </row>
    <row r="741">
      <c r="A741" s="13" t="n"/>
      <c r="B741" s="5" t="n"/>
      <c r="C741" s="17" t="n"/>
      <c r="D741" s="5" t="n"/>
      <c r="E741" s="5" t="n"/>
      <c r="F741" s="6">
        <f>IF(B741&amp;""="","",IFERROR(INDEX('الأصناف'!$B$6:$B$205,MATCH(B741&amp;"",'الأصناف'!$A$6:$A$205,0))&amp;"","كود غير موجود"))</f>
        <v/>
      </c>
      <c r="G741" s="22">
        <f>IF(OR(B741&amp;""="",NOT(ISNUMBER(A741))),"",IF(COUNTIFS($B$6:$B$1505,B741&amp;"",$A$6:$A$1505,"&gt;"&amp;A741)=0,1,0))</f>
        <v/>
      </c>
    </row>
    <row r="742">
      <c r="A742" s="13" t="n"/>
      <c r="B742" s="5" t="n"/>
      <c r="C742" s="17" t="n"/>
      <c r="D742" s="5" t="n"/>
      <c r="E742" s="5" t="n"/>
      <c r="F742" s="6">
        <f>IF(B742&amp;""="","",IFERROR(INDEX('الأصناف'!$B$6:$B$205,MATCH(B742&amp;"",'الأصناف'!$A$6:$A$205,0))&amp;"","كود غير موجود"))</f>
        <v/>
      </c>
      <c r="G742" s="22">
        <f>IF(OR(B742&amp;""="",NOT(ISNUMBER(A742))),"",IF(COUNTIFS($B$6:$B$1505,B742&amp;"",$A$6:$A$1505,"&gt;"&amp;A742)=0,1,0))</f>
        <v/>
      </c>
    </row>
    <row r="743">
      <c r="A743" s="13" t="n"/>
      <c r="B743" s="5" t="n"/>
      <c r="C743" s="17" t="n"/>
      <c r="D743" s="5" t="n"/>
      <c r="E743" s="5" t="n"/>
      <c r="F743" s="6">
        <f>IF(B743&amp;""="","",IFERROR(INDEX('الأصناف'!$B$6:$B$205,MATCH(B743&amp;"",'الأصناف'!$A$6:$A$205,0))&amp;"","كود غير موجود"))</f>
        <v/>
      </c>
      <c r="G743" s="22">
        <f>IF(OR(B743&amp;""="",NOT(ISNUMBER(A743))),"",IF(COUNTIFS($B$6:$B$1505,B743&amp;"",$A$6:$A$1505,"&gt;"&amp;A743)=0,1,0))</f>
        <v/>
      </c>
    </row>
    <row r="744">
      <c r="A744" s="13" t="n"/>
      <c r="B744" s="5" t="n"/>
      <c r="C744" s="17" t="n"/>
      <c r="D744" s="5" t="n"/>
      <c r="E744" s="5" t="n"/>
      <c r="F744" s="6">
        <f>IF(B744&amp;""="","",IFERROR(INDEX('الأصناف'!$B$6:$B$205,MATCH(B744&amp;"",'الأصناف'!$A$6:$A$205,0))&amp;"","كود غير موجود"))</f>
        <v/>
      </c>
      <c r="G744" s="22">
        <f>IF(OR(B744&amp;""="",NOT(ISNUMBER(A744))),"",IF(COUNTIFS($B$6:$B$1505,B744&amp;"",$A$6:$A$1505,"&gt;"&amp;A744)=0,1,0))</f>
        <v/>
      </c>
    </row>
    <row r="745">
      <c r="A745" s="13" t="n"/>
      <c r="B745" s="5" t="n"/>
      <c r="C745" s="17" t="n"/>
      <c r="D745" s="5" t="n"/>
      <c r="E745" s="5" t="n"/>
      <c r="F745" s="6">
        <f>IF(B745&amp;""="","",IFERROR(INDEX('الأصناف'!$B$6:$B$205,MATCH(B745&amp;"",'الأصناف'!$A$6:$A$205,0))&amp;"","كود غير موجود"))</f>
        <v/>
      </c>
      <c r="G745" s="22">
        <f>IF(OR(B745&amp;""="",NOT(ISNUMBER(A745))),"",IF(COUNTIFS($B$6:$B$1505,B745&amp;"",$A$6:$A$1505,"&gt;"&amp;A745)=0,1,0))</f>
        <v/>
      </c>
    </row>
    <row r="746">
      <c r="A746" s="13" t="n"/>
      <c r="B746" s="5" t="n"/>
      <c r="C746" s="17" t="n"/>
      <c r="D746" s="5" t="n"/>
      <c r="E746" s="5" t="n"/>
      <c r="F746" s="6">
        <f>IF(B746&amp;""="","",IFERROR(INDEX('الأصناف'!$B$6:$B$205,MATCH(B746&amp;"",'الأصناف'!$A$6:$A$205,0))&amp;"","كود غير موجود"))</f>
        <v/>
      </c>
      <c r="G746" s="22">
        <f>IF(OR(B746&amp;""="",NOT(ISNUMBER(A746))),"",IF(COUNTIFS($B$6:$B$1505,B746&amp;"",$A$6:$A$1505,"&gt;"&amp;A746)=0,1,0))</f>
        <v/>
      </c>
    </row>
    <row r="747">
      <c r="A747" s="13" t="n"/>
      <c r="B747" s="5" t="n"/>
      <c r="C747" s="17" t="n"/>
      <c r="D747" s="5" t="n"/>
      <c r="E747" s="5" t="n"/>
      <c r="F747" s="6">
        <f>IF(B747&amp;""="","",IFERROR(INDEX('الأصناف'!$B$6:$B$205,MATCH(B747&amp;"",'الأصناف'!$A$6:$A$205,0))&amp;"","كود غير موجود"))</f>
        <v/>
      </c>
      <c r="G747" s="22">
        <f>IF(OR(B747&amp;""="",NOT(ISNUMBER(A747))),"",IF(COUNTIFS($B$6:$B$1505,B747&amp;"",$A$6:$A$1505,"&gt;"&amp;A747)=0,1,0))</f>
        <v/>
      </c>
    </row>
    <row r="748">
      <c r="A748" s="13" t="n"/>
      <c r="B748" s="5" t="n"/>
      <c r="C748" s="17" t="n"/>
      <c r="D748" s="5" t="n"/>
      <c r="E748" s="5" t="n"/>
      <c r="F748" s="6">
        <f>IF(B748&amp;""="","",IFERROR(INDEX('الأصناف'!$B$6:$B$205,MATCH(B748&amp;"",'الأصناف'!$A$6:$A$205,0))&amp;"","كود غير موجود"))</f>
        <v/>
      </c>
      <c r="G748" s="22">
        <f>IF(OR(B748&amp;""="",NOT(ISNUMBER(A748))),"",IF(COUNTIFS($B$6:$B$1505,B748&amp;"",$A$6:$A$1505,"&gt;"&amp;A748)=0,1,0))</f>
        <v/>
      </c>
    </row>
    <row r="749">
      <c r="A749" s="13" t="n"/>
      <c r="B749" s="5" t="n"/>
      <c r="C749" s="17" t="n"/>
      <c r="D749" s="5" t="n"/>
      <c r="E749" s="5" t="n"/>
      <c r="F749" s="6">
        <f>IF(B749&amp;""="","",IFERROR(INDEX('الأصناف'!$B$6:$B$205,MATCH(B749&amp;"",'الأصناف'!$A$6:$A$205,0))&amp;"","كود غير موجود"))</f>
        <v/>
      </c>
      <c r="G749" s="22">
        <f>IF(OR(B749&amp;""="",NOT(ISNUMBER(A749))),"",IF(COUNTIFS($B$6:$B$1505,B749&amp;"",$A$6:$A$1505,"&gt;"&amp;A749)=0,1,0))</f>
        <v/>
      </c>
    </row>
    <row r="750">
      <c r="A750" s="13" t="n"/>
      <c r="B750" s="5" t="n"/>
      <c r="C750" s="17" t="n"/>
      <c r="D750" s="5" t="n"/>
      <c r="E750" s="5" t="n"/>
      <c r="F750" s="6">
        <f>IF(B750&amp;""="","",IFERROR(INDEX('الأصناف'!$B$6:$B$205,MATCH(B750&amp;"",'الأصناف'!$A$6:$A$205,0))&amp;"","كود غير موجود"))</f>
        <v/>
      </c>
      <c r="G750" s="22">
        <f>IF(OR(B750&amp;""="",NOT(ISNUMBER(A750))),"",IF(COUNTIFS($B$6:$B$1505,B750&amp;"",$A$6:$A$1505,"&gt;"&amp;A750)=0,1,0))</f>
        <v/>
      </c>
    </row>
    <row r="751">
      <c r="A751" s="13" t="n"/>
      <c r="B751" s="5" t="n"/>
      <c r="C751" s="17" t="n"/>
      <c r="D751" s="5" t="n"/>
      <c r="E751" s="5" t="n"/>
      <c r="F751" s="6">
        <f>IF(B751&amp;""="","",IFERROR(INDEX('الأصناف'!$B$6:$B$205,MATCH(B751&amp;"",'الأصناف'!$A$6:$A$205,0))&amp;"","كود غير موجود"))</f>
        <v/>
      </c>
      <c r="G751" s="22">
        <f>IF(OR(B751&amp;""="",NOT(ISNUMBER(A751))),"",IF(COUNTIFS($B$6:$B$1505,B751&amp;"",$A$6:$A$1505,"&gt;"&amp;A751)=0,1,0))</f>
        <v/>
      </c>
    </row>
    <row r="752">
      <c r="A752" s="13" t="n"/>
      <c r="B752" s="5" t="n"/>
      <c r="C752" s="17" t="n"/>
      <c r="D752" s="5" t="n"/>
      <c r="E752" s="5" t="n"/>
      <c r="F752" s="6">
        <f>IF(B752&amp;""="","",IFERROR(INDEX('الأصناف'!$B$6:$B$205,MATCH(B752&amp;"",'الأصناف'!$A$6:$A$205,0))&amp;"","كود غير موجود"))</f>
        <v/>
      </c>
      <c r="G752" s="22">
        <f>IF(OR(B752&amp;""="",NOT(ISNUMBER(A752))),"",IF(COUNTIFS($B$6:$B$1505,B752&amp;"",$A$6:$A$1505,"&gt;"&amp;A752)=0,1,0))</f>
        <v/>
      </c>
    </row>
    <row r="753">
      <c r="A753" s="13" t="n"/>
      <c r="B753" s="5" t="n"/>
      <c r="C753" s="17" t="n"/>
      <c r="D753" s="5" t="n"/>
      <c r="E753" s="5" t="n"/>
      <c r="F753" s="6">
        <f>IF(B753&amp;""="","",IFERROR(INDEX('الأصناف'!$B$6:$B$205,MATCH(B753&amp;"",'الأصناف'!$A$6:$A$205,0))&amp;"","كود غير موجود"))</f>
        <v/>
      </c>
      <c r="G753" s="22">
        <f>IF(OR(B753&amp;""="",NOT(ISNUMBER(A753))),"",IF(COUNTIFS($B$6:$B$1505,B753&amp;"",$A$6:$A$1505,"&gt;"&amp;A753)=0,1,0))</f>
        <v/>
      </c>
    </row>
    <row r="754">
      <c r="A754" s="13" t="n"/>
      <c r="B754" s="5" t="n"/>
      <c r="C754" s="17" t="n"/>
      <c r="D754" s="5" t="n"/>
      <c r="E754" s="5" t="n"/>
      <c r="F754" s="6">
        <f>IF(B754&amp;""="","",IFERROR(INDEX('الأصناف'!$B$6:$B$205,MATCH(B754&amp;"",'الأصناف'!$A$6:$A$205,0))&amp;"","كود غير موجود"))</f>
        <v/>
      </c>
      <c r="G754" s="22">
        <f>IF(OR(B754&amp;""="",NOT(ISNUMBER(A754))),"",IF(COUNTIFS($B$6:$B$1505,B754&amp;"",$A$6:$A$1505,"&gt;"&amp;A754)=0,1,0))</f>
        <v/>
      </c>
    </row>
    <row r="755">
      <c r="A755" s="13" t="n"/>
      <c r="B755" s="5" t="n"/>
      <c r="C755" s="17" t="n"/>
      <c r="D755" s="5" t="n"/>
      <c r="E755" s="5" t="n"/>
      <c r="F755" s="6">
        <f>IF(B755&amp;""="","",IFERROR(INDEX('الأصناف'!$B$6:$B$205,MATCH(B755&amp;"",'الأصناف'!$A$6:$A$205,0))&amp;"","كود غير موجود"))</f>
        <v/>
      </c>
      <c r="G755" s="22">
        <f>IF(OR(B755&amp;""="",NOT(ISNUMBER(A755))),"",IF(COUNTIFS($B$6:$B$1505,B755&amp;"",$A$6:$A$1505,"&gt;"&amp;A755)=0,1,0))</f>
        <v/>
      </c>
    </row>
    <row r="756">
      <c r="A756" s="13" t="n"/>
      <c r="B756" s="5" t="n"/>
      <c r="C756" s="17" t="n"/>
      <c r="D756" s="5" t="n"/>
      <c r="E756" s="5" t="n"/>
      <c r="F756" s="6">
        <f>IF(B756&amp;""="","",IFERROR(INDEX('الأصناف'!$B$6:$B$205,MATCH(B756&amp;"",'الأصناف'!$A$6:$A$205,0))&amp;"","كود غير موجود"))</f>
        <v/>
      </c>
      <c r="G756" s="22">
        <f>IF(OR(B756&amp;""="",NOT(ISNUMBER(A756))),"",IF(COUNTIFS($B$6:$B$1505,B756&amp;"",$A$6:$A$1505,"&gt;"&amp;A756)=0,1,0))</f>
        <v/>
      </c>
    </row>
    <row r="757">
      <c r="A757" s="13" t="n"/>
      <c r="B757" s="5" t="n"/>
      <c r="C757" s="17" t="n"/>
      <c r="D757" s="5" t="n"/>
      <c r="E757" s="5" t="n"/>
      <c r="F757" s="6">
        <f>IF(B757&amp;""="","",IFERROR(INDEX('الأصناف'!$B$6:$B$205,MATCH(B757&amp;"",'الأصناف'!$A$6:$A$205,0))&amp;"","كود غير موجود"))</f>
        <v/>
      </c>
      <c r="G757" s="22">
        <f>IF(OR(B757&amp;""="",NOT(ISNUMBER(A757))),"",IF(COUNTIFS($B$6:$B$1505,B757&amp;"",$A$6:$A$1505,"&gt;"&amp;A757)=0,1,0))</f>
        <v/>
      </c>
    </row>
    <row r="758">
      <c r="A758" s="13" t="n"/>
      <c r="B758" s="5" t="n"/>
      <c r="C758" s="17" t="n"/>
      <c r="D758" s="5" t="n"/>
      <c r="E758" s="5" t="n"/>
      <c r="F758" s="6">
        <f>IF(B758&amp;""="","",IFERROR(INDEX('الأصناف'!$B$6:$B$205,MATCH(B758&amp;"",'الأصناف'!$A$6:$A$205,0))&amp;"","كود غير موجود"))</f>
        <v/>
      </c>
      <c r="G758" s="22">
        <f>IF(OR(B758&amp;""="",NOT(ISNUMBER(A758))),"",IF(COUNTIFS($B$6:$B$1505,B758&amp;"",$A$6:$A$1505,"&gt;"&amp;A758)=0,1,0))</f>
        <v/>
      </c>
    </row>
    <row r="759">
      <c r="A759" s="13" t="n"/>
      <c r="B759" s="5" t="n"/>
      <c r="C759" s="17" t="n"/>
      <c r="D759" s="5" t="n"/>
      <c r="E759" s="5" t="n"/>
      <c r="F759" s="6">
        <f>IF(B759&amp;""="","",IFERROR(INDEX('الأصناف'!$B$6:$B$205,MATCH(B759&amp;"",'الأصناف'!$A$6:$A$205,0))&amp;"","كود غير موجود"))</f>
        <v/>
      </c>
      <c r="G759" s="22">
        <f>IF(OR(B759&amp;""="",NOT(ISNUMBER(A759))),"",IF(COUNTIFS($B$6:$B$1505,B759&amp;"",$A$6:$A$1505,"&gt;"&amp;A759)=0,1,0))</f>
        <v/>
      </c>
    </row>
    <row r="760">
      <c r="A760" s="13" t="n"/>
      <c r="B760" s="5" t="n"/>
      <c r="C760" s="17" t="n"/>
      <c r="D760" s="5" t="n"/>
      <c r="E760" s="5" t="n"/>
      <c r="F760" s="6">
        <f>IF(B760&amp;""="","",IFERROR(INDEX('الأصناف'!$B$6:$B$205,MATCH(B760&amp;"",'الأصناف'!$A$6:$A$205,0))&amp;"","كود غير موجود"))</f>
        <v/>
      </c>
      <c r="G760" s="22">
        <f>IF(OR(B760&amp;""="",NOT(ISNUMBER(A760))),"",IF(COUNTIFS($B$6:$B$1505,B760&amp;"",$A$6:$A$1505,"&gt;"&amp;A760)=0,1,0))</f>
        <v/>
      </c>
    </row>
    <row r="761">
      <c r="A761" s="13" t="n"/>
      <c r="B761" s="5" t="n"/>
      <c r="C761" s="17" t="n"/>
      <c r="D761" s="5" t="n"/>
      <c r="E761" s="5" t="n"/>
      <c r="F761" s="6">
        <f>IF(B761&amp;""="","",IFERROR(INDEX('الأصناف'!$B$6:$B$205,MATCH(B761&amp;"",'الأصناف'!$A$6:$A$205,0))&amp;"","كود غير موجود"))</f>
        <v/>
      </c>
      <c r="G761" s="22">
        <f>IF(OR(B761&amp;""="",NOT(ISNUMBER(A761))),"",IF(COUNTIFS($B$6:$B$1505,B761&amp;"",$A$6:$A$1505,"&gt;"&amp;A761)=0,1,0))</f>
        <v/>
      </c>
    </row>
    <row r="762">
      <c r="A762" s="13" t="n"/>
      <c r="B762" s="5" t="n"/>
      <c r="C762" s="17" t="n"/>
      <c r="D762" s="5" t="n"/>
      <c r="E762" s="5" t="n"/>
      <c r="F762" s="6">
        <f>IF(B762&amp;""="","",IFERROR(INDEX('الأصناف'!$B$6:$B$205,MATCH(B762&amp;"",'الأصناف'!$A$6:$A$205,0))&amp;"","كود غير موجود"))</f>
        <v/>
      </c>
      <c r="G762" s="22">
        <f>IF(OR(B762&amp;""="",NOT(ISNUMBER(A762))),"",IF(COUNTIFS($B$6:$B$1505,B762&amp;"",$A$6:$A$1505,"&gt;"&amp;A762)=0,1,0))</f>
        <v/>
      </c>
    </row>
    <row r="763">
      <c r="A763" s="13" t="n"/>
      <c r="B763" s="5" t="n"/>
      <c r="C763" s="17" t="n"/>
      <c r="D763" s="5" t="n"/>
      <c r="E763" s="5" t="n"/>
      <c r="F763" s="6">
        <f>IF(B763&amp;""="","",IFERROR(INDEX('الأصناف'!$B$6:$B$205,MATCH(B763&amp;"",'الأصناف'!$A$6:$A$205,0))&amp;"","كود غير موجود"))</f>
        <v/>
      </c>
      <c r="G763" s="22">
        <f>IF(OR(B763&amp;""="",NOT(ISNUMBER(A763))),"",IF(COUNTIFS($B$6:$B$1505,B763&amp;"",$A$6:$A$1505,"&gt;"&amp;A763)=0,1,0))</f>
        <v/>
      </c>
    </row>
    <row r="764">
      <c r="A764" s="13" t="n"/>
      <c r="B764" s="5" t="n"/>
      <c r="C764" s="17" t="n"/>
      <c r="D764" s="5" t="n"/>
      <c r="E764" s="5" t="n"/>
      <c r="F764" s="6">
        <f>IF(B764&amp;""="","",IFERROR(INDEX('الأصناف'!$B$6:$B$205,MATCH(B764&amp;"",'الأصناف'!$A$6:$A$205,0))&amp;"","كود غير موجود"))</f>
        <v/>
      </c>
      <c r="G764" s="22">
        <f>IF(OR(B764&amp;""="",NOT(ISNUMBER(A764))),"",IF(COUNTIFS($B$6:$B$1505,B764&amp;"",$A$6:$A$1505,"&gt;"&amp;A764)=0,1,0))</f>
        <v/>
      </c>
    </row>
    <row r="765">
      <c r="A765" s="13" t="n"/>
      <c r="B765" s="5" t="n"/>
      <c r="C765" s="17" t="n"/>
      <c r="D765" s="5" t="n"/>
      <c r="E765" s="5" t="n"/>
      <c r="F765" s="6">
        <f>IF(B765&amp;""="","",IFERROR(INDEX('الأصناف'!$B$6:$B$205,MATCH(B765&amp;"",'الأصناف'!$A$6:$A$205,0))&amp;"","كود غير موجود"))</f>
        <v/>
      </c>
      <c r="G765" s="22">
        <f>IF(OR(B765&amp;""="",NOT(ISNUMBER(A765))),"",IF(COUNTIFS($B$6:$B$1505,B765&amp;"",$A$6:$A$1505,"&gt;"&amp;A765)=0,1,0))</f>
        <v/>
      </c>
    </row>
    <row r="766">
      <c r="A766" s="13" t="n"/>
      <c r="B766" s="5" t="n"/>
      <c r="C766" s="17" t="n"/>
      <c r="D766" s="5" t="n"/>
      <c r="E766" s="5" t="n"/>
      <c r="F766" s="6">
        <f>IF(B766&amp;""="","",IFERROR(INDEX('الأصناف'!$B$6:$B$205,MATCH(B766&amp;"",'الأصناف'!$A$6:$A$205,0))&amp;"","كود غير موجود"))</f>
        <v/>
      </c>
      <c r="G766" s="22">
        <f>IF(OR(B766&amp;""="",NOT(ISNUMBER(A766))),"",IF(COUNTIFS($B$6:$B$1505,B766&amp;"",$A$6:$A$1505,"&gt;"&amp;A766)=0,1,0))</f>
        <v/>
      </c>
    </row>
    <row r="767">
      <c r="A767" s="13" t="n"/>
      <c r="B767" s="5" t="n"/>
      <c r="C767" s="17" t="n"/>
      <c r="D767" s="5" t="n"/>
      <c r="E767" s="5" t="n"/>
      <c r="F767" s="6">
        <f>IF(B767&amp;""="","",IFERROR(INDEX('الأصناف'!$B$6:$B$205,MATCH(B767&amp;"",'الأصناف'!$A$6:$A$205,0))&amp;"","كود غير موجود"))</f>
        <v/>
      </c>
      <c r="G767" s="22">
        <f>IF(OR(B767&amp;""="",NOT(ISNUMBER(A767))),"",IF(COUNTIFS($B$6:$B$1505,B767&amp;"",$A$6:$A$1505,"&gt;"&amp;A767)=0,1,0))</f>
        <v/>
      </c>
    </row>
    <row r="768">
      <c r="A768" s="13" t="n"/>
      <c r="B768" s="5" t="n"/>
      <c r="C768" s="17" t="n"/>
      <c r="D768" s="5" t="n"/>
      <c r="E768" s="5" t="n"/>
      <c r="F768" s="6">
        <f>IF(B768&amp;""="","",IFERROR(INDEX('الأصناف'!$B$6:$B$205,MATCH(B768&amp;"",'الأصناف'!$A$6:$A$205,0))&amp;"","كود غير موجود"))</f>
        <v/>
      </c>
      <c r="G768" s="22">
        <f>IF(OR(B768&amp;""="",NOT(ISNUMBER(A768))),"",IF(COUNTIFS($B$6:$B$1505,B768&amp;"",$A$6:$A$1505,"&gt;"&amp;A768)=0,1,0))</f>
        <v/>
      </c>
    </row>
    <row r="769">
      <c r="A769" s="13" t="n"/>
      <c r="B769" s="5" t="n"/>
      <c r="C769" s="17" t="n"/>
      <c r="D769" s="5" t="n"/>
      <c r="E769" s="5" t="n"/>
      <c r="F769" s="6">
        <f>IF(B769&amp;""="","",IFERROR(INDEX('الأصناف'!$B$6:$B$205,MATCH(B769&amp;"",'الأصناف'!$A$6:$A$205,0))&amp;"","كود غير موجود"))</f>
        <v/>
      </c>
      <c r="G769" s="22">
        <f>IF(OR(B769&amp;""="",NOT(ISNUMBER(A769))),"",IF(COUNTIFS($B$6:$B$1505,B769&amp;"",$A$6:$A$1505,"&gt;"&amp;A769)=0,1,0))</f>
        <v/>
      </c>
    </row>
    <row r="770">
      <c r="A770" s="13" t="n"/>
      <c r="B770" s="5" t="n"/>
      <c r="C770" s="17" t="n"/>
      <c r="D770" s="5" t="n"/>
      <c r="E770" s="5" t="n"/>
      <c r="F770" s="6">
        <f>IF(B770&amp;""="","",IFERROR(INDEX('الأصناف'!$B$6:$B$205,MATCH(B770&amp;"",'الأصناف'!$A$6:$A$205,0))&amp;"","كود غير موجود"))</f>
        <v/>
      </c>
      <c r="G770" s="22">
        <f>IF(OR(B770&amp;""="",NOT(ISNUMBER(A770))),"",IF(COUNTIFS($B$6:$B$1505,B770&amp;"",$A$6:$A$1505,"&gt;"&amp;A770)=0,1,0))</f>
        <v/>
      </c>
    </row>
    <row r="771">
      <c r="A771" s="13" t="n"/>
      <c r="B771" s="5" t="n"/>
      <c r="C771" s="17" t="n"/>
      <c r="D771" s="5" t="n"/>
      <c r="E771" s="5" t="n"/>
      <c r="F771" s="6">
        <f>IF(B771&amp;""="","",IFERROR(INDEX('الأصناف'!$B$6:$B$205,MATCH(B771&amp;"",'الأصناف'!$A$6:$A$205,0))&amp;"","كود غير موجود"))</f>
        <v/>
      </c>
      <c r="G771" s="22">
        <f>IF(OR(B771&amp;""="",NOT(ISNUMBER(A771))),"",IF(COUNTIFS($B$6:$B$1505,B771&amp;"",$A$6:$A$1505,"&gt;"&amp;A771)=0,1,0))</f>
        <v/>
      </c>
    </row>
    <row r="772">
      <c r="A772" s="13" t="n"/>
      <c r="B772" s="5" t="n"/>
      <c r="C772" s="17" t="n"/>
      <c r="D772" s="5" t="n"/>
      <c r="E772" s="5" t="n"/>
      <c r="F772" s="6">
        <f>IF(B772&amp;""="","",IFERROR(INDEX('الأصناف'!$B$6:$B$205,MATCH(B772&amp;"",'الأصناف'!$A$6:$A$205,0))&amp;"","كود غير موجود"))</f>
        <v/>
      </c>
      <c r="G772" s="22">
        <f>IF(OR(B772&amp;""="",NOT(ISNUMBER(A772))),"",IF(COUNTIFS($B$6:$B$1505,B772&amp;"",$A$6:$A$1505,"&gt;"&amp;A772)=0,1,0))</f>
        <v/>
      </c>
    </row>
    <row r="773">
      <c r="A773" s="13" t="n"/>
      <c r="B773" s="5" t="n"/>
      <c r="C773" s="17" t="n"/>
      <c r="D773" s="5" t="n"/>
      <c r="E773" s="5" t="n"/>
      <c r="F773" s="6">
        <f>IF(B773&amp;""="","",IFERROR(INDEX('الأصناف'!$B$6:$B$205,MATCH(B773&amp;"",'الأصناف'!$A$6:$A$205,0))&amp;"","كود غير موجود"))</f>
        <v/>
      </c>
      <c r="G773" s="22">
        <f>IF(OR(B773&amp;""="",NOT(ISNUMBER(A773))),"",IF(COUNTIFS($B$6:$B$1505,B773&amp;"",$A$6:$A$1505,"&gt;"&amp;A773)=0,1,0))</f>
        <v/>
      </c>
    </row>
    <row r="774">
      <c r="A774" s="13" t="n"/>
      <c r="B774" s="5" t="n"/>
      <c r="C774" s="17" t="n"/>
      <c r="D774" s="5" t="n"/>
      <c r="E774" s="5" t="n"/>
      <c r="F774" s="6">
        <f>IF(B774&amp;""="","",IFERROR(INDEX('الأصناف'!$B$6:$B$205,MATCH(B774&amp;"",'الأصناف'!$A$6:$A$205,0))&amp;"","كود غير موجود"))</f>
        <v/>
      </c>
      <c r="G774" s="22">
        <f>IF(OR(B774&amp;""="",NOT(ISNUMBER(A774))),"",IF(COUNTIFS($B$6:$B$1505,B774&amp;"",$A$6:$A$1505,"&gt;"&amp;A774)=0,1,0))</f>
        <v/>
      </c>
    </row>
    <row r="775">
      <c r="A775" s="13" t="n"/>
      <c r="B775" s="5" t="n"/>
      <c r="C775" s="17" t="n"/>
      <c r="D775" s="5" t="n"/>
      <c r="E775" s="5" t="n"/>
      <c r="F775" s="6">
        <f>IF(B775&amp;""="","",IFERROR(INDEX('الأصناف'!$B$6:$B$205,MATCH(B775&amp;"",'الأصناف'!$A$6:$A$205,0))&amp;"","كود غير موجود"))</f>
        <v/>
      </c>
      <c r="G775" s="22">
        <f>IF(OR(B775&amp;""="",NOT(ISNUMBER(A775))),"",IF(COUNTIFS($B$6:$B$1505,B775&amp;"",$A$6:$A$1505,"&gt;"&amp;A775)=0,1,0))</f>
        <v/>
      </c>
    </row>
    <row r="776">
      <c r="A776" s="13" t="n"/>
      <c r="B776" s="5" t="n"/>
      <c r="C776" s="17" t="n"/>
      <c r="D776" s="5" t="n"/>
      <c r="E776" s="5" t="n"/>
      <c r="F776" s="6">
        <f>IF(B776&amp;""="","",IFERROR(INDEX('الأصناف'!$B$6:$B$205,MATCH(B776&amp;"",'الأصناف'!$A$6:$A$205,0))&amp;"","كود غير موجود"))</f>
        <v/>
      </c>
      <c r="G776" s="22">
        <f>IF(OR(B776&amp;""="",NOT(ISNUMBER(A776))),"",IF(COUNTIFS($B$6:$B$1505,B776&amp;"",$A$6:$A$1505,"&gt;"&amp;A776)=0,1,0))</f>
        <v/>
      </c>
    </row>
    <row r="777">
      <c r="A777" s="13" t="n"/>
      <c r="B777" s="5" t="n"/>
      <c r="C777" s="17" t="n"/>
      <c r="D777" s="5" t="n"/>
      <c r="E777" s="5" t="n"/>
      <c r="F777" s="6">
        <f>IF(B777&amp;""="","",IFERROR(INDEX('الأصناف'!$B$6:$B$205,MATCH(B777&amp;"",'الأصناف'!$A$6:$A$205,0))&amp;"","كود غير موجود"))</f>
        <v/>
      </c>
      <c r="G777" s="22">
        <f>IF(OR(B777&amp;""="",NOT(ISNUMBER(A777))),"",IF(COUNTIFS($B$6:$B$1505,B777&amp;"",$A$6:$A$1505,"&gt;"&amp;A777)=0,1,0))</f>
        <v/>
      </c>
    </row>
    <row r="778">
      <c r="A778" s="13" t="n"/>
      <c r="B778" s="5" t="n"/>
      <c r="C778" s="17" t="n"/>
      <c r="D778" s="5" t="n"/>
      <c r="E778" s="5" t="n"/>
      <c r="F778" s="6">
        <f>IF(B778&amp;""="","",IFERROR(INDEX('الأصناف'!$B$6:$B$205,MATCH(B778&amp;"",'الأصناف'!$A$6:$A$205,0))&amp;"","كود غير موجود"))</f>
        <v/>
      </c>
      <c r="G778" s="22">
        <f>IF(OR(B778&amp;""="",NOT(ISNUMBER(A778))),"",IF(COUNTIFS($B$6:$B$1505,B778&amp;"",$A$6:$A$1505,"&gt;"&amp;A778)=0,1,0))</f>
        <v/>
      </c>
    </row>
    <row r="779">
      <c r="A779" s="13" t="n"/>
      <c r="B779" s="5" t="n"/>
      <c r="C779" s="17" t="n"/>
      <c r="D779" s="5" t="n"/>
      <c r="E779" s="5" t="n"/>
      <c r="F779" s="6">
        <f>IF(B779&amp;""="","",IFERROR(INDEX('الأصناف'!$B$6:$B$205,MATCH(B779&amp;"",'الأصناف'!$A$6:$A$205,0))&amp;"","كود غير موجود"))</f>
        <v/>
      </c>
      <c r="G779" s="22">
        <f>IF(OR(B779&amp;""="",NOT(ISNUMBER(A779))),"",IF(COUNTIFS($B$6:$B$1505,B779&amp;"",$A$6:$A$1505,"&gt;"&amp;A779)=0,1,0))</f>
        <v/>
      </c>
    </row>
    <row r="780">
      <c r="A780" s="13" t="n"/>
      <c r="B780" s="5" t="n"/>
      <c r="C780" s="17" t="n"/>
      <c r="D780" s="5" t="n"/>
      <c r="E780" s="5" t="n"/>
      <c r="F780" s="6">
        <f>IF(B780&amp;""="","",IFERROR(INDEX('الأصناف'!$B$6:$B$205,MATCH(B780&amp;"",'الأصناف'!$A$6:$A$205,0))&amp;"","كود غير موجود"))</f>
        <v/>
      </c>
      <c r="G780" s="22">
        <f>IF(OR(B780&amp;""="",NOT(ISNUMBER(A780))),"",IF(COUNTIFS($B$6:$B$1505,B780&amp;"",$A$6:$A$1505,"&gt;"&amp;A780)=0,1,0))</f>
        <v/>
      </c>
    </row>
    <row r="781">
      <c r="A781" s="13" t="n"/>
      <c r="B781" s="5" t="n"/>
      <c r="C781" s="17" t="n"/>
      <c r="D781" s="5" t="n"/>
      <c r="E781" s="5" t="n"/>
      <c r="F781" s="6">
        <f>IF(B781&amp;""="","",IFERROR(INDEX('الأصناف'!$B$6:$B$205,MATCH(B781&amp;"",'الأصناف'!$A$6:$A$205,0))&amp;"","كود غير موجود"))</f>
        <v/>
      </c>
      <c r="G781" s="22">
        <f>IF(OR(B781&amp;""="",NOT(ISNUMBER(A781))),"",IF(COUNTIFS($B$6:$B$1505,B781&amp;"",$A$6:$A$1505,"&gt;"&amp;A781)=0,1,0))</f>
        <v/>
      </c>
    </row>
    <row r="782">
      <c r="A782" s="13" t="n"/>
      <c r="B782" s="5" t="n"/>
      <c r="C782" s="17" t="n"/>
      <c r="D782" s="5" t="n"/>
      <c r="E782" s="5" t="n"/>
      <c r="F782" s="6">
        <f>IF(B782&amp;""="","",IFERROR(INDEX('الأصناف'!$B$6:$B$205,MATCH(B782&amp;"",'الأصناف'!$A$6:$A$205,0))&amp;"","كود غير موجود"))</f>
        <v/>
      </c>
      <c r="G782" s="22">
        <f>IF(OR(B782&amp;""="",NOT(ISNUMBER(A782))),"",IF(COUNTIFS($B$6:$B$1505,B782&amp;"",$A$6:$A$1505,"&gt;"&amp;A782)=0,1,0))</f>
        <v/>
      </c>
    </row>
    <row r="783">
      <c r="A783" s="13" t="n"/>
      <c r="B783" s="5" t="n"/>
      <c r="C783" s="17" t="n"/>
      <c r="D783" s="5" t="n"/>
      <c r="E783" s="5" t="n"/>
      <c r="F783" s="6">
        <f>IF(B783&amp;""="","",IFERROR(INDEX('الأصناف'!$B$6:$B$205,MATCH(B783&amp;"",'الأصناف'!$A$6:$A$205,0))&amp;"","كود غير موجود"))</f>
        <v/>
      </c>
      <c r="G783" s="22">
        <f>IF(OR(B783&amp;""="",NOT(ISNUMBER(A783))),"",IF(COUNTIFS($B$6:$B$1505,B783&amp;"",$A$6:$A$1505,"&gt;"&amp;A783)=0,1,0))</f>
        <v/>
      </c>
    </row>
    <row r="784">
      <c r="A784" s="13" t="n"/>
      <c r="B784" s="5" t="n"/>
      <c r="C784" s="17" t="n"/>
      <c r="D784" s="5" t="n"/>
      <c r="E784" s="5" t="n"/>
      <c r="F784" s="6">
        <f>IF(B784&amp;""="","",IFERROR(INDEX('الأصناف'!$B$6:$B$205,MATCH(B784&amp;"",'الأصناف'!$A$6:$A$205,0))&amp;"","كود غير موجود"))</f>
        <v/>
      </c>
      <c r="G784" s="22">
        <f>IF(OR(B784&amp;""="",NOT(ISNUMBER(A784))),"",IF(COUNTIFS($B$6:$B$1505,B784&amp;"",$A$6:$A$1505,"&gt;"&amp;A784)=0,1,0))</f>
        <v/>
      </c>
    </row>
    <row r="785">
      <c r="A785" s="13" t="n"/>
      <c r="B785" s="5" t="n"/>
      <c r="C785" s="17" t="n"/>
      <c r="D785" s="5" t="n"/>
      <c r="E785" s="5" t="n"/>
      <c r="F785" s="6">
        <f>IF(B785&amp;""="","",IFERROR(INDEX('الأصناف'!$B$6:$B$205,MATCH(B785&amp;"",'الأصناف'!$A$6:$A$205,0))&amp;"","كود غير موجود"))</f>
        <v/>
      </c>
      <c r="G785" s="22">
        <f>IF(OR(B785&amp;""="",NOT(ISNUMBER(A785))),"",IF(COUNTIFS($B$6:$B$1505,B785&amp;"",$A$6:$A$1505,"&gt;"&amp;A785)=0,1,0))</f>
        <v/>
      </c>
    </row>
    <row r="786">
      <c r="A786" s="13" t="n"/>
      <c r="B786" s="5" t="n"/>
      <c r="C786" s="17" t="n"/>
      <c r="D786" s="5" t="n"/>
      <c r="E786" s="5" t="n"/>
      <c r="F786" s="6">
        <f>IF(B786&amp;""="","",IFERROR(INDEX('الأصناف'!$B$6:$B$205,MATCH(B786&amp;"",'الأصناف'!$A$6:$A$205,0))&amp;"","كود غير موجود"))</f>
        <v/>
      </c>
      <c r="G786" s="22">
        <f>IF(OR(B786&amp;""="",NOT(ISNUMBER(A786))),"",IF(COUNTIFS($B$6:$B$1505,B786&amp;"",$A$6:$A$1505,"&gt;"&amp;A786)=0,1,0))</f>
        <v/>
      </c>
    </row>
    <row r="787">
      <c r="A787" s="13" t="n"/>
      <c r="B787" s="5" t="n"/>
      <c r="C787" s="17" t="n"/>
      <c r="D787" s="5" t="n"/>
      <c r="E787" s="5" t="n"/>
      <c r="F787" s="6">
        <f>IF(B787&amp;""="","",IFERROR(INDEX('الأصناف'!$B$6:$B$205,MATCH(B787&amp;"",'الأصناف'!$A$6:$A$205,0))&amp;"","كود غير موجود"))</f>
        <v/>
      </c>
      <c r="G787" s="22">
        <f>IF(OR(B787&amp;""="",NOT(ISNUMBER(A787))),"",IF(COUNTIFS($B$6:$B$1505,B787&amp;"",$A$6:$A$1505,"&gt;"&amp;A787)=0,1,0))</f>
        <v/>
      </c>
    </row>
    <row r="788">
      <c r="A788" s="13" t="n"/>
      <c r="B788" s="5" t="n"/>
      <c r="C788" s="17" t="n"/>
      <c r="D788" s="5" t="n"/>
      <c r="E788" s="5" t="n"/>
      <c r="F788" s="6">
        <f>IF(B788&amp;""="","",IFERROR(INDEX('الأصناف'!$B$6:$B$205,MATCH(B788&amp;"",'الأصناف'!$A$6:$A$205,0))&amp;"","كود غير موجود"))</f>
        <v/>
      </c>
      <c r="G788" s="22">
        <f>IF(OR(B788&amp;""="",NOT(ISNUMBER(A788))),"",IF(COUNTIFS($B$6:$B$1505,B788&amp;"",$A$6:$A$1505,"&gt;"&amp;A788)=0,1,0))</f>
        <v/>
      </c>
    </row>
    <row r="789">
      <c r="A789" s="13" t="n"/>
      <c r="B789" s="5" t="n"/>
      <c r="C789" s="17" t="n"/>
      <c r="D789" s="5" t="n"/>
      <c r="E789" s="5" t="n"/>
      <c r="F789" s="6">
        <f>IF(B789&amp;""="","",IFERROR(INDEX('الأصناف'!$B$6:$B$205,MATCH(B789&amp;"",'الأصناف'!$A$6:$A$205,0))&amp;"","كود غير موجود"))</f>
        <v/>
      </c>
      <c r="G789" s="22">
        <f>IF(OR(B789&amp;""="",NOT(ISNUMBER(A789))),"",IF(COUNTIFS($B$6:$B$1505,B789&amp;"",$A$6:$A$1505,"&gt;"&amp;A789)=0,1,0))</f>
        <v/>
      </c>
    </row>
    <row r="790">
      <c r="A790" s="13" t="n"/>
      <c r="B790" s="5" t="n"/>
      <c r="C790" s="17" t="n"/>
      <c r="D790" s="5" t="n"/>
      <c r="E790" s="5" t="n"/>
      <c r="F790" s="6">
        <f>IF(B790&amp;""="","",IFERROR(INDEX('الأصناف'!$B$6:$B$205,MATCH(B790&amp;"",'الأصناف'!$A$6:$A$205,0))&amp;"","كود غير موجود"))</f>
        <v/>
      </c>
      <c r="G790" s="22">
        <f>IF(OR(B790&amp;""="",NOT(ISNUMBER(A790))),"",IF(COUNTIFS($B$6:$B$1505,B790&amp;"",$A$6:$A$1505,"&gt;"&amp;A790)=0,1,0))</f>
        <v/>
      </c>
    </row>
    <row r="791">
      <c r="A791" s="13" t="n"/>
      <c r="B791" s="5" t="n"/>
      <c r="C791" s="17" t="n"/>
      <c r="D791" s="5" t="n"/>
      <c r="E791" s="5" t="n"/>
      <c r="F791" s="6">
        <f>IF(B791&amp;""="","",IFERROR(INDEX('الأصناف'!$B$6:$B$205,MATCH(B791&amp;"",'الأصناف'!$A$6:$A$205,0))&amp;"","كود غير موجود"))</f>
        <v/>
      </c>
      <c r="G791" s="22">
        <f>IF(OR(B791&amp;""="",NOT(ISNUMBER(A791))),"",IF(COUNTIFS($B$6:$B$1505,B791&amp;"",$A$6:$A$1505,"&gt;"&amp;A791)=0,1,0))</f>
        <v/>
      </c>
    </row>
    <row r="792">
      <c r="A792" s="13" t="n"/>
      <c r="B792" s="5" t="n"/>
      <c r="C792" s="17" t="n"/>
      <c r="D792" s="5" t="n"/>
      <c r="E792" s="5" t="n"/>
      <c r="F792" s="6">
        <f>IF(B792&amp;""="","",IFERROR(INDEX('الأصناف'!$B$6:$B$205,MATCH(B792&amp;"",'الأصناف'!$A$6:$A$205,0))&amp;"","كود غير موجود"))</f>
        <v/>
      </c>
      <c r="G792" s="22">
        <f>IF(OR(B792&amp;""="",NOT(ISNUMBER(A792))),"",IF(COUNTIFS($B$6:$B$1505,B792&amp;"",$A$6:$A$1505,"&gt;"&amp;A792)=0,1,0))</f>
        <v/>
      </c>
    </row>
    <row r="793">
      <c r="A793" s="13" t="n"/>
      <c r="B793" s="5" t="n"/>
      <c r="C793" s="17" t="n"/>
      <c r="D793" s="5" t="n"/>
      <c r="E793" s="5" t="n"/>
      <c r="F793" s="6">
        <f>IF(B793&amp;""="","",IFERROR(INDEX('الأصناف'!$B$6:$B$205,MATCH(B793&amp;"",'الأصناف'!$A$6:$A$205,0))&amp;"","كود غير موجود"))</f>
        <v/>
      </c>
      <c r="G793" s="22">
        <f>IF(OR(B793&amp;""="",NOT(ISNUMBER(A793))),"",IF(COUNTIFS($B$6:$B$1505,B793&amp;"",$A$6:$A$1505,"&gt;"&amp;A793)=0,1,0))</f>
        <v/>
      </c>
    </row>
    <row r="794">
      <c r="A794" s="13" t="n"/>
      <c r="B794" s="5" t="n"/>
      <c r="C794" s="17" t="n"/>
      <c r="D794" s="5" t="n"/>
      <c r="E794" s="5" t="n"/>
      <c r="F794" s="6">
        <f>IF(B794&amp;""="","",IFERROR(INDEX('الأصناف'!$B$6:$B$205,MATCH(B794&amp;"",'الأصناف'!$A$6:$A$205,0))&amp;"","كود غير موجود"))</f>
        <v/>
      </c>
      <c r="G794" s="22">
        <f>IF(OR(B794&amp;""="",NOT(ISNUMBER(A794))),"",IF(COUNTIFS($B$6:$B$1505,B794&amp;"",$A$6:$A$1505,"&gt;"&amp;A794)=0,1,0))</f>
        <v/>
      </c>
    </row>
    <row r="795">
      <c r="A795" s="13" t="n"/>
      <c r="B795" s="5" t="n"/>
      <c r="C795" s="17" t="n"/>
      <c r="D795" s="5" t="n"/>
      <c r="E795" s="5" t="n"/>
      <c r="F795" s="6">
        <f>IF(B795&amp;""="","",IFERROR(INDEX('الأصناف'!$B$6:$B$205,MATCH(B795&amp;"",'الأصناف'!$A$6:$A$205,0))&amp;"","كود غير موجود"))</f>
        <v/>
      </c>
      <c r="G795" s="22">
        <f>IF(OR(B795&amp;""="",NOT(ISNUMBER(A795))),"",IF(COUNTIFS($B$6:$B$1505,B795&amp;"",$A$6:$A$1505,"&gt;"&amp;A795)=0,1,0))</f>
        <v/>
      </c>
    </row>
    <row r="796">
      <c r="A796" s="13" t="n"/>
      <c r="B796" s="5" t="n"/>
      <c r="C796" s="17" t="n"/>
      <c r="D796" s="5" t="n"/>
      <c r="E796" s="5" t="n"/>
      <c r="F796" s="6">
        <f>IF(B796&amp;""="","",IFERROR(INDEX('الأصناف'!$B$6:$B$205,MATCH(B796&amp;"",'الأصناف'!$A$6:$A$205,0))&amp;"","كود غير موجود"))</f>
        <v/>
      </c>
      <c r="G796" s="22">
        <f>IF(OR(B796&amp;""="",NOT(ISNUMBER(A796))),"",IF(COUNTIFS($B$6:$B$1505,B796&amp;"",$A$6:$A$1505,"&gt;"&amp;A796)=0,1,0))</f>
        <v/>
      </c>
    </row>
    <row r="797">
      <c r="A797" s="13" t="n"/>
      <c r="B797" s="5" t="n"/>
      <c r="C797" s="17" t="n"/>
      <c r="D797" s="5" t="n"/>
      <c r="E797" s="5" t="n"/>
      <c r="F797" s="6">
        <f>IF(B797&amp;""="","",IFERROR(INDEX('الأصناف'!$B$6:$B$205,MATCH(B797&amp;"",'الأصناف'!$A$6:$A$205,0))&amp;"","كود غير موجود"))</f>
        <v/>
      </c>
      <c r="G797" s="22">
        <f>IF(OR(B797&amp;""="",NOT(ISNUMBER(A797))),"",IF(COUNTIFS($B$6:$B$1505,B797&amp;"",$A$6:$A$1505,"&gt;"&amp;A797)=0,1,0))</f>
        <v/>
      </c>
    </row>
    <row r="798">
      <c r="A798" s="13" t="n"/>
      <c r="B798" s="5" t="n"/>
      <c r="C798" s="17" t="n"/>
      <c r="D798" s="5" t="n"/>
      <c r="E798" s="5" t="n"/>
      <c r="F798" s="6">
        <f>IF(B798&amp;""="","",IFERROR(INDEX('الأصناف'!$B$6:$B$205,MATCH(B798&amp;"",'الأصناف'!$A$6:$A$205,0))&amp;"","كود غير موجود"))</f>
        <v/>
      </c>
      <c r="G798" s="22">
        <f>IF(OR(B798&amp;""="",NOT(ISNUMBER(A798))),"",IF(COUNTIFS($B$6:$B$1505,B798&amp;"",$A$6:$A$1505,"&gt;"&amp;A798)=0,1,0))</f>
        <v/>
      </c>
    </row>
    <row r="799">
      <c r="A799" s="13" t="n"/>
      <c r="B799" s="5" t="n"/>
      <c r="C799" s="17" t="n"/>
      <c r="D799" s="5" t="n"/>
      <c r="E799" s="5" t="n"/>
      <c r="F799" s="6">
        <f>IF(B799&amp;""="","",IFERROR(INDEX('الأصناف'!$B$6:$B$205,MATCH(B799&amp;"",'الأصناف'!$A$6:$A$205,0))&amp;"","كود غير موجود"))</f>
        <v/>
      </c>
      <c r="G799" s="22">
        <f>IF(OR(B799&amp;""="",NOT(ISNUMBER(A799))),"",IF(COUNTIFS($B$6:$B$1505,B799&amp;"",$A$6:$A$1505,"&gt;"&amp;A799)=0,1,0))</f>
        <v/>
      </c>
    </row>
    <row r="800">
      <c r="A800" s="13" t="n"/>
      <c r="B800" s="5" t="n"/>
      <c r="C800" s="17" t="n"/>
      <c r="D800" s="5" t="n"/>
      <c r="E800" s="5" t="n"/>
      <c r="F800" s="6">
        <f>IF(B800&amp;""="","",IFERROR(INDEX('الأصناف'!$B$6:$B$205,MATCH(B800&amp;"",'الأصناف'!$A$6:$A$205,0))&amp;"","كود غير موجود"))</f>
        <v/>
      </c>
      <c r="G800" s="22">
        <f>IF(OR(B800&amp;""="",NOT(ISNUMBER(A800))),"",IF(COUNTIFS($B$6:$B$1505,B800&amp;"",$A$6:$A$1505,"&gt;"&amp;A800)=0,1,0))</f>
        <v/>
      </c>
    </row>
    <row r="801">
      <c r="A801" s="13" t="n"/>
      <c r="B801" s="5" t="n"/>
      <c r="C801" s="17" t="n"/>
      <c r="D801" s="5" t="n"/>
      <c r="E801" s="5" t="n"/>
      <c r="F801" s="6">
        <f>IF(B801&amp;""="","",IFERROR(INDEX('الأصناف'!$B$6:$B$205,MATCH(B801&amp;"",'الأصناف'!$A$6:$A$205,0))&amp;"","كود غير موجود"))</f>
        <v/>
      </c>
      <c r="G801" s="22">
        <f>IF(OR(B801&amp;""="",NOT(ISNUMBER(A801))),"",IF(COUNTIFS($B$6:$B$1505,B801&amp;"",$A$6:$A$1505,"&gt;"&amp;A801)=0,1,0))</f>
        <v/>
      </c>
    </row>
    <row r="802">
      <c r="A802" s="13" t="n"/>
      <c r="B802" s="5" t="n"/>
      <c r="C802" s="17" t="n"/>
      <c r="D802" s="5" t="n"/>
      <c r="E802" s="5" t="n"/>
      <c r="F802" s="6">
        <f>IF(B802&amp;""="","",IFERROR(INDEX('الأصناف'!$B$6:$B$205,MATCH(B802&amp;"",'الأصناف'!$A$6:$A$205,0))&amp;"","كود غير موجود"))</f>
        <v/>
      </c>
      <c r="G802" s="22">
        <f>IF(OR(B802&amp;""="",NOT(ISNUMBER(A802))),"",IF(COUNTIFS($B$6:$B$1505,B802&amp;"",$A$6:$A$1505,"&gt;"&amp;A802)=0,1,0))</f>
        <v/>
      </c>
    </row>
    <row r="803">
      <c r="A803" s="13" t="n"/>
      <c r="B803" s="5" t="n"/>
      <c r="C803" s="17" t="n"/>
      <c r="D803" s="5" t="n"/>
      <c r="E803" s="5" t="n"/>
      <c r="F803" s="6">
        <f>IF(B803&amp;""="","",IFERROR(INDEX('الأصناف'!$B$6:$B$205,MATCH(B803&amp;"",'الأصناف'!$A$6:$A$205,0))&amp;"","كود غير موجود"))</f>
        <v/>
      </c>
      <c r="G803" s="22">
        <f>IF(OR(B803&amp;""="",NOT(ISNUMBER(A803))),"",IF(COUNTIFS($B$6:$B$1505,B803&amp;"",$A$6:$A$1505,"&gt;"&amp;A803)=0,1,0))</f>
        <v/>
      </c>
    </row>
    <row r="804">
      <c r="A804" s="13" t="n"/>
      <c r="B804" s="5" t="n"/>
      <c r="C804" s="17" t="n"/>
      <c r="D804" s="5" t="n"/>
      <c r="E804" s="5" t="n"/>
      <c r="F804" s="6">
        <f>IF(B804&amp;""="","",IFERROR(INDEX('الأصناف'!$B$6:$B$205,MATCH(B804&amp;"",'الأصناف'!$A$6:$A$205,0))&amp;"","كود غير موجود"))</f>
        <v/>
      </c>
      <c r="G804" s="22">
        <f>IF(OR(B804&amp;""="",NOT(ISNUMBER(A804))),"",IF(COUNTIFS($B$6:$B$1505,B804&amp;"",$A$6:$A$1505,"&gt;"&amp;A804)=0,1,0))</f>
        <v/>
      </c>
    </row>
    <row r="805">
      <c r="A805" s="13" t="n"/>
      <c r="B805" s="5" t="n"/>
      <c r="C805" s="17" t="n"/>
      <c r="D805" s="5" t="n"/>
      <c r="E805" s="5" t="n"/>
      <c r="F805" s="6">
        <f>IF(B805&amp;""="","",IFERROR(INDEX('الأصناف'!$B$6:$B$205,MATCH(B805&amp;"",'الأصناف'!$A$6:$A$205,0))&amp;"","كود غير موجود"))</f>
        <v/>
      </c>
      <c r="G805" s="22">
        <f>IF(OR(B805&amp;""="",NOT(ISNUMBER(A805))),"",IF(COUNTIFS($B$6:$B$1505,B805&amp;"",$A$6:$A$1505,"&gt;"&amp;A805)=0,1,0))</f>
        <v/>
      </c>
    </row>
    <row r="806">
      <c r="A806" s="13" t="n"/>
      <c r="B806" s="5" t="n"/>
      <c r="C806" s="17" t="n"/>
      <c r="D806" s="5" t="n"/>
      <c r="E806" s="5" t="n"/>
      <c r="F806" s="6">
        <f>IF(B806&amp;""="","",IFERROR(INDEX('الأصناف'!$B$6:$B$205,MATCH(B806&amp;"",'الأصناف'!$A$6:$A$205,0))&amp;"","كود غير موجود"))</f>
        <v/>
      </c>
      <c r="G806" s="22">
        <f>IF(OR(B806&amp;""="",NOT(ISNUMBER(A806))),"",IF(COUNTIFS($B$6:$B$1505,B806&amp;"",$A$6:$A$1505,"&gt;"&amp;A806)=0,1,0))</f>
        <v/>
      </c>
    </row>
    <row r="807">
      <c r="A807" s="13" t="n"/>
      <c r="B807" s="5" t="n"/>
      <c r="C807" s="17" t="n"/>
      <c r="D807" s="5" t="n"/>
      <c r="E807" s="5" t="n"/>
      <c r="F807" s="6">
        <f>IF(B807&amp;""="","",IFERROR(INDEX('الأصناف'!$B$6:$B$205,MATCH(B807&amp;"",'الأصناف'!$A$6:$A$205,0))&amp;"","كود غير موجود"))</f>
        <v/>
      </c>
      <c r="G807" s="22">
        <f>IF(OR(B807&amp;""="",NOT(ISNUMBER(A807))),"",IF(COUNTIFS($B$6:$B$1505,B807&amp;"",$A$6:$A$1505,"&gt;"&amp;A807)=0,1,0))</f>
        <v/>
      </c>
    </row>
    <row r="808">
      <c r="A808" s="13" t="n"/>
      <c r="B808" s="5" t="n"/>
      <c r="C808" s="17" t="n"/>
      <c r="D808" s="5" t="n"/>
      <c r="E808" s="5" t="n"/>
      <c r="F808" s="6">
        <f>IF(B808&amp;""="","",IFERROR(INDEX('الأصناف'!$B$6:$B$205,MATCH(B808&amp;"",'الأصناف'!$A$6:$A$205,0))&amp;"","كود غير موجود"))</f>
        <v/>
      </c>
      <c r="G808" s="22">
        <f>IF(OR(B808&amp;""="",NOT(ISNUMBER(A808))),"",IF(COUNTIFS($B$6:$B$1505,B808&amp;"",$A$6:$A$1505,"&gt;"&amp;A808)=0,1,0))</f>
        <v/>
      </c>
    </row>
    <row r="809">
      <c r="A809" s="13" t="n"/>
      <c r="B809" s="5" t="n"/>
      <c r="C809" s="17" t="n"/>
      <c r="D809" s="5" t="n"/>
      <c r="E809" s="5" t="n"/>
      <c r="F809" s="6">
        <f>IF(B809&amp;""="","",IFERROR(INDEX('الأصناف'!$B$6:$B$205,MATCH(B809&amp;"",'الأصناف'!$A$6:$A$205,0))&amp;"","كود غير موجود"))</f>
        <v/>
      </c>
      <c r="G809" s="22">
        <f>IF(OR(B809&amp;""="",NOT(ISNUMBER(A809))),"",IF(COUNTIFS($B$6:$B$1505,B809&amp;"",$A$6:$A$1505,"&gt;"&amp;A809)=0,1,0))</f>
        <v/>
      </c>
    </row>
    <row r="810">
      <c r="A810" s="13" t="n"/>
      <c r="B810" s="5" t="n"/>
      <c r="C810" s="17" t="n"/>
      <c r="D810" s="5" t="n"/>
      <c r="E810" s="5" t="n"/>
      <c r="F810" s="6">
        <f>IF(B810&amp;""="","",IFERROR(INDEX('الأصناف'!$B$6:$B$205,MATCH(B810&amp;"",'الأصناف'!$A$6:$A$205,0))&amp;"","كود غير موجود"))</f>
        <v/>
      </c>
      <c r="G810" s="22">
        <f>IF(OR(B810&amp;""="",NOT(ISNUMBER(A810))),"",IF(COUNTIFS($B$6:$B$1505,B810&amp;"",$A$6:$A$1505,"&gt;"&amp;A810)=0,1,0))</f>
        <v/>
      </c>
    </row>
    <row r="811">
      <c r="A811" s="13" t="n"/>
      <c r="B811" s="5" t="n"/>
      <c r="C811" s="17" t="n"/>
      <c r="D811" s="5" t="n"/>
      <c r="E811" s="5" t="n"/>
      <c r="F811" s="6">
        <f>IF(B811&amp;""="","",IFERROR(INDEX('الأصناف'!$B$6:$B$205,MATCH(B811&amp;"",'الأصناف'!$A$6:$A$205,0))&amp;"","كود غير موجود"))</f>
        <v/>
      </c>
      <c r="G811" s="22">
        <f>IF(OR(B811&amp;""="",NOT(ISNUMBER(A811))),"",IF(COUNTIFS($B$6:$B$1505,B811&amp;"",$A$6:$A$1505,"&gt;"&amp;A811)=0,1,0))</f>
        <v/>
      </c>
    </row>
    <row r="812">
      <c r="A812" s="13" t="n"/>
      <c r="B812" s="5" t="n"/>
      <c r="C812" s="17" t="n"/>
      <c r="D812" s="5" t="n"/>
      <c r="E812" s="5" t="n"/>
      <c r="F812" s="6">
        <f>IF(B812&amp;""="","",IFERROR(INDEX('الأصناف'!$B$6:$B$205,MATCH(B812&amp;"",'الأصناف'!$A$6:$A$205,0))&amp;"","كود غير موجود"))</f>
        <v/>
      </c>
      <c r="G812" s="22">
        <f>IF(OR(B812&amp;""="",NOT(ISNUMBER(A812))),"",IF(COUNTIFS($B$6:$B$1505,B812&amp;"",$A$6:$A$1505,"&gt;"&amp;A812)=0,1,0))</f>
        <v/>
      </c>
    </row>
    <row r="813">
      <c r="A813" s="13" t="n"/>
      <c r="B813" s="5" t="n"/>
      <c r="C813" s="17" t="n"/>
      <c r="D813" s="5" t="n"/>
      <c r="E813" s="5" t="n"/>
      <c r="F813" s="6">
        <f>IF(B813&amp;""="","",IFERROR(INDEX('الأصناف'!$B$6:$B$205,MATCH(B813&amp;"",'الأصناف'!$A$6:$A$205,0))&amp;"","كود غير موجود"))</f>
        <v/>
      </c>
      <c r="G813" s="22">
        <f>IF(OR(B813&amp;""="",NOT(ISNUMBER(A813))),"",IF(COUNTIFS($B$6:$B$1505,B813&amp;"",$A$6:$A$1505,"&gt;"&amp;A813)=0,1,0))</f>
        <v/>
      </c>
    </row>
    <row r="814">
      <c r="A814" s="13" t="n"/>
      <c r="B814" s="5" t="n"/>
      <c r="C814" s="17" t="n"/>
      <c r="D814" s="5" t="n"/>
      <c r="E814" s="5" t="n"/>
      <c r="F814" s="6">
        <f>IF(B814&amp;""="","",IFERROR(INDEX('الأصناف'!$B$6:$B$205,MATCH(B814&amp;"",'الأصناف'!$A$6:$A$205,0))&amp;"","كود غير موجود"))</f>
        <v/>
      </c>
      <c r="G814" s="22">
        <f>IF(OR(B814&amp;""="",NOT(ISNUMBER(A814))),"",IF(COUNTIFS($B$6:$B$1505,B814&amp;"",$A$6:$A$1505,"&gt;"&amp;A814)=0,1,0))</f>
        <v/>
      </c>
    </row>
    <row r="815">
      <c r="A815" s="13" t="n"/>
      <c r="B815" s="5" t="n"/>
      <c r="C815" s="17" t="n"/>
      <c r="D815" s="5" t="n"/>
      <c r="E815" s="5" t="n"/>
      <c r="F815" s="6">
        <f>IF(B815&amp;""="","",IFERROR(INDEX('الأصناف'!$B$6:$B$205,MATCH(B815&amp;"",'الأصناف'!$A$6:$A$205,0))&amp;"","كود غير موجود"))</f>
        <v/>
      </c>
      <c r="G815" s="22">
        <f>IF(OR(B815&amp;""="",NOT(ISNUMBER(A815))),"",IF(COUNTIFS($B$6:$B$1505,B815&amp;"",$A$6:$A$1505,"&gt;"&amp;A815)=0,1,0))</f>
        <v/>
      </c>
    </row>
    <row r="816">
      <c r="A816" s="13" t="n"/>
      <c r="B816" s="5" t="n"/>
      <c r="C816" s="17" t="n"/>
      <c r="D816" s="5" t="n"/>
      <c r="E816" s="5" t="n"/>
      <c r="F816" s="6">
        <f>IF(B816&amp;""="","",IFERROR(INDEX('الأصناف'!$B$6:$B$205,MATCH(B816&amp;"",'الأصناف'!$A$6:$A$205,0))&amp;"","كود غير موجود"))</f>
        <v/>
      </c>
      <c r="G816" s="22">
        <f>IF(OR(B816&amp;""="",NOT(ISNUMBER(A816))),"",IF(COUNTIFS($B$6:$B$1505,B816&amp;"",$A$6:$A$1505,"&gt;"&amp;A816)=0,1,0))</f>
        <v/>
      </c>
    </row>
    <row r="817">
      <c r="A817" s="13" t="n"/>
      <c r="B817" s="5" t="n"/>
      <c r="C817" s="17" t="n"/>
      <c r="D817" s="5" t="n"/>
      <c r="E817" s="5" t="n"/>
      <c r="F817" s="6">
        <f>IF(B817&amp;""="","",IFERROR(INDEX('الأصناف'!$B$6:$B$205,MATCH(B817&amp;"",'الأصناف'!$A$6:$A$205,0))&amp;"","كود غير موجود"))</f>
        <v/>
      </c>
      <c r="G817" s="22">
        <f>IF(OR(B817&amp;""="",NOT(ISNUMBER(A817))),"",IF(COUNTIFS($B$6:$B$1505,B817&amp;"",$A$6:$A$1505,"&gt;"&amp;A817)=0,1,0))</f>
        <v/>
      </c>
    </row>
    <row r="818">
      <c r="A818" s="13" t="n"/>
      <c r="B818" s="5" t="n"/>
      <c r="C818" s="17" t="n"/>
      <c r="D818" s="5" t="n"/>
      <c r="E818" s="5" t="n"/>
      <c r="F818" s="6">
        <f>IF(B818&amp;""="","",IFERROR(INDEX('الأصناف'!$B$6:$B$205,MATCH(B818&amp;"",'الأصناف'!$A$6:$A$205,0))&amp;"","كود غير موجود"))</f>
        <v/>
      </c>
      <c r="G818" s="22">
        <f>IF(OR(B818&amp;""="",NOT(ISNUMBER(A818))),"",IF(COUNTIFS($B$6:$B$1505,B818&amp;"",$A$6:$A$1505,"&gt;"&amp;A818)=0,1,0))</f>
        <v/>
      </c>
    </row>
    <row r="819">
      <c r="A819" s="13" t="n"/>
      <c r="B819" s="5" t="n"/>
      <c r="C819" s="17" t="n"/>
      <c r="D819" s="5" t="n"/>
      <c r="E819" s="5" t="n"/>
      <c r="F819" s="6">
        <f>IF(B819&amp;""="","",IFERROR(INDEX('الأصناف'!$B$6:$B$205,MATCH(B819&amp;"",'الأصناف'!$A$6:$A$205,0))&amp;"","كود غير موجود"))</f>
        <v/>
      </c>
      <c r="G819" s="22">
        <f>IF(OR(B819&amp;""="",NOT(ISNUMBER(A819))),"",IF(COUNTIFS($B$6:$B$1505,B819&amp;"",$A$6:$A$1505,"&gt;"&amp;A819)=0,1,0))</f>
        <v/>
      </c>
    </row>
    <row r="820">
      <c r="A820" s="13" t="n"/>
      <c r="B820" s="5" t="n"/>
      <c r="C820" s="17" t="n"/>
      <c r="D820" s="5" t="n"/>
      <c r="E820" s="5" t="n"/>
      <c r="F820" s="6">
        <f>IF(B820&amp;""="","",IFERROR(INDEX('الأصناف'!$B$6:$B$205,MATCH(B820&amp;"",'الأصناف'!$A$6:$A$205,0))&amp;"","كود غير موجود"))</f>
        <v/>
      </c>
      <c r="G820" s="22">
        <f>IF(OR(B820&amp;""="",NOT(ISNUMBER(A820))),"",IF(COUNTIFS($B$6:$B$1505,B820&amp;"",$A$6:$A$1505,"&gt;"&amp;A820)=0,1,0))</f>
        <v/>
      </c>
    </row>
    <row r="821">
      <c r="A821" s="13" t="n"/>
      <c r="B821" s="5" t="n"/>
      <c r="C821" s="17" t="n"/>
      <c r="D821" s="5" t="n"/>
      <c r="E821" s="5" t="n"/>
      <c r="F821" s="6">
        <f>IF(B821&amp;""="","",IFERROR(INDEX('الأصناف'!$B$6:$B$205,MATCH(B821&amp;"",'الأصناف'!$A$6:$A$205,0))&amp;"","كود غير موجود"))</f>
        <v/>
      </c>
      <c r="G821" s="22">
        <f>IF(OR(B821&amp;""="",NOT(ISNUMBER(A821))),"",IF(COUNTIFS($B$6:$B$1505,B821&amp;"",$A$6:$A$1505,"&gt;"&amp;A821)=0,1,0))</f>
        <v/>
      </c>
    </row>
    <row r="822">
      <c r="A822" s="13" t="n"/>
      <c r="B822" s="5" t="n"/>
      <c r="C822" s="17" t="n"/>
      <c r="D822" s="5" t="n"/>
      <c r="E822" s="5" t="n"/>
      <c r="F822" s="6">
        <f>IF(B822&amp;""="","",IFERROR(INDEX('الأصناف'!$B$6:$B$205,MATCH(B822&amp;"",'الأصناف'!$A$6:$A$205,0))&amp;"","كود غير موجود"))</f>
        <v/>
      </c>
      <c r="G822" s="22">
        <f>IF(OR(B822&amp;""="",NOT(ISNUMBER(A822))),"",IF(COUNTIFS($B$6:$B$1505,B822&amp;"",$A$6:$A$1505,"&gt;"&amp;A822)=0,1,0))</f>
        <v/>
      </c>
    </row>
    <row r="823">
      <c r="A823" s="13" t="n"/>
      <c r="B823" s="5" t="n"/>
      <c r="C823" s="17" t="n"/>
      <c r="D823" s="5" t="n"/>
      <c r="E823" s="5" t="n"/>
      <c r="F823" s="6">
        <f>IF(B823&amp;""="","",IFERROR(INDEX('الأصناف'!$B$6:$B$205,MATCH(B823&amp;"",'الأصناف'!$A$6:$A$205,0))&amp;"","كود غير موجود"))</f>
        <v/>
      </c>
      <c r="G823" s="22">
        <f>IF(OR(B823&amp;""="",NOT(ISNUMBER(A823))),"",IF(COUNTIFS($B$6:$B$1505,B823&amp;"",$A$6:$A$1505,"&gt;"&amp;A823)=0,1,0))</f>
        <v/>
      </c>
    </row>
    <row r="824">
      <c r="A824" s="13" t="n"/>
      <c r="B824" s="5" t="n"/>
      <c r="C824" s="17" t="n"/>
      <c r="D824" s="5" t="n"/>
      <c r="E824" s="5" t="n"/>
      <c r="F824" s="6">
        <f>IF(B824&amp;""="","",IFERROR(INDEX('الأصناف'!$B$6:$B$205,MATCH(B824&amp;"",'الأصناف'!$A$6:$A$205,0))&amp;"","كود غير موجود"))</f>
        <v/>
      </c>
      <c r="G824" s="22">
        <f>IF(OR(B824&amp;""="",NOT(ISNUMBER(A824))),"",IF(COUNTIFS($B$6:$B$1505,B824&amp;"",$A$6:$A$1505,"&gt;"&amp;A824)=0,1,0))</f>
        <v/>
      </c>
    </row>
    <row r="825">
      <c r="A825" s="13" t="n"/>
      <c r="B825" s="5" t="n"/>
      <c r="C825" s="17" t="n"/>
      <c r="D825" s="5" t="n"/>
      <c r="E825" s="5" t="n"/>
      <c r="F825" s="6">
        <f>IF(B825&amp;""="","",IFERROR(INDEX('الأصناف'!$B$6:$B$205,MATCH(B825&amp;"",'الأصناف'!$A$6:$A$205,0))&amp;"","كود غير موجود"))</f>
        <v/>
      </c>
      <c r="G825" s="22">
        <f>IF(OR(B825&amp;""="",NOT(ISNUMBER(A825))),"",IF(COUNTIFS($B$6:$B$1505,B825&amp;"",$A$6:$A$1505,"&gt;"&amp;A825)=0,1,0))</f>
        <v/>
      </c>
    </row>
    <row r="826">
      <c r="A826" s="13" t="n"/>
      <c r="B826" s="5" t="n"/>
      <c r="C826" s="17" t="n"/>
      <c r="D826" s="5" t="n"/>
      <c r="E826" s="5" t="n"/>
      <c r="F826" s="6">
        <f>IF(B826&amp;""="","",IFERROR(INDEX('الأصناف'!$B$6:$B$205,MATCH(B826&amp;"",'الأصناف'!$A$6:$A$205,0))&amp;"","كود غير موجود"))</f>
        <v/>
      </c>
      <c r="G826" s="22">
        <f>IF(OR(B826&amp;""="",NOT(ISNUMBER(A826))),"",IF(COUNTIFS($B$6:$B$1505,B826&amp;"",$A$6:$A$1505,"&gt;"&amp;A826)=0,1,0))</f>
        <v/>
      </c>
    </row>
    <row r="827">
      <c r="A827" s="13" t="n"/>
      <c r="B827" s="5" t="n"/>
      <c r="C827" s="17" t="n"/>
      <c r="D827" s="5" t="n"/>
      <c r="E827" s="5" t="n"/>
      <c r="F827" s="6">
        <f>IF(B827&amp;""="","",IFERROR(INDEX('الأصناف'!$B$6:$B$205,MATCH(B827&amp;"",'الأصناف'!$A$6:$A$205,0))&amp;"","كود غير موجود"))</f>
        <v/>
      </c>
      <c r="G827" s="22">
        <f>IF(OR(B827&amp;""="",NOT(ISNUMBER(A827))),"",IF(COUNTIFS($B$6:$B$1505,B827&amp;"",$A$6:$A$1505,"&gt;"&amp;A827)=0,1,0))</f>
        <v/>
      </c>
    </row>
    <row r="828">
      <c r="A828" s="13" t="n"/>
      <c r="B828" s="5" t="n"/>
      <c r="C828" s="17" t="n"/>
      <c r="D828" s="5" t="n"/>
      <c r="E828" s="5" t="n"/>
      <c r="F828" s="6">
        <f>IF(B828&amp;""="","",IFERROR(INDEX('الأصناف'!$B$6:$B$205,MATCH(B828&amp;"",'الأصناف'!$A$6:$A$205,0))&amp;"","كود غير موجود"))</f>
        <v/>
      </c>
      <c r="G828" s="22">
        <f>IF(OR(B828&amp;""="",NOT(ISNUMBER(A828))),"",IF(COUNTIFS($B$6:$B$1505,B828&amp;"",$A$6:$A$1505,"&gt;"&amp;A828)=0,1,0))</f>
        <v/>
      </c>
    </row>
    <row r="829">
      <c r="A829" s="13" t="n"/>
      <c r="B829" s="5" t="n"/>
      <c r="C829" s="17" t="n"/>
      <c r="D829" s="5" t="n"/>
      <c r="E829" s="5" t="n"/>
      <c r="F829" s="6">
        <f>IF(B829&amp;""="","",IFERROR(INDEX('الأصناف'!$B$6:$B$205,MATCH(B829&amp;"",'الأصناف'!$A$6:$A$205,0))&amp;"","كود غير موجود"))</f>
        <v/>
      </c>
      <c r="G829" s="22">
        <f>IF(OR(B829&amp;""="",NOT(ISNUMBER(A829))),"",IF(COUNTIFS($B$6:$B$1505,B829&amp;"",$A$6:$A$1505,"&gt;"&amp;A829)=0,1,0))</f>
        <v/>
      </c>
    </row>
    <row r="830">
      <c r="A830" s="13" t="n"/>
      <c r="B830" s="5" t="n"/>
      <c r="C830" s="17" t="n"/>
      <c r="D830" s="5" t="n"/>
      <c r="E830" s="5" t="n"/>
      <c r="F830" s="6">
        <f>IF(B830&amp;""="","",IFERROR(INDEX('الأصناف'!$B$6:$B$205,MATCH(B830&amp;"",'الأصناف'!$A$6:$A$205,0))&amp;"","كود غير موجود"))</f>
        <v/>
      </c>
      <c r="G830" s="22">
        <f>IF(OR(B830&amp;""="",NOT(ISNUMBER(A830))),"",IF(COUNTIFS($B$6:$B$1505,B830&amp;"",$A$6:$A$1505,"&gt;"&amp;A830)=0,1,0))</f>
        <v/>
      </c>
    </row>
    <row r="831">
      <c r="A831" s="13" t="n"/>
      <c r="B831" s="5" t="n"/>
      <c r="C831" s="17" t="n"/>
      <c r="D831" s="5" t="n"/>
      <c r="E831" s="5" t="n"/>
      <c r="F831" s="6">
        <f>IF(B831&amp;""="","",IFERROR(INDEX('الأصناف'!$B$6:$B$205,MATCH(B831&amp;"",'الأصناف'!$A$6:$A$205,0))&amp;"","كود غير موجود"))</f>
        <v/>
      </c>
      <c r="G831" s="22">
        <f>IF(OR(B831&amp;""="",NOT(ISNUMBER(A831))),"",IF(COUNTIFS($B$6:$B$1505,B831&amp;"",$A$6:$A$1505,"&gt;"&amp;A831)=0,1,0))</f>
        <v/>
      </c>
    </row>
    <row r="832">
      <c r="A832" s="13" t="n"/>
      <c r="B832" s="5" t="n"/>
      <c r="C832" s="17" t="n"/>
      <c r="D832" s="5" t="n"/>
      <c r="E832" s="5" t="n"/>
      <c r="F832" s="6">
        <f>IF(B832&amp;""="","",IFERROR(INDEX('الأصناف'!$B$6:$B$205,MATCH(B832&amp;"",'الأصناف'!$A$6:$A$205,0))&amp;"","كود غير موجود"))</f>
        <v/>
      </c>
      <c r="G832" s="22">
        <f>IF(OR(B832&amp;""="",NOT(ISNUMBER(A832))),"",IF(COUNTIFS($B$6:$B$1505,B832&amp;"",$A$6:$A$1505,"&gt;"&amp;A832)=0,1,0))</f>
        <v/>
      </c>
    </row>
    <row r="833">
      <c r="A833" s="13" t="n"/>
      <c r="B833" s="5" t="n"/>
      <c r="C833" s="17" t="n"/>
      <c r="D833" s="5" t="n"/>
      <c r="E833" s="5" t="n"/>
      <c r="F833" s="6">
        <f>IF(B833&amp;""="","",IFERROR(INDEX('الأصناف'!$B$6:$B$205,MATCH(B833&amp;"",'الأصناف'!$A$6:$A$205,0))&amp;"","كود غير موجود"))</f>
        <v/>
      </c>
      <c r="G833" s="22">
        <f>IF(OR(B833&amp;""="",NOT(ISNUMBER(A833))),"",IF(COUNTIFS($B$6:$B$1505,B833&amp;"",$A$6:$A$1505,"&gt;"&amp;A833)=0,1,0))</f>
        <v/>
      </c>
    </row>
    <row r="834">
      <c r="A834" s="13" t="n"/>
      <c r="B834" s="5" t="n"/>
      <c r="C834" s="17" t="n"/>
      <c r="D834" s="5" t="n"/>
      <c r="E834" s="5" t="n"/>
      <c r="F834" s="6">
        <f>IF(B834&amp;""="","",IFERROR(INDEX('الأصناف'!$B$6:$B$205,MATCH(B834&amp;"",'الأصناف'!$A$6:$A$205,0))&amp;"","كود غير موجود"))</f>
        <v/>
      </c>
      <c r="G834" s="22">
        <f>IF(OR(B834&amp;""="",NOT(ISNUMBER(A834))),"",IF(COUNTIFS($B$6:$B$1505,B834&amp;"",$A$6:$A$1505,"&gt;"&amp;A834)=0,1,0))</f>
        <v/>
      </c>
    </row>
    <row r="835">
      <c r="A835" s="13" t="n"/>
      <c r="B835" s="5" t="n"/>
      <c r="C835" s="17" t="n"/>
      <c r="D835" s="5" t="n"/>
      <c r="E835" s="5" t="n"/>
      <c r="F835" s="6">
        <f>IF(B835&amp;""="","",IFERROR(INDEX('الأصناف'!$B$6:$B$205,MATCH(B835&amp;"",'الأصناف'!$A$6:$A$205,0))&amp;"","كود غير موجود"))</f>
        <v/>
      </c>
      <c r="G835" s="22">
        <f>IF(OR(B835&amp;""="",NOT(ISNUMBER(A835))),"",IF(COUNTIFS($B$6:$B$1505,B835&amp;"",$A$6:$A$1505,"&gt;"&amp;A835)=0,1,0))</f>
        <v/>
      </c>
    </row>
    <row r="836">
      <c r="A836" s="13" t="n"/>
      <c r="B836" s="5" t="n"/>
      <c r="C836" s="17" t="n"/>
      <c r="D836" s="5" t="n"/>
      <c r="E836" s="5" t="n"/>
      <c r="F836" s="6">
        <f>IF(B836&amp;""="","",IFERROR(INDEX('الأصناف'!$B$6:$B$205,MATCH(B836&amp;"",'الأصناف'!$A$6:$A$205,0))&amp;"","كود غير موجود"))</f>
        <v/>
      </c>
      <c r="G836" s="22">
        <f>IF(OR(B836&amp;""="",NOT(ISNUMBER(A836))),"",IF(COUNTIFS($B$6:$B$1505,B836&amp;"",$A$6:$A$1505,"&gt;"&amp;A836)=0,1,0))</f>
        <v/>
      </c>
    </row>
    <row r="837">
      <c r="A837" s="13" t="n"/>
      <c r="B837" s="5" t="n"/>
      <c r="C837" s="17" t="n"/>
      <c r="D837" s="5" t="n"/>
      <c r="E837" s="5" t="n"/>
      <c r="F837" s="6">
        <f>IF(B837&amp;""="","",IFERROR(INDEX('الأصناف'!$B$6:$B$205,MATCH(B837&amp;"",'الأصناف'!$A$6:$A$205,0))&amp;"","كود غير موجود"))</f>
        <v/>
      </c>
      <c r="G837" s="22">
        <f>IF(OR(B837&amp;""="",NOT(ISNUMBER(A837))),"",IF(COUNTIFS($B$6:$B$1505,B837&amp;"",$A$6:$A$1505,"&gt;"&amp;A837)=0,1,0))</f>
        <v/>
      </c>
    </row>
    <row r="838">
      <c r="A838" s="13" t="n"/>
      <c r="B838" s="5" t="n"/>
      <c r="C838" s="17" t="n"/>
      <c r="D838" s="5" t="n"/>
      <c r="E838" s="5" t="n"/>
      <c r="F838" s="6">
        <f>IF(B838&amp;""="","",IFERROR(INDEX('الأصناف'!$B$6:$B$205,MATCH(B838&amp;"",'الأصناف'!$A$6:$A$205,0))&amp;"","كود غير موجود"))</f>
        <v/>
      </c>
      <c r="G838" s="22">
        <f>IF(OR(B838&amp;""="",NOT(ISNUMBER(A838))),"",IF(COUNTIFS($B$6:$B$1505,B838&amp;"",$A$6:$A$1505,"&gt;"&amp;A838)=0,1,0))</f>
        <v/>
      </c>
    </row>
    <row r="839">
      <c r="A839" s="13" t="n"/>
      <c r="B839" s="5" t="n"/>
      <c r="C839" s="17" t="n"/>
      <c r="D839" s="5" t="n"/>
      <c r="E839" s="5" t="n"/>
      <c r="F839" s="6">
        <f>IF(B839&amp;""="","",IFERROR(INDEX('الأصناف'!$B$6:$B$205,MATCH(B839&amp;"",'الأصناف'!$A$6:$A$205,0))&amp;"","كود غير موجود"))</f>
        <v/>
      </c>
      <c r="G839" s="22">
        <f>IF(OR(B839&amp;""="",NOT(ISNUMBER(A839))),"",IF(COUNTIFS($B$6:$B$1505,B839&amp;"",$A$6:$A$1505,"&gt;"&amp;A839)=0,1,0))</f>
        <v/>
      </c>
    </row>
    <row r="840">
      <c r="A840" s="13" t="n"/>
      <c r="B840" s="5" t="n"/>
      <c r="C840" s="17" t="n"/>
      <c r="D840" s="5" t="n"/>
      <c r="E840" s="5" t="n"/>
      <c r="F840" s="6">
        <f>IF(B840&amp;""="","",IFERROR(INDEX('الأصناف'!$B$6:$B$205,MATCH(B840&amp;"",'الأصناف'!$A$6:$A$205,0))&amp;"","كود غير موجود"))</f>
        <v/>
      </c>
      <c r="G840" s="22">
        <f>IF(OR(B840&amp;""="",NOT(ISNUMBER(A840))),"",IF(COUNTIFS($B$6:$B$1505,B840&amp;"",$A$6:$A$1505,"&gt;"&amp;A840)=0,1,0))</f>
        <v/>
      </c>
    </row>
    <row r="841">
      <c r="A841" s="13" t="n"/>
      <c r="B841" s="5" t="n"/>
      <c r="C841" s="17" t="n"/>
      <c r="D841" s="5" t="n"/>
      <c r="E841" s="5" t="n"/>
      <c r="F841" s="6">
        <f>IF(B841&amp;""="","",IFERROR(INDEX('الأصناف'!$B$6:$B$205,MATCH(B841&amp;"",'الأصناف'!$A$6:$A$205,0))&amp;"","كود غير موجود"))</f>
        <v/>
      </c>
      <c r="G841" s="22">
        <f>IF(OR(B841&amp;""="",NOT(ISNUMBER(A841))),"",IF(COUNTIFS($B$6:$B$1505,B841&amp;"",$A$6:$A$1505,"&gt;"&amp;A841)=0,1,0))</f>
        <v/>
      </c>
    </row>
    <row r="842">
      <c r="A842" s="13" t="n"/>
      <c r="B842" s="5" t="n"/>
      <c r="C842" s="17" t="n"/>
      <c r="D842" s="5" t="n"/>
      <c r="E842" s="5" t="n"/>
      <c r="F842" s="6">
        <f>IF(B842&amp;""="","",IFERROR(INDEX('الأصناف'!$B$6:$B$205,MATCH(B842&amp;"",'الأصناف'!$A$6:$A$205,0))&amp;"","كود غير موجود"))</f>
        <v/>
      </c>
      <c r="G842" s="22">
        <f>IF(OR(B842&amp;""="",NOT(ISNUMBER(A842))),"",IF(COUNTIFS($B$6:$B$1505,B842&amp;"",$A$6:$A$1505,"&gt;"&amp;A842)=0,1,0))</f>
        <v/>
      </c>
    </row>
    <row r="843">
      <c r="A843" s="13" t="n"/>
      <c r="B843" s="5" t="n"/>
      <c r="C843" s="17" t="n"/>
      <c r="D843" s="5" t="n"/>
      <c r="E843" s="5" t="n"/>
      <c r="F843" s="6">
        <f>IF(B843&amp;""="","",IFERROR(INDEX('الأصناف'!$B$6:$B$205,MATCH(B843&amp;"",'الأصناف'!$A$6:$A$205,0))&amp;"","كود غير موجود"))</f>
        <v/>
      </c>
      <c r="G843" s="22">
        <f>IF(OR(B843&amp;""="",NOT(ISNUMBER(A843))),"",IF(COUNTIFS($B$6:$B$1505,B843&amp;"",$A$6:$A$1505,"&gt;"&amp;A843)=0,1,0))</f>
        <v/>
      </c>
    </row>
    <row r="844">
      <c r="A844" s="13" t="n"/>
      <c r="B844" s="5" t="n"/>
      <c r="C844" s="17" t="n"/>
      <c r="D844" s="5" t="n"/>
      <c r="E844" s="5" t="n"/>
      <c r="F844" s="6">
        <f>IF(B844&amp;""="","",IFERROR(INDEX('الأصناف'!$B$6:$B$205,MATCH(B844&amp;"",'الأصناف'!$A$6:$A$205,0))&amp;"","كود غير موجود"))</f>
        <v/>
      </c>
      <c r="G844" s="22">
        <f>IF(OR(B844&amp;""="",NOT(ISNUMBER(A844))),"",IF(COUNTIFS($B$6:$B$1505,B844&amp;"",$A$6:$A$1505,"&gt;"&amp;A844)=0,1,0))</f>
        <v/>
      </c>
    </row>
    <row r="845">
      <c r="A845" s="13" t="n"/>
      <c r="B845" s="5" t="n"/>
      <c r="C845" s="17" t="n"/>
      <c r="D845" s="5" t="n"/>
      <c r="E845" s="5" t="n"/>
      <c r="F845" s="6">
        <f>IF(B845&amp;""="","",IFERROR(INDEX('الأصناف'!$B$6:$B$205,MATCH(B845&amp;"",'الأصناف'!$A$6:$A$205,0))&amp;"","كود غير موجود"))</f>
        <v/>
      </c>
      <c r="G845" s="22">
        <f>IF(OR(B845&amp;""="",NOT(ISNUMBER(A845))),"",IF(COUNTIFS($B$6:$B$1505,B845&amp;"",$A$6:$A$1505,"&gt;"&amp;A845)=0,1,0))</f>
        <v/>
      </c>
    </row>
    <row r="846">
      <c r="A846" s="13" t="n"/>
      <c r="B846" s="5" t="n"/>
      <c r="C846" s="17" t="n"/>
      <c r="D846" s="5" t="n"/>
      <c r="E846" s="5" t="n"/>
      <c r="F846" s="6">
        <f>IF(B846&amp;""="","",IFERROR(INDEX('الأصناف'!$B$6:$B$205,MATCH(B846&amp;"",'الأصناف'!$A$6:$A$205,0))&amp;"","كود غير موجود"))</f>
        <v/>
      </c>
      <c r="G846" s="22">
        <f>IF(OR(B846&amp;""="",NOT(ISNUMBER(A846))),"",IF(COUNTIFS($B$6:$B$1505,B846&amp;"",$A$6:$A$1505,"&gt;"&amp;A846)=0,1,0))</f>
        <v/>
      </c>
    </row>
    <row r="847">
      <c r="A847" s="13" t="n"/>
      <c r="B847" s="5" t="n"/>
      <c r="C847" s="17" t="n"/>
      <c r="D847" s="5" t="n"/>
      <c r="E847" s="5" t="n"/>
      <c r="F847" s="6">
        <f>IF(B847&amp;""="","",IFERROR(INDEX('الأصناف'!$B$6:$B$205,MATCH(B847&amp;"",'الأصناف'!$A$6:$A$205,0))&amp;"","كود غير موجود"))</f>
        <v/>
      </c>
      <c r="G847" s="22">
        <f>IF(OR(B847&amp;""="",NOT(ISNUMBER(A847))),"",IF(COUNTIFS($B$6:$B$1505,B847&amp;"",$A$6:$A$1505,"&gt;"&amp;A847)=0,1,0))</f>
        <v/>
      </c>
    </row>
    <row r="848">
      <c r="A848" s="13" t="n"/>
      <c r="B848" s="5" t="n"/>
      <c r="C848" s="17" t="n"/>
      <c r="D848" s="5" t="n"/>
      <c r="E848" s="5" t="n"/>
      <c r="F848" s="6">
        <f>IF(B848&amp;""="","",IFERROR(INDEX('الأصناف'!$B$6:$B$205,MATCH(B848&amp;"",'الأصناف'!$A$6:$A$205,0))&amp;"","كود غير موجود"))</f>
        <v/>
      </c>
      <c r="G848" s="22">
        <f>IF(OR(B848&amp;""="",NOT(ISNUMBER(A848))),"",IF(COUNTIFS($B$6:$B$1505,B848&amp;"",$A$6:$A$1505,"&gt;"&amp;A848)=0,1,0))</f>
        <v/>
      </c>
    </row>
    <row r="849">
      <c r="A849" s="13" t="n"/>
      <c r="B849" s="5" t="n"/>
      <c r="C849" s="17" t="n"/>
      <c r="D849" s="5" t="n"/>
      <c r="E849" s="5" t="n"/>
      <c r="F849" s="6">
        <f>IF(B849&amp;""="","",IFERROR(INDEX('الأصناف'!$B$6:$B$205,MATCH(B849&amp;"",'الأصناف'!$A$6:$A$205,0))&amp;"","كود غير موجود"))</f>
        <v/>
      </c>
      <c r="G849" s="22">
        <f>IF(OR(B849&amp;""="",NOT(ISNUMBER(A849))),"",IF(COUNTIFS($B$6:$B$1505,B849&amp;"",$A$6:$A$1505,"&gt;"&amp;A849)=0,1,0))</f>
        <v/>
      </c>
    </row>
    <row r="850">
      <c r="A850" s="13" t="n"/>
      <c r="B850" s="5" t="n"/>
      <c r="C850" s="17" t="n"/>
      <c r="D850" s="5" t="n"/>
      <c r="E850" s="5" t="n"/>
      <c r="F850" s="6">
        <f>IF(B850&amp;""="","",IFERROR(INDEX('الأصناف'!$B$6:$B$205,MATCH(B850&amp;"",'الأصناف'!$A$6:$A$205,0))&amp;"","كود غير موجود"))</f>
        <v/>
      </c>
      <c r="G850" s="22">
        <f>IF(OR(B850&amp;""="",NOT(ISNUMBER(A850))),"",IF(COUNTIFS($B$6:$B$1505,B850&amp;"",$A$6:$A$1505,"&gt;"&amp;A850)=0,1,0))</f>
        <v/>
      </c>
    </row>
    <row r="851">
      <c r="A851" s="13" t="n"/>
      <c r="B851" s="5" t="n"/>
      <c r="C851" s="17" t="n"/>
      <c r="D851" s="5" t="n"/>
      <c r="E851" s="5" t="n"/>
      <c r="F851" s="6">
        <f>IF(B851&amp;""="","",IFERROR(INDEX('الأصناف'!$B$6:$B$205,MATCH(B851&amp;"",'الأصناف'!$A$6:$A$205,0))&amp;"","كود غير موجود"))</f>
        <v/>
      </c>
      <c r="G851" s="22">
        <f>IF(OR(B851&amp;""="",NOT(ISNUMBER(A851))),"",IF(COUNTIFS($B$6:$B$1505,B851&amp;"",$A$6:$A$1505,"&gt;"&amp;A851)=0,1,0))</f>
        <v/>
      </c>
    </row>
    <row r="852">
      <c r="A852" s="13" t="n"/>
      <c r="B852" s="5" t="n"/>
      <c r="C852" s="17" t="n"/>
      <c r="D852" s="5" t="n"/>
      <c r="E852" s="5" t="n"/>
      <c r="F852" s="6">
        <f>IF(B852&amp;""="","",IFERROR(INDEX('الأصناف'!$B$6:$B$205,MATCH(B852&amp;"",'الأصناف'!$A$6:$A$205,0))&amp;"","كود غير موجود"))</f>
        <v/>
      </c>
      <c r="G852" s="22">
        <f>IF(OR(B852&amp;""="",NOT(ISNUMBER(A852))),"",IF(COUNTIFS($B$6:$B$1505,B852&amp;"",$A$6:$A$1505,"&gt;"&amp;A852)=0,1,0))</f>
        <v/>
      </c>
    </row>
    <row r="853">
      <c r="A853" s="13" t="n"/>
      <c r="B853" s="5" t="n"/>
      <c r="C853" s="17" t="n"/>
      <c r="D853" s="5" t="n"/>
      <c r="E853" s="5" t="n"/>
      <c r="F853" s="6">
        <f>IF(B853&amp;""="","",IFERROR(INDEX('الأصناف'!$B$6:$B$205,MATCH(B853&amp;"",'الأصناف'!$A$6:$A$205,0))&amp;"","كود غير موجود"))</f>
        <v/>
      </c>
      <c r="G853" s="22">
        <f>IF(OR(B853&amp;""="",NOT(ISNUMBER(A853))),"",IF(COUNTIFS($B$6:$B$1505,B853&amp;"",$A$6:$A$1505,"&gt;"&amp;A853)=0,1,0))</f>
        <v/>
      </c>
    </row>
    <row r="854">
      <c r="A854" s="13" t="n"/>
      <c r="B854" s="5" t="n"/>
      <c r="C854" s="17" t="n"/>
      <c r="D854" s="5" t="n"/>
      <c r="E854" s="5" t="n"/>
      <c r="F854" s="6">
        <f>IF(B854&amp;""="","",IFERROR(INDEX('الأصناف'!$B$6:$B$205,MATCH(B854&amp;"",'الأصناف'!$A$6:$A$205,0))&amp;"","كود غير موجود"))</f>
        <v/>
      </c>
      <c r="G854" s="22">
        <f>IF(OR(B854&amp;""="",NOT(ISNUMBER(A854))),"",IF(COUNTIFS($B$6:$B$1505,B854&amp;"",$A$6:$A$1505,"&gt;"&amp;A854)=0,1,0))</f>
        <v/>
      </c>
    </row>
    <row r="855">
      <c r="A855" s="13" t="n"/>
      <c r="B855" s="5" t="n"/>
      <c r="C855" s="17" t="n"/>
      <c r="D855" s="5" t="n"/>
      <c r="E855" s="5" t="n"/>
      <c r="F855" s="6">
        <f>IF(B855&amp;""="","",IFERROR(INDEX('الأصناف'!$B$6:$B$205,MATCH(B855&amp;"",'الأصناف'!$A$6:$A$205,0))&amp;"","كود غير موجود"))</f>
        <v/>
      </c>
      <c r="G855" s="22">
        <f>IF(OR(B855&amp;""="",NOT(ISNUMBER(A855))),"",IF(COUNTIFS($B$6:$B$1505,B855&amp;"",$A$6:$A$1505,"&gt;"&amp;A855)=0,1,0))</f>
        <v/>
      </c>
    </row>
    <row r="856">
      <c r="A856" s="13" t="n"/>
      <c r="B856" s="5" t="n"/>
      <c r="C856" s="17" t="n"/>
      <c r="D856" s="5" t="n"/>
      <c r="E856" s="5" t="n"/>
      <c r="F856" s="6">
        <f>IF(B856&amp;""="","",IFERROR(INDEX('الأصناف'!$B$6:$B$205,MATCH(B856&amp;"",'الأصناف'!$A$6:$A$205,0))&amp;"","كود غير موجود"))</f>
        <v/>
      </c>
      <c r="G856" s="22">
        <f>IF(OR(B856&amp;""="",NOT(ISNUMBER(A856))),"",IF(COUNTIFS($B$6:$B$1505,B856&amp;"",$A$6:$A$1505,"&gt;"&amp;A856)=0,1,0))</f>
        <v/>
      </c>
    </row>
    <row r="857">
      <c r="A857" s="13" t="n"/>
      <c r="B857" s="5" t="n"/>
      <c r="C857" s="17" t="n"/>
      <c r="D857" s="5" t="n"/>
      <c r="E857" s="5" t="n"/>
      <c r="F857" s="6">
        <f>IF(B857&amp;""="","",IFERROR(INDEX('الأصناف'!$B$6:$B$205,MATCH(B857&amp;"",'الأصناف'!$A$6:$A$205,0))&amp;"","كود غير موجود"))</f>
        <v/>
      </c>
      <c r="G857" s="22">
        <f>IF(OR(B857&amp;""="",NOT(ISNUMBER(A857))),"",IF(COUNTIFS($B$6:$B$1505,B857&amp;"",$A$6:$A$1505,"&gt;"&amp;A857)=0,1,0))</f>
        <v/>
      </c>
    </row>
    <row r="858">
      <c r="A858" s="13" t="n"/>
      <c r="B858" s="5" t="n"/>
      <c r="C858" s="17" t="n"/>
      <c r="D858" s="5" t="n"/>
      <c r="E858" s="5" t="n"/>
      <c r="F858" s="6">
        <f>IF(B858&amp;""="","",IFERROR(INDEX('الأصناف'!$B$6:$B$205,MATCH(B858&amp;"",'الأصناف'!$A$6:$A$205,0))&amp;"","كود غير موجود"))</f>
        <v/>
      </c>
      <c r="G858" s="22">
        <f>IF(OR(B858&amp;""="",NOT(ISNUMBER(A858))),"",IF(COUNTIFS($B$6:$B$1505,B858&amp;"",$A$6:$A$1505,"&gt;"&amp;A858)=0,1,0))</f>
        <v/>
      </c>
    </row>
    <row r="859">
      <c r="A859" s="13" t="n"/>
      <c r="B859" s="5" t="n"/>
      <c r="C859" s="17" t="n"/>
      <c r="D859" s="5" t="n"/>
      <c r="E859" s="5" t="n"/>
      <c r="F859" s="6">
        <f>IF(B859&amp;""="","",IFERROR(INDEX('الأصناف'!$B$6:$B$205,MATCH(B859&amp;"",'الأصناف'!$A$6:$A$205,0))&amp;"","كود غير موجود"))</f>
        <v/>
      </c>
      <c r="G859" s="22">
        <f>IF(OR(B859&amp;""="",NOT(ISNUMBER(A859))),"",IF(COUNTIFS($B$6:$B$1505,B859&amp;"",$A$6:$A$1505,"&gt;"&amp;A859)=0,1,0))</f>
        <v/>
      </c>
    </row>
    <row r="860">
      <c r="A860" s="13" t="n"/>
      <c r="B860" s="5" t="n"/>
      <c r="C860" s="17" t="n"/>
      <c r="D860" s="5" t="n"/>
      <c r="E860" s="5" t="n"/>
      <c r="F860" s="6">
        <f>IF(B860&amp;""="","",IFERROR(INDEX('الأصناف'!$B$6:$B$205,MATCH(B860&amp;"",'الأصناف'!$A$6:$A$205,0))&amp;"","كود غير موجود"))</f>
        <v/>
      </c>
      <c r="G860" s="22">
        <f>IF(OR(B860&amp;""="",NOT(ISNUMBER(A860))),"",IF(COUNTIFS($B$6:$B$1505,B860&amp;"",$A$6:$A$1505,"&gt;"&amp;A860)=0,1,0))</f>
        <v/>
      </c>
    </row>
    <row r="861">
      <c r="A861" s="13" t="n"/>
      <c r="B861" s="5" t="n"/>
      <c r="C861" s="17" t="n"/>
      <c r="D861" s="5" t="n"/>
      <c r="E861" s="5" t="n"/>
      <c r="F861" s="6">
        <f>IF(B861&amp;""="","",IFERROR(INDEX('الأصناف'!$B$6:$B$205,MATCH(B861&amp;"",'الأصناف'!$A$6:$A$205,0))&amp;"","كود غير موجود"))</f>
        <v/>
      </c>
      <c r="G861" s="22">
        <f>IF(OR(B861&amp;""="",NOT(ISNUMBER(A861))),"",IF(COUNTIFS($B$6:$B$1505,B861&amp;"",$A$6:$A$1505,"&gt;"&amp;A861)=0,1,0))</f>
        <v/>
      </c>
    </row>
    <row r="862">
      <c r="A862" s="13" t="n"/>
      <c r="B862" s="5" t="n"/>
      <c r="C862" s="17" t="n"/>
      <c r="D862" s="5" t="n"/>
      <c r="E862" s="5" t="n"/>
      <c r="F862" s="6">
        <f>IF(B862&amp;""="","",IFERROR(INDEX('الأصناف'!$B$6:$B$205,MATCH(B862&amp;"",'الأصناف'!$A$6:$A$205,0))&amp;"","كود غير موجود"))</f>
        <v/>
      </c>
      <c r="G862" s="22">
        <f>IF(OR(B862&amp;""="",NOT(ISNUMBER(A862))),"",IF(COUNTIFS($B$6:$B$1505,B862&amp;"",$A$6:$A$1505,"&gt;"&amp;A862)=0,1,0))</f>
        <v/>
      </c>
    </row>
    <row r="863">
      <c r="A863" s="13" t="n"/>
      <c r="B863" s="5" t="n"/>
      <c r="C863" s="17" t="n"/>
      <c r="D863" s="5" t="n"/>
      <c r="E863" s="5" t="n"/>
      <c r="F863" s="6">
        <f>IF(B863&amp;""="","",IFERROR(INDEX('الأصناف'!$B$6:$B$205,MATCH(B863&amp;"",'الأصناف'!$A$6:$A$205,0))&amp;"","كود غير موجود"))</f>
        <v/>
      </c>
      <c r="G863" s="22">
        <f>IF(OR(B863&amp;""="",NOT(ISNUMBER(A863))),"",IF(COUNTIFS($B$6:$B$1505,B863&amp;"",$A$6:$A$1505,"&gt;"&amp;A863)=0,1,0))</f>
        <v/>
      </c>
    </row>
    <row r="864">
      <c r="A864" s="13" t="n"/>
      <c r="B864" s="5" t="n"/>
      <c r="C864" s="17" t="n"/>
      <c r="D864" s="5" t="n"/>
      <c r="E864" s="5" t="n"/>
      <c r="F864" s="6">
        <f>IF(B864&amp;""="","",IFERROR(INDEX('الأصناف'!$B$6:$B$205,MATCH(B864&amp;"",'الأصناف'!$A$6:$A$205,0))&amp;"","كود غير موجود"))</f>
        <v/>
      </c>
      <c r="G864" s="22">
        <f>IF(OR(B864&amp;""="",NOT(ISNUMBER(A864))),"",IF(COUNTIFS($B$6:$B$1505,B864&amp;"",$A$6:$A$1505,"&gt;"&amp;A864)=0,1,0))</f>
        <v/>
      </c>
    </row>
    <row r="865">
      <c r="A865" s="13" t="n"/>
      <c r="B865" s="5" t="n"/>
      <c r="C865" s="17" t="n"/>
      <c r="D865" s="5" t="n"/>
      <c r="E865" s="5" t="n"/>
      <c r="F865" s="6">
        <f>IF(B865&amp;""="","",IFERROR(INDEX('الأصناف'!$B$6:$B$205,MATCH(B865&amp;"",'الأصناف'!$A$6:$A$205,0))&amp;"","كود غير موجود"))</f>
        <v/>
      </c>
      <c r="G865" s="22">
        <f>IF(OR(B865&amp;""="",NOT(ISNUMBER(A865))),"",IF(COUNTIFS($B$6:$B$1505,B865&amp;"",$A$6:$A$1505,"&gt;"&amp;A865)=0,1,0))</f>
        <v/>
      </c>
    </row>
    <row r="866">
      <c r="A866" s="13" t="n"/>
      <c r="B866" s="5" t="n"/>
      <c r="C866" s="17" t="n"/>
      <c r="D866" s="5" t="n"/>
      <c r="E866" s="5" t="n"/>
      <c r="F866" s="6">
        <f>IF(B866&amp;""="","",IFERROR(INDEX('الأصناف'!$B$6:$B$205,MATCH(B866&amp;"",'الأصناف'!$A$6:$A$205,0))&amp;"","كود غير موجود"))</f>
        <v/>
      </c>
      <c r="G866" s="22">
        <f>IF(OR(B866&amp;""="",NOT(ISNUMBER(A866))),"",IF(COUNTIFS($B$6:$B$1505,B866&amp;"",$A$6:$A$1505,"&gt;"&amp;A866)=0,1,0))</f>
        <v/>
      </c>
    </row>
    <row r="867">
      <c r="A867" s="13" t="n"/>
      <c r="B867" s="5" t="n"/>
      <c r="C867" s="17" t="n"/>
      <c r="D867" s="5" t="n"/>
      <c r="E867" s="5" t="n"/>
      <c r="F867" s="6">
        <f>IF(B867&amp;""="","",IFERROR(INDEX('الأصناف'!$B$6:$B$205,MATCH(B867&amp;"",'الأصناف'!$A$6:$A$205,0))&amp;"","كود غير موجود"))</f>
        <v/>
      </c>
      <c r="G867" s="22">
        <f>IF(OR(B867&amp;""="",NOT(ISNUMBER(A867))),"",IF(COUNTIFS($B$6:$B$1505,B867&amp;"",$A$6:$A$1505,"&gt;"&amp;A867)=0,1,0))</f>
        <v/>
      </c>
    </row>
    <row r="868">
      <c r="A868" s="13" t="n"/>
      <c r="B868" s="5" t="n"/>
      <c r="C868" s="17" t="n"/>
      <c r="D868" s="5" t="n"/>
      <c r="E868" s="5" t="n"/>
      <c r="F868" s="6">
        <f>IF(B868&amp;""="","",IFERROR(INDEX('الأصناف'!$B$6:$B$205,MATCH(B868&amp;"",'الأصناف'!$A$6:$A$205,0))&amp;"","كود غير موجود"))</f>
        <v/>
      </c>
      <c r="G868" s="22">
        <f>IF(OR(B868&amp;""="",NOT(ISNUMBER(A868))),"",IF(COUNTIFS($B$6:$B$1505,B868&amp;"",$A$6:$A$1505,"&gt;"&amp;A868)=0,1,0))</f>
        <v/>
      </c>
    </row>
    <row r="869">
      <c r="A869" s="13" t="n"/>
      <c r="B869" s="5" t="n"/>
      <c r="C869" s="17" t="n"/>
      <c r="D869" s="5" t="n"/>
      <c r="E869" s="5" t="n"/>
      <c r="F869" s="6">
        <f>IF(B869&amp;""="","",IFERROR(INDEX('الأصناف'!$B$6:$B$205,MATCH(B869&amp;"",'الأصناف'!$A$6:$A$205,0))&amp;"","كود غير موجود"))</f>
        <v/>
      </c>
      <c r="G869" s="22">
        <f>IF(OR(B869&amp;""="",NOT(ISNUMBER(A869))),"",IF(COUNTIFS($B$6:$B$1505,B869&amp;"",$A$6:$A$1505,"&gt;"&amp;A869)=0,1,0))</f>
        <v/>
      </c>
    </row>
    <row r="870">
      <c r="A870" s="13" t="n"/>
      <c r="B870" s="5" t="n"/>
      <c r="C870" s="17" t="n"/>
      <c r="D870" s="5" t="n"/>
      <c r="E870" s="5" t="n"/>
      <c r="F870" s="6">
        <f>IF(B870&amp;""="","",IFERROR(INDEX('الأصناف'!$B$6:$B$205,MATCH(B870&amp;"",'الأصناف'!$A$6:$A$205,0))&amp;"","كود غير موجود"))</f>
        <v/>
      </c>
      <c r="G870" s="22">
        <f>IF(OR(B870&amp;""="",NOT(ISNUMBER(A870))),"",IF(COUNTIFS($B$6:$B$1505,B870&amp;"",$A$6:$A$1505,"&gt;"&amp;A870)=0,1,0))</f>
        <v/>
      </c>
    </row>
    <row r="871">
      <c r="A871" s="13" t="n"/>
      <c r="B871" s="5" t="n"/>
      <c r="C871" s="17" t="n"/>
      <c r="D871" s="5" t="n"/>
      <c r="E871" s="5" t="n"/>
      <c r="F871" s="6">
        <f>IF(B871&amp;""="","",IFERROR(INDEX('الأصناف'!$B$6:$B$205,MATCH(B871&amp;"",'الأصناف'!$A$6:$A$205,0))&amp;"","كود غير موجود"))</f>
        <v/>
      </c>
      <c r="G871" s="22">
        <f>IF(OR(B871&amp;""="",NOT(ISNUMBER(A871))),"",IF(COUNTIFS($B$6:$B$1505,B871&amp;"",$A$6:$A$1505,"&gt;"&amp;A871)=0,1,0))</f>
        <v/>
      </c>
    </row>
    <row r="872">
      <c r="A872" s="13" t="n"/>
      <c r="B872" s="5" t="n"/>
      <c r="C872" s="17" t="n"/>
      <c r="D872" s="5" t="n"/>
      <c r="E872" s="5" t="n"/>
      <c r="F872" s="6">
        <f>IF(B872&amp;""="","",IFERROR(INDEX('الأصناف'!$B$6:$B$205,MATCH(B872&amp;"",'الأصناف'!$A$6:$A$205,0))&amp;"","كود غير موجود"))</f>
        <v/>
      </c>
      <c r="G872" s="22">
        <f>IF(OR(B872&amp;""="",NOT(ISNUMBER(A872))),"",IF(COUNTIFS($B$6:$B$1505,B872&amp;"",$A$6:$A$1505,"&gt;"&amp;A872)=0,1,0))</f>
        <v/>
      </c>
    </row>
    <row r="873">
      <c r="A873" s="13" t="n"/>
      <c r="B873" s="5" t="n"/>
      <c r="C873" s="17" t="n"/>
      <c r="D873" s="5" t="n"/>
      <c r="E873" s="5" t="n"/>
      <c r="F873" s="6">
        <f>IF(B873&amp;""="","",IFERROR(INDEX('الأصناف'!$B$6:$B$205,MATCH(B873&amp;"",'الأصناف'!$A$6:$A$205,0))&amp;"","كود غير موجود"))</f>
        <v/>
      </c>
      <c r="G873" s="22">
        <f>IF(OR(B873&amp;""="",NOT(ISNUMBER(A873))),"",IF(COUNTIFS($B$6:$B$1505,B873&amp;"",$A$6:$A$1505,"&gt;"&amp;A873)=0,1,0))</f>
        <v/>
      </c>
    </row>
    <row r="874">
      <c r="A874" s="13" t="n"/>
      <c r="B874" s="5" t="n"/>
      <c r="C874" s="17" t="n"/>
      <c r="D874" s="5" t="n"/>
      <c r="E874" s="5" t="n"/>
      <c r="F874" s="6">
        <f>IF(B874&amp;""="","",IFERROR(INDEX('الأصناف'!$B$6:$B$205,MATCH(B874&amp;"",'الأصناف'!$A$6:$A$205,0))&amp;"","كود غير موجود"))</f>
        <v/>
      </c>
      <c r="G874" s="22">
        <f>IF(OR(B874&amp;""="",NOT(ISNUMBER(A874))),"",IF(COUNTIFS($B$6:$B$1505,B874&amp;"",$A$6:$A$1505,"&gt;"&amp;A874)=0,1,0))</f>
        <v/>
      </c>
    </row>
    <row r="875">
      <c r="A875" s="13" t="n"/>
      <c r="B875" s="5" t="n"/>
      <c r="C875" s="17" t="n"/>
      <c r="D875" s="5" t="n"/>
      <c r="E875" s="5" t="n"/>
      <c r="F875" s="6">
        <f>IF(B875&amp;""="","",IFERROR(INDEX('الأصناف'!$B$6:$B$205,MATCH(B875&amp;"",'الأصناف'!$A$6:$A$205,0))&amp;"","كود غير موجود"))</f>
        <v/>
      </c>
      <c r="G875" s="22">
        <f>IF(OR(B875&amp;""="",NOT(ISNUMBER(A875))),"",IF(COUNTIFS($B$6:$B$1505,B875&amp;"",$A$6:$A$1505,"&gt;"&amp;A875)=0,1,0))</f>
        <v/>
      </c>
    </row>
    <row r="876">
      <c r="A876" s="13" t="n"/>
      <c r="B876" s="5" t="n"/>
      <c r="C876" s="17" t="n"/>
      <c r="D876" s="5" t="n"/>
      <c r="E876" s="5" t="n"/>
      <c r="F876" s="6">
        <f>IF(B876&amp;""="","",IFERROR(INDEX('الأصناف'!$B$6:$B$205,MATCH(B876&amp;"",'الأصناف'!$A$6:$A$205,0))&amp;"","كود غير موجود"))</f>
        <v/>
      </c>
      <c r="G876" s="22">
        <f>IF(OR(B876&amp;""="",NOT(ISNUMBER(A876))),"",IF(COUNTIFS($B$6:$B$1505,B876&amp;"",$A$6:$A$1505,"&gt;"&amp;A876)=0,1,0))</f>
        <v/>
      </c>
    </row>
    <row r="877">
      <c r="A877" s="13" t="n"/>
      <c r="B877" s="5" t="n"/>
      <c r="C877" s="17" t="n"/>
      <c r="D877" s="5" t="n"/>
      <c r="E877" s="5" t="n"/>
      <c r="F877" s="6">
        <f>IF(B877&amp;""="","",IFERROR(INDEX('الأصناف'!$B$6:$B$205,MATCH(B877&amp;"",'الأصناف'!$A$6:$A$205,0))&amp;"","كود غير موجود"))</f>
        <v/>
      </c>
      <c r="G877" s="22">
        <f>IF(OR(B877&amp;""="",NOT(ISNUMBER(A877))),"",IF(COUNTIFS($B$6:$B$1505,B877&amp;"",$A$6:$A$1505,"&gt;"&amp;A877)=0,1,0))</f>
        <v/>
      </c>
    </row>
    <row r="878">
      <c r="A878" s="13" t="n"/>
      <c r="B878" s="5" t="n"/>
      <c r="C878" s="17" t="n"/>
      <c r="D878" s="5" t="n"/>
      <c r="E878" s="5" t="n"/>
      <c r="F878" s="6">
        <f>IF(B878&amp;""="","",IFERROR(INDEX('الأصناف'!$B$6:$B$205,MATCH(B878&amp;"",'الأصناف'!$A$6:$A$205,0))&amp;"","كود غير موجود"))</f>
        <v/>
      </c>
      <c r="G878" s="22">
        <f>IF(OR(B878&amp;""="",NOT(ISNUMBER(A878))),"",IF(COUNTIFS($B$6:$B$1505,B878&amp;"",$A$6:$A$1505,"&gt;"&amp;A878)=0,1,0))</f>
        <v/>
      </c>
    </row>
    <row r="879">
      <c r="A879" s="13" t="n"/>
      <c r="B879" s="5" t="n"/>
      <c r="C879" s="17" t="n"/>
      <c r="D879" s="5" t="n"/>
      <c r="E879" s="5" t="n"/>
      <c r="F879" s="6">
        <f>IF(B879&amp;""="","",IFERROR(INDEX('الأصناف'!$B$6:$B$205,MATCH(B879&amp;"",'الأصناف'!$A$6:$A$205,0))&amp;"","كود غير موجود"))</f>
        <v/>
      </c>
      <c r="G879" s="22">
        <f>IF(OR(B879&amp;""="",NOT(ISNUMBER(A879))),"",IF(COUNTIFS($B$6:$B$1505,B879&amp;"",$A$6:$A$1505,"&gt;"&amp;A879)=0,1,0))</f>
        <v/>
      </c>
    </row>
    <row r="880">
      <c r="A880" s="13" t="n"/>
      <c r="B880" s="5" t="n"/>
      <c r="C880" s="17" t="n"/>
      <c r="D880" s="5" t="n"/>
      <c r="E880" s="5" t="n"/>
      <c r="F880" s="6">
        <f>IF(B880&amp;""="","",IFERROR(INDEX('الأصناف'!$B$6:$B$205,MATCH(B880&amp;"",'الأصناف'!$A$6:$A$205,0))&amp;"","كود غير موجود"))</f>
        <v/>
      </c>
      <c r="G880" s="22">
        <f>IF(OR(B880&amp;""="",NOT(ISNUMBER(A880))),"",IF(COUNTIFS($B$6:$B$1505,B880&amp;"",$A$6:$A$1505,"&gt;"&amp;A880)=0,1,0))</f>
        <v/>
      </c>
    </row>
    <row r="881">
      <c r="A881" s="13" t="n"/>
      <c r="B881" s="5" t="n"/>
      <c r="C881" s="17" t="n"/>
      <c r="D881" s="5" t="n"/>
      <c r="E881" s="5" t="n"/>
      <c r="F881" s="6">
        <f>IF(B881&amp;""="","",IFERROR(INDEX('الأصناف'!$B$6:$B$205,MATCH(B881&amp;"",'الأصناف'!$A$6:$A$205,0))&amp;"","كود غير موجود"))</f>
        <v/>
      </c>
      <c r="G881" s="22">
        <f>IF(OR(B881&amp;""="",NOT(ISNUMBER(A881))),"",IF(COUNTIFS($B$6:$B$1505,B881&amp;"",$A$6:$A$1505,"&gt;"&amp;A881)=0,1,0))</f>
        <v/>
      </c>
    </row>
    <row r="882">
      <c r="A882" s="13" t="n"/>
      <c r="B882" s="5" t="n"/>
      <c r="C882" s="17" t="n"/>
      <c r="D882" s="5" t="n"/>
      <c r="E882" s="5" t="n"/>
      <c r="F882" s="6">
        <f>IF(B882&amp;""="","",IFERROR(INDEX('الأصناف'!$B$6:$B$205,MATCH(B882&amp;"",'الأصناف'!$A$6:$A$205,0))&amp;"","كود غير موجود"))</f>
        <v/>
      </c>
      <c r="G882" s="22">
        <f>IF(OR(B882&amp;""="",NOT(ISNUMBER(A882))),"",IF(COUNTIFS($B$6:$B$1505,B882&amp;"",$A$6:$A$1505,"&gt;"&amp;A882)=0,1,0))</f>
        <v/>
      </c>
    </row>
    <row r="883">
      <c r="A883" s="13" t="n"/>
      <c r="B883" s="5" t="n"/>
      <c r="C883" s="17" t="n"/>
      <c r="D883" s="5" t="n"/>
      <c r="E883" s="5" t="n"/>
      <c r="F883" s="6">
        <f>IF(B883&amp;""="","",IFERROR(INDEX('الأصناف'!$B$6:$B$205,MATCH(B883&amp;"",'الأصناف'!$A$6:$A$205,0))&amp;"","كود غير موجود"))</f>
        <v/>
      </c>
      <c r="G883" s="22">
        <f>IF(OR(B883&amp;""="",NOT(ISNUMBER(A883))),"",IF(COUNTIFS($B$6:$B$1505,B883&amp;"",$A$6:$A$1505,"&gt;"&amp;A883)=0,1,0))</f>
        <v/>
      </c>
    </row>
    <row r="884">
      <c r="A884" s="13" t="n"/>
      <c r="B884" s="5" t="n"/>
      <c r="C884" s="17" t="n"/>
      <c r="D884" s="5" t="n"/>
      <c r="E884" s="5" t="n"/>
      <c r="F884" s="6">
        <f>IF(B884&amp;""="","",IFERROR(INDEX('الأصناف'!$B$6:$B$205,MATCH(B884&amp;"",'الأصناف'!$A$6:$A$205,0))&amp;"","كود غير موجود"))</f>
        <v/>
      </c>
      <c r="G884" s="22">
        <f>IF(OR(B884&amp;""="",NOT(ISNUMBER(A884))),"",IF(COUNTIFS($B$6:$B$1505,B884&amp;"",$A$6:$A$1505,"&gt;"&amp;A884)=0,1,0))</f>
        <v/>
      </c>
    </row>
    <row r="885">
      <c r="A885" s="13" t="n"/>
      <c r="B885" s="5" t="n"/>
      <c r="C885" s="17" t="n"/>
      <c r="D885" s="5" t="n"/>
      <c r="E885" s="5" t="n"/>
      <c r="F885" s="6">
        <f>IF(B885&amp;""="","",IFERROR(INDEX('الأصناف'!$B$6:$B$205,MATCH(B885&amp;"",'الأصناف'!$A$6:$A$205,0))&amp;"","كود غير موجود"))</f>
        <v/>
      </c>
      <c r="G885" s="22">
        <f>IF(OR(B885&amp;""="",NOT(ISNUMBER(A885))),"",IF(COUNTIFS($B$6:$B$1505,B885&amp;"",$A$6:$A$1505,"&gt;"&amp;A885)=0,1,0))</f>
        <v/>
      </c>
    </row>
    <row r="886">
      <c r="A886" s="13" t="n"/>
      <c r="B886" s="5" t="n"/>
      <c r="C886" s="17" t="n"/>
      <c r="D886" s="5" t="n"/>
      <c r="E886" s="5" t="n"/>
      <c r="F886" s="6">
        <f>IF(B886&amp;""="","",IFERROR(INDEX('الأصناف'!$B$6:$B$205,MATCH(B886&amp;"",'الأصناف'!$A$6:$A$205,0))&amp;"","كود غير موجود"))</f>
        <v/>
      </c>
      <c r="G886" s="22">
        <f>IF(OR(B886&amp;""="",NOT(ISNUMBER(A886))),"",IF(COUNTIFS($B$6:$B$1505,B886&amp;"",$A$6:$A$1505,"&gt;"&amp;A886)=0,1,0))</f>
        <v/>
      </c>
    </row>
    <row r="887">
      <c r="A887" s="13" t="n"/>
      <c r="B887" s="5" t="n"/>
      <c r="C887" s="17" t="n"/>
      <c r="D887" s="5" t="n"/>
      <c r="E887" s="5" t="n"/>
      <c r="F887" s="6">
        <f>IF(B887&amp;""="","",IFERROR(INDEX('الأصناف'!$B$6:$B$205,MATCH(B887&amp;"",'الأصناف'!$A$6:$A$205,0))&amp;"","كود غير موجود"))</f>
        <v/>
      </c>
      <c r="G887" s="22">
        <f>IF(OR(B887&amp;""="",NOT(ISNUMBER(A887))),"",IF(COUNTIFS($B$6:$B$1505,B887&amp;"",$A$6:$A$1505,"&gt;"&amp;A887)=0,1,0))</f>
        <v/>
      </c>
    </row>
    <row r="888">
      <c r="A888" s="13" t="n"/>
      <c r="B888" s="5" t="n"/>
      <c r="C888" s="17" t="n"/>
      <c r="D888" s="5" t="n"/>
      <c r="E888" s="5" t="n"/>
      <c r="F888" s="6">
        <f>IF(B888&amp;""="","",IFERROR(INDEX('الأصناف'!$B$6:$B$205,MATCH(B888&amp;"",'الأصناف'!$A$6:$A$205,0))&amp;"","كود غير موجود"))</f>
        <v/>
      </c>
      <c r="G888" s="22">
        <f>IF(OR(B888&amp;""="",NOT(ISNUMBER(A888))),"",IF(COUNTIFS($B$6:$B$1505,B888&amp;"",$A$6:$A$1505,"&gt;"&amp;A888)=0,1,0))</f>
        <v/>
      </c>
    </row>
    <row r="889">
      <c r="A889" s="13" t="n"/>
      <c r="B889" s="5" t="n"/>
      <c r="C889" s="17" t="n"/>
      <c r="D889" s="5" t="n"/>
      <c r="E889" s="5" t="n"/>
      <c r="F889" s="6">
        <f>IF(B889&amp;""="","",IFERROR(INDEX('الأصناف'!$B$6:$B$205,MATCH(B889&amp;"",'الأصناف'!$A$6:$A$205,0))&amp;"","كود غير موجود"))</f>
        <v/>
      </c>
      <c r="G889" s="22">
        <f>IF(OR(B889&amp;""="",NOT(ISNUMBER(A889))),"",IF(COUNTIFS($B$6:$B$1505,B889&amp;"",$A$6:$A$1505,"&gt;"&amp;A889)=0,1,0))</f>
        <v/>
      </c>
    </row>
    <row r="890">
      <c r="A890" s="13" t="n"/>
      <c r="B890" s="5" t="n"/>
      <c r="C890" s="17" t="n"/>
      <c r="D890" s="5" t="n"/>
      <c r="E890" s="5" t="n"/>
      <c r="F890" s="6">
        <f>IF(B890&amp;""="","",IFERROR(INDEX('الأصناف'!$B$6:$B$205,MATCH(B890&amp;"",'الأصناف'!$A$6:$A$205,0))&amp;"","كود غير موجود"))</f>
        <v/>
      </c>
      <c r="G890" s="22">
        <f>IF(OR(B890&amp;""="",NOT(ISNUMBER(A890))),"",IF(COUNTIFS($B$6:$B$1505,B890&amp;"",$A$6:$A$1505,"&gt;"&amp;A890)=0,1,0))</f>
        <v/>
      </c>
    </row>
    <row r="891">
      <c r="A891" s="13" t="n"/>
      <c r="B891" s="5" t="n"/>
      <c r="C891" s="17" t="n"/>
      <c r="D891" s="5" t="n"/>
      <c r="E891" s="5" t="n"/>
      <c r="F891" s="6">
        <f>IF(B891&amp;""="","",IFERROR(INDEX('الأصناف'!$B$6:$B$205,MATCH(B891&amp;"",'الأصناف'!$A$6:$A$205,0))&amp;"","كود غير موجود"))</f>
        <v/>
      </c>
      <c r="G891" s="22">
        <f>IF(OR(B891&amp;""="",NOT(ISNUMBER(A891))),"",IF(COUNTIFS($B$6:$B$1505,B891&amp;"",$A$6:$A$1505,"&gt;"&amp;A891)=0,1,0))</f>
        <v/>
      </c>
    </row>
    <row r="892">
      <c r="A892" s="13" t="n"/>
      <c r="B892" s="5" t="n"/>
      <c r="C892" s="17" t="n"/>
      <c r="D892" s="5" t="n"/>
      <c r="E892" s="5" t="n"/>
      <c r="F892" s="6">
        <f>IF(B892&amp;""="","",IFERROR(INDEX('الأصناف'!$B$6:$B$205,MATCH(B892&amp;"",'الأصناف'!$A$6:$A$205,0))&amp;"","كود غير موجود"))</f>
        <v/>
      </c>
      <c r="G892" s="22">
        <f>IF(OR(B892&amp;""="",NOT(ISNUMBER(A892))),"",IF(COUNTIFS($B$6:$B$1505,B892&amp;"",$A$6:$A$1505,"&gt;"&amp;A892)=0,1,0))</f>
        <v/>
      </c>
    </row>
    <row r="893">
      <c r="A893" s="13" t="n"/>
      <c r="B893" s="5" t="n"/>
      <c r="C893" s="17" t="n"/>
      <c r="D893" s="5" t="n"/>
      <c r="E893" s="5" t="n"/>
      <c r="F893" s="6">
        <f>IF(B893&amp;""="","",IFERROR(INDEX('الأصناف'!$B$6:$B$205,MATCH(B893&amp;"",'الأصناف'!$A$6:$A$205,0))&amp;"","كود غير موجود"))</f>
        <v/>
      </c>
      <c r="G893" s="22">
        <f>IF(OR(B893&amp;""="",NOT(ISNUMBER(A893))),"",IF(COUNTIFS($B$6:$B$1505,B893&amp;"",$A$6:$A$1505,"&gt;"&amp;A893)=0,1,0))</f>
        <v/>
      </c>
    </row>
    <row r="894">
      <c r="A894" s="13" t="n"/>
      <c r="B894" s="5" t="n"/>
      <c r="C894" s="17" t="n"/>
      <c r="D894" s="5" t="n"/>
      <c r="E894" s="5" t="n"/>
      <c r="F894" s="6">
        <f>IF(B894&amp;""="","",IFERROR(INDEX('الأصناف'!$B$6:$B$205,MATCH(B894&amp;"",'الأصناف'!$A$6:$A$205,0))&amp;"","كود غير موجود"))</f>
        <v/>
      </c>
      <c r="G894" s="22">
        <f>IF(OR(B894&amp;""="",NOT(ISNUMBER(A894))),"",IF(COUNTIFS($B$6:$B$1505,B894&amp;"",$A$6:$A$1505,"&gt;"&amp;A894)=0,1,0))</f>
        <v/>
      </c>
    </row>
    <row r="895">
      <c r="A895" s="13" t="n"/>
      <c r="B895" s="5" t="n"/>
      <c r="C895" s="17" t="n"/>
      <c r="D895" s="5" t="n"/>
      <c r="E895" s="5" t="n"/>
      <c r="F895" s="6">
        <f>IF(B895&amp;""="","",IFERROR(INDEX('الأصناف'!$B$6:$B$205,MATCH(B895&amp;"",'الأصناف'!$A$6:$A$205,0))&amp;"","كود غير موجود"))</f>
        <v/>
      </c>
      <c r="G895" s="22">
        <f>IF(OR(B895&amp;""="",NOT(ISNUMBER(A895))),"",IF(COUNTIFS($B$6:$B$1505,B895&amp;"",$A$6:$A$1505,"&gt;"&amp;A895)=0,1,0))</f>
        <v/>
      </c>
    </row>
    <row r="896">
      <c r="A896" s="13" t="n"/>
      <c r="B896" s="5" t="n"/>
      <c r="C896" s="17" t="n"/>
      <c r="D896" s="5" t="n"/>
      <c r="E896" s="5" t="n"/>
      <c r="F896" s="6">
        <f>IF(B896&amp;""="","",IFERROR(INDEX('الأصناف'!$B$6:$B$205,MATCH(B896&amp;"",'الأصناف'!$A$6:$A$205,0))&amp;"","كود غير موجود"))</f>
        <v/>
      </c>
      <c r="G896" s="22">
        <f>IF(OR(B896&amp;""="",NOT(ISNUMBER(A896))),"",IF(COUNTIFS($B$6:$B$1505,B896&amp;"",$A$6:$A$1505,"&gt;"&amp;A896)=0,1,0))</f>
        <v/>
      </c>
    </row>
    <row r="897">
      <c r="A897" s="13" t="n"/>
      <c r="B897" s="5" t="n"/>
      <c r="C897" s="17" t="n"/>
      <c r="D897" s="5" t="n"/>
      <c r="E897" s="5" t="n"/>
      <c r="F897" s="6">
        <f>IF(B897&amp;""="","",IFERROR(INDEX('الأصناف'!$B$6:$B$205,MATCH(B897&amp;"",'الأصناف'!$A$6:$A$205,0))&amp;"","كود غير موجود"))</f>
        <v/>
      </c>
      <c r="G897" s="22">
        <f>IF(OR(B897&amp;""="",NOT(ISNUMBER(A897))),"",IF(COUNTIFS($B$6:$B$1505,B897&amp;"",$A$6:$A$1505,"&gt;"&amp;A897)=0,1,0))</f>
        <v/>
      </c>
    </row>
    <row r="898">
      <c r="A898" s="13" t="n"/>
      <c r="B898" s="5" t="n"/>
      <c r="C898" s="17" t="n"/>
      <c r="D898" s="5" t="n"/>
      <c r="E898" s="5" t="n"/>
      <c r="F898" s="6">
        <f>IF(B898&amp;""="","",IFERROR(INDEX('الأصناف'!$B$6:$B$205,MATCH(B898&amp;"",'الأصناف'!$A$6:$A$205,0))&amp;"","كود غير موجود"))</f>
        <v/>
      </c>
      <c r="G898" s="22">
        <f>IF(OR(B898&amp;""="",NOT(ISNUMBER(A898))),"",IF(COUNTIFS($B$6:$B$1505,B898&amp;"",$A$6:$A$1505,"&gt;"&amp;A898)=0,1,0))</f>
        <v/>
      </c>
    </row>
    <row r="899">
      <c r="A899" s="13" t="n"/>
      <c r="B899" s="5" t="n"/>
      <c r="C899" s="17" t="n"/>
      <c r="D899" s="5" t="n"/>
      <c r="E899" s="5" t="n"/>
      <c r="F899" s="6">
        <f>IF(B899&amp;""="","",IFERROR(INDEX('الأصناف'!$B$6:$B$205,MATCH(B899&amp;"",'الأصناف'!$A$6:$A$205,0))&amp;"","كود غير موجود"))</f>
        <v/>
      </c>
      <c r="G899" s="22">
        <f>IF(OR(B899&amp;""="",NOT(ISNUMBER(A899))),"",IF(COUNTIFS($B$6:$B$1505,B899&amp;"",$A$6:$A$1505,"&gt;"&amp;A899)=0,1,0))</f>
        <v/>
      </c>
    </row>
    <row r="900">
      <c r="A900" s="13" t="n"/>
      <c r="B900" s="5" t="n"/>
      <c r="C900" s="17" t="n"/>
      <c r="D900" s="5" t="n"/>
      <c r="E900" s="5" t="n"/>
      <c r="F900" s="6">
        <f>IF(B900&amp;""="","",IFERROR(INDEX('الأصناف'!$B$6:$B$205,MATCH(B900&amp;"",'الأصناف'!$A$6:$A$205,0))&amp;"","كود غير موجود"))</f>
        <v/>
      </c>
      <c r="G900" s="22">
        <f>IF(OR(B900&amp;""="",NOT(ISNUMBER(A900))),"",IF(COUNTIFS($B$6:$B$1505,B900&amp;"",$A$6:$A$1505,"&gt;"&amp;A900)=0,1,0))</f>
        <v/>
      </c>
    </row>
    <row r="901">
      <c r="A901" s="13" t="n"/>
      <c r="B901" s="5" t="n"/>
      <c r="C901" s="17" t="n"/>
      <c r="D901" s="5" t="n"/>
      <c r="E901" s="5" t="n"/>
      <c r="F901" s="6">
        <f>IF(B901&amp;""="","",IFERROR(INDEX('الأصناف'!$B$6:$B$205,MATCH(B901&amp;"",'الأصناف'!$A$6:$A$205,0))&amp;"","كود غير موجود"))</f>
        <v/>
      </c>
      <c r="G901" s="22">
        <f>IF(OR(B901&amp;""="",NOT(ISNUMBER(A901))),"",IF(COUNTIFS($B$6:$B$1505,B901&amp;"",$A$6:$A$1505,"&gt;"&amp;A901)=0,1,0))</f>
        <v/>
      </c>
    </row>
    <row r="902">
      <c r="A902" s="13" t="n"/>
      <c r="B902" s="5" t="n"/>
      <c r="C902" s="17" t="n"/>
      <c r="D902" s="5" t="n"/>
      <c r="E902" s="5" t="n"/>
      <c r="F902" s="6">
        <f>IF(B902&amp;""="","",IFERROR(INDEX('الأصناف'!$B$6:$B$205,MATCH(B902&amp;"",'الأصناف'!$A$6:$A$205,0))&amp;"","كود غير موجود"))</f>
        <v/>
      </c>
      <c r="G902" s="22">
        <f>IF(OR(B902&amp;""="",NOT(ISNUMBER(A902))),"",IF(COUNTIFS($B$6:$B$1505,B902&amp;"",$A$6:$A$1505,"&gt;"&amp;A902)=0,1,0))</f>
        <v/>
      </c>
    </row>
    <row r="903">
      <c r="A903" s="13" t="n"/>
      <c r="B903" s="5" t="n"/>
      <c r="C903" s="17" t="n"/>
      <c r="D903" s="5" t="n"/>
      <c r="E903" s="5" t="n"/>
      <c r="F903" s="6">
        <f>IF(B903&amp;""="","",IFERROR(INDEX('الأصناف'!$B$6:$B$205,MATCH(B903&amp;"",'الأصناف'!$A$6:$A$205,0))&amp;"","كود غير موجود"))</f>
        <v/>
      </c>
      <c r="G903" s="22">
        <f>IF(OR(B903&amp;""="",NOT(ISNUMBER(A903))),"",IF(COUNTIFS($B$6:$B$1505,B903&amp;"",$A$6:$A$1505,"&gt;"&amp;A903)=0,1,0))</f>
        <v/>
      </c>
    </row>
    <row r="904">
      <c r="A904" s="13" t="n"/>
      <c r="B904" s="5" t="n"/>
      <c r="C904" s="17" t="n"/>
      <c r="D904" s="5" t="n"/>
      <c r="E904" s="5" t="n"/>
      <c r="F904" s="6">
        <f>IF(B904&amp;""="","",IFERROR(INDEX('الأصناف'!$B$6:$B$205,MATCH(B904&amp;"",'الأصناف'!$A$6:$A$205,0))&amp;"","كود غير موجود"))</f>
        <v/>
      </c>
      <c r="G904" s="22">
        <f>IF(OR(B904&amp;""="",NOT(ISNUMBER(A904))),"",IF(COUNTIFS($B$6:$B$1505,B904&amp;"",$A$6:$A$1505,"&gt;"&amp;A904)=0,1,0))</f>
        <v/>
      </c>
    </row>
    <row r="905">
      <c r="A905" s="13" t="n"/>
      <c r="B905" s="5" t="n"/>
      <c r="C905" s="17" t="n"/>
      <c r="D905" s="5" t="n"/>
      <c r="E905" s="5" t="n"/>
      <c r="F905" s="6">
        <f>IF(B905&amp;""="","",IFERROR(INDEX('الأصناف'!$B$6:$B$205,MATCH(B905&amp;"",'الأصناف'!$A$6:$A$205,0))&amp;"","كود غير موجود"))</f>
        <v/>
      </c>
      <c r="G905" s="22">
        <f>IF(OR(B905&amp;""="",NOT(ISNUMBER(A905))),"",IF(COUNTIFS($B$6:$B$1505,B905&amp;"",$A$6:$A$1505,"&gt;"&amp;A905)=0,1,0))</f>
        <v/>
      </c>
    </row>
    <row r="906">
      <c r="A906" s="13" t="n"/>
      <c r="B906" s="5" t="n"/>
      <c r="C906" s="17" t="n"/>
      <c r="D906" s="5" t="n"/>
      <c r="E906" s="5" t="n"/>
      <c r="F906" s="6">
        <f>IF(B906&amp;""="","",IFERROR(INDEX('الأصناف'!$B$6:$B$205,MATCH(B906&amp;"",'الأصناف'!$A$6:$A$205,0))&amp;"","كود غير موجود"))</f>
        <v/>
      </c>
      <c r="G906" s="22">
        <f>IF(OR(B906&amp;""="",NOT(ISNUMBER(A906))),"",IF(COUNTIFS($B$6:$B$1505,B906&amp;"",$A$6:$A$1505,"&gt;"&amp;A906)=0,1,0))</f>
        <v/>
      </c>
    </row>
    <row r="907">
      <c r="A907" s="13" t="n"/>
      <c r="B907" s="5" t="n"/>
      <c r="C907" s="17" t="n"/>
      <c r="D907" s="5" t="n"/>
      <c r="E907" s="5" t="n"/>
      <c r="F907" s="6">
        <f>IF(B907&amp;""="","",IFERROR(INDEX('الأصناف'!$B$6:$B$205,MATCH(B907&amp;"",'الأصناف'!$A$6:$A$205,0))&amp;"","كود غير موجود"))</f>
        <v/>
      </c>
      <c r="G907" s="22">
        <f>IF(OR(B907&amp;""="",NOT(ISNUMBER(A907))),"",IF(COUNTIFS($B$6:$B$1505,B907&amp;"",$A$6:$A$1505,"&gt;"&amp;A907)=0,1,0))</f>
        <v/>
      </c>
    </row>
    <row r="908">
      <c r="A908" s="13" t="n"/>
      <c r="B908" s="5" t="n"/>
      <c r="C908" s="17" t="n"/>
      <c r="D908" s="5" t="n"/>
      <c r="E908" s="5" t="n"/>
      <c r="F908" s="6">
        <f>IF(B908&amp;""="","",IFERROR(INDEX('الأصناف'!$B$6:$B$205,MATCH(B908&amp;"",'الأصناف'!$A$6:$A$205,0))&amp;"","كود غير موجود"))</f>
        <v/>
      </c>
      <c r="G908" s="22">
        <f>IF(OR(B908&amp;""="",NOT(ISNUMBER(A908))),"",IF(COUNTIFS($B$6:$B$1505,B908&amp;"",$A$6:$A$1505,"&gt;"&amp;A908)=0,1,0))</f>
        <v/>
      </c>
    </row>
    <row r="909">
      <c r="A909" s="13" t="n"/>
      <c r="B909" s="5" t="n"/>
      <c r="C909" s="17" t="n"/>
      <c r="D909" s="5" t="n"/>
      <c r="E909" s="5" t="n"/>
      <c r="F909" s="6">
        <f>IF(B909&amp;""="","",IFERROR(INDEX('الأصناف'!$B$6:$B$205,MATCH(B909&amp;"",'الأصناف'!$A$6:$A$205,0))&amp;"","كود غير موجود"))</f>
        <v/>
      </c>
      <c r="G909" s="22">
        <f>IF(OR(B909&amp;""="",NOT(ISNUMBER(A909))),"",IF(COUNTIFS($B$6:$B$1505,B909&amp;"",$A$6:$A$1505,"&gt;"&amp;A909)=0,1,0))</f>
        <v/>
      </c>
    </row>
    <row r="910">
      <c r="A910" s="13" t="n"/>
      <c r="B910" s="5" t="n"/>
      <c r="C910" s="17" t="n"/>
      <c r="D910" s="5" t="n"/>
      <c r="E910" s="5" t="n"/>
      <c r="F910" s="6">
        <f>IF(B910&amp;""="","",IFERROR(INDEX('الأصناف'!$B$6:$B$205,MATCH(B910&amp;"",'الأصناف'!$A$6:$A$205,0))&amp;"","كود غير موجود"))</f>
        <v/>
      </c>
      <c r="G910" s="22">
        <f>IF(OR(B910&amp;""="",NOT(ISNUMBER(A910))),"",IF(COUNTIFS($B$6:$B$1505,B910&amp;"",$A$6:$A$1505,"&gt;"&amp;A910)=0,1,0))</f>
        <v/>
      </c>
    </row>
    <row r="911">
      <c r="A911" s="13" t="n"/>
      <c r="B911" s="5" t="n"/>
      <c r="C911" s="17" t="n"/>
      <c r="D911" s="5" t="n"/>
      <c r="E911" s="5" t="n"/>
      <c r="F911" s="6">
        <f>IF(B911&amp;""="","",IFERROR(INDEX('الأصناف'!$B$6:$B$205,MATCH(B911&amp;"",'الأصناف'!$A$6:$A$205,0))&amp;"","كود غير موجود"))</f>
        <v/>
      </c>
      <c r="G911" s="22">
        <f>IF(OR(B911&amp;""="",NOT(ISNUMBER(A911))),"",IF(COUNTIFS($B$6:$B$1505,B911&amp;"",$A$6:$A$1505,"&gt;"&amp;A911)=0,1,0))</f>
        <v/>
      </c>
    </row>
    <row r="912">
      <c r="A912" s="13" t="n"/>
      <c r="B912" s="5" t="n"/>
      <c r="C912" s="17" t="n"/>
      <c r="D912" s="5" t="n"/>
      <c r="E912" s="5" t="n"/>
      <c r="F912" s="6">
        <f>IF(B912&amp;""="","",IFERROR(INDEX('الأصناف'!$B$6:$B$205,MATCH(B912&amp;"",'الأصناف'!$A$6:$A$205,0))&amp;"","كود غير موجود"))</f>
        <v/>
      </c>
      <c r="G912" s="22">
        <f>IF(OR(B912&amp;""="",NOT(ISNUMBER(A912))),"",IF(COUNTIFS($B$6:$B$1505,B912&amp;"",$A$6:$A$1505,"&gt;"&amp;A912)=0,1,0))</f>
        <v/>
      </c>
    </row>
    <row r="913">
      <c r="A913" s="13" t="n"/>
      <c r="B913" s="5" t="n"/>
      <c r="C913" s="17" t="n"/>
      <c r="D913" s="5" t="n"/>
      <c r="E913" s="5" t="n"/>
      <c r="F913" s="6">
        <f>IF(B913&amp;""="","",IFERROR(INDEX('الأصناف'!$B$6:$B$205,MATCH(B913&amp;"",'الأصناف'!$A$6:$A$205,0))&amp;"","كود غير موجود"))</f>
        <v/>
      </c>
      <c r="G913" s="22">
        <f>IF(OR(B913&amp;""="",NOT(ISNUMBER(A913))),"",IF(COUNTIFS($B$6:$B$1505,B913&amp;"",$A$6:$A$1505,"&gt;"&amp;A913)=0,1,0))</f>
        <v/>
      </c>
    </row>
    <row r="914">
      <c r="A914" s="13" t="n"/>
      <c r="B914" s="5" t="n"/>
      <c r="C914" s="17" t="n"/>
      <c r="D914" s="5" t="n"/>
      <c r="E914" s="5" t="n"/>
      <c r="F914" s="6">
        <f>IF(B914&amp;""="","",IFERROR(INDEX('الأصناف'!$B$6:$B$205,MATCH(B914&amp;"",'الأصناف'!$A$6:$A$205,0))&amp;"","كود غير موجود"))</f>
        <v/>
      </c>
      <c r="G914" s="22">
        <f>IF(OR(B914&amp;""="",NOT(ISNUMBER(A914))),"",IF(COUNTIFS($B$6:$B$1505,B914&amp;"",$A$6:$A$1505,"&gt;"&amp;A914)=0,1,0))</f>
        <v/>
      </c>
    </row>
    <row r="915">
      <c r="A915" s="13" t="n"/>
      <c r="B915" s="5" t="n"/>
      <c r="C915" s="17" t="n"/>
      <c r="D915" s="5" t="n"/>
      <c r="E915" s="5" t="n"/>
      <c r="F915" s="6">
        <f>IF(B915&amp;""="","",IFERROR(INDEX('الأصناف'!$B$6:$B$205,MATCH(B915&amp;"",'الأصناف'!$A$6:$A$205,0))&amp;"","كود غير موجود"))</f>
        <v/>
      </c>
      <c r="G915" s="22">
        <f>IF(OR(B915&amp;""="",NOT(ISNUMBER(A915))),"",IF(COUNTIFS($B$6:$B$1505,B915&amp;"",$A$6:$A$1505,"&gt;"&amp;A915)=0,1,0))</f>
        <v/>
      </c>
    </row>
    <row r="916">
      <c r="A916" s="13" t="n"/>
      <c r="B916" s="5" t="n"/>
      <c r="C916" s="17" t="n"/>
      <c r="D916" s="5" t="n"/>
      <c r="E916" s="5" t="n"/>
      <c r="F916" s="6">
        <f>IF(B916&amp;""="","",IFERROR(INDEX('الأصناف'!$B$6:$B$205,MATCH(B916&amp;"",'الأصناف'!$A$6:$A$205,0))&amp;"","كود غير موجود"))</f>
        <v/>
      </c>
      <c r="G916" s="22">
        <f>IF(OR(B916&amp;""="",NOT(ISNUMBER(A916))),"",IF(COUNTIFS($B$6:$B$1505,B916&amp;"",$A$6:$A$1505,"&gt;"&amp;A916)=0,1,0))</f>
        <v/>
      </c>
    </row>
    <row r="917">
      <c r="A917" s="13" t="n"/>
      <c r="B917" s="5" t="n"/>
      <c r="C917" s="17" t="n"/>
      <c r="D917" s="5" t="n"/>
      <c r="E917" s="5" t="n"/>
      <c r="F917" s="6">
        <f>IF(B917&amp;""="","",IFERROR(INDEX('الأصناف'!$B$6:$B$205,MATCH(B917&amp;"",'الأصناف'!$A$6:$A$205,0))&amp;"","كود غير موجود"))</f>
        <v/>
      </c>
      <c r="G917" s="22">
        <f>IF(OR(B917&amp;""="",NOT(ISNUMBER(A917))),"",IF(COUNTIFS($B$6:$B$1505,B917&amp;"",$A$6:$A$1505,"&gt;"&amp;A917)=0,1,0))</f>
        <v/>
      </c>
    </row>
    <row r="918">
      <c r="A918" s="13" t="n"/>
      <c r="B918" s="5" t="n"/>
      <c r="C918" s="17" t="n"/>
      <c r="D918" s="5" t="n"/>
      <c r="E918" s="5" t="n"/>
      <c r="F918" s="6">
        <f>IF(B918&amp;""="","",IFERROR(INDEX('الأصناف'!$B$6:$B$205,MATCH(B918&amp;"",'الأصناف'!$A$6:$A$205,0))&amp;"","كود غير موجود"))</f>
        <v/>
      </c>
      <c r="G918" s="22">
        <f>IF(OR(B918&amp;""="",NOT(ISNUMBER(A918))),"",IF(COUNTIFS($B$6:$B$1505,B918&amp;"",$A$6:$A$1505,"&gt;"&amp;A918)=0,1,0))</f>
        <v/>
      </c>
    </row>
    <row r="919">
      <c r="A919" s="13" t="n"/>
      <c r="B919" s="5" t="n"/>
      <c r="C919" s="17" t="n"/>
      <c r="D919" s="5" t="n"/>
      <c r="E919" s="5" t="n"/>
      <c r="F919" s="6">
        <f>IF(B919&amp;""="","",IFERROR(INDEX('الأصناف'!$B$6:$B$205,MATCH(B919&amp;"",'الأصناف'!$A$6:$A$205,0))&amp;"","كود غير موجود"))</f>
        <v/>
      </c>
      <c r="G919" s="22">
        <f>IF(OR(B919&amp;""="",NOT(ISNUMBER(A919))),"",IF(COUNTIFS($B$6:$B$1505,B919&amp;"",$A$6:$A$1505,"&gt;"&amp;A919)=0,1,0))</f>
        <v/>
      </c>
    </row>
    <row r="920">
      <c r="A920" s="13" t="n"/>
      <c r="B920" s="5" t="n"/>
      <c r="C920" s="17" t="n"/>
      <c r="D920" s="5" t="n"/>
      <c r="E920" s="5" t="n"/>
      <c r="F920" s="6">
        <f>IF(B920&amp;""="","",IFERROR(INDEX('الأصناف'!$B$6:$B$205,MATCH(B920&amp;"",'الأصناف'!$A$6:$A$205,0))&amp;"","كود غير موجود"))</f>
        <v/>
      </c>
      <c r="G920" s="22">
        <f>IF(OR(B920&amp;""="",NOT(ISNUMBER(A920))),"",IF(COUNTIFS($B$6:$B$1505,B920&amp;"",$A$6:$A$1505,"&gt;"&amp;A920)=0,1,0))</f>
        <v/>
      </c>
    </row>
    <row r="921">
      <c r="A921" s="13" t="n"/>
      <c r="B921" s="5" t="n"/>
      <c r="C921" s="17" t="n"/>
      <c r="D921" s="5" t="n"/>
      <c r="E921" s="5" t="n"/>
      <c r="F921" s="6">
        <f>IF(B921&amp;""="","",IFERROR(INDEX('الأصناف'!$B$6:$B$205,MATCH(B921&amp;"",'الأصناف'!$A$6:$A$205,0))&amp;"","كود غير موجود"))</f>
        <v/>
      </c>
      <c r="G921" s="22">
        <f>IF(OR(B921&amp;""="",NOT(ISNUMBER(A921))),"",IF(COUNTIFS($B$6:$B$1505,B921&amp;"",$A$6:$A$1505,"&gt;"&amp;A921)=0,1,0))</f>
        <v/>
      </c>
    </row>
    <row r="922">
      <c r="A922" s="13" t="n"/>
      <c r="B922" s="5" t="n"/>
      <c r="C922" s="17" t="n"/>
      <c r="D922" s="5" t="n"/>
      <c r="E922" s="5" t="n"/>
      <c r="F922" s="6">
        <f>IF(B922&amp;""="","",IFERROR(INDEX('الأصناف'!$B$6:$B$205,MATCH(B922&amp;"",'الأصناف'!$A$6:$A$205,0))&amp;"","كود غير موجود"))</f>
        <v/>
      </c>
      <c r="G922" s="22">
        <f>IF(OR(B922&amp;""="",NOT(ISNUMBER(A922))),"",IF(COUNTIFS($B$6:$B$1505,B922&amp;"",$A$6:$A$1505,"&gt;"&amp;A922)=0,1,0))</f>
        <v/>
      </c>
    </row>
    <row r="923">
      <c r="A923" s="13" t="n"/>
      <c r="B923" s="5" t="n"/>
      <c r="C923" s="17" t="n"/>
      <c r="D923" s="5" t="n"/>
      <c r="E923" s="5" t="n"/>
      <c r="F923" s="6">
        <f>IF(B923&amp;""="","",IFERROR(INDEX('الأصناف'!$B$6:$B$205,MATCH(B923&amp;"",'الأصناف'!$A$6:$A$205,0))&amp;"","كود غير موجود"))</f>
        <v/>
      </c>
      <c r="G923" s="22">
        <f>IF(OR(B923&amp;""="",NOT(ISNUMBER(A923))),"",IF(COUNTIFS($B$6:$B$1505,B923&amp;"",$A$6:$A$1505,"&gt;"&amp;A923)=0,1,0))</f>
        <v/>
      </c>
    </row>
    <row r="924">
      <c r="A924" s="13" t="n"/>
      <c r="B924" s="5" t="n"/>
      <c r="C924" s="17" t="n"/>
      <c r="D924" s="5" t="n"/>
      <c r="E924" s="5" t="n"/>
      <c r="F924" s="6">
        <f>IF(B924&amp;""="","",IFERROR(INDEX('الأصناف'!$B$6:$B$205,MATCH(B924&amp;"",'الأصناف'!$A$6:$A$205,0))&amp;"","كود غير موجود"))</f>
        <v/>
      </c>
      <c r="G924" s="22">
        <f>IF(OR(B924&amp;""="",NOT(ISNUMBER(A924))),"",IF(COUNTIFS($B$6:$B$1505,B924&amp;"",$A$6:$A$1505,"&gt;"&amp;A924)=0,1,0))</f>
        <v/>
      </c>
    </row>
    <row r="925">
      <c r="A925" s="13" t="n"/>
      <c r="B925" s="5" t="n"/>
      <c r="C925" s="17" t="n"/>
      <c r="D925" s="5" t="n"/>
      <c r="E925" s="5" t="n"/>
      <c r="F925" s="6">
        <f>IF(B925&amp;""="","",IFERROR(INDEX('الأصناف'!$B$6:$B$205,MATCH(B925&amp;"",'الأصناف'!$A$6:$A$205,0))&amp;"","كود غير موجود"))</f>
        <v/>
      </c>
      <c r="G925" s="22">
        <f>IF(OR(B925&amp;""="",NOT(ISNUMBER(A925))),"",IF(COUNTIFS($B$6:$B$1505,B925&amp;"",$A$6:$A$1505,"&gt;"&amp;A925)=0,1,0))</f>
        <v/>
      </c>
    </row>
    <row r="926">
      <c r="A926" s="13" t="n"/>
      <c r="B926" s="5" t="n"/>
      <c r="C926" s="17" t="n"/>
      <c r="D926" s="5" t="n"/>
      <c r="E926" s="5" t="n"/>
      <c r="F926" s="6">
        <f>IF(B926&amp;""="","",IFERROR(INDEX('الأصناف'!$B$6:$B$205,MATCH(B926&amp;"",'الأصناف'!$A$6:$A$205,0))&amp;"","كود غير موجود"))</f>
        <v/>
      </c>
      <c r="G926" s="22">
        <f>IF(OR(B926&amp;""="",NOT(ISNUMBER(A926))),"",IF(COUNTIFS($B$6:$B$1505,B926&amp;"",$A$6:$A$1505,"&gt;"&amp;A926)=0,1,0))</f>
        <v/>
      </c>
    </row>
    <row r="927">
      <c r="A927" s="13" t="n"/>
      <c r="B927" s="5" t="n"/>
      <c r="C927" s="17" t="n"/>
      <c r="D927" s="5" t="n"/>
      <c r="E927" s="5" t="n"/>
      <c r="F927" s="6">
        <f>IF(B927&amp;""="","",IFERROR(INDEX('الأصناف'!$B$6:$B$205,MATCH(B927&amp;"",'الأصناف'!$A$6:$A$205,0))&amp;"","كود غير موجود"))</f>
        <v/>
      </c>
      <c r="G927" s="22">
        <f>IF(OR(B927&amp;""="",NOT(ISNUMBER(A927))),"",IF(COUNTIFS($B$6:$B$1505,B927&amp;"",$A$6:$A$1505,"&gt;"&amp;A927)=0,1,0))</f>
        <v/>
      </c>
    </row>
    <row r="928">
      <c r="A928" s="13" t="n"/>
      <c r="B928" s="5" t="n"/>
      <c r="C928" s="17" t="n"/>
      <c r="D928" s="5" t="n"/>
      <c r="E928" s="5" t="n"/>
      <c r="F928" s="6">
        <f>IF(B928&amp;""="","",IFERROR(INDEX('الأصناف'!$B$6:$B$205,MATCH(B928&amp;"",'الأصناف'!$A$6:$A$205,0))&amp;"","كود غير موجود"))</f>
        <v/>
      </c>
      <c r="G928" s="22">
        <f>IF(OR(B928&amp;""="",NOT(ISNUMBER(A928))),"",IF(COUNTIFS($B$6:$B$1505,B928&amp;"",$A$6:$A$1505,"&gt;"&amp;A928)=0,1,0))</f>
        <v/>
      </c>
    </row>
    <row r="929">
      <c r="A929" s="13" t="n"/>
      <c r="B929" s="5" t="n"/>
      <c r="C929" s="17" t="n"/>
      <c r="D929" s="5" t="n"/>
      <c r="E929" s="5" t="n"/>
      <c r="F929" s="6">
        <f>IF(B929&amp;""="","",IFERROR(INDEX('الأصناف'!$B$6:$B$205,MATCH(B929&amp;"",'الأصناف'!$A$6:$A$205,0))&amp;"","كود غير موجود"))</f>
        <v/>
      </c>
      <c r="G929" s="22">
        <f>IF(OR(B929&amp;""="",NOT(ISNUMBER(A929))),"",IF(COUNTIFS($B$6:$B$1505,B929&amp;"",$A$6:$A$1505,"&gt;"&amp;A929)=0,1,0))</f>
        <v/>
      </c>
    </row>
    <row r="930">
      <c r="A930" s="13" t="n"/>
      <c r="B930" s="5" t="n"/>
      <c r="C930" s="17" t="n"/>
      <c r="D930" s="5" t="n"/>
      <c r="E930" s="5" t="n"/>
      <c r="F930" s="6">
        <f>IF(B930&amp;""="","",IFERROR(INDEX('الأصناف'!$B$6:$B$205,MATCH(B930&amp;"",'الأصناف'!$A$6:$A$205,0))&amp;"","كود غير موجود"))</f>
        <v/>
      </c>
      <c r="G930" s="22">
        <f>IF(OR(B930&amp;""="",NOT(ISNUMBER(A930))),"",IF(COUNTIFS($B$6:$B$1505,B930&amp;"",$A$6:$A$1505,"&gt;"&amp;A930)=0,1,0))</f>
        <v/>
      </c>
    </row>
    <row r="931">
      <c r="A931" s="13" t="n"/>
      <c r="B931" s="5" t="n"/>
      <c r="C931" s="17" t="n"/>
      <c r="D931" s="5" t="n"/>
      <c r="E931" s="5" t="n"/>
      <c r="F931" s="6">
        <f>IF(B931&amp;""="","",IFERROR(INDEX('الأصناف'!$B$6:$B$205,MATCH(B931&amp;"",'الأصناف'!$A$6:$A$205,0))&amp;"","كود غير موجود"))</f>
        <v/>
      </c>
      <c r="G931" s="22">
        <f>IF(OR(B931&amp;""="",NOT(ISNUMBER(A931))),"",IF(COUNTIFS($B$6:$B$1505,B931&amp;"",$A$6:$A$1505,"&gt;"&amp;A931)=0,1,0))</f>
        <v/>
      </c>
    </row>
    <row r="932">
      <c r="A932" s="13" t="n"/>
      <c r="B932" s="5" t="n"/>
      <c r="C932" s="17" t="n"/>
      <c r="D932" s="5" t="n"/>
      <c r="E932" s="5" t="n"/>
      <c r="F932" s="6">
        <f>IF(B932&amp;""="","",IFERROR(INDEX('الأصناف'!$B$6:$B$205,MATCH(B932&amp;"",'الأصناف'!$A$6:$A$205,0))&amp;"","كود غير موجود"))</f>
        <v/>
      </c>
      <c r="G932" s="22">
        <f>IF(OR(B932&amp;""="",NOT(ISNUMBER(A932))),"",IF(COUNTIFS($B$6:$B$1505,B932&amp;"",$A$6:$A$1505,"&gt;"&amp;A932)=0,1,0))</f>
        <v/>
      </c>
    </row>
    <row r="933">
      <c r="A933" s="13" t="n"/>
      <c r="B933" s="5" t="n"/>
      <c r="C933" s="17" t="n"/>
      <c r="D933" s="5" t="n"/>
      <c r="E933" s="5" t="n"/>
      <c r="F933" s="6">
        <f>IF(B933&amp;""="","",IFERROR(INDEX('الأصناف'!$B$6:$B$205,MATCH(B933&amp;"",'الأصناف'!$A$6:$A$205,0))&amp;"","كود غير موجود"))</f>
        <v/>
      </c>
      <c r="G933" s="22">
        <f>IF(OR(B933&amp;""="",NOT(ISNUMBER(A933))),"",IF(COUNTIFS($B$6:$B$1505,B933&amp;"",$A$6:$A$1505,"&gt;"&amp;A933)=0,1,0))</f>
        <v/>
      </c>
    </row>
    <row r="934">
      <c r="A934" s="13" t="n"/>
      <c r="B934" s="5" t="n"/>
      <c r="C934" s="17" t="n"/>
      <c r="D934" s="5" t="n"/>
      <c r="E934" s="5" t="n"/>
      <c r="F934" s="6">
        <f>IF(B934&amp;""="","",IFERROR(INDEX('الأصناف'!$B$6:$B$205,MATCH(B934&amp;"",'الأصناف'!$A$6:$A$205,0))&amp;"","كود غير موجود"))</f>
        <v/>
      </c>
      <c r="G934" s="22">
        <f>IF(OR(B934&amp;""="",NOT(ISNUMBER(A934))),"",IF(COUNTIFS($B$6:$B$1505,B934&amp;"",$A$6:$A$1505,"&gt;"&amp;A934)=0,1,0))</f>
        <v/>
      </c>
    </row>
    <row r="935">
      <c r="A935" s="13" t="n"/>
      <c r="B935" s="5" t="n"/>
      <c r="C935" s="17" t="n"/>
      <c r="D935" s="5" t="n"/>
      <c r="E935" s="5" t="n"/>
      <c r="F935" s="6">
        <f>IF(B935&amp;""="","",IFERROR(INDEX('الأصناف'!$B$6:$B$205,MATCH(B935&amp;"",'الأصناف'!$A$6:$A$205,0))&amp;"","كود غير موجود"))</f>
        <v/>
      </c>
      <c r="G935" s="22">
        <f>IF(OR(B935&amp;""="",NOT(ISNUMBER(A935))),"",IF(COUNTIFS($B$6:$B$1505,B935&amp;"",$A$6:$A$1505,"&gt;"&amp;A935)=0,1,0))</f>
        <v/>
      </c>
    </row>
    <row r="936">
      <c r="A936" s="13" t="n"/>
      <c r="B936" s="5" t="n"/>
      <c r="C936" s="17" t="n"/>
      <c r="D936" s="5" t="n"/>
      <c r="E936" s="5" t="n"/>
      <c r="F936" s="6">
        <f>IF(B936&amp;""="","",IFERROR(INDEX('الأصناف'!$B$6:$B$205,MATCH(B936&amp;"",'الأصناف'!$A$6:$A$205,0))&amp;"","كود غير موجود"))</f>
        <v/>
      </c>
      <c r="G936" s="22">
        <f>IF(OR(B936&amp;""="",NOT(ISNUMBER(A936))),"",IF(COUNTIFS($B$6:$B$1505,B936&amp;"",$A$6:$A$1505,"&gt;"&amp;A936)=0,1,0))</f>
        <v/>
      </c>
    </row>
    <row r="937">
      <c r="A937" s="13" t="n"/>
      <c r="B937" s="5" t="n"/>
      <c r="C937" s="17" t="n"/>
      <c r="D937" s="5" t="n"/>
      <c r="E937" s="5" t="n"/>
      <c r="F937" s="6">
        <f>IF(B937&amp;""="","",IFERROR(INDEX('الأصناف'!$B$6:$B$205,MATCH(B937&amp;"",'الأصناف'!$A$6:$A$205,0))&amp;"","كود غير موجود"))</f>
        <v/>
      </c>
      <c r="G937" s="22">
        <f>IF(OR(B937&amp;""="",NOT(ISNUMBER(A937))),"",IF(COUNTIFS($B$6:$B$1505,B937&amp;"",$A$6:$A$1505,"&gt;"&amp;A937)=0,1,0))</f>
        <v/>
      </c>
    </row>
    <row r="938">
      <c r="A938" s="13" t="n"/>
      <c r="B938" s="5" t="n"/>
      <c r="C938" s="17" t="n"/>
      <c r="D938" s="5" t="n"/>
      <c r="E938" s="5" t="n"/>
      <c r="F938" s="6">
        <f>IF(B938&amp;""="","",IFERROR(INDEX('الأصناف'!$B$6:$B$205,MATCH(B938&amp;"",'الأصناف'!$A$6:$A$205,0))&amp;"","كود غير موجود"))</f>
        <v/>
      </c>
      <c r="G938" s="22">
        <f>IF(OR(B938&amp;""="",NOT(ISNUMBER(A938))),"",IF(COUNTIFS($B$6:$B$1505,B938&amp;"",$A$6:$A$1505,"&gt;"&amp;A938)=0,1,0))</f>
        <v/>
      </c>
    </row>
    <row r="939">
      <c r="A939" s="13" t="n"/>
      <c r="B939" s="5" t="n"/>
      <c r="C939" s="17" t="n"/>
      <c r="D939" s="5" t="n"/>
      <c r="E939" s="5" t="n"/>
      <c r="F939" s="6">
        <f>IF(B939&amp;""="","",IFERROR(INDEX('الأصناف'!$B$6:$B$205,MATCH(B939&amp;"",'الأصناف'!$A$6:$A$205,0))&amp;"","كود غير موجود"))</f>
        <v/>
      </c>
      <c r="G939" s="22">
        <f>IF(OR(B939&amp;""="",NOT(ISNUMBER(A939))),"",IF(COUNTIFS($B$6:$B$1505,B939&amp;"",$A$6:$A$1505,"&gt;"&amp;A939)=0,1,0))</f>
        <v/>
      </c>
    </row>
    <row r="940">
      <c r="A940" s="13" t="n"/>
      <c r="B940" s="5" t="n"/>
      <c r="C940" s="17" t="n"/>
      <c r="D940" s="5" t="n"/>
      <c r="E940" s="5" t="n"/>
      <c r="F940" s="6">
        <f>IF(B940&amp;""="","",IFERROR(INDEX('الأصناف'!$B$6:$B$205,MATCH(B940&amp;"",'الأصناف'!$A$6:$A$205,0))&amp;"","كود غير موجود"))</f>
        <v/>
      </c>
      <c r="G940" s="22">
        <f>IF(OR(B940&amp;""="",NOT(ISNUMBER(A940))),"",IF(COUNTIFS($B$6:$B$1505,B940&amp;"",$A$6:$A$1505,"&gt;"&amp;A940)=0,1,0))</f>
        <v/>
      </c>
    </row>
    <row r="941">
      <c r="A941" s="13" t="n"/>
      <c r="B941" s="5" t="n"/>
      <c r="C941" s="17" t="n"/>
      <c r="D941" s="5" t="n"/>
      <c r="E941" s="5" t="n"/>
      <c r="F941" s="6">
        <f>IF(B941&amp;""="","",IFERROR(INDEX('الأصناف'!$B$6:$B$205,MATCH(B941&amp;"",'الأصناف'!$A$6:$A$205,0))&amp;"","كود غير موجود"))</f>
        <v/>
      </c>
      <c r="G941" s="22">
        <f>IF(OR(B941&amp;""="",NOT(ISNUMBER(A941))),"",IF(COUNTIFS($B$6:$B$1505,B941&amp;"",$A$6:$A$1505,"&gt;"&amp;A941)=0,1,0))</f>
        <v/>
      </c>
    </row>
    <row r="942">
      <c r="A942" s="13" t="n"/>
      <c r="B942" s="5" t="n"/>
      <c r="C942" s="17" t="n"/>
      <c r="D942" s="5" t="n"/>
      <c r="E942" s="5" t="n"/>
      <c r="F942" s="6">
        <f>IF(B942&amp;""="","",IFERROR(INDEX('الأصناف'!$B$6:$B$205,MATCH(B942&amp;"",'الأصناف'!$A$6:$A$205,0))&amp;"","كود غير موجود"))</f>
        <v/>
      </c>
      <c r="G942" s="22">
        <f>IF(OR(B942&amp;""="",NOT(ISNUMBER(A942))),"",IF(COUNTIFS($B$6:$B$1505,B942&amp;"",$A$6:$A$1505,"&gt;"&amp;A942)=0,1,0))</f>
        <v/>
      </c>
    </row>
    <row r="943">
      <c r="A943" s="13" t="n"/>
      <c r="B943" s="5" t="n"/>
      <c r="C943" s="17" t="n"/>
      <c r="D943" s="5" t="n"/>
      <c r="E943" s="5" t="n"/>
      <c r="F943" s="6">
        <f>IF(B943&amp;""="","",IFERROR(INDEX('الأصناف'!$B$6:$B$205,MATCH(B943&amp;"",'الأصناف'!$A$6:$A$205,0))&amp;"","كود غير موجود"))</f>
        <v/>
      </c>
      <c r="G943" s="22">
        <f>IF(OR(B943&amp;""="",NOT(ISNUMBER(A943))),"",IF(COUNTIFS($B$6:$B$1505,B943&amp;"",$A$6:$A$1505,"&gt;"&amp;A943)=0,1,0))</f>
        <v/>
      </c>
    </row>
    <row r="944">
      <c r="A944" s="13" t="n"/>
      <c r="B944" s="5" t="n"/>
      <c r="C944" s="17" t="n"/>
      <c r="D944" s="5" t="n"/>
      <c r="E944" s="5" t="n"/>
      <c r="F944" s="6">
        <f>IF(B944&amp;""="","",IFERROR(INDEX('الأصناف'!$B$6:$B$205,MATCH(B944&amp;"",'الأصناف'!$A$6:$A$205,0))&amp;"","كود غير موجود"))</f>
        <v/>
      </c>
      <c r="G944" s="22">
        <f>IF(OR(B944&amp;""="",NOT(ISNUMBER(A944))),"",IF(COUNTIFS($B$6:$B$1505,B944&amp;"",$A$6:$A$1505,"&gt;"&amp;A944)=0,1,0))</f>
        <v/>
      </c>
    </row>
    <row r="945">
      <c r="A945" s="13" t="n"/>
      <c r="B945" s="5" t="n"/>
      <c r="C945" s="17" t="n"/>
      <c r="D945" s="5" t="n"/>
      <c r="E945" s="5" t="n"/>
      <c r="F945" s="6">
        <f>IF(B945&amp;""="","",IFERROR(INDEX('الأصناف'!$B$6:$B$205,MATCH(B945&amp;"",'الأصناف'!$A$6:$A$205,0))&amp;"","كود غير موجود"))</f>
        <v/>
      </c>
      <c r="G945" s="22">
        <f>IF(OR(B945&amp;""="",NOT(ISNUMBER(A945))),"",IF(COUNTIFS($B$6:$B$1505,B945&amp;"",$A$6:$A$1505,"&gt;"&amp;A945)=0,1,0))</f>
        <v/>
      </c>
    </row>
    <row r="946">
      <c r="A946" s="13" t="n"/>
      <c r="B946" s="5" t="n"/>
      <c r="C946" s="17" t="n"/>
      <c r="D946" s="5" t="n"/>
      <c r="E946" s="5" t="n"/>
      <c r="F946" s="6">
        <f>IF(B946&amp;""="","",IFERROR(INDEX('الأصناف'!$B$6:$B$205,MATCH(B946&amp;"",'الأصناف'!$A$6:$A$205,0))&amp;"","كود غير موجود"))</f>
        <v/>
      </c>
      <c r="G946" s="22">
        <f>IF(OR(B946&amp;""="",NOT(ISNUMBER(A946))),"",IF(COUNTIFS($B$6:$B$1505,B946&amp;"",$A$6:$A$1505,"&gt;"&amp;A946)=0,1,0))</f>
        <v/>
      </c>
    </row>
    <row r="947">
      <c r="A947" s="13" t="n"/>
      <c r="B947" s="5" t="n"/>
      <c r="C947" s="17" t="n"/>
      <c r="D947" s="5" t="n"/>
      <c r="E947" s="5" t="n"/>
      <c r="F947" s="6">
        <f>IF(B947&amp;""="","",IFERROR(INDEX('الأصناف'!$B$6:$B$205,MATCH(B947&amp;"",'الأصناف'!$A$6:$A$205,0))&amp;"","كود غير موجود"))</f>
        <v/>
      </c>
      <c r="G947" s="22">
        <f>IF(OR(B947&amp;""="",NOT(ISNUMBER(A947))),"",IF(COUNTIFS($B$6:$B$1505,B947&amp;"",$A$6:$A$1505,"&gt;"&amp;A947)=0,1,0))</f>
        <v/>
      </c>
    </row>
    <row r="948">
      <c r="A948" s="13" t="n"/>
      <c r="B948" s="5" t="n"/>
      <c r="C948" s="17" t="n"/>
      <c r="D948" s="5" t="n"/>
      <c r="E948" s="5" t="n"/>
      <c r="F948" s="6">
        <f>IF(B948&amp;""="","",IFERROR(INDEX('الأصناف'!$B$6:$B$205,MATCH(B948&amp;"",'الأصناف'!$A$6:$A$205,0))&amp;"","كود غير موجود"))</f>
        <v/>
      </c>
      <c r="G948" s="22">
        <f>IF(OR(B948&amp;""="",NOT(ISNUMBER(A948))),"",IF(COUNTIFS($B$6:$B$1505,B948&amp;"",$A$6:$A$1505,"&gt;"&amp;A948)=0,1,0))</f>
        <v/>
      </c>
    </row>
    <row r="949">
      <c r="A949" s="13" t="n"/>
      <c r="B949" s="5" t="n"/>
      <c r="C949" s="17" t="n"/>
      <c r="D949" s="5" t="n"/>
      <c r="E949" s="5" t="n"/>
      <c r="F949" s="6">
        <f>IF(B949&amp;""="","",IFERROR(INDEX('الأصناف'!$B$6:$B$205,MATCH(B949&amp;"",'الأصناف'!$A$6:$A$205,0))&amp;"","كود غير موجود"))</f>
        <v/>
      </c>
      <c r="G949" s="22">
        <f>IF(OR(B949&amp;""="",NOT(ISNUMBER(A949))),"",IF(COUNTIFS($B$6:$B$1505,B949&amp;"",$A$6:$A$1505,"&gt;"&amp;A949)=0,1,0))</f>
        <v/>
      </c>
    </row>
    <row r="950">
      <c r="A950" s="13" t="n"/>
      <c r="B950" s="5" t="n"/>
      <c r="C950" s="17" t="n"/>
      <c r="D950" s="5" t="n"/>
      <c r="E950" s="5" t="n"/>
      <c r="F950" s="6">
        <f>IF(B950&amp;""="","",IFERROR(INDEX('الأصناف'!$B$6:$B$205,MATCH(B950&amp;"",'الأصناف'!$A$6:$A$205,0))&amp;"","كود غير موجود"))</f>
        <v/>
      </c>
      <c r="G950" s="22">
        <f>IF(OR(B950&amp;""="",NOT(ISNUMBER(A950))),"",IF(COUNTIFS($B$6:$B$1505,B950&amp;"",$A$6:$A$1505,"&gt;"&amp;A950)=0,1,0))</f>
        <v/>
      </c>
    </row>
    <row r="951">
      <c r="A951" s="13" t="n"/>
      <c r="B951" s="5" t="n"/>
      <c r="C951" s="17" t="n"/>
      <c r="D951" s="5" t="n"/>
      <c r="E951" s="5" t="n"/>
      <c r="F951" s="6">
        <f>IF(B951&amp;""="","",IFERROR(INDEX('الأصناف'!$B$6:$B$205,MATCH(B951&amp;"",'الأصناف'!$A$6:$A$205,0))&amp;"","كود غير موجود"))</f>
        <v/>
      </c>
      <c r="G951" s="22">
        <f>IF(OR(B951&amp;""="",NOT(ISNUMBER(A951))),"",IF(COUNTIFS($B$6:$B$1505,B951&amp;"",$A$6:$A$1505,"&gt;"&amp;A951)=0,1,0))</f>
        <v/>
      </c>
    </row>
    <row r="952">
      <c r="A952" s="13" t="n"/>
      <c r="B952" s="5" t="n"/>
      <c r="C952" s="17" t="n"/>
      <c r="D952" s="5" t="n"/>
      <c r="E952" s="5" t="n"/>
      <c r="F952" s="6">
        <f>IF(B952&amp;""="","",IFERROR(INDEX('الأصناف'!$B$6:$B$205,MATCH(B952&amp;"",'الأصناف'!$A$6:$A$205,0))&amp;"","كود غير موجود"))</f>
        <v/>
      </c>
      <c r="G952" s="22">
        <f>IF(OR(B952&amp;""="",NOT(ISNUMBER(A952))),"",IF(COUNTIFS($B$6:$B$1505,B952&amp;"",$A$6:$A$1505,"&gt;"&amp;A952)=0,1,0))</f>
        <v/>
      </c>
    </row>
    <row r="953">
      <c r="A953" s="13" t="n"/>
      <c r="B953" s="5" t="n"/>
      <c r="C953" s="17" t="n"/>
      <c r="D953" s="5" t="n"/>
      <c r="E953" s="5" t="n"/>
      <c r="F953" s="6">
        <f>IF(B953&amp;""="","",IFERROR(INDEX('الأصناف'!$B$6:$B$205,MATCH(B953&amp;"",'الأصناف'!$A$6:$A$205,0))&amp;"","كود غير موجود"))</f>
        <v/>
      </c>
      <c r="G953" s="22">
        <f>IF(OR(B953&amp;""="",NOT(ISNUMBER(A953))),"",IF(COUNTIFS($B$6:$B$1505,B953&amp;"",$A$6:$A$1505,"&gt;"&amp;A953)=0,1,0))</f>
        <v/>
      </c>
    </row>
    <row r="954">
      <c r="A954" s="13" t="n"/>
      <c r="B954" s="5" t="n"/>
      <c r="C954" s="17" t="n"/>
      <c r="D954" s="5" t="n"/>
      <c r="E954" s="5" t="n"/>
      <c r="F954" s="6">
        <f>IF(B954&amp;""="","",IFERROR(INDEX('الأصناف'!$B$6:$B$205,MATCH(B954&amp;"",'الأصناف'!$A$6:$A$205,0))&amp;"","كود غير موجود"))</f>
        <v/>
      </c>
      <c r="G954" s="22">
        <f>IF(OR(B954&amp;""="",NOT(ISNUMBER(A954))),"",IF(COUNTIFS($B$6:$B$1505,B954&amp;"",$A$6:$A$1505,"&gt;"&amp;A954)=0,1,0))</f>
        <v/>
      </c>
    </row>
    <row r="955">
      <c r="A955" s="13" t="n"/>
      <c r="B955" s="5" t="n"/>
      <c r="C955" s="17" t="n"/>
      <c r="D955" s="5" t="n"/>
      <c r="E955" s="5" t="n"/>
      <c r="F955" s="6">
        <f>IF(B955&amp;""="","",IFERROR(INDEX('الأصناف'!$B$6:$B$205,MATCH(B955&amp;"",'الأصناف'!$A$6:$A$205,0))&amp;"","كود غير موجود"))</f>
        <v/>
      </c>
      <c r="G955" s="22">
        <f>IF(OR(B955&amp;""="",NOT(ISNUMBER(A955))),"",IF(COUNTIFS($B$6:$B$1505,B955&amp;"",$A$6:$A$1505,"&gt;"&amp;A955)=0,1,0))</f>
        <v/>
      </c>
    </row>
    <row r="956">
      <c r="A956" s="13" t="n"/>
      <c r="B956" s="5" t="n"/>
      <c r="C956" s="17" t="n"/>
      <c r="D956" s="5" t="n"/>
      <c r="E956" s="5" t="n"/>
      <c r="F956" s="6">
        <f>IF(B956&amp;""="","",IFERROR(INDEX('الأصناف'!$B$6:$B$205,MATCH(B956&amp;"",'الأصناف'!$A$6:$A$205,0))&amp;"","كود غير موجود"))</f>
        <v/>
      </c>
      <c r="G956" s="22">
        <f>IF(OR(B956&amp;""="",NOT(ISNUMBER(A956))),"",IF(COUNTIFS($B$6:$B$1505,B956&amp;"",$A$6:$A$1505,"&gt;"&amp;A956)=0,1,0))</f>
        <v/>
      </c>
    </row>
    <row r="957">
      <c r="A957" s="13" t="n"/>
      <c r="B957" s="5" t="n"/>
      <c r="C957" s="17" t="n"/>
      <c r="D957" s="5" t="n"/>
      <c r="E957" s="5" t="n"/>
      <c r="F957" s="6">
        <f>IF(B957&amp;""="","",IFERROR(INDEX('الأصناف'!$B$6:$B$205,MATCH(B957&amp;"",'الأصناف'!$A$6:$A$205,0))&amp;"","كود غير موجود"))</f>
        <v/>
      </c>
      <c r="G957" s="22">
        <f>IF(OR(B957&amp;""="",NOT(ISNUMBER(A957))),"",IF(COUNTIFS($B$6:$B$1505,B957&amp;"",$A$6:$A$1505,"&gt;"&amp;A957)=0,1,0))</f>
        <v/>
      </c>
    </row>
    <row r="958">
      <c r="A958" s="13" t="n"/>
      <c r="B958" s="5" t="n"/>
      <c r="C958" s="17" t="n"/>
      <c r="D958" s="5" t="n"/>
      <c r="E958" s="5" t="n"/>
      <c r="F958" s="6">
        <f>IF(B958&amp;""="","",IFERROR(INDEX('الأصناف'!$B$6:$B$205,MATCH(B958&amp;"",'الأصناف'!$A$6:$A$205,0))&amp;"","كود غير موجود"))</f>
        <v/>
      </c>
      <c r="G958" s="22">
        <f>IF(OR(B958&amp;""="",NOT(ISNUMBER(A958))),"",IF(COUNTIFS($B$6:$B$1505,B958&amp;"",$A$6:$A$1505,"&gt;"&amp;A958)=0,1,0))</f>
        <v/>
      </c>
    </row>
    <row r="959">
      <c r="A959" s="13" t="n"/>
      <c r="B959" s="5" t="n"/>
      <c r="C959" s="17" t="n"/>
      <c r="D959" s="5" t="n"/>
      <c r="E959" s="5" t="n"/>
      <c r="F959" s="6">
        <f>IF(B959&amp;""="","",IFERROR(INDEX('الأصناف'!$B$6:$B$205,MATCH(B959&amp;"",'الأصناف'!$A$6:$A$205,0))&amp;"","كود غير موجود"))</f>
        <v/>
      </c>
      <c r="G959" s="22">
        <f>IF(OR(B959&amp;""="",NOT(ISNUMBER(A959))),"",IF(COUNTIFS($B$6:$B$1505,B959&amp;"",$A$6:$A$1505,"&gt;"&amp;A959)=0,1,0))</f>
        <v/>
      </c>
    </row>
    <row r="960">
      <c r="A960" s="13" t="n"/>
      <c r="B960" s="5" t="n"/>
      <c r="C960" s="17" t="n"/>
      <c r="D960" s="5" t="n"/>
      <c r="E960" s="5" t="n"/>
      <c r="F960" s="6">
        <f>IF(B960&amp;""="","",IFERROR(INDEX('الأصناف'!$B$6:$B$205,MATCH(B960&amp;"",'الأصناف'!$A$6:$A$205,0))&amp;"","كود غير موجود"))</f>
        <v/>
      </c>
      <c r="G960" s="22">
        <f>IF(OR(B960&amp;""="",NOT(ISNUMBER(A960))),"",IF(COUNTIFS($B$6:$B$1505,B960&amp;"",$A$6:$A$1505,"&gt;"&amp;A960)=0,1,0))</f>
        <v/>
      </c>
    </row>
    <row r="961">
      <c r="A961" s="13" t="n"/>
      <c r="B961" s="5" t="n"/>
      <c r="C961" s="17" t="n"/>
      <c r="D961" s="5" t="n"/>
      <c r="E961" s="5" t="n"/>
      <c r="F961" s="6">
        <f>IF(B961&amp;""="","",IFERROR(INDEX('الأصناف'!$B$6:$B$205,MATCH(B961&amp;"",'الأصناف'!$A$6:$A$205,0))&amp;"","كود غير موجود"))</f>
        <v/>
      </c>
      <c r="G961" s="22">
        <f>IF(OR(B961&amp;""="",NOT(ISNUMBER(A961))),"",IF(COUNTIFS($B$6:$B$1505,B961&amp;"",$A$6:$A$1505,"&gt;"&amp;A961)=0,1,0))</f>
        <v/>
      </c>
    </row>
    <row r="962">
      <c r="A962" s="13" t="n"/>
      <c r="B962" s="5" t="n"/>
      <c r="C962" s="17" t="n"/>
      <c r="D962" s="5" t="n"/>
      <c r="E962" s="5" t="n"/>
      <c r="F962" s="6">
        <f>IF(B962&amp;""="","",IFERROR(INDEX('الأصناف'!$B$6:$B$205,MATCH(B962&amp;"",'الأصناف'!$A$6:$A$205,0))&amp;"","كود غير موجود"))</f>
        <v/>
      </c>
      <c r="G962" s="22">
        <f>IF(OR(B962&amp;""="",NOT(ISNUMBER(A962))),"",IF(COUNTIFS($B$6:$B$1505,B962&amp;"",$A$6:$A$1505,"&gt;"&amp;A962)=0,1,0))</f>
        <v/>
      </c>
    </row>
    <row r="963">
      <c r="A963" s="13" t="n"/>
      <c r="B963" s="5" t="n"/>
      <c r="C963" s="17" t="n"/>
      <c r="D963" s="5" t="n"/>
      <c r="E963" s="5" t="n"/>
      <c r="F963" s="6">
        <f>IF(B963&amp;""="","",IFERROR(INDEX('الأصناف'!$B$6:$B$205,MATCH(B963&amp;"",'الأصناف'!$A$6:$A$205,0))&amp;"","كود غير موجود"))</f>
        <v/>
      </c>
      <c r="G963" s="22">
        <f>IF(OR(B963&amp;""="",NOT(ISNUMBER(A963))),"",IF(COUNTIFS($B$6:$B$1505,B963&amp;"",$A$6:$A$1505,"&gt;"&amp;A963)=0,1,0))</f>
        <v/>
      </c>
    </row>
    <row r="964">
      <c r="A964" s="13" t="n"/>
      <c r="B964" s="5" t="n"/>
      <c r="C964" s="17" t="n"/>
      <c r="D964" s="5" t="n"/>
      <c r="E964" s="5" t="n"/>
      <c r="F964" s="6">
        <f>IF(B964&amp;""="","",IFERROR(INDEX('الأصناف'!$B$6:$B$205,MATCH(B964&amp;"",'الأصناف'!$A$6:$A$205,0))&amp;"","كود غير موجود"))</f>
        <v/>
      </c>
      <c r="G964" s="22">
        <f>IF(OR(B964&amp;""="",NOT(ISNUMBER(A964))),"",IF(COUNTIFS($B$6:$B$1505,B964&amp;"",$A$6:$A$1505,"&gt;"&amp;A964)=0,1,0))</f>
        <v/>
      </c>
    </row>
    <row r="965">
      <c r="A965" s="13" t="n"/>
      <c r="B965" s="5" t="n"/>
      <c r="C965" s="17" t="n"/>
      <c r="D965" s="5" t="n"/>
      <c r="E965" s="5" t="n"/>
      <c r="F965" s="6">
        <f>IF(B965&amp;""="","",IFERROR(INDEX('الأصناف'!$B$6:$B$205,MATCH(B965&amp;"",'الأصناف'!$A$6:$A$205,0))&amp;"","كود غير موجود"))</f>
        <v/>
      </c>
      <c r="G965" s="22">
        <f>IF(OR(B965&amp;""="",NOT(ISNUMBER(A965))),"",IF(COUNTIFS($B$6:$B$1505,B965&amp;"",$A$6:$A$1505,"&gt;"&amp;A965)=0,1,0))</f>
        <v/>
      </c>
    </row>
    <row r="966">
      <c r="A966" s="13" t="n"/>
      <c r="B966" s="5" t="n"/>
      <c r="C966" s="17" t="n"/>
      <c r="D966" s="5" t="n"/>
      <c r="E966" s="5" t="n"/>
      <c r="F966" s="6">
        <f>IF(B966&amp;""="","",IFERROR(INDEX('الأصناف'!$B$6:$B$205,MATCH(B966&amp;"",'الأصناف'!$A$6:$A$205,0))&amp;"","كود غير موجود"))</f>
        <v/>
      </c>
      <c r="G966" s="22">
        <f>IF(OR(B966&amp;""="",NOT(ISNUMBER(A966))),"",IF(COUNTIFS($B$6:$B$1505,B966&amp;"",$A$6:$A$1505,"&gt;"&amp;A966)=0,1,0))</f>
        <v/>
      </c>
    </row>
    <row r="967">
      <c r="A967" s="13" t="n"/>
      <c r="B967" s="5" t="n"/>
      <c r="C967" s="17" t="n"/>
      <c r="D967" s="5" t="n"/>
      <c r="E967" s="5" t="n"/>
      <c r="F967" s="6">
        <f>IF(B967&amp;""="","",IFERROR(INDEX('الأصناف'!$B$6:$B$205,MATCH(B967&amp;"",'الأصناف'!$A$6:$A$205,0))&amp;"","كود غير موجود"))</f>
        <v/>
      </c>
      <c r="G967" s="22">
        <f>IF(OR(B967&amp;""="",NOT(ISNUMBER(A967))),"",IF(COUNTIFS($B$6:$B$1505,B967&amp;"",$A$6:$A$1505,"&gt;"&amp;A967)=0,1,0))</f>
        <v/>
      </c>
    </row>
    <row r="968">
      <c r="A968" s="13" t="n"/>
      <c r="B968" s="5" t="n"/>
      <c r="C968" s="17" t="n"/>
      <c r="D968" s="5" t="n"/>
      <c r="E968" s="5" t="n"/>
      <c r="F968" s="6">
        <f>IF(B968&amp;""="","",IFERROR(INDEX('الأصناف'!$B$6:$B$205,MATCH(B968&amp;"",'الأصناف'!$A$6:$A$205,0))&amp;"","كود غير موجود"))</f>
        <v/>
      </c>
      <c r="G968" s="22">
        <f>IF(OR(B968&amp;""="",NOT(ISNUMBER(A968))),"",IF(COUNTIFS($B$6:$B$1505,B968&amp;"",$A$6:$A$1505,"&gt;"&amp;A968)=0,1,0))</f>
        <v/>
      </c>
    </row>
    <row r="969">
      <c r="A969" s="13" t="n"/>
      <c r="B969" s="5" t="n"/>
      <c r="C969" s="17" t="n"/>
      <c r="D969" s="5" t="n"/>
      <c r="E969" s="5" t="n"/>
      <c r="F969" s="6">
        <f>IF(B969&amp;""="","",IFERROR(INDEX('الأصناف'!$B$6:$B$205,MATCH(B969&amp;"",'الأصناف'!$A$6:$A$205,0))&amp;"","كود غير موجود"))</f>
        <v/>
      </c>
      <c r="G969" s="22">
        <f>IF(OR(B969&amp;""="",NOT(ISNUMBER(A969))),"",IF(COUNTIFS($B$6:$B$1505,B969&amp;"",$A$6:$A$1505,"&gt;"&amp;A969)=0,1,0))</f>
        <v/>
      </c>
    </row>
    <row r="970">
      <c r="A970" s="13" t="n"/>
      <c r="B970" s="5" t="n"/>
      <c r="C970" s="17" t="n"/>
      <c r="D970" s="5" t="n"/>
      <c r="E970" s="5" t="n"/>
      <c r="F970" s="6">
        <f>IF(B970&amp;""="","",IFERROR(INDEX('الأصناف'!$B$6:$B$205,MATCH(B970&amp;"",'الأصناف'!$A$6:$A$205,0))&amp;"","كود غير موجود"))</f>
        <v/>
      </c>
      <c r="G970" s="22">
        <f>IF(OR(B970&amp;""="",NOT(ISNUMBER(A970))),"",IF(COUNTIFS($B$6:$B$1505,B970&amp;"",$A$6:$A$1505,"&gt;"&amp;A970)=0,1,0))</f>
        <v/>
      </c>
    </row>
    <row r="971">
      <c r="A971" s="13" t="n"/>
      <c r="B971" s="5" t="n"/>
      <c r="C971" s="17" t="n"/>
      <c r="D971" s="5" t="n"/>
      <c r="E971" s="5" t="n"/>
      <c r="F971" s="6">
        <f>IF(B971&amp;""="","",IFERROR(INDEX('الأصناف'!$B$6:$B$205,MATCH(B971&amp;"",'الأصناف'!$A$6:$A$205,0))&amp;"","كود غير موجود"))</f>
        <v/>
      </c>
      <c r="G971" s="22">
        <f>IF(OR(B971&amp;""="",NOT(ISNUMBER(A971))),"",IF(COUNTIFS($B$6:$B$1505,B971&amp;"",$A$6:$A$1505,"&gt;"&amp;A971)=0,1,0))</f>
        <v/>
      </c>
    </row>
    <row r="972">
      <c r="A972" s="13" t="n"/>
      <c r="B972" s="5" t="n"/>
      <c r="C972" s="17" t="n"/>
      <c r="D972" s="5" t="n"/>
      <c r="E972" s="5" t="n"/>
      <c r="F972" s="6">
        <f>IF(B972&amp;""="","",IFERROR(INDEX('الأصناف'!$B$6:$B$205,MATCH(B972&amp;"",'الأصناف'!$A$6:$A$205,0))&amp;"","كود غير موجود"))</f>
        <v/>
      </c>
      <c r="G972" s="22">
        <f>IF(OR(B972&amp;""="",NOT(ISNUMBER(A972))),"",IF(COUNTIFS($B$6:$B$1505,B972&amp;"",$A$6:$A$1505,"&gt;"&amp;A972)=0,1,0))</f>
        <v/>
      </c>
    </row>
    <row r="973">
      <c r="A973" s="13" t="n"/>
      <c r="B973" s="5" t="n"/>
      <c r="C973" s="17" t="n"/>
      <c r="D973" s="5" t="n"/>
      <c r="E973" s="5" t="n"/>
      <c r="F973" s="6">
        <f>IF(B973&amp;""="","",IFERROR(INDEX('الأصناف'!$B$6:$B$205,MATCH(B973&amp;"",'الأصناف'!$A$6:$A$205,0))&amp;"","كود غير موجود"))</f>
        <v/>
      </c>
      <c r="G973" s="22">
        <f>IF(OR(B973&amp;""="",NOT(ISNUMBER(A973))),"",IF(COUNTIFS($B$6:$B$1505,B973&amp;"",$A$6:$A$1505,"&gt;"&amp;A973)=0,1,0))</f>
        <v/>
      </c>
    </row>
    <row r="974">
      <c r="A974" s="13" t="n"/>
      <c r="B974" s="5" t="n"/>
      <c r="C974" s="17" t="n"/>
      <c r="D974" s="5" t="n"/>
      <c r="E974" s="5" t="n"/>
      <c r="F974" s="6">
        <f>IF(B974&amp;""="","",IFERROR(INDEX('الأصناف'!$B$6:$B$205,MATCH(B974&amp;"",'الأصناف'!$A$6:$A$205,0))&amp;"","كود غير موجود"))</f>
        <v/>
      </c>
      <c r="G974" s="22">
        <f>IF(OR(B974&amp;""="",NOT(ISNUMBER(A974))),"",IF(COUNTIFS($B$6:$B$1505,B974&amp;"",$A$6:$A$1505,"&gt;"&amp;A974)=0,1,0))</f>
        <v/>
      </c>
    </row>
    <row r="975">
      <c r="A975" s="13" t="n"/>
      <c r="B975" s="5" t="n"/>
      <c r="C975" s="17" t="n"/>
      <c r="D975" s="5" t="n"/>
      <c r="E975" s="5" t="n"/>
      <c r="F975" s="6">
        <f>IF(B975&amp;""="","",IFERROR(INDEX('الأصناف'!$B$6:$B$205,MATCH(B975&amp;"",'الأصناف'!$A$6:$A$205,0))&amp;"","كود غير موجود"))</f>
        <v/>
      </c>
      <c r="G975" s="22">
        <f>IF(OR(B975&amp;""="",NOT(ISNUMBER(A975))),"",IF(COUNTIFS($B$6:$B$1505,B975&amp;"",$A$6:$A$1505,"&gt;"&amp;A975)=0,1,0))</f>
        <v/>
      </c>
    </row>
    <row r="976">
      <c r="A976" s="13" t="n"/>
      <c r="B976" s="5" t="n"/>
      <c r="C976" s="17" t="n"/>
      <c r="D976" s="5" t="n"/>
      <c r="E976" s="5" t="n"/>
      <c r="F976" s="6">
        <f>IF(B976&amp;""="","",IFERROR(INDEX('الأصناف'!$B$6:$B$205,MATCH(B976&amp;"",'الأصناف'!$A$6:$A$205,0))&amp;"","كود غير موجود"))</f>
        <v/>
      </c>
      <c r="G976" s="22">
        <f>IF(OR(B976&amp;""="",NOT(ISNUMBER(A976))),"",IF(COUNTIFS($B$6:$B$1505,B976&amp;"",$A$6:$A$1505,"&gt;"&amp;A976)=0,1,0))</f>
        <v/>
      </c>
    </row>
    <row r="977">
      <c r="A977" s="13" t="n"/>
      <c r="B977" s="5" t="n"/>
      <c r="C977" s="17" t="n"/>
      <c r="D977" s="5" t="n"/>
      <c r="E977" s="5" t="n"/>
      <c r="F977" s="6">
        <f>IF(B977&amp;""="","",IFERROR(INDEX('الأصناف'!$B$6:$B$205,MATCH(B977&amp;"",'الأصناف'!$A$6:$A$205,0))&amp;"","كود غير موجود"))</f>
        <v/>
      </c>
      <c r="G977" s="22">
        <f>IF(OR(B977&amp;""="",NOT(ISNUMBER(A977))),"",IF(COUNTIFS($B$6:$B$1505,B977&amp;"",$A$6:$A$1505,"&gt;"&amp;A977)=0,1,0))</f>
        <v/>
      </c>
    </row>
    <row r="978">
      <c r="A978" s="13" t="n"/>
      <c r="B978" s="5" t="n"/>
      <c r="C978" s="17" t="n"/>
      <c r="D978" s="5" t="n"/>
      <c r="E978" s="5" t="n"/>
      <c r="F978" s="6">
        <f>IF(B978&amp;""="","",IFERROR(INDEX('الأصناف'!$B$6:$B$205,MATCH(B978&amp;"",'الأصناف'!$A$6:$A$205,0))&amp;"","كود غير موجود"))</f>
        <v/>
      </c>
      <c r="G978" s="22">
        <f>IF(OR(B978&amp;""="",NOT(ISNUMBER(A978))),"",IF(COUNTIFS($B$6:$B$1505,B978&amp;"",$A$6:$A$1505,"&gt;"&amp;A978)=0,1,0))</f>
        <v/>
      </c>
    </row>
    <row r="979">
      <c r="A979" s="13" t="n"/>
      <c r="B979" s="5" t="n"/>
      <c r="C979" s="17" t="n"/>
      <c r="D979" s="5" t="n"/>
      <c r="E979" s="5" t="n"/>
      <c r="F979" s="6">
        <f>IF(B979&amp;""="","",IFERROR(INDEX('الأصناف'!$B$6:$B$205,MATCH(B979&amp;"",'الأصناف'!$A$6:$A$205,0))&amp;"","كود غير موجود"))</f>
        <v/>
      </c>
      <c r="G979" s="22">
        <f>IF(OR(B979&amp;""="",NOT(ISNUMBER(A979))),"",IF(COUNTIFS($B$6:$B$1505,B979&amp;"",$A$6:$A$1505,"&gt;"&amp;A979)=0,1,0))</f>
        <v/>
      </c>
    </row>
    <row r="980">
      <c r="A980" s="13" t="n"/>
      <c r="B980" s="5" t="n"/>
      <c r="C980" s="17" t="n"/>
      <c r="D980" s="5" t="n"/>
      <c r="E980" s="5" t="n"/>
      <c r="F980" s="6">
        <f>IF(B980&amp;""="","",IFERROR(INDEX('الأصناف'!$B$6:$B$205,MATCH(B980&amp;"",'الأصناف'!$A$6:$A$205,0))&amp;"","كود غير موجود"))</f>
        <v/>
      </c>
      <c r="G980" s="22">
        <f>IF(OR(B980&amp;""="",NOT(ISNUMBER(A980))),"",IF(COUNTIFS($B$6:$B$1505,B980&amp;"",$A$6:$A$1505,"&gt;"&amp;A980)=0,1,0))</f>
        <v/>
      </c>
    </row>
    <row r="981">
      <c r="A981" s="13" t="n"/>
      <c r="B981" s="5" t="n"/>
      <c r="C981" s="17" t="n"/>
      <c r="D981" s="5" t="n"/>
      <c r="E981" s="5" t="n"/>
      <c r="F981" s="6">
        <f>IF(B981&amp;""="","",IFERROR(INDEX('الأصناف'!$B$6:$B$205,MATCH(B981&amp;"",'الأصناف'!$A$6:$A$205,0))&amp;"","كود غير موجود"))</f>
        <v/>
      </c>
      <c r="G981" s="22">
        <f>IF(OR(B981&amp;""="",NOT(ISNUMBER(A981))),"",IF(COUNTIFS($B$6:$B$1505,B981&amp;"",$A$6:$A$1505,"&gt;"&amp;A981)=0,1,0))</f>
        <v/>
      </c>
    </row>
    <row r="982">
      <c r="A982" s="13" t="n"/>
      <c r="B982" s="5" t="n"/>
      <c r="C982" s="17" t="n"/>
      <c r="D982" s="5" t="n"/>
      <c r="E982" s="5" t="n"/>
      <c r="F982" s="6">
        <f>IF(B982&amp;""="","",IFERROR(INDEX('الأصناف'!$B$6:$B$205,MATCH(B982&amp;"",'الأصناف'!$A$6:$A$205,0))&amp;"","كود غير موجود"))</f>
        <v/>
      </c>
      <c r="G982" s="22">
        <f>IF(OR(B982&amp;""="",NOT(ISNUMBER(A982))),"",IF(COUNTIFS($B$6:$B$1505,B982&amp;"",$A$6:$A$1505,"&gt;"&amp;A982)=0,1,0))</f>
        <v/>
      </c>
    </row>
    <row r="983">
      <c r="A983" s="13" t="n"/>
      <c r="B983" s="5" t="n"/>
      <c r="C983" s="17" t="n"/>
      <c r="D983" s="5" t="n"/>
      <c r="E983" s="5" t="n"/>
      <c r="F983" s="6">
        <f>IF(B983&amp;""="","",IFERROR(INDEX('الأصناف'!$B$6:$B$205,MATCH(B983&amp;"",'الأصناف'!$A$6:$A$205,0))&amp;"","كود غير موجود"))</f>
        <v/>
      </c>
      <c r="G983" s="22">
        <f>IF(OR(B983&amp;""="",NOT(ISNUMBER(A983))),"",IF(COUNTIFS($B$6:$B$1505,B983&amp;"",$A$6:$A$1505,"&gt;"&amp;A983)=0,1,0))</f>
        <v/>
      </c>
    </row>
    <row r="984">
      <c r="A984" s="13" t="n"/>
      <c r="B984" s="5" t="n"/>
      <c r="C984" s="17" t="n"/>
      <c r="D984" s="5" t="n"/>
      <c r="E984" s="5" t="n"/>
      <c r="F984" s="6">
        <f>IF(B984&amp;""="","",IFERROR(INDEX('الأصناف'!$B$6:$B$205,MATCH(B984&amp;"",'الأصناف'!$A$6:$A$205,0))&amp;"","كود غير موجود"))</f>
        <v/>
      </c>
      <c r="G984" s="22">
        <f>IF(OR(B984&amp;""="",NOT(ISNUMBER(A984))),"",IF(COUNTIFS($B$6:$B$1505,B984&amp;"",$A$6:$A$1505,"&gt;"&amp;A984)=0,1,0))</f>
        <v/>
      </c>
    </row>
    <row r="985">
      <c r="A985" s="13" t="n"/>
      <c r="B985" s="5" t="n"/>
      <c r="C985" s="17" t="n"/>
      <c r="D985" s="5" t="n"/>
      <c r="E985" s="5" t="n"/>
      <c r="F985" s="6">
        <f>IF(B985&amp;""="","",IFERROR(INDEX('الأصناف'!$B$6:$B$205,MATCH(B985&amp;"",'الأصناف'!$A$6:$A$205,0))&amp;"","كود غير موجود"))</f>
        <v/>
      </c>
      <c r="G985" s="22">
        <f>IF(OR(B985&amp;""="",NOT(ISNUMBER(A985))),"",IF(COUNTIFS($B$6:$B$1505,B985&amp;"",$A$6:$A$1505,"&gt;"&amp;A985)=0,1,0))</f>
        <v/>
      </c>
    </row>
    <row r="986">
      <c r="A986" s="13" t="n"/>
      <c r="B986" s="5" t="n"/>
      <c r="C986" s="17" t="n"/>
      <c r="D986" s="5" t="n"/>
      <c r="E986" s="5" t="n"/>
      <c r="F986" s="6">
        <f>IF(B986&amp;""="","",IFERROR(INDEX('الأصناف'!$B$6:$B$205,MATCH(B986&amp;"",'الأصناف'!$A$6:$A$205,0))&amp;"","كود غير موجود"))</f>
        <v/>
      </c>
      <c r="G986" s="22">
        <f>IF(OR(B986&amp;""="",NOT(ISNUMBER(A986))),"",IF(COUNTIFS($B$6:$B$1505,B986&amp;"",$A$6:$A$1505,"&gt;"&amp;A986)=0,1,0))</f>
        <v/>
      </c>
    </row>
    <row r="987">
      <c r="A987" s="13" t="n"/>
      <c r="B987" s="5" t="n"/>
      <c r="C987" s="17" t="n"/>
      <c r="D987" s="5" t="n"/>
      <c r="E987" s="5" t="n"/>
      <c r="F987" s="6">
        <f>IF(B987&amp;""="","",IFERROR(INDEX('الأصناف'!$B$6:$B$205,MATCH(B987&amp;"",'الأصناف'!$A$6:$A$205,0))&amp;"","كود غير موجود"))</f>
        <v/>
      </c>
      <c r="G987" s="22">
        <f>IF(OR(B987&amp;""="",NOT(ISNUMBER(A987))),"",IF(COUNTIFS($B$6:$B$1505,B987&amp;"",$A$6:$A$1505,"&gt;"&amp;A987)=0,1,0))</f>
        <v/>
      </c>
    </row>
    <row r="988">
      <c r="A988" s="13" t="n"/>
      <c r="B988" s="5" t="n"/>
      <c r="C988" s="17" t="n"/>
      <c r="D988" s="5" t="n"/>
      <c r="E988" s="5" t="n"/>
      <c r="F988" s="6">
        <f>IF(B988&amp;""="","",IFERROR(INDEX('الأصناف'!$B$6:$B$205,MATCH(B988&amp;"",'الأصناف'!$A$6:$A$205,0))&amp;"","كود غير موجود"))</f>
        <v/>
      </c>
      <c r="G988" s="22">
        <f>IF(OR(B988&amp;""="",NOT(ISNUMBER(A988))),"",IF(COUNTIFS($B$6:$B$1505,B988&amp;"",$A$6:$A$1505,"&gt;"&amp;A988)=0,1,0))</f>
        <v/>
      </c>
    </row>
    <row r="989">
      <c r="A989" s="13" t="n"/>
      <c r="B989" s="5" t="n"/>
      <c r="C989" s="17" t="n"/>
      <c r="D989" s="5" t="n"/>
      <c r="E989" s="5" t="n"/>
      <c r="F989" s="6">
        <f>IF(B989&amp;""="","",IFERROR(INDEX('الأصناف'!$B$6:$B$205,MATCH(B989&amp;"",'الأصناف'!$A$6:$A$205,0))&amp;"","كود غير موجود"))</f>
        <v/>
      </c>
      <c r="G989" s="22">
        <f>IF(OR(B989&amp;""="",NOT(ISNUMBER(A989))),"",IF(COUNTIFS($B$6:$B$1505,B989&amp;"",$A$6:$A$1505,"&gt;"&amp;A989)=0,1,0))</f>
        <v/>
      </c>
    </row>
    <row r="990">
      <c r="A990" s="13" t="n"/>
      <c r="B990" s="5" t="n"/>
      <c r="C990" s="17" t="n"/>
      <c r="D990" s="5" t="n"/>
      <c r="E990" s="5" t="n"/>
      <c r="F990" s="6">
        <f>IF(B990&amp;""="","",IFERROR(INDEX('الأصناف'!$B$6:$B$205,MATCH(B990&amp;"",'الأصناف'!$A$6:$A$205,0))&amp;"","كود غير موجود"))</f>
        <v/>
      </c>
      <c r="G990" s="22">
        <f>IF(OR(B990&amp;""="",NOT(ISNUMBER(A990))),"",IF(COUNTIFS($B$6:$B$1505,B990&amp;"",$A$6:$A$1505,"&gt;"&amp;A990)=0,1,0))</f>
        <v/>
      </c>
    </row>
    <row r="991">
      <c r="A991" s="13" t="n"/>
      <c r="B991" s="5" t="n"/>
      <c r="C991" s="17" t="n"/>
      <c r="D991" s="5" t="n"/>
      <c r="E991" s="5" t="n"/>
      <c r="F991" s="6">
        <f>IF(B991&amp;""="","",IFERROR(INDEX('الأصناف'!$B$6:$B$205,MATCH(B991&amp;"",'الأصناف'!$A$6:$A$205,0))&amp;"","كود غير موجود"))</f>
        <v/>
      </c>
      <c r="G991" s="22">
        <f>IF(OR(B991&amp;""="",NOT(ISNUMBER(A991))),"",IF(COUNTIFS($B$6:$B$1505,B991&amp;"",$A$6:$A$1505,"&gt;"&amp;A991)=0,1,0))</f>
        <v/>
      </c>
    </row>
    <row r="992">
      <c r="A992" s="13" t="n"/>
      <c r="B992" s="5" t="n"/>
      <c r="C992" s="17" t="n"/>
      <c r="D992" s="5" t="n"/>
      <c r="E992" s="5" t="n"/>
      <c r="F992" s="6">
        <f>IF(B992&amp;""="","",IFERROR(INDEX('الأصناف'!$B$6:$B$205,MATCH(B992&amp;"",'الأصناف'!$A$6:$A$205,0))&amp;"","كود غير موجود"))</f>
        <v/>
      </c>
      <c r="G992" s="22">
        <f>IF(OR(B992&amp;""="",NOT(ISNUMBER(A992))),"",IF(COUNTIFS($B$6:$B$1505,B992&amp;"",$A$6:$A$1505,"&gt;"&amp;A992)=0,1,0))</f>
        <v/>
      </c>
    </row>
    <row r="993">
      <c r="A993" s="13" t="n"/>
      <c r="B993" s="5" t="n"/>
      <c r="C993" s="17" t="n"/>
      <c r="D993" s="5" t="n"/>
      <c r="E993" s="5" t="n"/>
      <c r="F993" s="6">
        <f>IF(B993&amp;""="","",IFERROR(INDEX('الأصناف'!$B$6:$B$205,MATCH(B993&amp;"",'الأصناف'!$A$6:$A$205,0))&amp;"","كود غير موجود"))</f>
        <v/>
      </c>
      <c r="G993" s="22">
        <f>IF(OR(B993&amp;""="",NOT(ISNUMBER(A993))),"",IF(COUNTIFS($B$6:$B$1505,B993&amp;"",$A$6:$A$1505,"&gt;"&amp;A993)=0,1,0))</f>
        <v/>
      </c>
    </row>
    <row r="994">
      <c r="A994" s="13" t="n"/>
      <c r="B994" s="5" t="n"/>
      <c r="C994" s="17" t="n"/>
      <c r="D994" s="5" t="n"/>
      <c r="E994" s="5" t="n"/>
      <c r="F994" s="6">
        <f>IF(B994&amp;""="","",IFERROR(INDEX('الأصناف'!$B$6:$B$205,MATCH(B994&amp;"",'الأصناف'!$A$6:$A$205,0))&amp;"","كود غير موجود"))</f>
        <v/>
      </c>
      <c r="G994" s="22">
        <f>IF(OR(B994&amp;""="",NOT(ISNUMBER(A994))),"",IF(COUNTIFS($B$6:$B$1505,B994&amp;"",$A$6:$A$1505,"&gt;"&amp;A994)=0,1,0))</f>
        <v/>
      </c>
    </row>
    <row r="995">
      <c r="A995" s="13" t="n"/>
      <c r="B995" s="5" t="n"/>
      <c r="C995" s="17" t="n"/>
      <c r="D995" s="5" t="n"/>
      <c r="E995" s="5" t="n"/>
      <c r="F995" s="6">
        <f>IF(B995&amp;""="","",IFERROR(INDEX('الأصناف'!$B$6:$B$205,MATCH(B995&amp;"",'الأصناف'!$A$6:$A$205,0))&amp;"","كود غير موجود"))</f>
        <v/>
      </c>
      <c r="G995" s="22">
        <f>IF(OR(B995&amp;""="",NOT(ISNUMBER(A995))),"",IF(COUNTIFS($B$6:$B$1505,B995&amp;"",$A$6:$A$1505,"&gt;"&amp;A995)=0,1,0))</f>
        <v/>
      </c>
    </row>
    <row r="996">
      <c r="A996" s="13" t="n"/>
      <c r="B996" s="5" t="n"/>
      <c r="C996" s="17" t="n"/>
      <c r="D996" s="5" t="n"/>
      <c r="E996" s="5" t="n"/>
      <c r="F996" s="6">
        <f>IF(B996&amp;""="","",IFERROR(INDEX('الأصناف'!$B$6:$B$205,MATCH(B996&amp;"",'الأصناف'!$A$6:$A$205,0))&amp;"","كود غير موجود"))</f>
        <v/>
      </c>
      <c r="G996" s="22">
        <f>IF(OR(B996&amp;""="",NOT(ISNUMBER(A996))),"",IF(COUNTIFS($B$6:$B$1505,B996&amp;"",$A$6:$A$1505,"&gt;"&amp;A996)=0,1,0))</f>
        <v/>
      </c>
    </row>
    <row r="997">
      <c r="A997" s="13" t="n"/>
      <c r="B997" s="5" t="n"/>
      <c r="C997" s="17" t="n"/>
      <c r="D997" s="5" t="n"/>
      <c r="E997" s="5" t="n"/>
      <c r="F997" s="6">
        <f>IF(B997&amp;""="","",IFERROR(INDEX('الأصناف'!$B$6:$B$205,MATCH(B997&amp;"",'الأصناف'!$A$6:$A$205,0))&amp;"","كود غير موجود"))</f>
        <v/>
      </c>
      <c r="G997" s="22">
        <f>IF(OR(B997&amp;""="",NOT(ISNUMBER(A997))),"",IF(COUNTIFS($B$6:$B$1505,B997&amp;"",$A$6:$A$1505,"&gt;"&amp;A997)=0,1,0))</f>
        <v/>
      </c>
    </row>
    <row r="998">
      <c r="A998" s="13" t="n"/>
      <c r="B998" s="5" t="n"/>
      <c r="C998" s="17" t="n"/>
      <c r="D998" s="5" t="n"/>
      <c r="E998" s="5" t="n"/>
      <c r="F998" s="6">
        <f>IF(B998&amp;""="","",IFERROR(INDEX('الأصناف'!$B$6:$B$205,MATCH(B998&amp;"",'الأصناف'!$A$6:$A$205,0))&amp;"","كود غير موجود"))</f>
        <v/>
      </c>
      <c r="G998" s="22">
        <f>IF(OR(B998&amp;""="",NOT(ISNUMBER(A998))),"",IF(COUNTIFS($B$6:$B$1505,B998&amp;"",$A$6:$A$1505,"&gt;"&amp;A998)=0,1,0))</f>
        <v/>
      </c>
    </row>
    <row r="999">
      <c r="A999" s="13" t="n"/>
      <c r="B999" s="5" t="n"/>
      <c r="C999" s="17" t="n"/>
      <c r="D999" s="5" t="n"/>
      <c r="E999" s="5" t="n"/>
      <c r="F999" s="6">
        <f>IF(B999&amp;""="","",IFERROR(INDEX('الأصناف'!$B$6:$B$205,MATCH(B999&amp;"",'الأصناف'!$A$6:$A$205,0))&amp;"","كود غير موجود"))</f>
        <v/>
      </c>
      <c r="G999" s="22">
        <f>IF(OR(B999&amp;""="",NOT(ISNUMBER(A999))),"",IF(COUNTIFS($B$6:$B$1505,B999&amp;"",$A$6:$A$1505,"&gt;"&amp;A999)=0,1,0))</f>
        <v/>
      </c>
    </row>
    <row r="1000">
      <c r="A1000" s="13" t="n"/>
      <c r="B1000" s="5" t="n"/>
      <c r="C1000" s="17" t="n"/>
      <c r="D1000" s="5" t="n"/>
      <c r="E1000" s="5" t="n"/>
      <c r="F1000" s="6">
        <f>IF(B1000&amp;""="","",IFERROR(INDEX('الأصناف'!$B$6:$B$205,MATCH(B1000&amp;"",'الأصناف'!$A$6:$A$205,0))&amp;"","كود غير موجود"))</f>
        <v/>
      </c>
      <c r="G1000" s="22">
        <f>IF(OR(B1000&amp;""="",NOT(ISNUMBER(A1000))),"",IF(COUNTIFS($B$6:$B$1505,B1000&amp;"",$A$6:$A$1505,"&gt;"&amp;A1000)=0,1,0))</f>
        <v/>
      </c>
    </row>
    <row r="1001">
      <c r="A1001" s="13" t="n"/>
      <c r="B1001" s="5" t="n"/>
      <c r="C1001" s="17" t="n"/>
      <c r="D1001" s="5" t="n"/>
      <c r="E1001" s="5" t="n"/>
      <c r="F1001" s="6">
        <f>IF(B1001&amp;""="","",IFERROR(INDEX('الأصناف'!$B$6:$B$205,MATCH(B1001&amp;"",'الأصناف'!$A$6:$A$205,0))&amp;"","كود غير موجود"))</f>
        <v/>
      </c>
      <c r="G1001" s="22">
        <f>IF(OR(B1001&amp;""="",NOT(ISNUMBER(A1001))),"",IF(COUNTIFS($B$6:$B$1505,B1001&amp;"",$A$6:$A$1505,"&gt;"&amp;A1001)=0,1,0))</f>
        <v/>
      </c>
    </row>
    <row r="1002">
      <c r="A1002" s="13" t="n"/>
      <c r="B1002" s="5" t="n"/>
      <c r="C1002" s="17" t="n"/>
      <c r="D1002" s="5" t="n"/>
      <c r="E1002" s="5" t="n"/>
      <c r="F1002" s="6">
        <f>IF(B1002&amp;""="","",IFERROR(INDEX('الأصناف'!$B$6:$B$205,MATCH(B1002&amp;"",'الأصناف'!$A$6:$A$205,0))&amp;"","كود غير موجود"))</f>
        <v/>
      </c>
      <c r="G1002" s="22">
        <f>IF(OR(B1002&amp;""="",NOT(ISNUMBER(A1002))),"",IF(COUNTIFS($B$6:$B$1505,B1002&amp;"",$A$6:$A$1505,"&gt;"&amp;A1002)=0,1,0))</f>
        <v/>
      </c>
    </row>
    <row r="1003">
      <c r="A1003" s="13" t="n"/>
      <c r="B1003" s="5" t="n"/>
      <c r="C1003" s="17" t="n"/>
      <c r="D1003" s="5" t="n"/>
      <c r="E1003" s="5" t="n"/>
      <c r="F1003" s="6">
        <f>IF(B1003&amp;""="","",IFERROR(INDEX('الأصناف'!$B$6:$B$205,MATCH(B1003&amp;"",'الأصناف'!$A$6:$A$205,0))&amp;"","كود غير موجود"))</f>
        <v/>
      </c>
      <c r="G1003" s="22">
        <f>IF(OR(B1003&amp;""="",NOT(ISNUMBER(A1003))),"",IF(COUNTIFS($B$6:$B$1505,B1003&amp;"",$A$6:$A$1505,"&gt;"&amp;A1003)=0,1,0))</f>
        <v/>
      </c>
    </row>
    <row r="1004">
      <c r="A1004" s="13" t="n"/>
      <c r="B1004" s="5" t="n"/>
      <c r="C1004" s="17" t="n"/>
      <c r="D1004" s="5" t="n"/>
      <c r="E1004" s="5" t="n"/>
      <c r="F1004" s="6">
        <f>IF(B1004&amp;""="","",IFERROR(INDEX('الأصناف'!$B$6:$B$205,MATCH(B1004&amp;"",'الأصناف'!$A$6:$A$205,0))&amp;"","كود غير موجود"))</f>
        <v/>
      </c>
      <c r="G1004" s="22">
        <f>IF(OR(B1004&amp;""="",NOT(ISNUMBER(A1004))),"",IF(COUNTIFS($B$6:$B$1505,B1004&amp;"",$A$6:$A$1505,"&gt;"&amp;A1004)=0,1,0))</f>
        <v/>
      </c>
    </row>
    <row r="1005">
      <c r="A1005" s="13" t="n"/>
      <c r="B1005" s="5" t="n"/>
      <c r="C1005" s="17" t="n"/>
      <c r="D1005" s="5" t="n"/>
      <c r="E1005" s="5" t="n"/>
      <c r="F1005" s="6">
        <f>IF(B1005&amp;""="","",IFERROR(INDEX('الأصناف'!$B$6:$B$205,MATCH(B1005&amp;"",'الأصناف'!$A$6:$A$205,0))&amp;"","كود غير موجود"))</f>
        <v/>
      </c>
      <c r="G1005" s="22">
        <f>IF(OR(B1005&amp;""="",NOT(ISNUMBER(A1005))),"",IF(COUNTIFS($B$6:$B$1505,B1005&amp;"",$A$6:$A$1505,"&gt;"&amp;A1005)=0,1,0))</f>
        <v/>
      </c>
    </row>
    <row r="1006">
      <c r="A1006" s="13" t="n"/>
      <c r="B1006" s="5" t="n"/>
      <c r="C1006" s="17" t="n"/>
      <c r="D1006" s="5" t="n"/>
      <c r="E1006" s="5" t="n"/>
      <c r="F1006" s="6">
        <f>IF(B1006&amp;""="","",IFERROR(INDEX('الأصناف'!$B$6:$B$205,MATCH(B1006&amp;"",'الأصناف'!$A$6:$A$205,0))&amp;"","كود غير موجود"))</f>
        <v/>
      </c>
      <c r="G1006" s="22">
        <f>IF(OR(B1006&amp;""="",NOT(ISNUMBER(A1006))),"",IF(COUNTIFS($B$6:$B$1505,B1006&amp;"",$A$6:$A$1505,"&gt;"&amp;A1006)=0,1,0))</f>
        <v/>
      </c>
    </row>
    <row r="1007">
      <c r="A1007" s="13" t="n"/>
      <c r="B1007" s="5" t="n"/>
      <c r="C1007" s="17" t="n"/>
      <c r="D1007" s="5" t="n"/>
      <c r="E1007" s="5" t="n"/>
      <c r="F1007" s="6">
        <f>IF(B1007&amp;""="","",IFERROR(INDEX('الأصناف'!$B$6:$B$205,MATCH(B1007&amp;"",'الأصناف'!$A$6:$A$205,0))&amp;"","كود غير موجود"))</f>
        <v/>
      </c>
      <c r="G1007" s="22">
        <f>IF(OR(B1007&amp;""="",NOT(ISNUMBER(A1007))),"",IF(COUNTIFS($B$6:$B$1505,B1007&amp;"",$A$6:$A$1505,"&gt;"&amp;A1007)=0,1,0))</f>
        <v/>
      </c>
    </row>
    <row r="1008">
      <c r="A1008" s="13" t="n"/>
      <c r="B1008" s="5" t="n"/>
      <c r="C1008" s="17" t="n"/>
      <c r="D1008" s="5" t="n"/>
      <c r="E1008" s="5" t="n"/>
      <c r="F1008" s="6">
        <f>IF(B1008&amp;""="","",IFERROR(INDEX('الأصناف'!$B$6:$B$205,MATCH(B1008&amp;"",'الأصناف'!$A$6:$A$205,0))&amp;"","كود غير موجود"))</f>
        <v/>
      </c>
      <c r="G1008" s="22">
        <f>IF(OR(B1008&amp;""="",NOT(ISNUMBER(A1008))),"",IF(COUNTIFS($B$6:$B$1505,B1008&amp;"",$A$6:$A$1505,"&gt;"&amp;A1008)=0,1,0))</f>
        <v/>
      </c>
    </row>
    <row r="1009">
      <c r="A1009" s="13" t="n"/>
      <c r="B1009" s="5" t="n"/>
      <c r="C1009" s="17" t="n"/>
      <c r="D1009" s="5" t="n"/>
      <c r="E1009" s="5" t="n"/>
      <c r="F1009" s="6">
        <f>IF(B1009&amp;""="","",IFERROR(INDEX('الأصناف'!$B$6:$B$205,MATCH(B1009&amp;"",'الأصناف'!$A$6:$A$205,0))&amp;"","كود غير موجود"))</f>
        <v/>
      </c>
      <c r="G1009" s="22">
        <f>IF(OR(B1009&amp;""="",NOT(ISNUMBER(A1009))),"",IF(COUNTIFS($B$6:$B$1505,B1009&amp;"",$A$6:$A$1505,"&gt;"&amp;A1009)=0,1,0))</f>
        <v/>
      </c>
    </row>
    <row r="1010">
      <c r="A1010" s="13" t="n"/>
      <c r="B1010" s="5" t="n"/>
      <c r="C1010" s="17" t="n"/>
      <c r="D1010" s="5" t="n"/>
      <c r="E1010" s="5" t="n"/>
      <c r="F1010" s="6">
        <f>IF(B1010&amp;""="","",IFERROR(INDEX('الأصناف'!$B$6:$B$205,MATCH(B1010&amp;"",'الأصناف'!$A$6:$A$205,0))&amp;"","كود غير موجود"))</f>
        <v/>
      </c>
      <c r="G1010" s="22">
        <f>IF(OR(B1010&amp;""="",NOT(ISNUMBER(A1010))),"",IF(COUNTIFS($B$6:$B$1505,B1010&amp;"",$A$6:$A$1505,"&gt;"&amp;A1010)=0,1,0))</f>
        <v/>
      </c>
    </row>
    <row r="1011">
      <c r="A1011" s="13" t="n"/>
      <c r="B1011" s="5" t="n"/>
      <c r="C1011" s="17" t="n"/>
      <c r="D1011" s="5" t="n"/>
      <c r="E1011" s="5" t="n"/>
      <c r="F1011" s="6">
        <f>IF(B1011&amp;""="","",IFERROR(INDEX('الأصناف'!$B$6:$B$205,MATCH(B1011&amp;"",'الأصناف'!$A$6:$A$205,0))&amp;"","كود غير موجود"))</f>
        <v/>
      </c>
      <c r="G1011" s="22">
        <f>IF(OR(B1011&amp;""="",NOT(ISNUMBER(A1011))),"",IF(COUNTIFS($B$6:$B$1505,B1011&amp;"",$A$6:$A$1505,"&gt;"&amp;A1011)=0,1,0))</f>
        <v/>
      </c>
    </row>
    <row r="1012">
      <c r="A1012" s="13" t="n"/>
      <c r="B1012" s="5" t="n"/>
      <c r="C1012" s="17" t="n"/>
      <c r="D1012" s="5" t="n"/>
      <c r="E1012" s="5" t="n"/>
      <c r="F1012" s="6">
        <f>IF(B1012&amp;""="","",IFERROR(INDEX('الأصناف'!$B$6:$B$205,MATCH(B1012&amp;"",'الأصناف'!$A$6:$A$205,0))&amp;"","كود غير موجود"))</f>
        <v/>
      </c>
      <c r="G1012" s="22">
        <f>IF(OR(B1012&amp;""="",NOT(ISNUMBER(A1012))),"",IF(COUNTIFS($B$6:$B$1505,B1012&amp;"",$A$6:$A$1505,"&gt;"&amp;A1012)=0,1,0))</f>
        <v/>
      </c>
    </row>
    <row r="1013">
      <c r="A1013" s="13" t="n"/>
      <c r="B1013" s="5" t="n"/>
      <c r="C1013" s="17" t="n"/>
      <c r="D1013" s="5" t="n"/>
      <c r="E1013" s="5" t="n"/>
      <c r="F1013" s="6">
        <f>IF(B1013&amp;""="","",IFERROR(INDEX('الأصناف'!$B$6:$B$205,MATCH(B1013&amp;"",'الأصناف'!$A$6:$A$205,0))&amp;"","كود غير موجود"))</f>
        <v/>
      </c>
      <c r="G1013" s="22">
        <f>IF(OR(B1013&amp;""="",NOT(ISNUMBER(A1013))),"",IF(COUNTIFS($B$6:$B$1505,B1013&amp;"",$A$6:$A$1505,"&gt;"&amp;A1013)=0,1,0))</f>
        <v/>
      </c>
    </row>
    <row r="1014">
      <c r="A1014" s="13" t="n"/>
      <c r="B1014" s="5" t="n"/>
      <c r="C1014" s="17" t="n"/>
      <c r="D1014" s="5" t="n"/>
      <c r="E1014" s="5" t="n"/>
      <c r="F1014" s="6">
        <f>IF(B1014&amp;""="","",IFERROR(INDEX('الأصناف'!$B$6:$B$205,MATCH(B1014&amp;"",'الأصناف'!$A$6:$A$205,0))&amp;"","كود غير موجود"))</f>
        <v/>
      </c>
      <c r="G1014" s="22">
        <f>IF(OR(B1014&amp;""="",NOT(ISNUMBER(A1014))),"",IF(COUNTIFS($B$6:$B$1505,B1014&amp;"",$A$6:$A$1505,"&gt;"&amp;A1014)=0,1,0))</f>
        <v/>
      </c>
    </row>
    <row r="1015">
      <c r="A1015" s="13" t="n"/>
      <c r="B1015" s="5" t="n"/>
      <c r="C1015" s="17" t="n"/>
      <c r="D1015" s="5" t="n"/>
      <c r="E1015" s="5" t="n"/>
      <c r="F1015" s="6">
        <f>IF(B1015&amp;""="","",IFERROR(INDEX('الأصناف'!$B$6:$B$205,MATCH(B1015&amp;"",'الأصناف'!$A$6:$A$205,0))&amp;"","كود غير موجود"))</f>
        <v/>
      </c>
      <c r="G1015" s="22">
        <f>IF(OR(B1015&amp;""="",NOT(ISNUMBER(A1015))),"",IF(COUNTIFS($B$6:$B$1505,B1015&amp;"",$A$6:$A$1505,"&gt;"&amp;A1015)=0,1,0))</f>
        <v/>
      </c>
    </row>
    <row r="1016">
      <c r="A1016" s="13" t="n"/>
      <c r="B1016" s="5" t="n"/>
      <c r="C1016" s="17" t="n"/>
      <c r="D1016" s="5" t="n"/>
      <c r="E1016" s="5" t="n"/>
      <c r="F1016" s="6">
        <f>IF(B1016&amp;""="","",IFERROR(INDEX('الأصناف'!$B$6:$B$205,MATCH(B1016&amp;"",'الأصناف'!$A$6:$A$205,0))&amp;"","كود غير موجود"))</f>
        <v/>
      </c>
      <c r="G1016" s="22">
        <f>IF(OR(B1016&amp;""="",NOT(ISNUMBER(A1016))),"",IF(COUNTIFS($B$6:$B$1505,B1016&amp;"",$A$6:$A$1505,"&gt;"&amp;A1016)=0,1,0))</f>
        <v/>
      </c>
    </row>
    <row r="1017">
      <c r="A1017" s="13" t="n"/>
      <c r="B1017" s="5" t="n"/>
      <c r="C1017" s="17" t="n"/>
      <c r="D1017" s="5" t="n"/>
      <c r="E1017" s="5" t="n"/>
      <c r="F1017" s="6">
        <f>IF(B1017&amp;""="","",IFERROR(INDEX('الأصناف'!$B$6:$B$205,MATCH(B1017&amp;"",'الأصناف'!$A$6:$A$205,0))&amp;"","كود غير موجود"))</f>
        <v/>
      </c>
      <c r="G1017" s="22">
        <f>IF(OR(B1017&amp;""="",NOT(ISNUMBER(A1017))),"",IF(COUNTIFS($B$6:$B$1505,B1017&amp;"",$A$6:$A$1505,"&gt;"&amp;A1017)=0,1,0))</f>
        <v/>
      </c>
    </row>
    <row r="1018">
      <c r="A1018" s="13" t="n"/>
      <c r="B1018" s="5" t="n"/>
      <c r="C1018" s="17" t="n"/>
      <c r="D1018" s="5" t="n"/>
      <c r="E1018" s="5" t="n"/>
      <c r="F1018" s="6">
        <f>IF(B1018&amp;""="","",IFERROR(INDEX('الأصناف'!$B$6:$B$205,MATCH(B1018&amp;"",'الأصناف'!$A$6:$A$205,0))&amp;"","كود غير موجود"))</f>
        <v/>
      </c>
      <c r="G1018" s="22">
        <f>IF(OR(B1018&amp;""="",NOT(ISNUMBER(A1018))),"",IF(COUNTIFS($B$6:$B$1505,B1018&amp;"",$A$6:$A$1505,"&gt;"&amp;A1018)=0,1,0))</f>
        <v/>
      </c>
    </row>
    <row r="1019">
      <c r="A1019" s="13" t="n"/>
      <c r="B1019" s="5" t="n"/>
      <c r="C1019" s="17" t="n"/>
      <c r="D1019" s="5" t="n"/>
      <c r="E1019" s="5" t="n"/>
      <c r="F1019" s="6">
        <f>IF(B1019&amp;""="","",IFERROR(INDEX('الأصناف'!$B$6:$B$205,MATCH(B1019&amp;"",'الأصناف'!$A$6:$A$205,0))&amp;"","كود غير موجود"))</f>
        <v/>
      </c>
      <c r="G1019" s="22">
        <f>IF(OR(B1019&amp;""="",NOT(ISNUMBER(A1019))),"",IF(COUNTIFS($B$6:$B$1505,B1019&amp;"",$A$6:$A$1505,"&gt;"&amp;A1019)=0,1,0))</f>
        <v/>
      </c>
    </row>
    <row r="1020">
      <c r="A1020" s="13" t="n"/>
      <c r="B1020" s="5" t="n"/>
      <c r="C1020" s="17" t="n"/>
      <c r="D1020" s="5" t="n"/>
      <c r="E1020" s="5" t="n"/>
      <c r="F1020" s="6">
        <f>IF(B1020&amp;""="","",IFERROR(INDEX('الأصناف'!$B$6:$B$205,MATCH(B1020&amp;"",'الأصناف'!$A$6:$A$205,0))&amp;"","كود غير موجود"))</f>
        <v/>
      </c>
      <c r="G1020" s="22">
        <f>IF(OR(B1020&amp;""="",NOT(ISNUMBER(A1020))),"",IF(COUNTIFS($B$6:$B$1505,B1020&amp;"",$A$6:$A$1505,"&gt;"&amp;A1020)=0,1,0))</f>
        <v/>
      </c>
    </row>
    <row r="1021">
      <c r="A1021" s="13" t="n"/>
      <c r="B1021" s="5" t="n"/>
      <c r="C1021" s="17" t="n"/>
      <c r="D1021" s="5" t="n"/>
      <c r="E1021" s="5" t="n"/>
      <c r="F1021" s="6">
        <f>IF(B1021&amp;""="","",IFERROR(INDEX('الأصناف'!$B$6:$B$205,MATCH(B1021&amp;"",'الأصناف'!$A$6:$A$205,0))&amp;"","كود غير موجود"))</f>
        <v/>
      </c>
      <c r="G1021" s="22">
        <f>IF(OR(B1021&amp;""="",NOT(ISNUMBER(A1021))),"",IF(COUNTIFS($B$6:$B$1505,B1021&amp;"",$A$6:$A$1505,"&gt;"&amp;A1021)=0,1,0))</f>
        <v/>
      </c>
    </row>
    <row r="1022">
      <c r="A1022" s="13" t="n"/>
      <c r="B1022" s="5" t="n"/>
      <c r="C1022" s="17" t="n"/>
      <c r="D1022" s="5" t="n"/>
      <c r="E1022" s="5" t="n"/>
      <c r="F1022" s="6">
        <f>IF(B1022&amp;""="","",IFERROR(INDEX('الأصناف'!$B$6:$B$205,MATCH(B1022&amp;"",'الأصناف'!$A$6:$A$205,0))&amp;"","كود غير موجود"))</f>
        <v/>
      </c>
      <c r="G1022" s="22">
        <f>IF(OR(B1022&amp;""="",NOT(ISNUMBER(A1022))),"",IF(COUNTIFS($B$6:$B$1505,B1022&amp;"",$A$6:$A$1505,"&gt;"&amp;A1022)=0,1,0))</f>
        <v/>
      </c>
    </row>
    <row r="1023">
      <c r="A1023" s="13" t="n"/>
      <c r="B1023" s="5" t="n"/>
      <c r="C1023" s="17" t="n"/>
      <c r="D1023" s="5" t="n"/>
      <c r="E1023" s="5" t="n"/>
      <c r="F1023" s="6">
        <f>IF(B1023&amp;""="","",IFERROR(INDEX('الأصناف'!$B$6:$B$205,MATCH(B1023&amp;"",'الأصناف'!$A$6:$A$205,0))&amp;"","كود غير موجود"))</f>
        <v/>
      </c>
      <c r="G1023" s="22">
        <f>IF(OR(B1023&amp;""="",NOT(ISNUMBER(A1023))),"",IF(COUNTIFS($B$6:$B$1505,B1023&amp;"",$A$6:$A$1505,"&gt;"&amp;A1023)=0,1,0))</f>
        <v/>
      </c>
    </row>
    <row r="1024">
      <c r="A1024" s="13" t="n"/>
      <c r="B1024" s="5" t="n"/>
      <c r="C1024" s="17" t="n"/>
      <c r="D1024" s="5" t="n"/>
      <c r="E1024" s="5" t="n"/>
      <c r="F1024" s="6">
        <f>IF(B1024&amp;""="","",IFERROR(INDEX('الأصناف'!$B$6:$B$205,MATCH(B1024&amp;"",'الأصناف'!$A$6:$A$205,0))&amp;"","كود غير موجود"))</f>
        <v/>
      </c>
      <c r="G1024" s="22">
        <f>IF(OR(B1024&amp;""="",NOT(ISNUMBER(A1024))),"",IF(COUNTIFS($B$6:$B$1505,B1024&amp;"",$A$6:$A$1505,"&gt;"&amp;A1024)=0,1,0))</f>
        <v/>
      </c>
    </row>
    <row r="1025">
      <c r="A1025" s="13" t="n"/>
      <c r="B1025" s="5" t="n"/>
      <c r="C1025" s="17" t="n"/>
      <c r="D1025" s="5" t="n"/>
      <c r="E1025" s="5" t="n"/>
      <c r="F1025" s="6">
        <f>IF(B1025&amp;""="","",IFERROR(INDEX('الأصناف'!$B$6:$B$205,MATCH(B1025&amp;"",'الأصناف'!$A$6:$A$205,0))&amp;"","كود غير موجود"))</f>
        <v/>
      </c>
      <c r="G1025" s="22">
        <f>IF(OR(B1025&amp;""="",NOT(ISNUMBER(A1025))),"",IF(COUNTIFS($B$6:$B$1505,B1025&amp;"",$A$6:$A$1505,"&gt;"&amp;A1025)=0,1,0))</f>
        <v/>
      </c>
    </row>
    <row r="1026">
      <c r="A1026" s="13" t="n"/>
      <c r="B1026" s="5" t="n"/>
      <c r="C1026" s="17" t="n"/>
      <c r="D1026" s="5" t="n"/>
      <c r="E1026" s="5" t="n"/>
      <c r="F1026" s="6">
        <f>IF(B1026&amp;""="","",IFERROR(INDEX('الأصناف'!$B$6:$B$205,MATCH(B1026&amp;"",'الأصناف'!$A$6:$A$205,0))&amp;"","كود غير موجود"))</f>
        <v/>
      </c>
      <c r="G1026" s="22">
        <f>IF(OR(B1026&amp;""="",NOT(ISNUMBER(A1026))),"",IF(COUNTIFS($B$6:$B$1505,B1026&amp;"",$A$6:$A$1505,"&gt;"&amp;A1026)=0,1,0))</f>
        <v/>
      </c>
    </row>
    <row r="1027">
      <c r="A1027" s="13" t="n"/>
      <c r="B1027" s="5" t="n"/>
      <c r="C1027" s="17" t="n"/>
      <c r="D1027" s="5" t="n"/>
      <c r="E1027" s="5" t="n"/>
      <c r="F1027" s="6">
        <f>IF(B1027&amp;""="","",IFERROR(INDEX('الأصناف'!$B$6:$B$205,MATCH(B1027&amp;"",'الأصناف'!$A$6:$A$205,0))&amp;"","كود غير موجود"))</f>
        <v/>
      </c>
      <c r="G1027" s="22">
        <f>IF(OR(B1027&amp;""="",NOT(ISNUMBER(A1027))),"",IF(COUNTIFS($B$6:$B$1505,B1027&amp;"",$A$6:$A$1505,"&gt;"&amp;A1027)=0,1,0))</f>
        <v/>
      </c>
    </row>
    <row r="1028">
      <c r="A1028" s="13" t="n"/>
      <c r="B1028" s="5" t="n"/>
      <c r="C1028" s="17" t="n"/>
      <c r="D1028" s="5" t="n"/>
      <c r="E1028" s="5" t="n"/>
      <c r="F1028" s="6">
        <f>IF(B1028&amp;""="","",IFERROR(INDEX('الأصناف'!$B$6:$B$205,MATCH(B1028&amp;"",'الأصناف'!$A$6:$A$205,0))&amp;"","كود غير موجود"))</f>
        <v/>
      </c>
      <c r="G1028" s="22">
        <f>IF(OR(B1028&amp;""="",NOT(ISNUMBER(A1028))),"",IF(COUNTIFS($B$6:$B$1505,B1028&amp;"",$A$6:$A$1505,"&gt;"&amp;A1028)=0,1,0))</f>
        <v/>
      </c>
    </row>
    <row r="1029">
      <c r="A1029" s="13" t="n"/>
      <c r="B1029" s="5" t="n"/>
      <c r="C1029" s="17" t="n"/>
      <c r="D1029" s="5" t="n"/>
      <c r="E1029" s="5" t="n"/>
      <c r="F1029" s="6">
        <f>IF(B1029&amp;""="","",IFERROR(INDEX('الأصناف'!$B$6:$B$205,MATCH(B1029&amp;"",'الأصناف'!$A$6:$A$205,0))&amp;"","كود غير موجود"))</f>
        <v/>
      </c>
      <c r="G1029" s="22">
        <f>IF(OR(B1029&amp;""="",NOT(ISNUMBER(A1029))),"",IF(COUNTIFS($B$6:$B$1505,B1029&amp;"",$A$6:$A$1505,"&gt;"&amp;A1029)=0,1,0))</f>
        <v/>
      </c>
    </row>
    <row r="1030">
      <c r="A1030" s="13" t="n"/>
      <c r="B1030" s="5" t="n"/>
      <c r="C1030" s="17" t="n"/>
      <c r="D1030" s="5" t="n"/>
      <c r="E1030" s="5" t="n"/>
      <c r="F1030" s="6">
        <f>IF(B1030&amp;""="","",IFERROR(INDEX('الأصناف'!$B$6:$B$205,MATCH(B1030&amp;"",'الأصناف'!$A$6:$A$205,0))&amp;"","كود غير موجود"))</f>
        <v/>
      </c>
      <c r="G1030" s="22">
        <f>IF(OR(B1030&amp;""="",NOT(ISNUMBER(A1030))),"",IF(COUNTIFS($B$6:$B$1505,B1030&amp;"",$A$6:$A$1505,"&gt;"&amp;A1030)=0,1,0))</f>
        <v/>
      </c>
    </row>
    <row r="1031">
      <c r="A1031" s="13" t="n"/>
      <c r="B1031" s="5" t="n"/>
      <c r="C1031" s="17" t="n"/>
      <c r="D1031" s="5" t="n"/>
      <c r="E1031" s="5" t="n"/>
      <c r="F1031" s="6">
        <f>IF(B1031&amp;""="","",IFERROR(INDEX('الأصناف'!$B$6:$B$205,MATCH(B1031&amp;"",'الأصناف'!$A$6:$A$205,0))&amp;"","كود غير موجود"))</f>
        <v/>
      </c>
      <c r="G1031" s="22">
        <f>IF(OR(B1031&amp;""="",NOT(ISNUMBER(A1031))),"",IF(COUNTIFS($B$6:$B$1505,B1031&amp;"",$A$6:$A$1505,"&gt;"&amp;A1031)=0,1,0))</f>
        <v/>
      </c>
    </row>
    <row r="1032">
      <c r="A1032" s="13" t="n"/>
      <c r="B1032" s="5" t="n"/>
      <c r="C1032" s="17" t="n"/>
      <c r="D1032" s="5" t="n"/>
      <c r="E1032" s="5" t="n"/>
      <c r="F1032" s="6">
        <f>IF(B1032&amp;""="","",IFERROR(INDEX('الأصناف'!$B$6:$B$205,MATCH(B1032&amp;"",'الأصناف'!$A$6:$A$205,0))&amp;"","كود غير موجود"))</f>
        <v/>
      </c>
      <c r="G1032" s="22">
        <f>IF(OR(B1032&amp;""="",NOT(ISNUMBER(A1032))),"",IF(COUNTIFS($B$6:$B$1505,B1032&amp;"",$A$6:$A$1505,"&gt;"&amp;A1032)=0,1,0))</f>
        <v/>
      </c>
    </row>
    <row r="1033">
      <c r="A1033" s="13" t="n"/>
      <c r="B1033" s="5" t="n"/>
      <c r="C1033" s="17" t="n"/>
      <c r="D1033" s="5" t="n"/>
      <c r="E1033" s="5" t="n"/>
      <c r="F1033" s="6">
        <f>IF(B1033&amp;""="","",IFERROR(INDEX('الأصناف'!$B$6:$B$205,MATCH(B1033&amp;"",'الأصناف'!$A$6:$A$205,0))&amp;"","كود غير موجود"))</f>
        <v/>
      </c>
      <c r="G1033" s="22">
        <f>IF(OR(B1033&amp;""="",NOT(ISNUMBER(A1033))),"",IF(COUNTIFS($B$6:$B$1505,B1033&amp;"",$A$6:$A$1505,"&gt;"&amp;A1033)=0,1,0))</f>
        <v/>
      </c>
    </row>
    <row r="1034">
      <c r="A1034" s="13" t="n"/>
      <c r="B1034" s="5" t="n"/>
      <c r="C1034" s="17" t="n"/>
      <c r="D1034" s="5" t="n"/>
      <c r="E1034" s="5" t="n"/>
      <c r="F1034" s="6">
        <f>IF(B1034&amp;""="","",IFERROR(INDEX('الأصناف'!$B$6:$B$205,MATCH(B1034&amp;"",'الأصناف'!$A$6:$A$205,0))&amp;"","كود غير موجود"))</f>
        <v/>
      </c>
      <c r="G1034" s="22">
        <f>IF(OR(B1034&amp;""="",NOT(ISNUMBER(A1034))),"",IF(COUNTIFS($B$6:$B$1505,B1034&amp;"",$A$6:$A$1505,"&gt;"&amp;A1034)=0,1,0))</f>
        <v/>
      </c>
    </row>
    <row r="1035">
      <c r="A1035" s="13" t="n"/>
      <c r="B1035" s="5" t="n"/>
      <c r="C1035" s="17" t="n"/>
      <c r="D1035" s="5" t="n"/>
      <c r="E1035" s="5" t="n"/>
      <c r="F1035" s="6">
        <f>IF(B1035&amp;""="","",IFERROR(INDEX('الأصناف'!$B$6:$B$205,MATCH(B1035&amp;"",'الأصناف'!$A$6:$A$205,0))&amp;"","كود غير موجود"))</f>
        <v/>
      </c>
      <c r="G1035" s="22">
        <f>IF(OR(B1035&amp;""="",NOT(ISNUMBER(A1035))),"",IF(COUNTIFS($B$6:$B$1505,B1035&amp;"",$A$6:$A$1505,"&gt;"&amp;A1035)=0,1,0))</f>
        <v/>
      </c>
    </row>
    <row r="1036">
      <c r="A1036" s="13" t="n"/>
      <c r="B1036" s="5" t="n"/>
      <c r="C1036" s="17" t="n"/>
      <c r="D1036" s="5" t="n"/>
      <c r="E1036" s="5" t="n"/>
      <c r="F1036" s="6">
        <f>IF(B1036&amp;""="","",IFERROR(INDEX('الأصناف'!$B$6:$B$205,MATCH(B1036&amp;"",'الأصناف'!$A$6:$A$205,0))&amp;"","كود غير موجود"))</f>
        <v/>
      </c>
      <c r="G1036" s="22">
        <f>IF(OR(B1036&amp;""="",NOT(ISNUMBER(A1036))),"",IF(COUNTIFS($B$6:$B$1505,B1036&amp;"",$A$6:$A$1505,"&gt;"&amp;A1036)=0,1,0))</f>
        <v/>
      </c>
    </row>
    <row r="1037">
      <c r="A1037" s="13" t="n"/>
      <c r="B1037" s="5" t="n"/>
      <c r="C1037" s="17" t="n"/>
      <c r="D1037" s="5" t="n"/>
      <c r="E1037" s="5" t="n"/>
      <c r="F1037" s="6">
        <f>IF(B1037&amp;""="","",IFERROR(INDEX('الأصناف'!$B$6:$B$205,MATCH(B1037&amp;"",'الأصناف'!$A$6:$A$205,0))&amp;"","كود غير موجود"))</f>
        <v/>
      </c>
      <c r="G1037" s="22">
        <f>IF(OR(B1037&amp;""="",NOT(ISNUMBER(A1037))),"",IF(COUNTIFS($B$6:$B$1505,B1037&amp;"",$A$6:$A$1505,"&gt;"&amp;A1037)=0,1,0))</f>
        <v/>
      </c>
    </row>
    <row r="1038">
      <c r="A1038" s="13" t="n"/>
      <c r="B1038" s="5" t="n"/>
      <c r="C1038" s="17" t="n"/>
      <c r="D1038" s="5" t="n"/>
      <c r="E1038" s="5" t="n"/>
      <c r="F1038" s="6">
        <f>IF(B1038&amp;""="","",IFERROR(INDEX('الأصناف'!$B$6:$B$205,MATCH(B1038&amp;"",'الأصناف'!$A$6:$A$205,0))&amp;"","كود غير موجود"))</f>
        <v/>
      </c>
      <c r="G1038" s="22">
        <f>IF(OR(B1038&amp;""="",NOT(ISNUMBER(A1038))),"",IF(COUNTIFS($B$6:$B$1505,B1038&amp;"",$A$6:$A$1505,"&gt;"&amp;A1038)=0,1,0))</f>
        <v/>
      </c>
    </row>
    <row r="1039">
      <c r="A1039" s="13" t="n"/>
      <c r="B1039" s="5" t="n"/>
      <c r="C1039" s="17" t="n"/>
      <c r="D1039" s="5" t="n"/>
      <c r="E1039" s="5" t="n"/>
      <c r="F1039" s="6">
        <f>IF(B1039&amp;""="","",IFERROR(INDEX('الأصناف'!$B$6:$B$205,MATCH(B1039&amp;"",'الأصناف'!$A$6:$A$205,0))&amp;"","كود غير موجود"))</f>
        <v/>
      </c>
      <c r="G1039" s="22">
        <f>IF(OR(B1039&amp;""="",NOT(ISNUMBER(A1039))),"",IF(COUNTIFS($B$6:$B$1505,B1039&amp;"",$A$6:$A$1505,"&gt;"&amp;A1039)=0,1,0))</f>
        <v/>
      </c>
    </row>
    <row r="1040">
      <c r="A1040" s="13" t="n"/>
      <c r="B1040" s="5" t="n"/>
      <c r="C1040" s="17" t="n"/>
      <c r="D1040" s="5" t="n"/>
      <c r="E1040" s="5" t="n"/>
      <c r="F1040" s="6">
        <f>IF(B1040&amp;""="","",IFERROR(INDEX('الأصناف'!$B$6:$B$205,MATCH(B1040&amp;"",'الأصناف'!$A$6:$A$205,0))&amp;"","كود غير موجود"))</f>
        <v/>
      </c>
      <c r="G1040" s="22">
        <f>IF(OR(B1040&amp;""="",NOT(ISNUMBER(A1040))),"",IF(COUNTIFS($B$6:$B$1505,B1040&amp;"",$A$6:$A$1505,"&gt;"&amp;A1040)=0,1,0))</f>
        <v/>
      </c>
    </row>
    <row r="1041">
      <c r="A1041" s="13" t="n"/>
      <c r="B1041" s="5" t="n"/>
      <c r="C1041" s="17" t="n"/>
      <c r="D1041" s="5" t="n"/>
      <c r="E1041" s="5" t="n"/>
      <c r="F1041" s="6">
        <f>IF(B1041&amp;""="","",IFERROR(INDEX('الأصناف'!$B$6:$B$205,MATCH(B1041&amp;"",'الأصناف'!$A$6:$A$205,0))&amp;"","كود غير موجود"))</f>
        <v/>
      </c>
      <c r="G1041" s="22">
        <f>IF(OR(B1041&amp;""="",NOT(ISNUMBER(A1041))),"",IF(COUNTIFS($B$6:$B$1505,B1041&amp;"",$A$6:$A$1505,"&gt;"&amp;A1041)=0,1,0))</f>
        <v/>
      </c>
    </row>
    <row r="1042">
      <c r="A1042" s="13" t="n"/>
      <c r="B1042" s="5" t="n"/>
      <c r="C1042" s="17" t="n"/>
      <c r="D1042" s="5" t="n"/>
      <c r="E1042" s="5" t="n"/>
      <c r="F1042" s="6">
        <f>IF(B1042&amp;""="","",IFERROR(INDEX('الأصناف'!$B$6:$B$205,MATCH(B1042&amp;"",'الأصناف'!$A$6:$A$205,0))&amp;"","كود غير موجود"))</f>
        <v/>
      </c>
      <c r="G1042" s="22">
        <f>IF(OR(B1042&amp;""="",NOT(ISNUMBER(A1042))),"",IF(COUNTIFS($B$6:$B$1505,B1042&amp;"",$A$6:$A$1505,"&gt;"&amp;A1042)=0,1,0))</f>
        <v/>
      </c>
    </row>
    <row r="1043">
      <c r="A1043" s="13" t="n"/>
      <c r="B1043" s="5" t="n"/>
      <c r="C1043" s="17" t="n"/>
      <c r="D1043" s="5" t="n"/>
      <c r="E1043" s="5" t="n"/>
      <c r="F1043" s="6">
        <f>IF(B1043&amp;""="","",IFERROR(INDEX('الأصناف'!$B$6:$B$205,MATCH(B1043&amp;"",'الأصناف'!$A$6:$A$205,0))&amp;"","كود غير موجود"))</f>
        <v/>
      </c>
      <c r="G1043" s="22">
        <f>IF(OR(B1043&amp;""="",NOT(ISNUMBER(A1043))),"",IF(COUNTIFS($B$6:$B$1505,B1043&amp;"",$A$6:$A$1505,"&gt;"&amp;A1043)=0,1,0))</f>
        <v/>
      </c>
    </row>
    <row r="1044">
      <c r="A1044" s="13" t="n"/>
      <c r="B1044" s="5" t="n"/>
      <c r="C1044" s="17" t="n"/>
      <c r="D1044" s="5" t="n"/>
      <c r="E1044" s="5" t="n"/>
      <c r="F1044" s="6">
        <f>IF(B1044&amp;""="","",IFERROR(INDEX('الأصناف'!$B$6:$B$205,MATCH(B1044&amp;"",'الأصناف'!$A$6:$A$205,0))&amp;"","كود غير موجود"))</f>
        <v/>
      </c>
      <c r="G1044" s="22">
        <f>IF(OR(B1044&amp;""="",NOT(ISNUMBER(A1044))),"",IF(COUNTIFS($B$6:$B$1505,B1044&amp;"",$A$6:$A$1505,"&gt;"&amp;A1044)=0,1,0))</f>
        <v/>
      </c>
    </row>
    <row r="1045">
      <c r="A1045" s="13" t="n"/>
      <c r="B1045" s="5" t="n"/>
      <c r="C1045" s="17" t="n"/>
      <c r="D1045" s="5" t="n"/>
      <c r="E1045" s="5" t="n"/>
      <c r="F1045" s="6">
        <f>IF(B1045&amp;""="","",IFERROR(INDEX('الأصناف'!$B$6:$B$205,MATCH(B1045&amp;"",'الأصناف'!$A$6:$A$205,0))&amp;"","كود غير موجود"))</f>
        <v/>
      </c>
      <c r="G1045" s="22">
        <f>IF(OR(B1045&amp;""="",NOT(ISNUMBER(A1045))),"",IF(COUNTIFS($B$6:$B$1505,B1045&amp;"",$A$6:$A$1505,"&gt;"&amp;A1045)=0,1,0))</f>
        <v/>
      </c>
    </row>
    <row r="1046">
      <c r="A1046" s="13" t="n"/>
      <c r="B1046" s="5" t="n"/>
      <c r="C1046" s="17" t="n"/>
      <c r="D1046" s="5" t="n"/>
      <c r="E1046" s="5" t="n"/>
      <c r="F1046" s="6">
        <f>IF(B1046&amp;""="","",IFERROR(INDEX('الأصناف'!$B$6:$B$205,MATCH(B1046&amp;"",'الأصناف'!$A$6:$A$205,0))&amp;"","كود غير موجود"))</f>
        <v/>
      </c>
      <c r="G1046" s="22">
        <f>IF(OR(B1046&amp;""="",NOT(ISNUMBER(A1046))),"",IF(COUNTIFS($B$6:$B$1505,B1046&amp;"",$A$6:$A$1505,"&gt;"&amp;A1046)=0,1,0))</f>
        <v/>
      </c>
    </row>
    <row r="1047">
      <c r="A1047" s="13" t="n"/>
      <c r="B1047" s="5" t="n"/>
      <c r="C1047" s="17" t="n"/>
      <c r="D1047" s="5" t="n"/>
      <c r="E1047" s="5" t="n"/>
      <c r="F1047" s="6">
        <f>IF(B1047&amp;""="","",IFERROR(INDEX('الأصناف'!$B$6:$B$205,MATCH(B1047&amp;"",'الأصناف'!$A$6:$A$205,0))&amp;"","كود غير موجود"))</f>
        <v/>
      </c>
      <c r="G1047" s="22">
        <f>IF(OR(B1047&amp;""="",NOT(ISNUMBER(A1047))),"",IF(COUNTIFS($B$6:$B$1505,B1047&amp;"",$A$6:$A$1505,"&gt;"&amp;A1047)=0,1,0))</f>
        <v/>
      </c>
    </row>
    <row r="1048">
      <c r="A1048" s="13" t="n"/>
      <c r="B1048" s="5" t="n"/>
      <c r="C1048" s="17" t="n"/>
      <c r="D1048" s="5" t="n"/>
      <c r="E1048" s="5" t="n"/>
      <c r="F1048" s="6">
        <f>IF(B1048&amp;""="","",IFERROR(INDEX('الأصناف'!$B$6:$B$205,MATCH(B1048&amp;"",'الأصناف'!$A$6:$A$205,0))&amp;"","كود غير موجود"))</f>
        <v/>
      </c>
      <c r="G1048" s="22">
        <f>IF(OR(B1048&amp;""="",NOT(ISNUMBER(A1048))),"",IF(COUNTIFS($B$6:$B$1505,B1048&amp;"",$A$6:$A$1505,"&gt;"&amp;A1048)=0,1,0))</f>
        <v/>
      </c>
    </row>
    <row r="1049">
      <c r="A1049" s="13" t="n"/>
      <c r="B1049" s="5" t="n"/>
      <c r="C1049" s="17" t="n"/>
      <c r="D1049" s="5" t="n"/>
      <c r="E1049" s="5" t="n"/>
      <c r="F1049" s="6">
        <f>IF(B1049&amp;""="","",IFERROR(INDEX('الأصناف'!$B$6:$B$205,MATCH(B1049&amp;"",'الأصناف'!$A$6:$A$205,0))&amp;"","كود غير موجود"))</f>
        <v/>
      </c>
      <c r="G1049" s="22">
        <f>IF(OR(B1049&amp;""="",NOT(ISNUMBER(A1049))),"",IF(COUNTIFS($B$6:$B$1505,B1049&amp;"",$A$6:$A$1505,"&gt;"&amp;A1049)=0,1,0))</f>
        <v/>
      </c>
    </row>
    <row r="1050">
      <c r="A1050" s="13" t="n"/>
      <c r="B1050" s="5" t="n"/>
      <c r="C1050" s="17" t="n"/>
      <c r="D1050" s="5" t="n"/>
      <c r="E1050" s="5" t="n"/>
      <c r="F1050" s="6">
        <f>IF(B1050&amp;""="","",IFERROR(INDEX('الأصناف'!$B$6:$B$205,MATCH(B1050&amp;"",'الأصناف'!$A$6:$A$205,0))&amp;"","كود غير موجود"))</f>
        <v/>
      </c>
      <c r="G1050" s="22">
        <f>IF(OR(B1050&amp;""="",NOT(ISNUMBER(A1050))),"",IF(COUNTIFS($B$6:$B$1505,B1050&amp;"",$A$6:$A$1505,"&gt;"&amp;A1050)=0,1,0))</f>
        <v/>
      </c>
    </row>
    <row r="1051">
      <c r="A1051" s="13" t="n"/>
      <c r="B1051" s="5" t="n"/>
      <c r="C1051" s="17" t="n"/>
      <c r="D1051" s="5" t="n"/>
      <c r="E1051" s="5" t="n"/>
      <c r="F1051" s="6">
        <f>IF(B1051&amp;""="","",IFERROR(INDEX('الأصناف'!$B$6:$B$205,MATCH(B1051&amp;"",'الأصناف'!$A$6:$A$205,0))&amp;"","كود غير موجود"))</f>
        <v/>
      </c>
      <c r="G1051" s="22">
        <f>IF(OR(B1051&amp;""="",NOT(ISNUMBER(A1051))),"",IF(COUNTIFS($B$6:$B$1505,B1051&amp;"",$A$6:$A$1505,"&gt;"&amp;A1051)=0,1,0))</f>
        <v/>
      </c>
    </row>
    <row r="1052">
      <c r="A1052" s="13" t="n"/>
      <c r="B1052" s="5" t="n"/>
      <c r="C1052" s="17" t="n"/>
      <c r="D1052" s="5" t="n"/>
      <c r="E1052" s="5" t="n"/>
      <c r="F1052" s="6">
        <f>IF(B1052&amp;""="","",IFERROR(INDEX('الأصناف'!$B$6:$B$205,MATCH(B1052&amp;"",'الأصناف'!$A$6:$A$205,0))&amp;"","كود غير موجود"))</f>
        <v/>
      </c>
      <c r="G1052" s="22">
        <f>IF(OR(B1052&amp;""="",NOT(ISNUMBER(A1052))),"",IF(COUNTIFS($B$6:$B$1505,B1052&amp;"",$A$6:$A$1505,"&gt;"&amp;A1052)=0,1,0))</f>
        <v/>
      </c>
    </row>
    <row r="1053">
      <c r="A1053" s="13" t="n"/>
      <c r="B1053" s="5" t="n"/>
      <c r="C1053" s="17" t="n"/>
      <c r="D1053" s="5" t="n"/>
      <c r="E1053" s="5" t="n"/>
      <c r="F1053" s="6">
        <f>IF(B1053&amp;""="","",IFERROR(INDEX('الأصناف'!$B$6:$B$205,MATCH(B1053&amp;"",'الأصناف'!$A$6:$A$205,0))&amp;"","كود غير موجود"))</f>
        <v/>
      </c>
      <c r="G1053" s="22">
        <f>IF(OR(B1053&amp;""="",NOT(ISNUMBER(A1053))),"",IF(COUNTIFS($B$6:$B$1505,B1053&amp;"",$A$6:$A$1505,"&gt;"&amp;A1053)=0,1,0))</f>
        <v/>
      </c>
    </row>
    <row r="1054">
      <c r="A1054" s="13" t="n"/>
      <c r="B1054" s="5" t="n"/>
      <c r="C1054" s="17" t="n"/>
      <c r="D1054" s="5" t="n"/>
      <c r="E1054" s="5" t="n"/>
      <c r="F1054" s="6">
        <f>IF(B1054&amp;""="","",IFERROR(INDEX('الأصناف'!$B$6:$B$205,MATCH(B1054&amp;"",'الأصناف'!$A$6:$A$205,0))&amp;"","كود غير موجود"))</f>
        <v/>
      </c>
      <c r="G1054" s="22">
        <f>IF(OR(B1054&amp;""="",NOT(ISNUMBER(A1054))),"",IF(COUNTIFS($B$6:$B$1505,B1054&amp;"",$A$6:$A$1505,"&gt;"&amp;A1054)=0,1,0))</f>
        <v/>
      </c>
    </row>
    <row r="1055">
      <c r="A1055" s="13" t="n"/>
      <c r="B1055" s="5" t="n"/>
      <c r="C1055" s="17" t="n"/>
      <c r="D1055" s="5" t="n"/>
      <c r="E1055" s="5" t="n"/>
      <c r="F1055" s="6">
        <f>IF(B1055&amp;""="","",IFERROR(INDEX('الأصناف'!$B$6:$B$205,MATCH(B1055&amp;"",'الأصناف'!$A$6:$A$205,0))&amp;"","كود غير موجود"))</f>
        <v/>
      </c>
      <c r="G1055" s="22">
        <f>IF(OR(B1055&amp;""="",NOT(ISNUMBER(A1055))),"",IF(COUNTIFS($B$6:$B$1505,B1055&amp;"",$A$6:$A$1505,"&gt;"&amp;A1055)=0,1,0))</f>
        <v/>
      </c>
    </row>
    <row r="1056">
      <c r="A1056" s="13" t="n"/>
      <c r="B1056" s="5" t="n"/>
      <c r="C1056" s="17" t="n"/>
      <c r="D1056" s="5" t="n"/>
      <c r="E1056" s="5" t="n"/>
      <c r="F1056" s="6">
        <f>IF(B1056&amp;""="","",IFERROR(INDEX('الأصناف'!$B$6:$B$205,MATCH(B1056&amp;"",'الأصناف'!$A$6:$A$205,0))&amp;"","كود غير موجود"))</f>
        <v/>
      </c>
      <c r="G1056" s="22">
        <f>IF(OR(B1056&amp;""="",NOT(ISNUMBER(A1056))),"",IF(COUNTIFS($B$6:$B$1505,B1056&amp;"",$A$6:$A$1505,"&gt;"&amp;A1056)=0,1,0))</f>
        <v/>
      </c>
    </row>
    <row r="1057">
      <c r="A1057" s="13" t="n"/>
      <c r="B1057" s="5" t="n"/>
      <c r="C1057" s="17" t="n"/>
      <c r="D1057" s="5" t="n"/>
      <c r="E1057" s="5" t="n"/>
      <c r="F1057" s="6">
        <f>IF(B1057&amp;""="","",IFERROR(INDEX('الأصناف'!$B$6:$B$205,MATCH(B1057&amp;"",'الأصناف'!$A$6:$A$205,0))&amp;"","كود غير موجود"))</f>
        <v/>
      </c>
      <c r="G1057" s="22">
        <f>IF(OR(B1057&amp;""="",NOT(ISNUMBER(A1057))),"",IF(COUNTIFS($B$6:$B$1505,B1057&amp;"",$A$6:$A$1505,"&gt;"&amp;A1057)=0,1,0))</f>
        <v/>
      </c>
    </row>
    <row r="1058">
      <c r="A1058" s="13" t="n"/>
      <c r="B1058" s="5" t="n"/>
      <c r="C1058" s="17" t="n"/>
      <c r="D1058" s="5" t="n"/>
      <c r="E1058" s="5" t="n"/>
      <c r="F1058" s="6">
        <f>IF(B1058&amp;""="","",IFERROR(INDEX('الأصناف'!$B$6:$B$205,MATCH(B1058&amp;"",'الأصناف'!$A$6:$A$205,0))&amp;"","كود غير موجود"))</f>
        <v/>
      </c>
      <c r="G1058" s="22">
        <f>IF(OR(B1058&amp;""="",NOT(ISNUMBER(A1058))),"",IF(COUNTIFS($B$6:$B$1505,B1058&amp;"",$A$6:$A$1505,"&gt;"&amp;A1058)=0,1,0))</f>
        <v/>
      </c>
    </row>
    <row r="1059">
      <c r="A1059" s="13" t="n"/>
      <c r="B1059" s="5" t="n"/>
      <c r="C1059" s="17" t="n"/>
      <c r="D1059" s="5" t="n"/>
      <c r="E1059" s="5" t="n"/>
      <c r="F1059" s="6">
        <f>IF(B1059&amp;""="","",IFERROR(INDEX('الأصناف'!$B$6:$B$205,MATCH(B1059&amp;"",'الأصناف'!$A$6:$A$205,0))&amp;"","كود غير موجود"))</f>
        <v/>
      </c>
      <c r="G1059" s="22">
        <f>IF(OR(B1059&amp;""="",NOT(ISNUMBER(A1059))),"",IF(COUNTIFS($B$6:$B$1505,B1059&amp;"",$A$6:$A$1505,"&gt;"&amp;A1059)=0,1,0))</f>
        <v/>
      </c>
    </row>
    <row r="1060">
      <c r="A1060" s="13" t="n"/>
      <c r="B1060" s="5" t="n"/>
      <c r="C1060" s="17" t="n"/>
      <c r="D1060" s="5" t="n"/>
      <c r="E1060" s="5" t="n"/>
      <c r="F1060" s="6">
        <f>IF(B1060&amp;""="","",IFERROR(INDEX('الأصناف'!$B$6:$B$205,MATCH(B1060&amp;"",'الأصناف'!$A$6:$A$205,0))&amp;"","كود غير موجود"))</f>
        <v/>
      </c>
      <c r="G1060" s="22">
        <f>IF(OR(B1060&amp;""="",NOT(ISNUMBER(A1060))),"",IF(COUNTIFS($B$6:$B$1505,B1060&amp;"",$A$6:$A$1505,"&gt;"&amp;A1060)=0,1,0))</f>
        <v/>
      </c>
    </row>
    <row r="1061">
      <c r="A1061" s="13" t="n"/>
      <c r="B1061" s="5" t="n"/>
      <c r="C1061" s="17" t="n"/>
      <c r="D1061" s="5" t="n"/>
      <c r="E1061" s="5" t="n"/>
      <c r="F1061" s="6">
        <f>IF(B1061&amp;""="","",IFERROR(INDEX('الأصناف'!$B$6:$B$205,MATCH(B1061&amp;"",'الأصناف'!$A$6:$A$205,0))&amp;"","كود غير موجود"))</f>
        <v/>
      </c>
      <c r="G1061" s="22">
        <f>IF(OR(B1061&amp;""="",NOT(ISNUMBER(A1061))),"",IF(COUNTIFS($B$6:$B$1505,B1061&amp;"",$A$6:$A$1505,"&gt;"&amp;A1061)=0,1,0))</f>
        <v/>
      </c>
    </row>
    <row r="1062">
      <c r="A1062" s="13" t="n"/>
      <c r="B1062" s="5" t="n"/>
      <c r="C1062" s="17" t="n"/>
      <c r="D1062" s="5" t="n"/>
      <c r="E1062" s="5" t="n"/>
      <c r="F1062" s="6">
        <f>IF(B1062&amp;""="","",IFERROR(INDEX('الأصناف'!$B$6:$B$205,MATCH(B1062&amp;"",'الأصناف'!$A$6:$A$205,0))&amp;"","كود غير موجود"))</f>
        <v/>
      </c>
      <c r="G1062" s="22">
        <f>IF(OR(B1062&amp;""="",NOT(ISNUMBER(A1062))),"",IF(COUNTIFS($B$6:$B$1505,B1062&amp;"",$A$6:$A$1505,"&gt;"&amp;A1062)=0,1,0))</f>
        <v/>
      </c>
    </row>
    <row r="1063">
      <c r="A1063" s="13" t="n"/>
      <c r="B1063" s="5" t="n"/>
      <c r="C1063" s="17" t="n"/>
      <c r="D1063" s="5" t="n"/>
      <c r="E1063" s="5" t="n"/>
      <c r="F1063" s="6">
        <f>IF(B1063&amp;""="","",IFERROR(INDEX('الأصناف'!$B$6:$B$205,MATCH(B1063&amp;"",'الأصناف'!$A$6:$A$205,0))&amp;"","كود غير موجود"))</f>
        <v/>
      </c>
      <c r="G1063" s="22">
        <f>IF(OR(B1063&amp;""="",NOT(ISNUMBER(A1063))),"",IF(COUNTIFS($B$6:$B$1505,B1063&amp;"",$A$6:$A$1505,"&gt;"&amp;A1063)=0,1,0))</f>
        <v/>
      </c>
    </row>
    <row r="1064">
      <c r="A1064" s="13" t="n"/>
      <c r="B1064" s="5" t="n"/>
      <c r="C1064" s="17" t="n"/>
      <c r="D1064" s="5" t="n"/>
      <c r="E1064" s="5" t="n"/>
      <c r="F1064" s="6">
        <f>IF(B1064&amp;""="","",IFERROR(INDEX('الأصناف'!$B$6:$B$205,MATCH(B1064&amp;"",'الأصناف'!$A$6:$A$205,0))&amp;"","كود غير موجود"))</f>
        <v/>
      </c>
      <c r="G1064" s="22">
        <f>IF(OR(B1064&amp;""="",NOT(ISNUMBER(A1064))),"",IF(COUNTIFS($B$6:$B$1505,B1064&amp;"",$A$6:$A$1505,"&gt;"&amp;A1064)=0,1,0))</f>
        <v/>
      </c>
    </row>
    <row r="1065">
      <c r="A1065" s="13" t="n"/>
      <c r="B1065" s="5" t="n"/>
      <c r="C1065" s="17" t="n"/>
      <c r="D1065" s="5" t="n"/>
      <c r="E1065" s="5" t="n"/>
      <c r="F1065" s="6">
        <f>IF(B1065&amp;""="","",IFERROR(INDEX('الأصناف'!$B$6:$B$205,MATCH(B1065&amp;"",'الأصناف'!$A$6:$A$205,0))&amp;"","كود غير موجود"))</f>
        <v/>
      </c>
      <c r="G1065" s="22">
        <f>IF(OR(B1065&amp;""="",NOT(ISNUMBER(A1065))),"",IF(COUNTIFS($B$6:$B$1505,B1065&amp;"",$A$6:$A$1505,"&gt;"&amp;A1065)=0,1,0))</f>
        <v/>
      </c>
    </row>
    <row r="1066">
      <c r="A1066" s="13" t="n"/>
      <c r="B1066" s="5" t="n"/>
      <c r="C1066" s="17" t="n"/>
      <c r="D1066" s="5" t="n"/>
      <c r="E1066" s="5" t="n"/>
      <c r="F1066" s="6">
        <f>IF(B1066&amp;""="","",IFERROR(INDEX('الأصناف'!$B$6:$B$205,MATCH(B1066&amp;"",'الأصناف'!$A$6:$A$205,0))&amp;"","كود غير موجود"))</f>
        <v/>
      </c>
      <c r="G1066" s="22">
        <f>IF(OR(B1066&amp;""="",NOT(ISNUMBER(A1066))),"",IF(COUNTIFS($B$6:$B$1505,B1066&amp;"",$A$6:$A$1505,"&gt;"&amp;A1066)=0,1,0))</f>
        <v/>
      </c>
    </row>
    <row r="1067">
      <c r="A1067" s="13" t="n"/>
      <c r="B1067" s="5" t="n"/>
      <c r="C1067" s="17" t="n"/>
      <c r="D1067" s="5" t="n"/>
      <c r="E1067" s="5" t="n"/>
      <c r="F1067" s="6">
        <f>IF(B1067&amp;""="","",IFERROR(INDEX('الأصناف'!$B$6:$B$205,MATCH(B1067&amp;"",'الأصناف'!$A$6:$A$205,0))&amp;"","كود غير موجود"))</f>
        <v/>
      </c>
      <c r="G1067" s="22">
        <f>IF(OR(B1067&amp;""="",NOT(ISNUMBER(A1067))),"",IF(COUNTIFS($B$6:$B$1505,B1067&amp;"",$A$6:$A$1505,"&gt;"&amp;A1067)=0,1,0))</f>
        <v/>
      </c>
    </row>
    <row r="1068">
      <c r="A1068" s="13" t="n"/>
      <c r="B1068" s="5" t="n"/>
      <c r="C1068" s="17" t="n"/>
      <c r="D1068" s="5" t="n"/>
      <c r="E1068" s="5" t="n"/>
      <c r="F1068" s="6">
        <f>IF(B1068&amp;""="","",IFERROR(INDEX('الأصناف'!$B$6:$B$205,MATCH(B1068&amp;"",'الأصناف'!$A$6:$A$205,0))&amp;"","كود غير موجود"))</f>
        <v/>
      </c>
      <c r="G1068" s="22">
        <f>IF(OR(B1068&amp;""="",NOT(ISNUMBER(A1068))),"",IF(COUNTIFS($B$6:$B$1505,B1068&amp;"",$A$6:$A$1505,"&gt;"&amp;A1068)=0,1,0))</f>
        <v/>
      </c>
    </row>
    <row r="1069">
      <c r="A1069" s="13" t="n"/>
      <c r="B1069" s="5" t="n"/>
      <c r="C1069" s="17" t="n"/>
      <c r="D1069" s="5" t="n"/>
      <c r="E1069" s="5" t="n"/>
      <c r="F1069" s="6">
        <f>IF(B1069&amp;""="","",IFERROR(INDEX('الأصناف'!$B$6:$B$205,MATCH(B1069&amp;"",'الأصناف'!$A$6:$A$205,0))&amp;"","كود غير موجود"))</f>
        <v/>
      </c>
      <c r="G1069" s="22">
        <f>IF(OR(B1069&amp;""="",NOT(ISNUMBER(A1069))),"",IF(COUNTIFS($B$6:$B$1505,B1069&amp;"",$A$6:$A$1505,"&gt;"&amp;A1069)=0,1,0))</f>
        <v/>
      </c>
    </row>
    <row r="1070">
      <c r="A1070" s="13" t="n"/>
      <c r="B1070" s="5" t="n"/>
      <c r="C1070" s="17" t="n"/>
      <c r="D1070" s="5" t="n"/>
      <c r="E1070" s="5" t="n"/>
      <c r="F1070" s="6">
        <f>IF(B1070&amp;""="","",IFERROR(INDEX('الأصناف'!$B$6:$B$205,MATCH(B1070&amp;"",'الأصناف'!$A$6:$A$205,0))&amp;"","كود غير موجود"))</f>
        <v/>
      </c>
      <c r="G1070" s="22">
        <f>IF(OR(B1070&amp;""="",NOT(ISNUMBER(A1070))),"",IF(COUNTIFS($B$6:$B$1505,B1070&amp;"",$A$6:$A$1505,"&gt;"&amp;A1070)=0,1,0))</f>
        <v/>
      </c>
    </row>
    <row r="1071">
      <c r="A1071" s="13" t="n"/>
      <c r="B1071" s="5" t="n"/>
      <c r="C1071" s="17" t="n"/>
      <c r="D1071" s="5" t="n"/>
      <c r="E1071" s="5" t="n"/>
      <c r="F1071" s="6">
        <f>IF(B1071&amp;""="","",IFERROR(INDEX('الأصناف'!$B$6:$B$205,MATCH(B1071&amp;"",'الأصناف'!$A$6:$A$205,0))&amp;"","كود غير موجود"))</f>
        <v/>
      </c>
      <c r="G1071" s="22">
        <f>IF(OR(B1071&amp;""="",NOT(ISNUMBER(A1071))),"",IF(COUNTIFS($B$6:$B$1505,B1071&amp;"",$A$6:$A$1505,"&gt;"&amp;A1071)=0,1,0))</f>
        <v/>
      </c>
    </row>
    <row r="1072">
      <c r="A1072" s="13" t="n"/>
      <c r="B1072" s="5" t="n"/>
      <c r="C1072" s="17" t="n"/>
      <c r="D1072" s="5" t="n"/>
      <c r="E1072" s="5" t="n"/>
      <c r="F1072" s="6">
        <f>IF(B1072&amp;""="","",IFERROR(INDEX('الأصناف'!$B$6:$B$205,MATCH(B1072&amp;"",'الأصناف'!$A$6:$A$205,0))&amp;"","كود غير موجود"))</f>
        <v/>
      </c>
      <c r="G1072" s="22">
        <f>IF(OR(B1072&amp;""="",NOT(ISNUMBER(A1072))),"",IF(COUNTIFS($B$6:$B$1505,B1072&amp;"",$A$6:$A$1505,"&gt;"&amp;A1072)=0,1,0))</f>
        <v/>
      </c>
    </row>
    <row r="1073">
      <c r="A1073" s="13" t="n"/>
      <c r="B1073" s="5" t="n"/>
      <c r="C1073" s="17" t="n"/>
      <c r="D1073" s="5" t="n"/>
      <c r="E1073" s="5" t="n"/>
      <c r="F1073" s="6">
        <f>IF(B1073&amp;""="","",IFERROR(INDEX('الأصناف'!$B$6:$B$205,MATCH(B1073&amp;"",'الأصناف'!$A$6:$A$205,0))&amp;"","كود غير موجود"))</f>
        <v/>
      </c>
      <c r="G1073" s="22">
        <f>IF(OR(B1073&amp;""="",NOT(ISNUMBER(A1073))),"",IF(COUNTIFS($B$6:$B$1505,B1073&amp;"",$A$6:$A$1505,"&gt;"&amp;A1073)=0,1,0))</f>
        <v/>
      </c>
    </row>
    <row r="1074">
      <c r="A1074" s="13" t="n"/>
      <c r="B1074" s="5" t="n"/>
      <c r="C1074" s="17" t="n"/>
      <c r="D1074" s="5" t="n"/>
      <c r="E1074" s="5" t="n"/>
      <c r="F1074" s="6">
        <f>IF(B1074&amp;""="","",IFERROR(INDEX('الأصناف'!$B$6:$B$205,MATCH(B1074&amp;"",'الأصناف'!$A$6:$A$205,0))&amp;"","كود غير موجود"))</f>
        <v/>
      </c>
      <c r="G1074" s="22">
        <f>IF(OR(B1074&amp;""="",NOT(ISNUMBER(A1074))),"",IF(COUNTIFS($B$6:$B$1505,B1074&amp;"",$A$6:$A$1505,"&gt;"&amp;A1074)=0,1,0))</f>
        <v/>
      </c>
    </row>
    <row r="1075">
      <c r="A1075" s="13" t="n"/>
      <c r="B1075" s="5" t="n"/>
      <c r="C1075" s="17" t="n"/>
      <c r="D1075" s="5" t="n"/>
      <c r="E1075" s="5" t="n"/>
      <c r="F1075" s="6">
        <f>IF(B1075&amp;""="","",IFERROR(INDEX('الأصناف'!$B$6:$B$205,MATCH(B1075&amp;"",'الأصناف'!$A$6:$A$205,0))&amp;"","كود غير موجود"))</f>
        <v/>
      </c>
      <c r="G1075" s="22">
        <f>IF(OR(B1075&amp;""="",NOT(ISNUMBER(A1075))),"",IF(COUNTIFS($B$6:$B$1505,B1075&amp;"",$A$6:$A$1505,"&gt;"&amp;A1075)=0,1,0))</f>
        <v/>
      </c>
    </row>
    <row r="1076">
      <c r="A1076" s="13" t="n"/>
      <c r="B1076" s="5" t="n"/>
      <c r="C1076" s="17" t="n"/>
      <c r="D1076" s="5" t="n"/>
      <c r="E1076" s="5" t="n"/>
      <c r="F1076" s="6">
        <f>IF(B1076&amp;""="","",IFERROR(INDEX('الأصناف'!$B$6:$B$205,MATCH(B1076&amp;"",'الأصناف'!$A$6:$A$205,0))&amp;"","كود غير موجود"))</f>
        <v/>
      </c>
      <c r="G1076" s="22">
        <f>IF(OR(B1076&amp;""="",NOT(ISNUMBER(A1076))),"",IF(COUNTIFS($B$6:$B$1505,B1076&amp;"",$A$6:$A$1505,"&gt;"&amp;A1076)=0,1,0))</f>
        <v/>
      </c>
    </row>
    <row r="1077">
      <c r="A1077" s="13" t="n"/>
      <c r="B1077" s="5" t="n"/>
      <c r="C1077" s="17" t="n"/>
      <c r="D1077" s="5" t="n"/>
      <c r="E1077" s="5" t="n"/>
      <c r="F1077" s="6">
        <f>IF(B1077&amp;""="","",IFERROR(INDEX('الأصناف'!$B$6:$B$205,MATCH(B1077&amp;"",'الأصناف'!$A$6:$A$205,0))&amp;"","كود غير موجود"))</f>
        <v/>
      </c>
      <c r="G1077" s="22">
        <f>IF(OR(B1077&amp;""="",NOT(ISNUMBER(A1077))),"",IF(COUNTIFS($B$6:$B$1505,B1077&amp;"",$A$6:$A$1505,"&gt;"&amp;A1077)=0,1,0))</f>
        <v/>
      </c>
    </row>
    <row r="1078">
      <c r="A1078" s="13" t="n"/>
      <c r="B1078" s="5" t="n"/>
      <c r="C1078" s="17" t="n"/>
      <c r="D1078" s="5" t="n"/>
      <c r="E1078" s="5" t="n"/>
      <c r="F1078" s="6">
        <f>IF(B1078&amp;""="","",IFERROR(INDEX('الأصناف'!$B$6:$B$205,MATCH(B1078&amp;"",'الأصناف'!$A$6:$A$205,0))&amp;"","كود غير موجود"))</f>
        <v/>
      </c>
      <c r="G1078" s="22">
        <f>IF(OR(B1078&amp;""="",NOT(ISNUMBER(A1078))),"",IF(COUNTIFS($B$6:$B$1505,B1078&amp;"",$A$6:$A$1505,"&gt;"&amp;A1078)=0,1,0))</f>
        <v/>
      </c>
    </row>
    <row r="1079">
      <c r="A1079" s="13" t="n"/>
      <c r="B1079" s="5" t="n"/>
      <c r="C1079" s="17" t="n"/>
      <c r="D1079" s="5" t="n"/>
      <c r="E1079" s="5" t="n"/>
      <c r="F1079" s="6">
        <f>IF(B1079&amp;""="","",IFERROR(INDEX('الأصناف'!$B$6:$B$205,MATCH(B1079&amp;"",'الأصناف'!$A$6:$A$205,0))&amp;"","كود غير موجود"))</f>
        <v/>
      </c>
      <c r="G1079" s="22">
        <f>IF(OR(B1079&amp;""="",NOT(ISNUMBER(A1079))),"",IF(COUNTIFS($B$6:$B$1505,B1079&amp;"",$A$6:$A$1505,"&gt;"&amp;A1079)=0,1,0))</f>
        <v/>
      </c>
    </row>
    <row r="1080">
      <c r="A1080" s="13" t="n"/>
      <c r="B1080" s="5" t="n"/>
      <c r="C1080" s="17" t="n"/>
      <c r="D1080" s="5" t="n"/>
      <c r="E1080" s="5" t="n"/>
      <c r="F1080" s="6">
        <f>IF(B1080&amp;""="","",IFERROR(INDEX('الأصناف'!$B$6:$B$205,MATCH(B1080&amp;"",'الأصناف'!$A$6:$A$205,0))&amp;"","كود غير موجود"))</f>
        <v/>
      </c>
      <c r="G1080" s="22">
        <f>IF(OR(B1080&amp;""="",NOT(ISNUMBER(A1080))),"",IF(COUNTIFS($B$6:$B$1505,B1080&amp;"",$A$6:$A$1505,"&gt;"&amp;A1080)=0,1,0))</f>
        <v/>
      </c>
    </row>
    <row r="1081">
      <c r="A1081" s="13" t="n"/>
      <c r="B1081" s="5" t="n"/>
      <c r="C1081" s="17" t="n"/>
      <c r="D1081" s="5" t="n"/>
      <c r="E1081" s="5" t="n"/>
      <c r="F1081" s="6">
        <f>IF(B1081&amp;""="","",IFERROR(INDEX('الأصناف'!$B$6:$B$205,MATCH(B1081&amp;"",'الأصناف'!$A$6:$A$205,0))&amp;"","كود غير موجود"))</f>
        <v/>
      </c>
      <c r="G1081" s="22">
        <f>IF(OR(B1081&amp;""="",NOT(ISNUMBER(A1081))),"",IF(COUNTIFS($B$6:$B$1505,B1081&amp;"",$A$6:$A$1505,"&gt;"&amp;A1081)=0,1,0))</f>
        <v/>
      </c>
    </row>
    <row r="1082">
      <c r="A1082" s="13" t="n"/>
      <c r="B1082" s="5" t="n"/>
      <c r="C1082" s="17" t="n"/>
      <c r="D1082" s="5" t="n"/>
      <c r="E1082" s="5" t="n"/>
      <c r="F1082" s="6">
        <f>IF(B1082&amp;""="","",IFERROR(INDEX('الأصناف'!$B$6:$B$205,MATCH(B1082&amp;"",'الأصناف'!$A$6:$A$205,0))&amp;"","كود غير موجود"))</f>
        <v/>
      </c>
      <c r="G1082" s="22">
        <f>IF(OR(B1082&amp;""="",NOT(ISNUMBER(A1082))),"",IF(COUNTIFS($B$6:$B$1505,B1082&amp;"",$A$6:$A$1505,"&gt;"&amp;A1082)=0,1,0))</f>
        <v/>
      </c>
    </row>
    <row r="1083">
      <c r="A1083" s="13" t="n"/>
      <c r="B1083" s="5" t="n"/>
      <c r="C1083" s="17" t="n"/>
      <c r="D1083" s="5" t="n"/>
      <c r="E1083" s="5" t="n"/>
      <c r="F1083" s="6">
        <f>IF(B1083&amp;""="","",IFERROR(INDEX('الأصناف'!$B$6:$B$205,MATCH(B1083&amp;"",'الأصناف'!$A$6:$A$205,0))&amp;"","كود غير موجود"))</f>
        <v/>
      </c>
      <c r="G1083" s="22">
        <f>IF(OR(B1083&amp;""="",NOT(ISNUMBER(A1083))),"",IF(COUNTIFS($B$6:$B$1505,B1083&amp;"",$A$6:$A$1505,"&gt;"&amp;A1083)=0,1,0))</f>
        <v/>
      </c>
    </row>
    <row r="1084">
      <c r="A1084" s="13" t="n"/>
      <c r="B1084" s="5" t="n"/>
      <c r="C1084" s="17" t="n"/>
      <c r="D1084" s="5" t="n"/>
      <c r="E1084" s="5" t="n"/>
      <c r="F1084" s="6">
        <f>IF(B1084&amp;""="","",IFERROR(INDEX('الأصناف'!$B$6:$B$205,MATCH(B1084&amp;"",'الأصناف'!$A$6:$A$205,0))&amp;"","كود غير موجود"))</f>
        <v/>
      </c>
      <c r="G1084" s="22">
        <f>IF(OR(B1084&amp;""="",NOT(ISNUMBER(A1084))),"",IF(COUNTIFS($B$6:$B$1505,B1084&amp;"",$A$6:$A$1505,"&gt;"&amp;A1084)=0,1,0))</f>
        <v/>
      </c>
    </row>
    <row r="1085">
      <c r="A1085" s="13" t="n"/>
      <c r="B1085" s="5" t="n"/>
      <c r="C1085" s="17" t="n"/>
      <c r="D1085" s="5" t="n"/>
      <c r="E1085" s="5" t="n"/>
      <c r="F1085" s="6">
        <f>IF(B1085&amp;""="","",IFERROR(INDEX('الأصناف'!$B$6:$B$205,MATCH(B1085&amp;"",'الأصناف'!$A$6:$A$205,0))&amp;"","كود غير موجود"))</f>
        <v/>
      </c>
      <c r="G1085" s="22">
        <f>IF(OR(B1085&amp;""="",NOT(ISNUMBER(A1085))),"",IF(COUNTIFS($B$6:$B$1505,B1085&amp;"",$A$6:$A$1505,"&gt;"&amp;A1085)=0,1,0))</f>
        <v/>
      </c>
    </row>
    <row r="1086">
      <c r="A1086" s="13" t="n"/>
      <c r="B1086" s="5" t="n"/>
      <c r="C1086" s="17" t="n"/>
      <c r="D1086" s="5" t="n"/>
      <c r="E1086" s="5" t="n"/>
      <c r="F1086" s="6">
        <f>IF(B1086&amp;""="","",IFERROR(INDEX('الأصناف'!$B$6:$B$205,MATCH(B1086&amp;"",'الأصناف'!$A$6:$A$205,0))&amp;"","كود غير موجود"))</f>
        <v/>
      </c>
      <c r="G1086" s="22">
        <f>IF(OR(B1086&amp;""="",NOT(ISNUMBER(A1086))),"",IF(COUNTIFS($B$6:$B$1505,B1086&amp;"",$A$6:$A$1505,"&gt;"&amp;A1086)=0,1,0))</f>
        <v/>
      </c>
    </row>
    <row r="1087">
      <c r="A1087" s="13" t="n"/>
      <c r="B1087" s="5" t="n"/>
      <c r="C1087" s="17" t="n"/>
      <c r="D1087" s="5" t="n"/>
      <c r="E1087" s="5" t="n"/>
      <c r="F1087" s="6">
        <f>IF(B1087&amp;""="","",IFERROR(INDEX('الأصناف'!$B$6:$B$205,MATCH(B1087&amp;"",'الأصناف'!$A$6:$A$205,0))&amp;"","كود غير موجود"))</f>
        <v/>
      </c>
      <c r="G1087" s="22">
        <f>IF(OR(B1087&amp;""="",NOT(ISNUMBER(A1087))),"",IF(COUNTIFS($B$6:$B$1505,B1087&amp;"",$A$6:$A$1505,"&gt;"&amp;A1087)=0,1,0))</f>
        <v/>
      </c>
    </row>
    <row r="1088">
      <c r="A1088" s="13" t="n"/>
      <c r="B1088" s="5" t="n"/>
      <c r="C1088" s="17" t="n"/>
      <c r="D1088" s="5" t="n"/>
      <c r="E1088" s="5" t="n"/>
      <c r="F1088" s="6">
        <f>IF(B1088&amp;""="","",IFERROR(INDEX('الأصناف'!$B$6:$B$205,MATCH(B1088&amp;"",'الأصناف'!$A$6:$A$205,0))&amp;"","كود غير موجود"))</f>
        <v/>
      </c>
      <c r="G1088" s="22">
        <f>IF(OR(B1088&amp;""="",NOT(ISNUMBER(A1088))),"",IF(COUNTIFS($B$6:$B$1505,B1088&amp;"",$A$6:$A$1505,"&gt;"&amp;A1088)=0,1,0))</f>
        <v/>
      </c>
    </row>
    <row r="1089">
      <c r="A1089" s="13" t="n"/>
      <c r="B1089" s="5" t="n"/>
      <c r="C1089" s="17" t="n"/>
      <c r="D1089" s="5" t="n"/>
      <c r="E1089" s="5" t="n"/>
      <c r="F1089" s="6">
        <f>IF(B1089&amp;""="","",IFERROR(INDEX('الأصناف'!$B$6:$B$205,MATCH(B1089&amp;"",'الأصناف'!$A$6:$A$205,0))&amp;"","كود غير موجود"))</f>
        <v/>
      </c>
      <c r="G1089" s="22">
        <f>IF(OR(B1089&amp;""="",NOT(ISNUMBER(A1089))),"",IF(COUNTIFS($B$6:$B$1505,B1089&amp;"",$A$6:$A$1505,"&gt;"&amp;A1089)=0,1,0))</f>
        <v/>
      </c>
    </row>
    <row r="1090">
      <c r="A1090" s="13" t="n"/>
      <c r="B1090" s="5" t="n"/>
      <c r="C1090" s="17" t="n"/>
      <c r="D1090" s="5" t="n"/>
      <c r="E1090" s="5" t="n"/>
      <c r="F1090" s="6">
        <f>IF(B1090&amp;""="","",IFERROR(INDEX('الأصناف'!$B$6:$B$205,MATCH(B1090&amp;"",'الأصناف'!$A$6:$A$205,0))&amp;"","كود غير موجود"))</f>
        <v/>
      </c>
      <c r="G1090" s="22">
        <f>IF(OR(B1090&amp;""="",NOT(ISNUMBER(A1090))),"",IF(COUNTIFS($B$6:$B$1505,B1090&amp;"",$A$6:$A$1505,"&gt;"&amp;A1090)=0,1,0))</f>
        <v/>
      </c>
    </row>
    <row r="1091">
      <c r="A1091" s="13" t="n"/>
      <c r="B1091" s="5" t="n"/>
      <c r="C1091" s="17" t="n"/>
      <c r="D1091" s="5" t="n"/>
      <c r="E1091" s="5" t="n"/>
      <c r="F1091" s="6">
        <f>IF(B1091&amp;""="","",IFERROR(INDEX('الأصناف'!$B$6:$B$205,MATCH(B1091&amp;"",'الأصناف'!$A$6:$A$205,0))&amp;"","كود غير موجود"))</f>
        <v/>
      </c>
      <c r="G1091" s="22">
        <f>IF(OR(B1091&amp;""="",NOT(ISNUMBER(A1091))),"",IF(COUNTIFS($B$6:$B$1505,B1091&amp;"",$A$6:$A$1505,"&gt;"&amp;A1091)=0,1,0))</f>
        <v/>
      </c>
    </row>
    <row r="1092">
      <c r="A1092" s="13" t="n"/>
      <c r="B1092" s="5" t="n"/>
      <c r="C1092" s="17" t="n"/>
      <c r="D1092" s="5" t="n"/>
      <c r="E1092" s="5" t="n"/>
      <c r="F1092" s="6">
        <f>IF(B1092&amp;""="","",IFERROR(INDEX('الأصناف'!$B$6:$B$205,MATCH(B1092&amp;"",'الأصناف'!$A$6:$A$205,0))&amp;"","كود غير موجود"))</f>
        <v/>
      </c>
      <c r="G1092" s="22">
        <f>IF(OR(B1092&amp;""="",NOT(ISNUMBER(A1092))),"",IF(COUNTIFS($B$6:$B$1505,B1092&amp;"",$A$6:$A$1505,"&gt;"&amp;A1092)=0,1,0))</f>
        <v/>
      </c>
    </row>
    <row r="1093">
      <c r="A1093" s="13" t="n"/>
      <c r="B1093" s="5" t="n"/>
      <c r="C1093" s="17" t="n"/>
      <c r="D1093" s="5" t="n"/>
      <c r="E1093" s="5" t="n"/>
      <c r="F1093" s="6">
        <f>IF(B1093&amp;""="","",IFERROR(INDEX('الأصناف'!$B$6:$B$205,MATCH(B1093&amp;"",'الأصناف'!$A$6:$A$205,0))&amp;"","كود غير موجود"))</f>
        <v/>
      </c>
      <c r="G1093" s="22">
        <f>IF(OR(B1093&amp;""="",NOT(ISNUMBER(A1093))),"",IF(COUNTIFS($B$6:$B$1505,B1093&amp;"",$A$6:$A$1505,"&gt;"&amp;A1093)=0,1,0))</f>
        <v/>
      </c>
    </row>
    <row r="1094">
      <c r="A1094" s="13" t="n"/>
      <c r="B1094" s="5" t="n"/>
      <c r="C1094" s="17" t="n"/>
      <c r="D1094" s="5" t="n"/>
      <c r="E1094" s="5" t="n"/>
      <c r="F1094" s="6">
        <f>IF(B1094&amp;""="","",IFERROR(INDEX('الأصناف'!$B$6:$B$205,MATCH(B1094&amp;"",'الأصناف'!$A$6:$A$205,0))&amp;"","كود غير موجود"))</f>
        <v/>
      </c>
      <c r="G1094" s="22">
        <f>IF(OR(B1094&amp;""="",NOT(ISNUMBER(A1094))),"",IF(COUNTIFS($B$6:$B$1505,B1094&amp;"",$A$6:$A$1505,"&gt;"&amp;A1094)=0,1,0))</f>
        <v/>
      </c>
    </row>
    <row r="1095">
      <c r="A1095" s="13" t="n"/>
      <c r="B1095" s="5" t="n"/>
      <c r="C1095" s="17" t="n"/>
      <c r="D1095" s="5" t="n"/>
      <c r="E1095" s="5" t="n"/>
      <c r="F1095" s="6">
        <f>IF(B1095&amp;""="","",IFERROR(INDEX('الأصناف'!$B$6:$B$205,MATCH(B1095&amp;"",'الأصناف'!$A$6:$A$205,0))&amp;"","كود غير موجود"))</f>
        <v/>
      </c>
      <c r="G1095" s="22">
        <f>IF(OR(B1095&amp;""="",NOT(ISNUMBER(A1095))),"",IF(COUNTIFS($B$6:$B$1505,B1095&amp;"",$A$6:$A$1505,"&gt;"&amp;A1095)=0,1,0))</f>
        <v/>
      </c>
    </row>
    <row r="1096">
      <c r="A1096" s="13" t="n"/>
      <c r="B1096" s="5" t="n"/>
      <c r="C1096" s="17" t="n"/>
      <c r="D1096" s="5" t="n"/>
      <c r="E1096" s="5" t="n"/>
      <c r="F1096" s="6">
        <f>IF(B1096&amp;""="","",IFERROR(INDEX('الأصناف'!$B$6:$B$205,MATCH(B1096&amp;"",'الأصناف'!$A$6:$A$205,0))&amp;"","كود غير موجود"))</f>
        <v/>
      </c>
      <c r="G1096" s="22">
        <f>IF(OR(B1096&amp;""="",NOT(ISNUMBER(A1096))),"",IF(COUNTIFS($B$6:$B$1505,B1096&amp;"",$A$6:$A$1505,"&gt;"&amp;A1096)=0,1,0))</f>
        <v/>
      </c>
    </row>
    <row r="1097">
      <c r="A1097" s="13" t="n"/>
      <c r="B1097" s="5" t="n"/>
      <c r="C1097" s="17" t="n"/>
      <c r="D1097" s="5" t="n"/>
      <c r="E1097" s="5" t="n"/>
      <c r="F1097" s="6">
        <f>IF(B1097&amp;""="","",IFERROR(INDEX('الأصناف'!$B$6:$B$205,MATCH(B1097&amp;"",'الأصناف'!$A$6:$A$205,0))&amp;"","كود غير موجود"))</f>
        <v/>
      </c>
      <c r="G1097" s="22">
        <f>IF(OR(B1097&amp;""="",NOT(ISNUMBER(A1097))),"",IF(COUNTIFS($B$6:$B$1505,B1097&amp;"",$A$6:$A$1505,"&gt;"&amp;A1097)=0,1,0))</f>
        <v/>
      </c>
    </row>
    <row r="1098">
      <c r="A1098" s="13" t="n"/>
      <c r="B1098" s="5" t="n"/>
      <c r="C1098" s="17" t="n"/>
      <c r="D1098" s="5" t="n"/>
      <c r="E1098" s="5" t="n"/>
      <c r="F1098" s="6">
        <f>IF(B1098&amp;""="","",IFERROR(INDEX('الأصناف'!$B$6:$B$205,MATCH(B1098&amp;"",'الأصناف'!$A$6:$A$205,0))&amp;"","كود غير موجود"))</f>
        <v/>
      </c>
      <c r="G1098" s="22">
        <f>IF(OR(B1098&amp;""="",NOT(ISNUMBER(A1098))),"",IF(COUNTIFS($B$6:$B$1505,B1098&amp;"",$A$6:$A$1505,"&gt;"&amp;A1098)=0,1,0))</f>
        <v/>
      </c>
    </row>
    <row r="1099">
      <c r="A1099" s="13" t="n"/>
      <c r="B1099" s="5" t="n"/>
      <c r="C1099" s="17" t="n"/>
      <c r="D1099" s="5" t="n"/>
      <c r="E1099" s="5" t="n"/>
      <c r="F1099" s="6">
        <f>IF(B1099&amp;""="","",IFERROR(INDEX('الأصناف'!$B$6:$B$205,MATCH(B1099&amp;"",'الأصناف'!$A$6:$A$205,0))&amp;"","كود غير موجود"))</f>
        <v/>
      </c>
      <c r="G1099" s="22">
        <f>IF(OR(B1099&amp;""="",NOT(ISNUMBER(A1099))),"",IF(COUNTIFS($B$6:$B$1505,B1099&amp;"",$A$6:$A$1505,"&gt;"&amp;A1099)=0,1,0))</f>
        <v/>
      </c>
    </row>
    <row r="1100">
      <c r="A1100" s="13" t="n"/>
      <c r="B1100" s="5" t="n"/>
      <c r="C1100" s="17" t="n"/>
      <c r="D1100" s="5" t="n"/>
      <c r="E1100" s="5" t="n"/>
      <c r="F1100" s="6">
        <f>IF(B1100&amp;""="","",IFERROR(INDEX('الأصناف'!$B$6:$B$205,MATCH(B1100&amp;"",'الأصناف'!$A$6:$A$205,0))&amp;"","كود غير موجود"))</f>
        <v/>
      </c>
      <c r="G1100" s="22">
        <f>IF(OR(B1100&amp;""="",NOT(ISNUMBER(A1100))),"",IF(COUNTIFS($B$6:$B$1505,B1100&amp;"",$A$6:$A$1505,"&gt;"&amp;A1100)=0,1,0))</f>
        <v/>
      </c>
    </row>
    <row r="1101">
      <c r="A1101" s="13" t="n"/>
      <c r="B1101" s="5" t="n"/>
      <c r="C1101" s="17" t="n"/>
      <c r="D1101" s="5" t="n"/>
      <c r="E1101" s="5" t="n"/>
      <c r="F1101" s="6">
        <f>IF(B1101&amp;""="","",IFERROR(INDEX('الأصناف'!$B$6:$B$205,MATCH(B1101&amp;"",'الأصناف'!$A$6:$A$205,0))&amp;"","كود غير موجود"))</f>
        <v/>
      </c>
      <c r="G1101" s="22">
        <f>IF(OR(B1101&amp;""="",NOT(ISNUMBER(A1101))),"",IF(COUNTIFS($B$6:$B$1505,B1101&amp;"",$A$6:$A$1505,"&gt;"&amp;A1101)=0,1,0))</f>
        <v/>
      </c>
    </row>
    <row r="1102">
      <c r="A1102" s="13" t="n"/>
      <c r="B1102" s="5" t="n"/>
      <c r="C1102" s="17" t="n"/>
      <c r="D1102" s="5" t="n"/>
      <c r="E1102" s="5" t="n"/>
      <c r="F1102" s="6">
        <f>IF(B1102&amp;""="","",IFERROR(INDEX('الأصناف'!$B$6:$B$205,MATCH(B1102&amp;"",'الأصناف'!$A$6:$A$205,0))&amp;"","كود غير موجود"))</f>
        <v/>
      </c>
      <c r="G1102" s="22">
        <f>IF(OR(B1102&amp;""="",NOT(ISNUMBER(A1102))),"",IF(COUNTIFS($B$6:$B$1505,B1102&amp;"",$A$6:$A$1505,"&gt;"&amp;A1102)=0,1,0))</f>
        <v/>
      </c>
    </row>
    <row r="1103">
      <c r="A1103" s="13" t="n"/>
      <c r="B1103" s="5" t="n"/>
      <c r="C1103" s="17" t="n"/>
      <c r="D1103" s="5" t="n"/>
      <c r="E1103" s="5" t="n"/>
      <c r="F1103" s="6">
        <f>IF(B1103&amp;""="","",IFERROR(INDEX('الأصناف'!$B$6:$B$205,MATCH(B1103&amp;"",'الأصناف'!$A$6:$A$205,0))&amp;"","كود غير موجود"))</f>
        <v/>
      </c>
      <c r="G1103" s="22">
        <f>IF(OR(B1103&amp;""="",NOT(ISNUMBER(A1103))),"",IF(COUNTIFS($B$6:$B$1505,B1103&amp;"",$A$6:$A$1505,"&gt;"&amp;A1103)=0,1,0))</f>
        <v/>
      </c>
    </row>
    <row r="1104">
      <c r="A1104" s="13" t="n"/>
      <c r="B1104" s="5" t="n"/>
      <c r="C1104" s="17" t="n"/>
      <c r="D1104" s="5" t="n"/>
      <c r="E1104" s="5" t="n"/>
      <c r="F1104" s="6">
        <f>IF(B1104&amp;""="","",IFERROR(INDEX('الأصناف'!$B$6:$B$205,MATCH(B1104&amp;"",'الأصناف'!$A$6:$A$205,0))&amp;"","كود غير موجود"))</f>
        <v/>
      </c>
      <c r="G1104" s="22">
        <f>IF(OR(B1104&amp;""="",NOT(ISNUMBER(A1104))),"",IF(COUNTIFS($B$6:$B$1505,B1104&amp;"",$A$6:$A$1505,"&gt;"&amp;A1104)=0,1,0))</f>
        <v/>
      </c>
    </row>
    <row r="1105">
      <c r="A1105" s="13" t="n"/>
      <c r="B1105" s="5" t="n"/>
      <c r="C1105" s="17" t="n"/>
      <c r="D1105" s="5" t="n"/>
      <c r="E1105" s="5" t="n"/>
      <c r="F1105" s="6">
        <f>IF(B1105&amp;""="","",IFERROR(INDEX('الأصناف'!$B$6:$B$205,MATCH(B1105&amp;"",'الأصناف'!$A$6:$A$205,0))&amp;"","كود غير موجود"))</f>
        <v/>
      </c>
      <c r="G1105" s="22">
        <f>IF(OR(B1105&amp;""="",NOT(ISNUMBER(A1105))),"",IF(COUNTIFS($B$6:$B$1505,B1105&amp;"",$A$6:$A$1505,"&gt;"&amp;A1105)=0,1,0))</f>
        <v/>
      </c>
    </row>
    <row r="1106">
      <c r="A1106" s="13" t="n"/>
      <c r="B1106" s="5" t="n"/>
      <c r="C1106" s="17" t="n"/>
      <c r="D1106" s="5" t="n"/>
      <c r="E1106" s="5" t="n"/>
      <c r="F1106" s="6">
        <f>IF(B1106&amp;""="","",IFERROR(INDEX('الأصناف'!$B$6:$B$205,MATCH(B1106&amp;"",'الأصناف'!$A$6:$A$205,0))&amp;"","كود غير موجود"))</f>
        <v/>
      </c>
      <c r="G1106" s="22">
        <f>IF(OR(B1106&amp;""="",NOT(ISNUMBER(A1106))),"",IF(COUNTIFS($B$6:$B$1505,B1106&amp;"",$A$6:$A$1505,"&gt;"&amp;A1106)=0,1,0))</f>
        <v/>
      </c>
    </row>
    <row r="1107">
      <c r="A1107" s="13" t="n"/>
      <c r="B1107" s="5" t="n"/>
      <c r="C1107" s="17" t="n"/>
      <c r="D1107" s="5" t="n"/>
      <c r="E1107" s="5" t="n"/>
      <c r="F1107" s="6">
        <f>IF(B1107&amp;""="","",IFERROR(INDEX('الأصناف'!$B$6:$B$205,MATCH(B1107&amp;"",'الأصناف'!$A$6:$A$205,0))&amp;"","كود غير موجود"))</f>
        <v/>
      </c>
      <c r="G1107" s="22">
        <f>IF(OR(B1107&amp;""="",NOT(ISNUMBER(A1107))),"",IF(COUNTIFS($B$6:$B$1505,B1107&amp;"",$A$6:$A$1505,"&gt;"&amp;A1107)=0,1,0))</f>
        <v/>
      </c>
    </row>
    <row r="1108">
      <c r="A1108" s="13" t="n"/>
      <c r="B1108" s="5" t="n"/>
      <c r="C1108" s="17" t="n"/>
      <c r="D1108" s="5" t="n"/>
      <c r="E1108" s="5" t="n"/>
      <c r="F1108" s="6">
        <f>IF(B1108&amp;""="","",IFERROR(INDEX('الأصناف'!$B$6:$B$205,MATCH(B1108&amp;"",'الأصناف'!$A$6:$A$205,0))&amp;"","كود غير موجود"))</f>
        <v/>
      </c>
      <c r="G1108" s="22">
        <f>IF(OR(B1108&amp;""="",NOT(ISNUMBER(A1108))),"",IF(COUNTIFS($B$6:$B$1505,B1108&amp;"",$A$6:$A$1505,"&gt;"&amp;A1108)=0,1,0))</f>
        <v/>
      </c>
    </row>
    <row r="1109">
      <c r="A1109" s="13" t="n"/>
      <c r="B1109" s="5" t="n"/>
      <c r="C1109" s="17" t="n"/>
      <c r="D1109" s="5" t="n"/>
      <c r="E1109" s="5" t="n"/>
      <c r="F1109" s="6">
        <f>IF(B1109&amp;""="","",IFERROR(INDEX('الأصناف'!$B$6:$B$205,MATCH(B1109&amp;"",'الأصناف'!$A$6:$A$205,0))&amp;"","كود غير موجود"))</f>
        <v/>
      </c>
      <c r="G1109" s="22">
        <f>IF(OR(B1109&amp;""="",NOT(ISNUMBER(A1109))),"",IF(COUNTIFS($B$6:$B$1505,B1109&amp;"",$A$6:$A$1505,"&gt;"&amp;A1109)=0,1,0))</f>
        <v/>
      </c>
    </row>
    <row r="1110">
      <c r="A1110" s="13" t="n"/>
      <c r="B1110" s="5" t="n"/>
      <c r="C1110" s="17" t="n"/>
      <c r="D1110" s="5" t="n"/>
      <c r="E1110" s="5" t="n"/>
      <c r="F1110" s="6">
        <f>IF(B1110&amp;""="","",IFERROR(INDEX('الأصناف'!$B$6:$B$205,MATCH(B1110&amp;"",'الأصناف'!$A$6:$A$205,0))&amp;"","كود غير موجود"))</f>
        <v/>
      </c>
      <c r="G1110" s="22">
        <f>IF(OR(B1110&amp;""="",NOT(ISNUMBER(A1110))),"",IF(COUNTIFS($B$6:$B$1505,B1110&amp;"",$A$6:$A$1505,"&gt;"&amp;A1110)=0,1,0))</f>
        <v/>
      </c>
    </row>
    <row r="1111">
      <c r="A1111" s="13" t="n"/>
      <c r="B1111" s="5" t="n"/>
      <c r="C1111" s="17" t="n"/>
      <c r="D1111" s="5" t="n"/>
      <c r="E1111" s="5" t="n"/>
      <c r="F1111" s="6">
        <f>IF(B1111&amp;""="","",IFERROR(INDEX('الأصناف'!$B$6:$B$205,MATCH(B1111&amp;"",'الأصناف'!$A$6:$A$205,0))&amp;"","كود غير موجود"))</f>
        <v/>
      </c>
      <c r="G1111" s="22">
        <f>IF(OR(B1111&amp;""="",NOT(ISNUMBER(A1111))),"",IF(COUNTIFS($B$6:$B$1505,B1111&amp;"",$A$6:$A$1505,"&gt;"&amp;A1111)=0,1,0))</f>
        <v/>
      </c>
    </row>
    <row r="1112">
      <c r="A1112" s="13" t="n"/>
      <c r="B1112" s="5" t="n"/>
      <c r="C1112" s="17" t="n"/>
      <c r="D1112" s="5" t="n"/>
      <c r="E1112" s="5" t="n"/>
      <c r="F1112" s="6">
        <f>IF(B1112&amp;""="","",IFERROR(INDEX('الأصناف'!$B$6:$B$205,MATCH(B1112&amp;"",'الأصناف'!$A$6:$A$205,0))&amp;"","كود غير موجود"))</f>
        <v/>
      </c>
      <c r="G1112" s="22">
        <f>IF(OR(B1112&amp;""="",NOT(ISNUMBER(A1112))),"",IF(COUNTIFS($B$6:$B$1505,B1112&amp;"",$A$6:$A$1505,"&gt;"&amp;A1112)=0,1,0))</f>
        <v/>
      </c>
    </row>
    <row r="1113">
      <c r="A1113" s="13" t="n"/>
      <c r="B1113" s="5" t="n"/>
      <c r="C1113" s="17" t="n"/>
      <c r="D1113" s="5" t="n"/>
      <c r="E1113" s="5" t="n"/>
      <c r="F1113" s="6">
        <f>IF(B1113&amp;""="","",IFERROR(INDEX('الأصناف'!$B$6:$B$205,MATCH(B1113&amp;"",'الأصناف'!$A$6:$A$205,0))&amp;"","كود غير موجود"))</f>
        <v/>
      </c>
      <c r="G1113" s="22">
        <f>IF(OR(B1113&amp;""="",NOT(ISNUMBER(A1113))),"",IF(COUNTIFS($B$6:$B$1505,B1113&amp;"",$A$6:$A$1505,"&gt;"&amp;A1113)=0,1,0))</f>
        <v/>
      </c>
    </row>
    <row r="1114">
      <c r="A1114" s="13" t="n"/>
      <c r="B1114" s="5" t="n"/>
      <c r="C1114" s="17" t="n"/>
      <c r="D1114" s="5" t="n"/>
      <c r="E1114" s="5" t="n"/>
      <c r="F1114" s="6">
        <f>IF(B1114&amp;""="","",IFERROR(INDEX('الأصناف'!$B$6:$B$205,MATCH(B1114&amp;"",'الأصناف'!$A$6:$A$205,0))&amp;"","كود غير موجود"))</f>
        <v/>
      </c>
      <c r="G1114" s="22">
        <f>IF(OR(B1114&amp;""="",NOT(ISNUMBER(A1114))),"",IF(COUNTIFS($B$6:$B$1505,B1114&amp;"",$A$6:$A$1505,"&gt;"&amp;A1114)=0,1,0))</f>
        <v/>
      </c>
    </row>
    <row r="1115">
      <c r="A1115" s="13" t="n"/>
      <c r="B1115" s="5" t="n"/>
      <c r="C1115" s="17" t="n"/>
      <c r="D1115" s="5" t="n"/>
      <c r="E1115" s="5" t="n"/>
      <c r="F1115" s="6">
        <f>IF(B1115&amp;""="","",IFERROR(INDEX('الأصناف'!$B$6:$B$205,MATCH(B1115&amp;"",'الأصناف'!$A$6:$A$205,0))&amp;"","كود غير موجود"))</f>
        <v/>
      </c>
      <c r="G1115" s="22">
        <f>IF(OR(B1115&amp;""="",NOT(ISNUMBER(A1115))),"",IF(COUNTIFS($B$6:$B$1505,B1115&amp;"",$A$6:$A$1505,"&gt;"&amp;A1115)=0,1,0))</f>
        <v/>
      </c>
    </row>
    <row r="1116">
      <c r="A1116" s="13" t="n"/>
      <c r="B1116" s="5" t="n"/>
      <c r="C1116" s="17" t="n"/>
      <c r="D1116" s="5" t="n"/>
      <c r="E1116" s="5" t="n"/>
      <c r="F1116" s="6">
        <f>IF(B1116&amp;""="","",IFERROR(INDEX('الأصناف'!$B$6:$B$205,MATCH(B1116&amp;"",'الأصناف'!$A$6:$A$205,0))&amp;"","كود غير موجود"))</f>
        <v/>
      </c>
      <c r="G1116" s="22">
        <f>IF(OR(B1116&amp;""="",NOT(ISNUMBER(A1116))),"",IF(COUNTIFS($B$6:$B$1505,B1116&amp;"",$A$6:$A$1505,"&gt;"&amp;A1116)=0,1,0))</f>
        <v/>
      </c>
    </row>
    <row r="1117">
      <c r="A1117" s="13" t="n"/>
      <c r="B1117" s="5" t="n"/>
      <c r="C1117" s="17" t="n"/>
      <c r="D1117" s="5" t="n"/>
      <c r="E1117" s="5" t="n"/>
      <c r="F1117" s="6">
        <f>IF(B1117&amp;""="","",IFERROR(INDEX('الأصناف'!$B$6:$B$205,MATCH(B1117&amp;"",'الأصناف'!$A$6:$A$205,0))&amp;"","كود غير موجود"))</f>
        <v/>
      </c>
      <c r="G1117" s="22">
        <f>IF(OR(B1117&amp;""="",NOT(ISNUMBER(A1117))),"",IF(COUNTIFS($B$6:$B$1505,B1117&amp;"",$A$6:$A$1505,"&gt;"&amp;A1117)=0,1,0))</f>
        <v/>
      </c>
    </row>
    <row r="1118">
      <c r="A1118" s="13" t="n"/>
      <c r="B1118" s="5" t="n"/>
      <c r="C1118" s="17" t="n"/>
      <c r="D1118" s="5" t="n"/>
      <c r="E1118" s="5" t="n"/>
      <c r="F1118" s="6">
        <f>IF(B1118&amp;""="","",IFERROR(INDEX('الأصناف'!$B$6:$B$205,MATCH(B1118&amp;"",'الأصناف'!$A$6:$A$205,0))&amp;"","كود غير موجود"))</f>
        <v/>
      </c>
      <c r="G1118" s="22">
        <f>IF(OR(B1118&amp;""="",NOT(ISNUMBER(A1118))),"",IF(COUNTIFS($B$6:$B$1505,B1118&amp;"",$A$6:$A$1505,"&gt;"&amp;A1118)=0,1,0))</f>
        <v/>
      </c>
    </row>
    <row r="1119">
      <c r="A1119" s="13" t="n"/>
      <c r="B1119" s="5" t="n"/>
      <c r="C1119" s="17" t="n"/>
      <c r="D1119" s="5" t="n"/>
      <c r="E1119" s="5" t="n"/>
      <c r="F1119" s="6">
        <f>IF(B1119&amp;""="","",IFERROR(INDEX('الأصناف'!$B$6:$B$205,MATCH(B1119&amp;"",'الأصناف'!$A$6:$A$205,0))&amp;"","كود غير موجود"))</f>
        <v/>
      </c>
      <c r="G1119" s="22">
        <f>IF(OR(B1119&amp;""="",NOT(ISNUMBER(A1119))),"",IF(COUNTIFS($B$6:$B$1505,B1119&amp;"",$A$6:$A$1505,"&gt;"&amp;A1119)=0,1,0))</f>
        <v/>
      </c>
    </row>
    <row r="1120">
      <c r="A1120" s="13" t="n"/>
      <c r="B1120" s="5" t="n"/>
      <c r="C1120" s="17" t="n"/>
      <c r="D1120" s="5" t="n"/>
      <c r="E1120" s="5" t="n"/>
      <c r="F1120" s="6">
        <f>IF(B1120&amp;""="","",IFERROR(INDEX('الأصناف'!$B$6:$B$205,MATCH(B1120&amp;"",'الأصناف'!$A$6:$A$205,0))&amp;"","كود غير موجود"))</f>
        <v/>
      </c>
      <c r="G1120" s="22">
        <f>IF(OR(B1120&amp;""="",NOT(ISNUMBER(A1120))),"",IF(COUNTIFS($B$6:$B$1505,B1120&amp;"",$A$6:$A$1505,"&gt;"&amp;A1120)=0,1,0))</f>
        <v/>
      </c>
    </row>
    <row r="1121">
      <c r="A1121" s="13" t="n"/>
      <c r="B1121" s="5" t="n"/>
      <c r="C1121" s="17" t="n"/>
      <c r="D1121" s="5" t="n"/>
      <c r="E1121" s="5" t="n"/>
      <c r="F1121" s="6">
        <f>IF(B1121&amp;""="","",IFERROR(INDEX('الأصناف'!$B$6:$B$205,MATCH(B1121&amp;"",'الأصناف'!$A$6:$A$205,0))&amp;"","كود غير موجود"))</f>
        <v/>
      </c>
      <c r="G1121" s="22">
        <f>IF(OR(B1121&amp;""="",NOT(ISNUMBER(A1121))),"",IF(COUNTIFS($B$6:$B$1505,B1121&amp;"",$A$6:$A$1505,"&gt;"&amp;A1121)=0,1,0))</f>
        <v/>
      </c>
    </row>
    <row r="1122">
      <c r="A1122" s="13" t="n"/>
      <c r="B1122" s="5" t="n"/>
      <c r="C1122" s="17" t="n"/>
      <c r="D1122" s="5" t="n"/>
      <c r="E1122" s="5" t="n"/>
      <c r="F1122" s="6">
        <f>IF(B1122&amp;""="","",IFERROR(INDEX('الأصناف'!$B$6:$B$205,MATCH(B1122&amp;"",'الأصناف'!$A$6:$A$205,0))&amp;"","كود غير موجود"))</f>
        <v/>
      </c>
      <c r="G1122" s="22">
        <f>IF(OR(B1122&amp;""="",NOT(ISNUMBER(A1122))),"",IF(COUNTIFS($B$6:$B$1505,B1122&amp;"",$A$6:$A$1505,"&gt;"&amp;A1122)=0,1,0))</f>
        <v/>
      </c>
    </row>
    <row r="1123">
      <c r="A1123" s="13" t="n"/>
      <c r="B1123" s="5" t="n"/>
      <c r="C1123" s="17" t="n"/>
      <c r="D1123" s="5" t="n"/>
      <c r="E1123" s="5" t="n"/>
      <c r="F1123" s="6">
        <f>IF(B1123&amp;""="","",IFERROR(INDEX('الأصناف'!$B$6:$B$205,MATCH(B1123&amp;"",'الأصناف'!$A$6:$A$205,0))&amp;"","كود غير موجود"))</f>
        <v/>
      </c>
      <c r="G1123" s="22">
        <f>IF(OR(B1123&amp;""="",NOT(ISNUMBER(A1123))),"",IF(COUNTIFS($B$6:$B$1505,B1123&amp;"",$A$6:$A$1505,"&gt;"&amp;A1123)=0,1,0))</f>
        <v/>
      </c>
    </row>
    <row r="1124">
      <c r="A1124" s="13" t="n"/>
      <c r="B1124" s="5" t="n"/>
      <c r="C1124" s="17" t="n"/>
      <c r="D1124" s="5" t="n"/>
      <c r="E1124" s="5" t="n"/>
      <c r="F1124" s="6">
        <f>IF(B1124&amp;""="","",IFERROR(INDEX('الأصناف'!$B$6:$B$205,MATCH(B1124&amp;"",'الأصناف'!$A$6:$A$205,0))&amp;"","كود غير موجود"))</f>
        <v/>
      </c>
      <c r="G1124" s="22">
        <f>IF(OR(B1124&amp;""="",NOT(ISNUMBER(A1124))),"",IF(COUNTIFS($B$6:$B$1505,B1124&amp;"",$A$6:$A$1505,"&gt;"&amp;A1124)=0,1,0))</f>
        <v/>
      </c>
    </row>
    <row r="1125">
      <c r="A1125" s="13" t="n"/>
      <c r="B1125" s="5" t="n"/>
      <c r="C1125" s="17" t="n"/>
      <c r="D1125" s="5" t="n"/>
      <c r="E1125" s="5" t="n"/>
      <c r="F1125" s="6">
        <f>IF(B1125&amp;""="","",IFERROR(INDEX('الأصناف'!$B$6:$B$205,MATCH(B1125&amp;"",'الأصناف'!$A$6:$A$205,0))&amp;"","كود غير موجود"))</f>
        <v/>
      </c>
      <c r="G1125" s="22">
        <f>IF(OR(B1125&amp;""="",NOT(ISNUMBER(A1125))),"",IF(COUNTIFS($B$6:$B$1505,B1125&amp;"",$A$6:$A$1505,"&gt;"&amp;A1125)=0,1,0))</f>
        <v/>
      </c>
    </row>
    <row r="1126">
      <c r="A1126" s="13" t="n"/>
      <c r="B1126" s="5" t="n"/>
      <c r="C1126" s="17" t="n"/>
      <c r="D1126" s="5" t="n"/>
      <c r="E1126" s="5" t="n"/>
      <c r="F1126" s="6">
        <f>IF(B1126&amp;""="","",IFERROR(INDEX('الأصناف'!$B$6:$B$205,MATCH(B1126&amp;"",'الأصناف'!$A$6:$A$205,0))&amp;"","كود غير موجود"))</f>
        <v/>
      </c>
      <c r="G1126" s="22">
        <f>IF(OR(B1126&amp;""="",NOT(ISNUMBER(A1126))),"",IF(COUNTIFS($B$6:$B$1505,B1126&amp;"",$A$6:$A$1505,"&gt;"&amp;A1126)=0,1,0))</f>
        <v/>
      </c>
    </row>
    <row r="1127">
      <c r="A1127" s="13" t="n"/>
      <c r="B1127" s="5" t="n"/>
      <c r="C1127" s="17" t="n"/>
      <c r="D1127" s="5" t="n"/>
      <c r="E1127" s="5" t="n"/>
      <c r="F1127" s="6">
        <f>IF(B1127&amp;""="","",IFERROR(INDEX('الأصناف'!$B$6:$B$205,MATCH(B1127&amp;"",'الأصناف'!$A$6:$A$205,0))&amp;"","كود غير موجود"))</f>
        <v/>
      </c>
      <c r="G1127" s="22">
        <f>IF(OR(B1127&amp;""="",NOT(ISNUMBER(A1127))),"",IF(COUNTIFS($B$6:$B$1505,B1127&amp;"",$A$6:$A$1505,"&gt;"&amp;A1127)=0,1,0))</f>
        <v/>
      </c>
    </row>
    <row r="1128">
      <c r="A1128" s="13" t="n"/>
      <c r="B1128" s="5" t="n"/>
      <c r="C1128" s="17" t="n"/>
      <c r="D1128" s="5" t="n"/>
      <c r="E1128" s="5" t="n"/>
      <c r="F1128" s="6">
        <f>IF(B1128&amp;""="","",IFERROR(INDEX('الأصناف'!$B$6:$B$205,MATCH(B1128&amp;"",'الأصناف'!$A$6:$A$205,0))&amp;"","كود غير موجود"))</f>
        <v/>
      </c>
      <c r="G1128" s="22">
        <f>IF(OR(B1128&amp;""="",NOT(ISNUMBER(A1128))),"",IF(COUNTIFS($B$6:$B$1505,B1128&amp;"",$A$6:$A$1505,"&gt;"&amp;A1128)=0,1,0))</f>
        <v/>
      </c>
    </row>
    <row r="1129">
      <c r="A1129" s="13" t="n"/>
      <c r="B1129" s="5" t="n"/>
      <c r="C1129" s="17" t="n"/>
      <c r="D1129" s="5" t="n"/>
      <c r="E1129" s="5" t="n"/>
      <c r="F1129" s="6">
        <f>IF(B1129&amp;""="","",IFERROR(INDEX('الأصناف'!$B$6:$B$205,MATCH(B1129&amp;"",'الأصناف'!$A$6:$A$205,0))&amp;"","كود غير موجود"))</f>
        <v/>
      </c>
      <c r="G1129" s="22">
        <f>IF(OR(B1129&amp;""="",NOT(ISNUMBER(A1129))),"",IF(COUNTIFS($B$6:$B$1505,B1129&amp;"",$A$6:$A$1505,"&gt;"&amp;A1129)=0,1,0))</f>
        <v/>
      </c>
    </row>
    <row r="1130">
      <c r="A1130" s="13" t="n"/>
      <c r="B1130" s="5" t="n"/>
      <c r="C1130" s="17" t="n"/>
      <c r="D1130" s="5" t="n"/>
      <c r="E1130" s="5" t="n"/>
      <c r="F1130" s="6">
        <f>IF(B1130&amp;""="","",IFERROR(INDEX('الأصناف'!$B$6:$B$205,MATCH(B1130&amp;"",'الأصناف'!$A$6:$A$205,0))&amp;"","كود غير موجود"))</f>
        <v/>
      </c>
      <c r="G1130" s="22">
        <f>IF(OR(B1130&amp;""="",NOT(ISNUMBER(A1130))),"",IF(COUNTIFS($B$6:$B$1505,B1130&amp;"",$A$6:$A$1505,"&gt;"&amp;A1130)=0,1,0))</f>
        <v/>
      </c>
    </row>
    <row r="1131">
      <c r="A1131" s="13" t="n"/>
      <c r="B1131" s="5" t="n"/>
      <c r="C1131" s="17" t="n"/>
      <c r="D1131" s="5" t="n"/>
      <c r="E1131" s="5" t="n"/>
      <c r="F1131" s="6">
        <f>IF(B1131&amp;""="","",IFERROR(INDEX('الأصناف'!$B$6:$B$205,MATCH(B1131&amp;"",'الأصناف'!$A$6:$A$205,0))&amp;"","كود غير موجود"))</f>
        <v/>
      </c>
      <c r="G1131" s="22">
        <f>IF(OR(B1131&amp;""="",NOT(ISNUMBER(A1131))),"",IF(COUNTIFS($B$6:$B$1505,B1131&amp;"",$A$6:$A$1505,"&gt;"&amp;A1131)=0,1,0))</f>
        <v/>
      </c>
    </row>
    <row r="1132">
      <c r="A1132" s="13" t="n"/>
      <c r="B1132" s="5" t="n"/>
      <c r="C1132" s="17" t="n"/>
      <c r="D1132" s="5" t="n"/>
      <c r="E1132" s="5" t="n"/>
      <c r="F1132" s="6">
        <f>IF(B1132&amp;""="","",IFERROR(INDEX('الأصناف'!$B$6:$B$205,MATCH(B1132&amp;"",'الأصناف'!$A$6:$A$205,0))&amp;"","كود غير موجود"))</f>
        <v/>
      </c>
      <c r="G1132" s="22">
        <f>IF(OR(B1132&amp;""="",NOT(ISNUMBER(A1132))),"",IF(COUNTIFS($B$6:$B$1505,B1132&amp;"",$A$6:$A$1505,"&gt;"&amp;A1132)=0,1,0))</f>
        <v/>
      </c>
    </row>
    <row r="1133">
      <c r="A1133" s="13" t="n"/>
      <c r="B1133" s="5" t="n"/>
      <c r="C1133" s="17" t="n"/>
      <c r="D1133" s="5" t="n"/>
      <c r="E1133" s="5" t="n"/>
      <c r="F1133" s="6">
        <f>IF(B1133&amp;""="","",IFERROR(INDEX('الأصناف'!$B$6:$B$205,MATCH(B1133&amp;"",'الأصناف'!$A$6:$A$205,0))&amp;"","كود غير موجود"))</f>
        <v/>
      </c>
      <c r="G1133" s="22">
        <f>IF(OR(B1133&amp;""="",NOT(ISNUMBER(A1133))),"",IF(COUNTIFS($B$6:$B$1505,B1133&amp;"",$A$6:$A$1505,"&gt;"&amp;A1133)=0,1,0))</f>
        <v/>
      </c>
    </row>
    <row r="1134">
      <c r="A1134" s="13" t="n"/>
      <c r="B1134" s="5" t="n"/>
      <c r="C1134" s="17" t="n"/>
      <c r="D1134" s="5" t="n"/>
      <c r="E1134" s="5" t="n"/>
      <c r="F1134" s="6">
        <f>IF(B1134&amp;""="","",IFERROR(INDEX('الأصناف'!$B$6:$B$205,MATCH(B1134&amp;"",'الأصناف'!$A$6:$A$205,0))&amp;"","كود غير موجود"))</f>
        <v/>
      </c>
      <c r="G1134" s="22">
        <f>IF(OR(B1134&amp;""="",NOT(ISNUMBER(A1134))),"",IF(COUNTIFS($B$6:$B$1505,B1134&amp;"",$A$6:$A$1505,"&gt;"&amp;A1134)=0,1,0))</f>
        <v/>
      </c>
    </row>
    <row r="1135">
      <c r="A1135" s="13" t="n"/>
      <c r="B1135" s="5" t="n"/>
      <c r="C1135" s="17" t="n"/>
      <c r="D1135" s="5" t="n"/>
      <c r="E1135" s="5" t="n"/>
      <c r="F1135" s="6">
        <f>IF(B1135&amp;""="","",IFERROR(INDEX('الأصناف'!$B$6:$B$205,MATCH(B1135&amp;"",'الأصناف'!$A$6:$A$205,0))&amp;"","كود غير موجود"))</f>
        <v/>
      </c>
      <c r="G1135" s="22">
        <f>IF(OR(B1135&amp;""="",NOT(ISNUMBER(A1135))),"",IF(COUNTIFS($B$6:$B$1505,B1135&amp;"",$A$6:$A$1505,"&gt;"&amp;A1135)=0,1,0))</f>
        <v/>
      </c>
    </row>
    <row r="1136">
      <c r="A1136" s="13" t="n"/>
      <c r="B1136" s="5" t="n"/>
      <c r="C1136" s="17" t="n"/>
      <c r="D1136" s="5" t="n"/>
      <c r="E1136" s="5" t="n"/>
      <c r="F1136" s="6">
        <f>IF(B1136&amp;""="","",IFERROR(INDEX('الأصناف'!$B$6:$B$205,MATCH(B1136&amp;"",'الأصناف'!$A$6:$A$205,0))&amp;"","كود غير موجود"))</f>
        <v/>
      </c>
      <c r="G1136" s="22">
        <f>IF(OR(B1136&amp;""="",NOT(ISNUMBER(A1136))),"",IF(COUNTIFS($B$6:$B$1505,B1136&amp;"",$A$6:$A$1505,"&gt;"&amp;A1136)=0,1,0))</f>
        <v/>
      </c>
    </row>
    <row r="1137">
      <c r="A1137" s="13" t="n"/>
      <c r="B1137" s="5" t="n"/>
      <c r="C1137" s="17" t="n"/>
      <c r="D1137" s="5" t="n"/>
      <c r="E1137" s="5" t="n"/>
      <c r="F1137" s="6">
        <f>IF(B1137&amp;""="","",IFERROR(INDEX('الأصناف'!$B$6:$B$205,MATCH(B1137&amp;"",'الأصناف'!$A$6:$A$205,0))&amp;"","كود غير موجود"))</f>
        <v/>
      </c>
      <c r="G1137" s="22">
        <f>IF(OR(B1137&amp;""="",NOT(ISNUMBER(A1137))),"",IF(COUNTIFS($B$6:$B$1505,B1137&amp;"",$A$6:$A$1505,"&gt;"&amp;A1137)=0,1,0))</f>
        <v/>
      </c>
    </row>
    <row r="1138">
      <c r="A1138" s="13" t="n"/>
      <c r="B1138" s="5" t="n"/>
      <c r="C1138" s="17" t="n"/>
      <c r="D1138" s="5" t="n"/>
      <c r="E1138" s="5" t="n"/>
      <c r="F1138" s="6">
        <f>IF(B1138&amp;""="","",IFERROR(INDEX('الأصناف'!$B$6:$B$205,MATCH(B1138&amp;"",'الأصناف'!$A$6:$A$205,0))&amp;"","كود غير موجود"))</f>
        <v/>
      </c>
      <c r="G1138" s="22">
        <f>IF(OR(B1138&amp;""="",NOT(ISNUMBER(A1138))),"",IF(COUNTIFS($B$6:$B$1505,B1138&amp;"",$A$6:$A$1505,"&gt;"&amp;A1138)=0,1,0))</f>
        <v/>
      </c>
    </row>
    <row r="1139">
      <c r="A1139" s="13" t="n"/>
      <c r="B1139" s="5" t="n"/>
      <c r="C1139" s="17" t="n"/>
      <c r="D1139" s="5" t="n"/>
      <c r="E1139" s="5" t="n"/>
      <c r="F1139" s="6">
        <f>IF(B1139&amp;""="","",IFERROR(INDEX('الأصناف'!$B$6:$B$205,MATCH(B1139&amp;"",'الأصناف'!$A$6:$A$205,0))&amp;"","كود غير موجود"))</f>
        <v/>
      </c>
      <c r="G1139" s="22">
        <f>IF(OR(B1139&amp;""="",NOT(ISNUMBER(A1139))),"",IF(COUNTIFS($B$6:$B$1505,B1139&amp;"",$A$6:$A$1505,"&gt;"&amp;A1139)=0,1,0))</f>
        <v/>
      </c>
    </row>
    <row r="1140">
      <c r="A1140" s="13" t="n"/>
      <c r="B1140" s="5" t="n"/>
      <c r="C1140" s="17" t="n"/>
      <c r="D1140" s="5" t="n"/>
      <c r="E1140" s="5" t="n"/>
      <c r="F1140" s="6">
        <f>IF(B1140&amp;""="","",IFERROR(INDEX('الأصناف'!$B$6:$B$205,MATCH(B1140&amp;"",'الأصناف'!$A$6:$A$205,0))&amp;"","كود غير موجود"))</f>
        <v/>
      </c>
      <c r="G1140" s="22">
        <f>IF(OR(B1140&amp;""="",NOT(ISNUMBER(A1140))),"",IF(COUNTIFS($B$6:$B$1505,B1140&amp;"",$A$6:$A$1505,"&gt;"&amp;A1140)=0,1,0))</f>
        <v/>
      </c>
    </row>
    <row r="1141">
      <c r="A1141" s="13" t="n"/>
      <c r="B1141" s="5" t="n"/>
      <c r="C1141" s="17" t="n"/>
      <c r="D1141" s="5" t="n"/>
      <c r="E1141" s="5" t="n"/>
      <c r="F1141" s="6">
        <f>IF(B1141&amp;""="","",IFERROR(INDEX('الأصناف'!$B$6:$B$205,MATCH(B1141&amp;"",'الأصناف'!$A$6:$A$205,0))&amp;"","كود غير موجود"))</f>
        <v/>
      </c>
      <c r="G1141" s="22">
        <f>IF(OR(B1141&amp;""="",NOT(ISNUMBER(A1141))),"",IF(COUNTIFS($B$6:$B$1505,B1141&amp;"",$A$6:$A$1505,"&gt;"&amp;A1141)=0,1,0))</f>
        <v/>
      </c>
    </row>
    <row r="1142">
      <c r="A1142" s="13" t="n"/>
      <c r="B1142" s="5" t="n"/>
      <c r="C1142" s="17" t="n"/>
      <c r="D1142" s="5" t="n"/>
      <c r="E1142" s="5" t="n"/>
      <c r="F1142" s="6">
        <f>IF(B1142&amp;""="","",IFERROR(INDEX('الأصناف'!$B$6:$B$205,MATCH(B1142&amp;"",'الأصناف'!$A$6:$A$205,0))&amp;"","كود غير موجود"))</f>
        <v/>
      </c>
      <c r="G1142" s="22">
        <f>IF(OR(B1142&amp;""="",NOT(ISNUMBER(A1142))),"",IF(COUNTIFS($B$6:$B$1505,B1142&amp;"",$A$6:$A$1505,"&gt;"&amp;A1142)=0,1,0))</f>
        <v/>
      </c>
    </row>
    <row r="1143">
      <c r="A1143" s="13" t="n"/>
      <c r="B1143" s="5" t="n"/>
      <c r="C1143" s="17" t="n"/>
      <c r="D1143" s="5" t="n"/>
      <c r="E1143" s="5" t="n"/>
      <c r="F1143" s="6">
        <f>IF(B1143&amp;""="","",IFERROR(INDEX('الأصناف'!$B$6:$B$205,MATCH(B1143&amp;"",'الأصناف'!$A$6:$A$205,0))&amp;"","كود غير موجود"))</f>
        <v/>
      </c>
      <c r="G1143" s="22">
        <f>IF(OR(B1143&amp;""="",NOT(ISNUMBER(A1143))),"",IF(COUNTIFS($B$6:$B$1505,B1143&amp;"",$A$6:$A$1505,"&gt;"&amp;A1143)=0,1,0))</f>
        <v/>
      </c>
    </row>
    <row r="1144">
      <c r="A1144" s="13" t="n"/>
      <c r="B1144" s="5" t="n"/>
      <c r="C1144" s="17" t="n"/>
      <c r="D1144" s="5" t="n"/>
      <c r="E1144" s="5" t="n"/>
      <c r="F1144" s="6">
        <f>IF(B1144&amp;""="","",IFERROR(INDEX('الأصناف'!$B$6:$B$205,MATCH(B1144&amp;"",'الأصناف'!$A$6:$A$205,0))&amp;"","كود غير موجود"))</f>
        <v/>
      </c>
      <c r="G1144" s="22">
        <f>IF(OR(B1144&amp;""="",NOT(ISNUMBER(A1144))),"",IF(COUNTIFS($B$6:$B$1505,B1144&amp;"",$A$6:$A$1505,"&gt;"&amp;A1144)=0,1,0))</f>
        <v/>
      </c>
    </row>
    <row r="1145">
      <c r="A1145" s="13" t="n"/>
      <c r="B1145" s="5" t="n"/>
      <c r="C1145" s="17" t="n"/>
      <c r="D1145" s="5" t="n"/>
      <c r="E1145" s="5" t="n"/>
      <c r="F1145" s="6">
        <f>IF(B1145&amp;""="","",IFERROR(INDEX('الأصناف'!$B$6:$B$205,MATCH(B1145&amp;"",'الأصناف'!$A$6:$A$205,0))&amp;"","كود غير موجود"))</f>
        <v/>
      </c>
      <c r="G1145" s="22">
        <f>IF(OR(B1145&amp;""="",NOT(ISNUMBER(A1145))),"",IF(COUNTIFS($B$6:$B$1505,B1145&amp;"",$A$6:$A$1505,"&gt;"&amp;A1145)=0,1,0))</f>
        <v/>
      </c>
    </row>
    <row r="1146">
      <c r="A1146" s="13" t="n"/>
      <c r="B1146" s="5" t="n"/>
      <c r="C1146" s="17" t="n"/>
      <c r="D1146" s="5" t="n"/>
      <c r="E1146" s="5" t="n"/>
      <c r="F1146" s="6">
        <f>IF(B1146&amp;""="","",IFERROR(INDEX('الأصناف'!$B$6:$B$205,MATCH(B1146&amp;"",'الأصناف'!$A$6:$A$205,0))&amp;"","كود غير موجود"))</f>
        <v/>
      </c>
      <c r="G1146" s="22">
        <f>IF(OR(B1146&amp;""="",NOT(ISNUMBER(A1146))),"",IF(COUNTIFS($B$6:$B$1505,B1146&amp;"",$A$6:$A$1505,"&gt;"&amp;A1146)=0,1,0))</f>
        <v/>
      </c>
    </row>
    <row r="1147">
      <c r="A1147" s="13" t="n"/>
      <c r="B1147" s="5" t="n"/>
      <c r="C1147" s="17" t="n"/>
      <c r="D1147" s="5" t="n"/>
      <c r="E1147" s="5" t="n"/>
      <c r="F1147" s="6">
        <f>IF(B1147&amp;""="","",IFERROR(INDEX('الأصناف'!$B$6:$B$205,MATCH(B1147&amp;"",'الأصناف'!$A$6:$A$205,0))&amp;"","كود غير موجود"))</f>
        <v/>
      </c>
      <c r="G1147" s="22">
        <f>IF(OR(B1147&amp;""="",NOT(ISNUMBER(A1147))),"",IF(COUNTIFS($B$6:$B$1505,B1147&amp;"",$A$6:$A$1505,"&gt;"&amp;A1147)=0,1,0))</f>
        <v/>
      </c>
    </row>
    <row r="1148">
      <c r="A1148" s="13" t="n"/>
      <c r="B1148" s="5" t="n"/>
      <c r="C1148" s="17" t="n"/>
      <c r="D1148" s="5" t="n"/>
      <c r="E1148" s="5" t="n"/>
      <c r="F1148" s="6">
        <f>IF(B1148&amp;""="","",IFERROR(INDEX('الأصناف'!$B$6:$B$205,MATCH(B1148&amp;"",'الأصناف'!$A$6:$A$205,0))&amp;"","كود غير موجود"))</f>
        <v/>
      </c>
      <c r="G1148" s="22">
        <f>IF(OR(B1148&amp;""="",NOT(ISNUMBER(A1148))),"",IF(COUNTIFS($B$6:$B$1505,B1148&amp;"",$A$6:$A$1505,"&gt;"&amp;A1148)=0,1,0))</f>
        <v/>
      </c>
    </row>
    <row r="1149">
      <c r="A1149" s="13" t="n"/>
      <c r="B1149" s="5" t="n"/>
      <c r="C1149" s="17" t="n"/>
      <c r="D1149" s="5" t="n"/>
      <c r="E1149" s="5" t="n"/>
      <c r="F1149" s="6">
        <f>IF(B1149&amp;""="","",IFERROR(INDEX('الأصناف'!$B$6:$B$205,MATCH(B1149&amp;"",'الأصناف'!$A$6:$A$205,0))&amp;"","كود غير موجود"))</f>
        <v/>
      </c>
      <c r="G1149" s="22">
        <f>IF(OR(B1149&amp;""="",NOT(ISNUMBER(A1149))),"",IF(COUNTIFS($B$6:$B$1505,B1149&amp;"",$A$6:$A$1505,"&gt;"&amp;A1149)=0,1,0))</f>
        <v/>
      </c>
    </row>
    <row r="1150">
      <c r="A1150" s="13" t="n"/>
      <c r="B1150" s="5" t="n"/>
      <c r="C1150" s="17" t="n"/>
      <c r="D1150" s="5" t="n"/>
      <c r="E1150" s="5" t="n"/>
      <c r="F1150" s="6">
        <f>IF(B1150&amp;""="","",IFERROR(INDEX('الأصناف'!$B$6:$B$205,MATCH(B1150&amp;"",'الأصناف'!$A$6:$A$205,0))&amp;"","كود غير موجود"))</f>
        <v/>
      </c>
      <c r="G1150" s="22">
        <f>IF(OR(B1150&amp;""="",NOT(ISNUMBER(A1150))),"",IF(COUNTIFS($B$6:$B$1505,B1150&amp;"",$A$6:$A$1505,"&gt;"&amp;A1150)=0,1,0))</f>
        <v/>
      </c>
    </row>
    <row r="1151">
      <c r="A1151" s="13" t="n"/>
      <c r="B1151" s="5" t="n"/>
      <c r="C1151" s="17" t="n"/>
      <c r="D1151" s="5" t="n"/>
      <c r="E1151" s="5" t="n"/>
      <c r="F1151" s="6">
        <f>IF(B1151&amp;""="","",IFERROR(INDEX('الأصناف'!$B$6:$B$205,MATCH(B1151&amp;"",'الأصناف'!$A$6:$A$205,0))&amp;"","كود غير موجود"))</f>
        <v/>
      </c>
      <c r="G1151" s="22">
        <f>IF(OR(B1151&amp;""="",NOT(ISNUMBER(A1151))),"",IF(COUNTIFS($B$6:$B$1505,B1151&amp;"",$A$6:$A$1505,"&gt;"&amp;A1151)=0,1,0))</f>
        <v/>
      </c>
    </row>
    <row r="1152">
      <c r="A1152" s="13" t="n"/>
      <c r="B1152" s="5" t="n"/>
      <c r="C1152" s="17" t="n"/>
      <c r="D1152" s="5" t="n"/>
      <c r="E1152" s="5" t="n"/>
      <c r="F1152" s="6">
        <f>IF(B1152&amp;""="","",IFERROR(INDEX('الأصناف'!$B$6:$B$205,MATCH(B1152&amp;"",'الأصناف'!$A$6:$A$205,0))&amp;"","كود غير موجود"))</f>
        <v/>
      </c>
      <c r="G1152" s="22">
        <f>IF(OR(B1152&amp;""="",NOT(ISNUMBER(A1152))),"",IF(COUNTIFS($B$6:$B$1505,B1152&amp;"",$A$6:$A$1505,"&gt;"&amp;A1152)=0,1,0))</f>
        <v/>
      </c>
    </row>
    <row r="1153">
      <c r="A1153" s="13" t="n"/>
      <c r="B1153" s="5" t="n"/>
      <c r="C1153" s="17" t="n"/>
      <c r="D1153" s="5" t="n"/>
      <c r="E1153" s="5" t="n"/>
      <c r="F1153" s="6">
        <f>IF(B1153&amp;""="","",IFERROR(INDEX('الأصناف'!$B$6:$B$205,MATCH(B1153&amp;"",'الأصناف'!$A$6:$A$205,0))&amp;"","كود غير موجود"))</f>
        <v/>
      </c>
      <c r="G1153" s="22">
        <f>IF(OR(B1153&amp;""="",NOT(ISNUMBER(A1153))),"",IF(COUNTIFS($B$6:$B$1505,B1153&amp;"",$A$6:$A$1505,"&gt;"&amp;A1153)=0,1,0))</f>
        <v/>
      </c>
    </row>
    <row r="1154">
      <c r="A1154" s="13" t="n"/>
      <c r="B1154" s="5" t="n"/>
      <c r="C1154" s="17" t="n"/>
      <c r="D1154" s="5" t="n"/>
      <c r="E1154" s="5" t="n"/>
      <c r="F1154" s="6">
        <f>IF(B1154&amp;""="","",IFERROR(INDEX('الأصناف'!$B$6:$B$205,MATCH(B1154&amp;"",'الأصناف'!$A$6:$A$205,0))&amp;"","كود غير موجود"))</f>
        <v/>
      </c>
      <c r="G1154" s="22">
        <f>IF(OR(B1154&amp;""="",NOT(ISNUMBER(A1154))),"",IF(COUNTIFS($B$6:$B$1505,B1154&amp;"",$A$6:$A$1505,"&gt;"&amp;A1154)=0,1,0))</f>
        <v/>
      </c>
    </row>
    <row r="1155">
      <c r="A1155" s="13" t="n"/>
      <c r="B1155" s="5" t="n"/>
      <c r="C1155" s="17" t="n"/>
      <c r="D1155" s="5" t="n"/>
      <c r="E1155" s="5" t="n"/>
      <c r="F1155" s="6">
        <f>IF(B1155&amp;""="","",IFERROR(INDEX('الأصناف'!$B$6:$B$205,MATCH(B1155&amp;"",'الأصناف'!$A$6:$A$205,0))&amp;"","كود غير موجود"))</f>
        <v/>
      </c>
      <c r="G1155" s="22">
        <f>IF(OR(B1155&amp;""="",NOT(ISNUMBER(A1155))),"",IF(COUNTIFS($B$6:$B$1505,B1155&amp;"",$A$6:$A$1505,"&gt;"&amp;A1155)=0,1,0))</f>
        <v/>
      </c>
    </row>
    <row r="1156">
      <c r="A1156" s="13" t="n"/>
      <c r="B1156" s="5" t="n"/>
      <c r="C1156" s="17" t="n"/>
      <c r="D1156" s="5" t="n"/>
      <c r="E1156" s="5" t="n"/>
      <c r="F1156" s="6">
        <f>IF(B1156&amp;""="","",IFERROR(INDEX('الأصناف'!$B$6:$B$205,MATCH(B1156&amp;"",'الأصناف'!$A$6:$A$205,0))&amp;"","كود غير موجود"))</f>
        <v/>
      </c>
      <c r="G1156" s="22">
        <f>IF(OR(B1156&amp;""="",NOT(ISNUMBER(A1156))),"",IF(COUNTIFS($B$6:$B$1505,B1156&amp;"",$A$6:$A$1505,"&gt;"&amp;A1156)=0,1,0))</f>
        <v/>
      </c>
    </row>
    <row r="1157">
      <c r="A1157" s="13" t="n"/>
      <c r="B1157" s="5" t="n"/>
      <c r="C1157" s="17" t="n"/>
      <c r="D1157" s="5" t="n"/>
      <c r="E1157" s="5" t="n"/>
      <c r="F1157" s="6">
        <f>IF(B1157&amp;""="","",IFERROR(INDEX('الأصناف'!$B$6:$B$205,MATCH(B1157&amp;"",'الأصناف'!$A$6:$A$205,0))&amp;"","كود غير موجود"))</f>
        <v/>
      </c>
      <c r="G1157" s="22">
        <f>IF(OR(B1157&amp;""="",NOT(ISNUMBER(A1157))),"",IF(COUNTIFS($B$6:$B$1505,B1157&amp;"",$A$6:$A$1505,"&gt;"&amp;A1157)=0,1,0))</f>
        <v/>
      </c>
    </row>
    <row r="1158">
      <c r="A1158" s="13" t="n"/>
      <c r="B1158" s="5" t="n"/>
      <c r="C1158" s="17" t="n"/>
      <c r="D1158" s="5" t="n"/>
      <c r="E1158" s="5" t="n"/>
      <c r="F1158" s="6">
        <f>IF(B1158&amp;""="","",IFERROR(INDEX('الأصناف'!$B$6:$B$205,MATCH(B1158&amp;"",'الأصناف'!$A$6:$A$205,0))&amp;"","كود غير موجود"))</f>
        <v/>
      </c>
      <c r="G1158" s="22">
        <f>IF(OR(B1158&amp;""="",NOT(ISNUMBER(A1158))),"",IF(COUNTIFS($B$6:$B$1505,B1158&amp;"",$A$6:$A$1505,"&gt;"&amp;A1158)=0,1,0))</f>
        <v/>
      </c>
    </row>
    <row r="1159">
      <c r="A1159" s="13" t="n"/>
      <c r="B1159" s="5" t="n"/>
      <c r="C1159" s="17" t="n"/>
      <c r="D1159" s="5" t="n"/>
      <c r="E1159" s="5" t="n"/>
      <c r="F1159" s="6">
        <f>IF(B1159&amp;""="","",IFERROR(INDEX('الأصناف'!$B$6:$B$205,MATCH(B1159&amp;"",'الأصناف'!$A$6:$A$205,0))&amp;"","كود غير موجود"))</f>
        <v/>
      </c>
      <c r="G1159" s="22">
        <f>IF(OR(B1159&amp;""="",NOT(ISNUMBER(A1159))),"",IF(COUNTIFS($B$6:$B$1505,B1159&amp;"",$A$6:$A$1505,"&gt;"&amp;A1159)=0,1,0))</f>
        <v/>
      </c>
    </row>
    <row r="1160">
      <c r="A1160" s="13" t="n"/>
      <c r="B1160" s="5" t="n"/>
      <c r="C1160" s="17" t="n"/>
      <c r="D1160" s="5" t="n"/>
      <c r="E1160" s="5" t="n"/>
      <c r="F1160" s="6">
        <f>IF(B1160&amp;""="","",IFERROR(INDEX('الأصناف'!$B$6:$B$205,MATCH(B1160&amp;"",'الأصناف'!$A$6:$A$205,0))&amp;"","كود غير موجود"))</f>
        <v/>
      </c>
      <c r="G1160" s="22">
        <f>IF(OR(B1160&amp;""="",NOT(ISNUMBER(A1160))),"",IF(COUNTIFS($B$6:$B$1505,B1160&amp;"",$A$6:$A$1505,"&gt;"&amp;A1160)=0,1,0))</f>
        <v/>
      </c>
    </row>
    <row r="1161">
      <c r="A1161" s="13" t="n"/>
      <c r="B1161" s="5" t="n"/>
      <c r="C1161" s="17" t="n"/>
      <c r="D1161" s="5" t="n"/>
      <c r="E1161" s="5" t="n"/>
      <c r="F1161" s="6">
        <f>IF(B1161&amp;""="","",IFERROR(INDEX('الأصناف'!$B$6:$B$205,MATCH(B1161&amp;"",'الأصناف'!$A$6:$A$205,0))&amp;"","كود غير موجود"))</f>
        <v/>
      </c>
      <c r="G1161" s="22">
        <f>IF(OR(B1161&amp;""="",NOT(ISNUMBER(A1161))),"",IF(COUNTIFS($B$6:$B$1505,B1161&amp;"",$A$6:$A$1505,"&gt;"&amp;A1161)=0,1,0))</f>
        <v/>
      </c>
    </row>
    <row r="1162">
      <c r="A1162" s="13" t="n"/>
      <c r="B1162" s="5" t="n"/>
      <c r="C1162" s="17" t="n"/>
      <c r="D1162" s="5" t="n"/>
      <c r="E1162" s="5" t="n"/>
      <c r="F1162" s="6">
        <f>IF(B1162&amp;""="","",IFERROR(INDEX('الأصناف'!$B$6:$B$205,MATCH(B1162&amp;"",'الأصناف'!$A$6:$A$205,0))&amp;"","كود غير موجود"))</f>
        <v/>
      </c>
      <c r="G1162" s="22">
        <f>IF(OR(B1162&amp;""="",NOT(ISNUMBER(A1162))),"",IF(COUNTIFS($B$6:$B$1505,B1162&amp;"",$A$6:$A$1505,"&gt;"&amp;A1162)=0,1,0))</f>
        <v/>
      </c>
    </row>
    <row r="1163">
      <c r="A1163" s="13" t="n"/>
      <c r="B1163" s="5" t="n"/>
      <c r="C1163" s="17" t="n"/>
      <c r="D1163" s="5" t="n"/>
      <c r="E1163" s="5" t="n"/>
      <c r="F1163" s="6">
        <f>IF(B1163&amp;""="","",IFERROR(INDEX('الأصناف'!$B$6:$B$205,MATCH(B1163&amp;"",'الأصناف'!$A$6:$A$205,0))&amp;"","كود غير موجود"))</f>
        <v/>
      </c>
      <c r="G1163" s="22">
        <f>IF(OR(B1163&amp;""="",NOT(ISNUMBER(A1163))),"",IF(COUNTIFS($B$6:$B$1505,B1163&amp;"",$A$6:$A$1505,"&gt;"&amp;A1163)=0,1,0))</f>
        <v/>
      </c>
    </row>
    <row r="1164">
      <c r="A1164" s="13" t="n"/>
      <c r="B1164" s="5" t="n"/>
      <c r="C1164" s="17" t="n"/>
      <c r="D1164" s="5" t="n"/>
      <c r="E1164" s="5" t="n"/>
      <c r="F1164" s="6">
        <f>IF(B1164&amp;""="","",IFERROR(INDEX('الأصناف'!$B$6:$B$205,MATCH(B1164&amp;"",'الأصناف'!$A$6:$A$205,0))&amp;"","كود غير موجود"))</f>
        <v/>
      </c>
      <c r="G1164" s="22">
        <f>IF(OR(B1164&amp;""="",NOT(ISNUMBER(A1164))),"",IF(COUNTIFS($B$6:$B$1505,B1164&amp;"",$A$6:$A$1505,"&gt;"&amp;A1164)=0,1,0))</f>
        <v/>
      </c>
    </row>
    <row r="1165">
      <c r="A1165" s="13" t="n"/>
      <c r="B1165" s="5" t="n"/>
      <c r="C1165" s="17" t="n"/>
      <c r="D1165" s="5" t="n"/>
      <c r="E1165" s="5" t="n"/>
      <c r="F1165" s="6">
        <f>IF(B1165&amp;""="","",IFERROR(INDEX('الأصناف'!$B$6:$B$205,MATCH(B1165&amp;"",'الأصناف'!$A$6:$A$205,0))&amp;"","كود غير موجود"))</f>
        <v/>
      </c>
      <c r="G1165" s="22">
        <f>IF(OR(B1165&amp;""="",NOT(ISNUMBER(A1165))),"",IF(COUNTIFS($B$6:$B$1505,B1165&amp;"",$A$6:$A$1505,"&gt;"&amp;A1165)=0,1,0))</f>
        <v/>
      </c>
    </row>
    <row r="1166">
      <c r="A1166" s="13" t="n"/>
      <c r="B1166" s="5" t="n"/>
      <c r="C1166" s="17" t="n"/>
      <c r="D1166" s="5" t="n"/>
      <c r="E1166" s="5" t="n"/>
      <c r="F1166" s="6">
        <f>IF(B1166&amp;""="","",IFERROR(INDEX('الأصناف'!$B$6:$B$205,MATCH(B1166&amp;"",'الأصناف'!$A$6:$A$205,0))&amp;"","كود غير موجود"))</f>
        <v/>
      </c>
      <c r="G1166" s="22">
        <f>IF(OR(B1166&amp;""="",NOT(ISNUMBER(A1166))),"",IF(COUNTIFS($B$6:$B$1505,B1166&amp;"",$A$6:$A$1505,"&gt;"&amp;A1166)=0,1,0))</f>
        <v/>
      </c>
    </row>
    <row r="1167">
      <c r="A1167" s="13" t="n"/>
      <c r="B1167" s="5" t="n"/>
      <c r="C1167" s="17" t="n"/>
      <c r="D1167" s="5" t="n"/>
      <c r="E1167" s="5" t="n"/>
      <c r="F1167" s="6">
        <f>IF(B1167&amp;""="","",IFERROR(INDEX('الأصناف'!$B$6:$B$205,MATCH(B1167&amp;"",'الأصناف'!$A$6:$A$205,0))&amp;"","كود غير موجود"))</f>
        <v/>
      </c>
      <c r="G1167" s="22">
        <f>IF(OR(B1167&amp;""="",NOT(ISNUMBER(A1167))),"",IF(COUNTIFS($B$6:$B$1505,B1167&amp;"",$A$6:$A$1505,"&gt;"&amp;A1167)=0,1,0))</f>
        <v/>
      </c>
    </row>
    <row r="1168">
      <c r="A1168" s="13" t="n"/>
      <c r="B1168" s="5" t="n"/>
      <c r="C1168" s="17" t="n"/>
      <c r="D1168" s="5" t="n"/>
      <c r="E1168" s="5" t="n"/>
      <c r="F1168" s="6">
        <f>IF(B1168&amp;""="","",IFERROR(INDEX('الأصناف'!$B$6:$B$205,MATCH(B1168&amp;"",'الأصناف'!$A$6:$A$205,0))&amp;"","كود غير موجود"))</f>
        <v/>
      </c>
      <c r="G1168" s="22">
        <f>IF(OR(B1168&amp;""="",NOT(ISNUMBER(A1168))),"",IF(COUNTIFS($B$6:$B$1505,B1168&amp;"",$A$6:$A$1505,"&gt;"&amp;A1168)=0,1,0))</f>
        <v/>
      </c>
    </row>
    <row r="1169">
      <c r="A1169" s="13" t="n"/>
      <c r="B1169" s="5" t="n"/>
      <c r="C1169" s="17" t="n"/>
      <c r="D1169" s="5" t="n"/>
      <c r="E1169" s="5" t="n"/>
      <c r="F1169" s="6">
        <f>IF(B1169&amp;""="","",IFERROR(INDEX('الأصناف'!$B$6:$B$205,MATCH(B1169&amp;"",'الأصناف'!$A$6:$A$205,0))&amp;"","كود غير موجود"))</f>
        <v/>
      </c>
      <c r="G1169" s="22">
        <f>IF(OR(B1169&amp;""="",NOT(ISNUMBER(A1169))),"",IF(COUNTIFS($B$6:$B$1505,B1169&amp;"",$A$6:$A$1505,"&gt;"&amp;A1169)=0,1,0))</f>
        <v/>
      </c>
    </row>
    <row r="1170">
      <c r="A1170" s="13" t="n"/>
      <c r="B1170" s="5" t="n"/>
      <c r="C1170" s="17" t="n"/>
      <c r="D1170" s="5" t="n"/>
      <c r="E1170" s="5" t="n"/>
      <c r="F1170" s="6">
        <f>IF(B1170&amp;""="","",IFERROR(INDEX('الأصناف'!$B$6:$B$205,MATCH(B1170&amp;"",'الأصناف'!$A$6:$A$205,0))&amp;"","كود غير موجود"))</f>
        <v/>
      </c>
      <c r="G1170" s="22">
        <f>IF(OR(B1170&amp;""="",NOT(ISNUMBER(A1170))),"",IF(COUNTIFS($B$6:$B$1505,B1170&amp;"",$A$6:$A$1505,"&gt;"&amp;A1170)=0,1,0))</f>
        <v/>
      </c>
    </row>
    <row r="1171">
      <c r="A1171" s="13" t="n"/>
      <c r="B1171" s="5" t="n"/>
      <c r="C1171" s="17" t="n"/>
      <c r="D1171" s="5" t="n"/>
      <c r="E1171" s="5" t="n"/>
      <c r="F1171" s="6">
        <f>IF(B1171&amp;""="","",IFERROR(INDEX('الأصناف'!$B$6:$B$205,MATCH(B1171&amp;"",'الأصناف'!$A$6:$A$205,0))&amp;"","كود غير موجود"))</f>
        <v/>
      </c>
      <c r="G1171" s="22">
        <f>IF(OR(B1171&amp;""="",NOT(ISNUMBER(A1171))),"",IF(COUNTIFS($B$6:$B$1505,B1171&amp;"",$A$6:$A$1505,"&gt;"&amp;A1171)=0,1,0))</f>
        <v/>
      </c>
    </row>
    <row r="1172">
      <c r="A1172" s="13" t="n"/>
      <c r="B1172" s="5" t="n"/>
      <c r="C1172" s="17" t="n"/>
      <c r="D1172" s="5" t="n"/>
      <c r="E1172" s="5" t="n"/>
      <c r="F1172" s="6">
        <f>IF(B1172&amp;""="","",IFERROR(INDEX('الأصناف'!$B$6:$B$205,MATCH(B1172&amp;"",'الأصناف'!$A$6:$A$205,0))&amp;"","كود غير موجود"))</f>
        <v/>
      </c>
      <c r="G1172" s="22">
        <f>IF(OR(B1172&amp;""="",NOT(ISNUMBER(A1172))),"",IF(COUNTIFS($B$6:$B$1505,B1172&amp;"",$A$6:$A$1505,"&gt;"&amp;A1172)=0,1,0))</f>
        <v/>
      </c>
    </row>
    <row r="1173">
      <c r="A1173" s="13" t="n"/>
      <c r="B1173" s="5" t="n"/>
      <c r="C1173" s="17" t="n"/>
      <c r="D1173" s="5" t="n"/>
      <c r="E1173" s="5" t="n"/>
      <c r="F1173" s="6">
        <f>IF(B1173&amp;""="","",IFERROR(INDEX('الأصناف'!$B$6:$B$205,MATCH(B1173&amp;"",'الأصناف'!$A$6:$A$205,0))&amp;"","كود غير موجود"))</f>
        <v/>
      </c>
      <c r="G1173" s="22">
        <f>IF(OR(B1173&amp;""="",NOT(ISNUMBER(A1173))),"",IF(COUNTIFS($B$6:$B$1505,B1173&amp;"",$A$6:$A$1505,"&gt;"&amp;A1173)=0,1,0))</f>
        <v/>
      </c>
    </row>
    <row r="1174">
      <c r="A1174" s="13" t="n"/>
      <c r="B1174" s="5" t="n"/>
      <c r="C1174" s="17" t="n"/>
      <c r="D1174" s="5" t="n"/>
      <c r="E1174" s="5" t="n"/>
      <c r="F1174" s="6">
        <f>IF(B1174&amp;""="","",IFERROR(INDEX('الأصناف'!$B$6:$B$205,MATCH(B1174&amp;"",'الأصناف'!$A$6:$A$205,0))&amp;"","كود غير موجود"))</f>
        <v/>
      </c>
      <c r="G1174" s="22">
        <f>IF(OR(B1174&amp;""="",NOT(ISNUMBER(A1174))),"",IF(COUNTIFS($B$6:$B$1505,B1174&amp;"",$A$6:$A$1505,"&gt;"&amp;A1174)=0,1,0))</f>
        <v/>
      </c>
    </row>
    <row r="1175">
      <c r="A1175" s="13" t="n"/>
      <c r="B1175" s="5" t="n"/>
      <c r="C1175" s="17" t="n"/>
      <c r="D1175" s="5" t="n"/>
      <c r="E1175" s="5" t="n"/>
      <c r="F1175" s="6">
        <f>IF(B1175&amp;""="","",IFERROR(INDEX('الأصناف'!$B$6:$B$205,MATCH(B1175&amp;"",'الأصناف'!$A$6:$A$205,0))&amp;"","كود غير موجود"))</f>
        <v/>
      </c>
      <c r="G1175" s="22">
        <f>IF(OR(B1175&amp;""="",NOT(ISNUMBER(A1175))),"",IF(COUNTIFS($B$6:$B$1505,B1175&amp;"",$A$6:$A$1505,"&gt;"&amp;A1175)=0,1,0))</f>
        <v/>
      </c>
    </row>
    <row r="1176">
      <c r="A1176" s="13" t="n"/>
      <c r="B1176" s="5" t="n"/>
      <c r="C1176" s="17" t="n"/>
      <c r="D1176" s="5" t="n"/>
      <c r="E1176" s="5" t="n"/>
      <c r="F1176" s="6">
        <f>IF(B1176&amp;""="","",IFERROR(INDEX('الأصناف'!$B$6:$B$205,MATCH(B1176&amp;"",'الأصناف'!$A$6:$A$205,0))&amp;"","كود غير موجود"))</f>
        <v/>
      </c>
      <c r="G1176" s="22">
        <f>IF(OR(B1176&amp;""="",NOT(ISNUMBER(A1176))),"",IF(COUNTIFS($B$6:$B$1505,B1176&amp;"",$A$6:$A$1505,"&gt;"&amp;A1176)=0,1,0))</f>
        <v/>
      </c>
    </row>
    <row r="1177">
      <c r="A1177" s="13" t="n"/>
      <c r="B1177" s="5" t="n"/>
      <c r="C1177" s="17" t="n"/>
      <c r="D1177" s="5" t="n"/>
      <c r="E1177" s="5" t="n"/>
      <c r="F1177" s="6">
        <f>IF(B1177&amp;""="","",IFERROR(INDEX('الأصناف'!$B$6:$B$205,MATCH(B1177&amp;"",'الأصناف'!$A$6:$A$205,0))&amp;"","كود غير موجود"))</f>
        <v/>
      </c>
      <c r="G1177" s="22">
        <f>IF(OR(B1177&amp;""="",NOT(ISNUMBER(A1177))),"",IF(COUNTIFS($B$6:$B$1505,B1177&amp;"",$A$6:$A$1505,"&gt;"&amp;A1177)=0,1,0))</f>
        <v/>
      </c>
    </row>
    <row r="1178">
      <c r="A1178" s="13" t="n"/>
      <c r="B1178" s="5" t="n"/>
      <c r="C1178" s="17" t="n"/>
      <c r="D1178" s="5" t="n"/>
      <c r="E1178" s="5" t="n"/>
      <c r="F1178" s="6">
        <f>IF(B1178&amp;""="","",IFERROR(INDEX('الأصناف'!$B$6:$B$205,MATCH(B1178&amp;"",'الأصناف'!$A$6:$A$205,0))&amp;"","كود غير موجود"))</f>
        <v/>
      </c>
      <c r="G1178" s="22">
        <f>IF(OR(B1178&amp;""="",NOT(ISNUMBER(A1178))),"",IF(COUNTIFS($B$6:$B$1505,B1178&amp;"",$A$6:$A$1505,"&gt;"&amp;A1178)=0,1,0))</f>
        <v/>
      </c>
    </row>
    <row r="1179">
      <c r="A1179" s="13" t="n"/>
      <c r="B1179" s="5" t="n"/>
      <c r="C1179" s="17" t="n"/>
      <c r="D1179" s="5" t="n"/>
      <c r="E1179" s="5" t="n"/>
      <c r="F1179" s="6">
        <f>IF(B1179&amp;""="","",IFERROR(INDEX('الأصناف'!$B$6:$B$205,MATCH(B1179&amp;"",'الأصناف'!$A$6:$A$205,0))&amp;"","كود غير موجود"))</f>
        <v/>
      </c>
      <c r="G1179" s="22">
        <f>IF(OR(B1179&amp;""="",NOT(ISNUMBER(A1179))),"",IF(COUNTIFS($B$6:$B$1505,B1179&amp;"",$A$6:$A$1505,"&gt;"&amp;A1179)=0,1,0))</f>
        <v/>
      </c>
    </row>
    <row r="1180">
      <c r="A1180" s="13" t="n"/>
      <c r="B1180" s="5" t="n"/>
      <c r="C1180" s="17" t="n"/>
      <c r="D1180" s="5" t="n"/>
      <c r="E1180" s="5" t="n"/>
      <c r="F1180" s="6">
        <f>IF(B1180&amp;""="","",IFERROR(INDEX('الأصناف'!$B$6:$B$205,MATCH(B1180&amp;"",'الأصناف'!$A$6:$A$205,0))&amp;"","كود غير موجود"))</f>
        <v/>
      </c>
      <c r="G1180" s="22">
        <f>IF(OR(B1180&amp;""="",NOT(ISNUMBER(A1180))),"",IF(COUNTIFS($B$6:$B$1505,B1180&amp;"",$A$6:$A$1505,"&gt;"&amp;A1180)=0,1,0))</f>
        <v/>
      </c>
    </row>
    <row r="1181">
      <c r="A1181" s="13" t="n"/>
      <c r="B1181" s="5" t="n"/>
      <c r="C1181" s="17" t="n"/>
      <c r="D1181" s="5" t="n"/>
      <c r="E1181" s="5" t="n"/>
      <c r="F1181" s="6">
        <f>IF(B1181&amp;""="","",IFERROR(INDEX('الأصناف'!$B$6:$B$205,MATCH(B1181&amp;"",'الأصناف'!$A$6:$A$205,0))&amp;"","كود غير موجود"))</f>
        <v/>
      </c>
      <c r="G1181" s="22">
        <f>IF(OR(B1181&amp;""="",NOT(ISNUMBER(A1181))),"",IF(COUNTIFS($B$6:$B$1505,B1181&amp;"",$A$6:$A$1505,"&gt;"&amp;A1181)=0,1,0))</f>
        <v/>
      </c>
    </row>
    <row r="1182">
      <c r="A1182" s="13" t="n"/>
      <c r="B1182" s="5" t="n"/>
      <c r="C1182" s="17" t="n"/>
      <c r="D1182" s="5" t="n"/>
      <c r="E1182" s="5" t="n"/>
      <c r="F1182" s="6">
        <f>IF(B1182&amp;""="","",IFERROR(INDEX('الأصناف'!$B$6:$B$205,MATCH(B1182&amp;"",'الأصناف'!$A$6:$A$205,0))&amp;"","كود غير موجود"))</f>
        <v/>
      </c>
      <c r="G1182" s="22">
        <f>IF(OR(B1182&amp;""="",NOT(ISNUMBER(A1182))),"",IF(COUNTIFS($B$6:$B$1505,B1182&amp;"",$A$6:$A$1505,"&gt;"&amp;A1182)=0,1,0))</f>
        <v/>
      </c>
    </row>
    <row r="1183">
      <c r="A1183" s="13" t="n"/>
      <c r="B1183" s="5" t="n"/>
      <c r="C1183" s="17" t="n"/>
      <c r="D1183" s="5" t="n"/>
      <c r="E1183" s="5" t="n"/>
      <c r="F1183" s="6">
        <f>IF(B1183&amp;""="","",IFERROR(INDEX('الأصناف'!$B$6:$B$205,MATCH(B1183&amp;"",'الأصناف'!$A$6:$A$205,0))&amp;"","كود غير موجود"))</f>
        <v/>
      </c>
      <c r="G1183" s="22">
        <f>IF(OR(B1183&amp;""="",NOT(ISNUMBER(A1183))),"",IF(COUNTIFS($B$6:$B$1505,B1183&amp;"",$A$6:$A$1505,"&gt;"&amp;A1183)=0,1,0))</f>
        <v/>
      </c>
    </row>
    <row r="1184">
      <c r="A1184" s="13" t="n"/>
      <c r="B1184" s="5" t="n"/>
      <c r="C1184" s="17" t="n"/>
      <c r="D1184" s="5" t="n"/>
      <c r="E1184" s="5" t="n"/>
      <c r="F1184" s="6">
        <f>IF(B1184&amp;""="","",IFERROR(INDEX('الأصناف'!$B$6:$B$205,MATCH(B1184&amp;"",'الأصناف'!$A$6:$A$205,0))&amp;"","كود غير موجود"))</f>
        <v/>
      </c>
      <c r="G1184" s="22">
        <f>IF(OR(B1184&amp;""="",NOT(ISNUMBER(A1184))),"",IF(COUNTIFS($B$6:$B$1505,B1184&amp;"",$A$6:$A$1505,"&gt;"&amp;A1184)=0,1,0))</f>
        <v/>
      </c>
    </row>
    <row r="1185">
      <c r="A1185" s="13" t="n"/>
      <c r="B1185" s="5" t="n"/>
      <c r="C1185" s="17" t="n"/>
      <c r="D1185" s="5" t="n"/>
      <c r="E1185" s="5" t="n"/>
      <c r="F1185" s="6">
        <f>IF(B1185&amp;""="","",IFERROR(INDEX('الأصناف'!$B$6:$B$205,MATCH(B1185&amp;"",'الأصناف'!$A$6:$A$205,0))&amp;"","كود غير موجود"))</f>
        <v/>
      </c>
      <c r="G1185" s="22">
        <f>IF(OR(B1185&amp;""="",NOT(ISNUMBER(A1185))),"",IF(COUNTIFS($B$6:$B$1505,B1185&amp;"",$A$6:$A$1505,"&gt;"&amp;A1185)=0,1,0))</f>
        <v/>
      </c>
    </row>
    <row r="1186">
      <c r="A1186" s="13" t="n"/>
      <c r="B1186" s="5" t="n"/>
      <c r="C1186" s="17" t="n"/>
      <c r="D1186" s="5" t="n"/>
      <c r="E1186" s="5" t="n"/>
      <c r="F1186" s="6">
        <f>IF(B1186&amp;""="","",IFERROR(INDEX('الأصناف'!$B$6:$B$205,MATCH(B1186&amp;"",'الأصناف'!$A$6:$A$205,0))&amp;"","كود غير موجود"))</f>
        <v/>
      </c>
      <c r="G1186" s="22">
        <f>IF(OR(B1186&amp;""="",NOT(ISNUMBER(A1186))),"",IF(COUNTIFS($B$6:$B$1505,B1186&amp;"",$A$6:$A$1505,"&gt;"&amp;A1186)=0,1,0))</f>
        <v/>
      </c>
    </row>
    <row r="1187">
      <c r="A1187" s="13" t="n"/>
      <c r="B1187" s="5" t="n"/>
      <c r="C1187" s="17" t="n"/>
      <c r="D1187" s="5" t="n"/>
      <c r="E1187" s="5" t="n"/>
      <c r="F1187" s="6">
        <f>IF(B1187&amp;""="","",IFERROR(INDEX('الأصناف'!$B$6:$B$205,MATCH(B1187&amp;"",'الأصناف'!$A$6:$A$205,0))&amp;"","كود غير موجود"))</f>
        <v/>
      </c>
      <c r="G1187" s="22">
        <f>IF(OR(B1187&amp;""="",NOT(ISNUMBER(A1187))),"",IF(COUNTIFS($B$6:$B$1505,B1187&amp;"",$A$6:$A$1505,"&gt;"&amp;A1187)=0,1,0))</f>
        <v/>
      </c>
    </row>
    <row r="1188">
      <c r="A1188" s="13" t="n"/>
      <c r="B1188" s="5" t="n"/>
      <c r="C1188" s="17" t="n"/>
      <c r="D1188" s="5" t="n"/>
      <c r="E1188" s="5" t="n"/>
      <c r="F1188" s="6">
        <f>IF(B1188&amp;""="","",IFERROR(INDEX('الأصناف'!$B$6:$B$205,MATCH(B1188&amp;"",'الأصناف'!$A$6:$A$205,0))&amp;"","كود غير موجود"))</f>
        <v/>
      </c>
      <c r="G1188" s="22">
        <f>IF(OR(B1188&amp;""="",NOT(ISNUMBER(A1188))),"",IF(COUNTIFS($B$6:$B$1505,B1188&amp;"",$A$6:$A$1505,"&gt;"&amp;A1188)=0,1,0))</f>
        <v/>
      </c>
    </row>
    <row r="1189">
      <c r="A1189" s="13" t="n"/>
      <c r="B1189" s="5" t="n"/>
      <c r="C1189" s="17" t="n"/>
      <c r="D1189" s="5" t="n"/>
      <c r="E1189" s="5" t="n"/>
      <c r="F1189" s="6">
        <f>IF(B1189&amp;""="","",IFERROR(INDEX('الأصناف'!$B$6:$B$205,MATCH(B1189&amp;"",'الأصناف'!$A$6:$A$205,0))&amp;"","كود غير موجود"))</f>
        <v/>
      </c>
      <c r="G1189" s="22">
        <f>IF(OR(B1189&amp;""="",NOT(ISNUMBER(A1189))),"",IF(COUNTIFS($B$6:$B$1505,B1189&amp;"",$A$6:$A$1505,"&gt;"&amp;A1189)=0,1,0))</f>
        <v/>
      </c>
    </row>
    <row r="1190">
      <c r="A1190" s="13" t="n"/>
      <c r="B1190" s="5" t="n"/>
      <c r="C1190" s="17" t="n"/>
      <c r="D1190" s="5" t="n"/>
      <c r="E1190" s="5" t="n"/>
      <c r="F1190" s="6">
        <f>IF(B1190&amp;""="","",IFERROR(INDEX('الأصناف'!$B$6:$B$205,MATCH(B1190&amp;"",'الأصناف'!$A$6:$A$205,0))&amp;"","كود غير موجود"))</f>
        <v/>
      </c>
      <c r="G1190" s="22">
        <f>IF(OR(B1190&amp;""="",NOT(ISNUMBER(A1190))),"",IF(COUNTIFS($B$6:$B$1505,B1190&amp;"",$A$6:$A$1505,"&gt;"&amp;A1190)=0,1,0))</f>
        <v/>
      </c>
    </row>
    <row r="1191">
      <c r="A1191" s="13" t="n"/>
      <c r="B1191" s="5" t="n"/>
      <c r="C1191" s="17" t="n"/>
      <c r="D1191" s="5" t="n"/>
      <c r="E1191" s="5" t="n"/>
      <c r="F1191" s="6">
        <f>IF(B1191&amp;""="","",IFERROR(INDEX('الأصناف'!$B$6:$B$205,MATCH(B1191&amp;"",'الأصناف'!$A$6:$A$205,0))&amp;"","كود غير موجود"))</f>
        <v/>
      </c>
      <c r="G1191" s="22">
        <f>IF(OR(B1191&amp;""="",NOT(ISNUMBER(A1191))),"",IF(COUNTIFS($B$6:$B$1505,B1191&amp;"",$A$6:$A$1505,"&gt;"&amp;A1191)=0,1,0))</f>
        <v/>
      </c>
    </row>
    <row r="1192">
      <c r="A1192" s="13" t="n"/>
      <c r="B1192" s="5" t="n"/>
      <c r="C1192" s="17" t="n"/>
      <c r="D1192" s="5" t="n"/>
      <c r="E1192" s="5" t="n"/>
      <c r="F1192" s="6">
        <f>IF(B1192&amp;""="","",IFERROR(INDEX('الأصناف'!$B$6:$B$205,MATCH(B1192&amp;"",'الأصناف'!$A$6:$A$205,0))&amp;"","كود غير موجود"))</f>
        <v/>
      </c>
      <c r="G1192" s="22">
        <f>IF(OR(B1192&amp;""="",NOT(ISNUMBER(A1192))),"",IF(COUNTIFS($B$6:$B$1505,B1192&amp;"",$A$6:$A$1505,"&gt;"&amp;A1192)=0,1,0))</f>
        <v/>
      </c>
    </row>
    <row r="1193">
      <c r="A1193" s="13" t="n"/>
      <c r="B1193" s="5" t="n"/>
      <c r="C1193" s="17" t="n"/>
      <c r="D1193" s="5" t="n"/>
      <c r="E1193" s="5" t="n"/>
      <c r="F1193" s="6">
        <f>IF(B1193&amp;""="","",IFERROR(INDEX('الأصناف'!$B$6:$B$205,MATCH(B1193&amp;"",'الأصناف'!$A$6:$A$205,0))&amp;"","كود غير موجود"))</f>
        <v/>
      </c>
      <c r="G1193" s="22">
        <f>IF(OR(B1193&amp;""="",NOT(ISNUMBER(A1193))),"",IF(COUNTIFS($B$6:$B$1505,B1193&amp;"",$A$6:$A$1505,"&gt;"&amp;A1193)=0,1,0))</f>
        <v/>
      </c>
    </row>
    <row r="1194">
      <c r="A1194" s="13" t="n"/>
      <c r="B1194" s="5" t="n"/>
      <c r="C1194" s="17" t="n"/>
      <c r="D1194" s="5" t="n"/>
      <c r="E1194" s="5" t="n"/>
      <c r="F1194" s="6">
        <f>IF(B1194&amp;""="","",IFERROR(INDEX('الأصناف'!$B$6:$B$205,MATCH(B1194&amp;"",'الأصناف'!$A$6:$A$205,0))&amp;"","كود غير موجود"))</f>
        <v/>
      </c>
      <c r="G1194" s="22">
        <f>IF(OR(B1194&amp;""="",NOT(ISNUMBER(A1194))),"",IF(COUNTIFS($B$6:$B$1505,B1194&amp;"",$A$6:$A$1505,"&gt;"&amp;A1194)=0,1,0))</f>
        <v/>
      </c>
    </row>
    <row r="1195">
      <c r="A1195" s="13" t="n"/>
      <c r="B1195" s="5" t="n"/>
      <c r="C1195" s="17" t="n"/>
      <c r="D1195" s="5" t="n"/>
      <c r="E1195" s="5" t="n"/>
      <c r="F1195" s="6">
        <f>IF(B1195&amp;""="","",IFERROR(INDEX('الأصناف'!$B$6:$B$205,MATCH(B1195&amp;"",'الأصناف'!$A$6:$A$205,0))&amp;"","كود غير موجود"))</f>
        <v/>
      </c>
      <c r="G1195" s="22">
        <f>IF(OR(B1195&amp;""="",NOT(ISNUMBER(A1195))),"",IF(COUNTIFS($B$6:$B$1505,B1195&amp;"",$A$6:$A$1505,"&gt;"&amp;A1195)=0,1,0))</f>
        <v/>
      </c>
    </row>
    <row r="1196">
      <c r="A1196" s="13" t="n"/>
      <c r="B1196" s="5" t="n"/>
      <c r="C1196" s="17" t="n"/>
      <c r="D1196" s="5" t="n"/>
      <c r="E1196" s="5" t="n"/>
      <c r="F1196" s="6">
        <f>IF(B1196&amp;""="","",IFERROR(INDEX('الأصناف'!$B$6:$B$205,MATCH(B1196&amp;"",'الأصناف'!$A$6:$A$205,0))&amp;"","كود غير موجود"))</f>
        <v/>
      </c>
      <c r="G1196" s="22">
        <f>IF(OR(B1196&amp;""="",NOT(ISNUMBER(A1196))),"",IF(COUNTIFS($B$6:$B$1505,B1196&amp;"",$A$6:$A$1505,"&gt;"&amp;A1196)=0,1,0))</f>
        <v/>
      </c>
    </row>
    <row r="1197">
      <c r="A1197" s="13" t="n"/>
      <c r="B1197" s="5" t="n"/>
      <c r="C1197" s="17" t="n"/>
      <c r="D1197" s="5" t="n"/>
      <c r="E1197" s="5" t="n"/>
      <c r="F1197" s="6">
        <f>IF(B1197&amp;""="","",IFERROR(INDEX('الأصناف'!$B$6:$B$205,MATCH(B1197&amp;"",'الأصناف'!$A$6:$A$205,0))&amp;"","كود غير موجود"))</f>
        <v/>
      </c>
      <c r="G1197" s="22">
        <f>IF(OR(B1197&amp;""="",NOT(ISNUMBER(A1197))),"",IF(COUNTIFS($B$6:$B$1505,B1197&amp;"",$A$6:$A$1505,"&gt;"&amp;A1197)=0,1,0))</f>
        <v/>
      </c>
    </row>
    <row r="1198">
      <c r="A1198" s="13" t="n"/>
      <c r="B1198" s="5" t="n"/>
      <c r="C1198" s="17" t="n"/>
      <c r="D1198" s="5" t="n"/>
      <c r="E1198" s="5" t="n"/>
      <c r="F1198" s="6">
        <f>IF(B1198&amp;""="","",IFERROR(INDEX('الأصناف'!$B$6:$B$205,MATCH(B1198&amp;"",'الأصناف'!$A$6:$A$205,0))&amp;"","كود غير موجود"))</f>
        <v/>
      </c>
      <c r="G1198" s="22">
        <f>IF(OR(B1198&amp;""="",NOT(ISNUMBER(A1198))),"",IF(COUNTIFS($B$6:$B$1505,B1198&amp;"",$A$6:$A$1505,"&gt;"&amp;A1198)=0,1,0))</f>
        <v/>
      </c>
    </row>
    <row r="1199">
      <c r="A1199" s="13" t="n"/>
      <c r="B1199" s="5" t="n"/>
      <c r="C1199" s="17" t="n"/>
      <c r="D1199" s="5" t="n"/>
      <c r="E1199" s="5" t="n"/>
      <c r="F1199" s="6">
        <f>IF(B1199&amp;""="","",IFERROR(INDEX('الأصناف'!$B$6:$B$205,MATCH(B1199&amp;"",'الأصناف'!$A$6:$A$205,0))&amp;"","كود غير موجود"))</f>
        <v/>
      </c>
      <c r="G1199" s="22">
        <f>IF(OR(B1199&amp;""="",NOT(ISNUMBER(A1199))),"",IF(COUNTIFS($B$6:$B$1505,B1199&amp;"",$A$6:$A$1505,"&gt;"&amp;A1199)=0,1,0))</f>
        <v/>
      </c>
    </row>
    <row r="1200">
      <c r="A1200" s="13" t="n"/>
      <c r="B1200" s="5" t="n"/>
      <c r="C1200" s="17" t="n"/>
      <c r="D1200" s="5" t="n"/>
      <c r="E1200" s="5" t="n"/>
      <c r="F1200" s="6">
        <f>IF(B1200&amp;""="","",IFERROR(INDEX('الأصناف'!$B$6:$B$205,MATCH(B1200&amp;"",'الأصناف'!$A$6:$A$205,0))&amp;"","كود غير موجود"))</f>
        <v/>
      </c>
      <c r="G1200" s="22">
        <f>IF(OR(B1200&amp;""="",NOT(ISNUMBER(A1200))),"",IF(COUNTIFS($B$6:$B$1505,B1200&amp;"",$A$6:$A$1505,"&gt;"&amp;A1200)=0,1,0))</f>
        <v/>
      </c>
    </row>
    <row r="1201">
      <c r="A1201" s="13" t="n"/>
      <c r="B1201" s="5" t="n"/>
      <c r="C1201" s="17" t="n"/>
      <c r="D1201" s="5" t="n"/>
      <c r="E1201" s="5" t="n"/>
      <c r="F1201" s="6">
        <f>IF(B1201&amp;""="","",IFERROR(INDEX('الأصناف'!$B$6:$B$205,MATCH(B1201&amp;"",'الأصناف'!$A$6:$A$205,0))&amp;"","كود غير موجود"))</f>
        <v/>
      </c>
      <c r="G1201" s="22">
        <f>IF(OR(B1201&amp;""="",NOT(ISNUMBER(A1201))),"",IF(COUNTIFS($B$6:$B$1505,B1201&amp;"",$A$6:$A$1505,"&gt;"&amp;A1201)=0,1,0))</f>
        <v/>
      </c>
    </row>
    <row r="1202">
      <c r="A1202" s="13" t="n"/>
      <c r="B1202" s="5" t="n"/>
      <c r="C1202" s="17" t="n"/>
      <c r="D1202" s="5" t="n"/>
      <c r="E1202" s="5" t="n"/>
      <c r="F1202" s="6">
        <f>IF(B1202&amp;""="","",IFERROR(INDEX('الأصناف'!$B$6:$B$205,MATCH(B1202&amp;"",'الأصناف'!$A$6:$A$205,0))&amp;"","كود غير موجود"))</f>
        <v/>
      </c>
      <c r="G1202" s="22">
        <f>IF(OR(B1202&amp;""="",NOT(ISNUMBER(A1202))),"",IF(COUNTIFS($B$6:$B$1505,B1202&amp;"",$A$6:$A$1505,"&gt;"&amp;A1202)=0,1,0))</f>
        <v/>
      </c>
    </row>
    <row r="1203">
      <c r="A1203" s="13" t="n"/>
      <c r="B1203" s="5" t="n"/>
      <c r="C1203" s="17" t="n"/>
      <c r="D1203" s="5" t="n"/>
      <c r="E1203" s="5" t="n"/>
      <c r="F1203" s="6">
        <f>IF(B1203&amp;""="","",IFERROR(INDEX('الأصناف'!$B$6:$B$205,MATCH(B1203&amp;"",'الأصناف'!$A$6:$A$205,0))&amp;"","كود غير موجود"))</f>
        <v/>
      </c>
      <c r="G1203" s="22">
        <f>IF(OR(B1203&amp;""="",NOT(ISNUMBER(A1203))),"",IF(COUNTIFS($B$6:$B$1505,B1203&amp;"",$A$6:$A$1505,"&gt;"&amp;A1203)=0,1,0))</f>
        <v/>
      </c>
    </row>
    <row r="1204">
      <c r="A1204" s="13" t="n"/>
      <c r="B1204" s="5" t="n"/>
      <c r="C1204" s="17" t="n"/>
      <c r="D1204" s="5" t="n"/>
      <c r="E1204" s="5" t="n"/>
      <c r="F1204" s="6">
        <f>IF(B1204&amp;""="","",IFERROR(INDEX('الأصناف'!$B$6:$B$205,MATCH(B1204&amp;"",'الأصناف'!$A$6:$A$205,0))&amp;"","كود غير موجود"))</f>
        <v/>
      </c>
      <c r="G1204" s="22">
        <f>IF(OR(B1204&amp;""="",NOT(ISNUMBER(A1204))),"",IF(COUNTIFS($B$6:$B$1505,B1204&amp;"",$A$6:$A$1505,"&gt;"&amp;A1204)=0,1,0))</f>
        <v/>
      </c>
    </row>
    <row r="1205">
      <c r="A1205" s="13" t="n"/>
      <c r="B1205" s="5" t="n"/>
      <c r="C1205" s="17" t="n"/>
      <c r="D1205" s="5" t="n"/>
      <c r="E1205" s="5" t="n"/>
      <c r="F1205" s="6">
        <f>IF(B1205&amp;""="","",IFERROR(INDEX('الأصناف'!$B$6:$B$205,MATCH(B1205&amp;"",'الأصناف'!$A$6:$A$205,0))&amp;"","كود غير موجود"))</f>
        <v/>
      </c>
      <c r="G1205" s="22">
        <f>IF(OR(B1205&amp;""="",NOT(ISNUMBER(A1205))),"",IF(COUNTIFS($B$6:$B$1505,B1205&amp;"",$A$6:$A$1505,"&gt;"&amp;A1205)=0,1,0))</f>
        <v/>
      </c>
    </row>
    <row r="1206">
      <c r="A1206" s="13" t="n"/>
      <c r="B1206" s="5" t="n"/>
      <c r="C1206" s="17" t="n"/>
      <c r="D1206" s="5" t="n"/>
      <c r="E1206" s="5" t="n"/>
      <c r="F1206" s="6">
        <f>IF(B1206&amp;""="","",IFERROR(INDEX('الأصناف'!$B$6:$B$205,MATCH(B1206&amp;"",'الأصناف'!$A$6:$A$205,0))&amp;"","كود غير موجود"))</f>
        <v/>
      </c>
      <c r="G1206" s="22">
        <f>IF(OR(B1206&amp;""="",NOT(ISNUMBER(A1206))),"",IF(COUNTIFS($B$6:$B$1505,B1206&amp;"",$A$6:$A$1505,"&gt;"&amp;A1206)=0,1,0))</f>
        <v/>
      </c>
    </row>
    <row r="1207">
      <c r="A1207" s="13" t="n"/>
      <c r="B1207" s="5" t="n"/>
      <c r="C1207" s="17" t="n"/>
      <c r="D1207" s="5" t="n"/>
      <c r="E1207" s="5" t="n"/>
      <c r="F1207" s="6">
        <f>IF(B1207&amp;""="","",IFERROR(INDEX('الأصناف'!$B$6:$B$205,MATCH(B1207&amp;"",'الأصناف'!$A$6:$A$205,0))&amp;"","كود غير موجود"))</f>
        <v/>
      </c>
      <c r="G1207" s="22">
        <f>IF(OR(B1207&amp;""="",NOT(ISNUMBER(A1207))),"",IF(COUNTIFS($B$6:$B$1505,B1207&amp;"",$A$6:$A$1505,"&gt;"&amp;A1207)=0,1,0))</f>
        <v/>
      </c>
    </row>
    <row r="1208">
      <c r="A1208" s="13" t="n"/>
      <c r="B1208" s="5" t="n"/>
      <c r="C1208" s="17" t="n"/>
      <c r="D1208" s="5" t="n"/>
      <c r="E1208" s="5" t="n"/>
      <c r="F1208" s="6">
        <f>IF(B1208&amp;""="","",IFERROR(INDEX('الأصناف'!$B$6:$B$205,MATCH(B1208&amp;"",'الأصناف'!$A$6:$A$205,0))&amp;"","كود غير موجود"))</f>
        <v/>
      </c>
      <c r="G1208" s="22">
        <f>IF(OR(B1208&amp;""="",NOT(ISNUMBER(A1208))),"",IF(COUNTIFS($B$6:$B$1505,B1208&amp;"",$A$6:$A$1505,"&gt;"&amp;A1208)=0,1,0))</f>
        <v/>
      </c>
    </row>
    <row r="1209">
      <c r="A1209" s="13" t="n"/>
      <c r="B1209" s="5" t="n"/>
      <c r="C1209" s="17" t="n"/>
      <c r="D1209" s="5" t="n"/>
      <c r="E1209" s="5" t="n"/>
      <c r="F1209" s="6">
        <f>IF(B1209&amp;""="","",IFERROR(INDEX('الأصناف'!$B$6:$B$205,MATCH(B1209&amp;"",'الأصناف'!$A$6:$A$205,0))&amp;"","كود غير موجود"))</f>
        <v/>
      </c>
      <c r="G1209" s="22">
        <f>IF(OR(B1209&amp;""="",NOT(ISNUMBER(A1209))),"",IF(COUNTIFS($B$6:$B$1505,B1209&amp;"",$A$6:$A$1505,"&gt;"&amp;A1209)=0,1,0))</f>
        <v/>
      </c>
    </row>
    <row r="1210">
      <c r="A1210" s="13" t="n"/>
      <c r="B1210" s="5" t="n"/>
      <c r="C1210" s="17" t="n"/>
      <c r="D1210" s="5" t="n"/>
      <c r="E1210" s="5" t="n"/>
      <c r="F1210" s="6">
        <f>IF(B1210&amp;""="","",IFERROR(INDEX('الأصناف'!$B$6:$B$205,MATCH(B1210&amp;"",'الأصناف'!$A$6:$A$205,0))&amp;"","كود غير موجود"))</f>
        <v/>
      </c>
      <c r="G1210" s="22">
        <f>IF(OR(B1210&amp;""="",NOT(ISNUMBER(A1210))),"",IF(COUNTIFS($B$6:$B$1505,B1210&amp;"",$A$6:$A$1505,"&gt;"&amp;A1210)=0,1,0))</f>
        <v/>
      </c>
    </row>
    <row r="1211">
      <c r="A1211" s="13" t="n"/>
      <c r="B1211" s="5" t="n"/>
      <c r="C1211" s="17" t="n"/>
      <c r="D1211" s="5" t="n"/>
      <c r="E1211" s="5" t="n"/>
      <c r="F1211" s="6">
        <f>IF(B1211&amp;""="","",IFERROR(INDEX('الأصناف'!$B$6:$B$205,MATCH(B1211&amp;"",'الأصناف'!$A$6:$A$205,0))&amp;"","كود غير موجود"))</f>
        <v/>
      </c>
      <c r="G1211" s="22">
        <f>IF(OR(B1211&amp;""="",NOT(ISNUMBER(A1211))),"",IF(COUNTIFS($B$6:$B$1505,B1211&amp;"",$A$6:$A$1505,"&gt;"&amp;A1211)=0,1,0))</f>
        <v/>
      </c>
    </row>
    <row r="1212">
      <c r="A1212" s="13" t="n"/>
      <c r="B1212" s="5" t="n"/>
      <c r="C1212" s="17" t="n"/>
      <c r="D1212" s="5" t="n"/>
      <c r="E1212" s="5" t="n"/>
      <c r="F1212" s="6">
        <f>IF(B1212&amp;""="","",IFERROR(INDEX('الأصناف'!$B$6:$B$205,MATCH(B1212&amp;"",'الأصناف'!$A$6:$A$205,0))&amp;"","كود غير موجود"))</f>
        <v/>
      </c>
      <c r="G1212" s="22">
        <f>IF(OR(B1212&amp;""="",NOT(ISNUMBER(A1212))),"",IF(COUNTIFS($B$6:$B$1505,B1212&amp;"",$A$6:$A$1505,"&gt;"&amp;A1212)=0,1,0))</f>
        <v/>
      </c>
    </row>
    <row r="1213">
      <c r="A1213" s="13" t="n"/>
      <c r="B1213" s="5" t="n"/>
      <c r="C1213" s="17" t="n"/>
      <c r="D1213" s="5" t="n"/>
      <c r="E1213" s="5" t="n"/>
      <c r="F1213" s="6">
        <f>IF(B1213&amp;""="","",IFERROR(INDEX('الأصناف'!$B$6:$B$205,MATCH(B1213&amp;"",'الأصناف'!$A$6:$A$205,0))&amp;"","كود غير موجود"))</f>
        <v/>
      </c>
      <c r="G1213" s="22">
        <f>IF(OR(B1213&amp;""="",NOT(ISNUMBER(A1213))),"",IF(COUNTIFS($B$6:$B$1505,B1213&amp;"",$A$6:$A$1505,"&gt;"&amp;A1213)=0,1,0))</f>
        <v/>
      </c>
    </row>
    <row r="1214">
      <c r="A1214" s="13" t="n"/>
      <c r="B1214" s="5" t="n"/>
      <c r="C1214" s="17" t="n"/>
      <c r="D1214" s="5" t="n"/>
      <c r="E1214" s="5" t="n"/>
      <c r="F1214" s="6">
        <f>IF(B1214&amp;""="","",IFERROR(INDEX('الأصناف'!$B$6:$B$205,MATCH(B1214&amp;"",'الأصناف'!$A$6:$A$205,0))&amp;"","كود غير موجود"))</f>
        <v/>
      </c>
      <c r="G1214" s="22">
        <f>IF(OR(B1214&amp;""="",NOT(ISNUMBER(A1214))),"",IF(COUNTIFS($B$6:$B$1505,B1214&amp;"",$A$6:$A$1505,"&gt;"&amp;A1214)=0,1,0))</f>
        <v/>
      </c>
    </row>
    <row r="1215">
      <c r="A1215" s="13" t="n"/>
      <c r="B1215" s="5" t="n"/>
      <c r="C1215" s="17" t="n"/>
      <c r="D1215" s="5" t="n"/>
      <c r="E1215" s="5" t="n"/>
      <c r="F1215" s="6">
        <f>IF(B1215&amp;""="","",IFERROR(INDEX('الأصناف'!$B$6:$B$205,MATCH(B1215&amp;"",'الأصناف'!$A$6:$A$205,0))&amp;"","كود غير موجود"))</f>
        <v/>
      </c>
      <c r="G1215" s="22">
        <f>IF(OR(B1215&amp;""="",NOT(ISNUMBER(A1215))),"",IF(COUNTIFS($B$6:$B$1505,B1215&amp;"",$A$6:$A$1505,"&gt;"&amp;A1215)=0,1,0))</f>
        <v/>
      </c>
    </row>
    <row r="1216">
      <c r="A1216" s="13" t="n"/>
      <c r="B1216" s="5" t="n"/>
      <c r="C1216" s="17" t="n"/>
      <c r="D1216" s="5" t="n"/>
      <c r="E1216" s="5" t="n"/>
      <c r="F1216" s="6">
        <f>IF(B1216&amp;""="","",IFERROR(INDEX('الأصناف'!$B$6:$B$205,MATCH(B1216&amp;"",'الأصناف'!$A$6:$A$205,0))&amp;"","كود غير موجود"))</f>
        <v/>
      </c>
      <c r="G1216" s="22">
        <f>IF(OR(B1216&amp;""="",NOT(ISNUMBER(A1216))),"",IF(COUNTIFS($B$6:$B$1505,B1216&amp;"",$A$6:$A$1505,"&gt;"&amp;A1216)=0,1,0))</f>
        <v/>
      </c>
    </row>
    <row r="1217">
      <c r="A1217" s="13" t="n"/>
      <c r="B1217" s="5" t="n"/>
      <c r="C1217" s="17" t="n"/>
      <c r="D1217" s="5" t="n"/>
      <c r="E1217" s="5" t="n"/>
      <c r="F1217" s="6">
        <f>IF(B1217&amp;""="","",IFERROR(INDEX('الأصناف'!$B$6:$B$205,MATCH(B1217&amp;"",'الأصناف'!$A$6:$A$205,0))&amp;"","كود غير موجود"))</f>
        <v/>
      </c>
      <c r="G1217" s="22">
        <f>IF(OR(B1217&amp;""="",NOT(ISNUMBER(A1217))),"",IF(COUNTIFS($B$6:$B$1505,B1217&amp;"",$A$6:$A$1505,"&gt;"&amp;A1217)=0,1,0))</f>
        <v/>
      </c>
    </row>
    <row r="1218">
      <c r="A1218" s="13" t="n"/>
      <c r="B1218" s="5" t="n"/>
      <c r="C1218" s="17" t="n"/>
      <c r="D1218" s="5" t="n"/>
      <c r="E1218" s="5" t="n"/>
      <c r="F1218" s="6">
        <f>IF(B1218&amp;""="","",IFERROR(INDEX('الأصناف'!$B$6:$B$205,MATCH(B1218&amp;"",'الأصناف'!$A$6:$A$205,0))&amp;"","كود غير موجود"))</f>
        <v/>
      </c>
      <c r="G1218" s="22">
        <f>IF(OR(B1218&amp;""="",NOT(ISNUMBER(A1218))),"",IF(COUNTIFS($B$6:$B$1505,B1218&amp;"",$A$6:$A$1505,"&gt;"&amp;A1218)=0,1,0))</f>
        <v/>
      </c>
    </row>
    <row r="1219">
      <c r="A1219" s="13" t="n"/>
      <c r="B1219" s="5" t="n"/>
      <c r="C1219" s="17" t="n"/>
      <c r="D1219" s="5" t="n"/>
      <c r="E1219" s="5" t="n"/>
      <c r="F1219" s="6">
        <f>IF(B1219&amp;""="","",IFERROR(INDEX('الأصناف'!$B$6:$B$205,MATCH(B1219&amp;"",'الأصناف'!$A$6:$A$205,0))&amp;"","كود غير موجود"))</f>
        <v/>
      </c>
      <c r="G1219" s="22">
        <f>IF(OR(B1219&amp;""="",NOT(ISNUMBER(A1219))),"",IF(COUNTIFS($B$6:$B$1505,B1219&amp;"",$A$6:$A$1505,"&gt;"&amp;A1219)=0,1,0))</f>
        <v/>
      </c>
    </row>
    <row r="1220">
      <c r="A1220" s="13" t="n"/>
      <c r="B1220" s="5" t="n"/>
      <c r="C1220" s="17" t="n"/>
      <c r="D1220" s="5" t="n"/>
      <c r="E1220" s="5" t="n"/>
      <c r="F1220" s="6">
        <f>IF(B1220&amp;""="","",IFERROR(INDEX('الأصناف'!$B$6:$B$205,MATCH(B1220&amp;"",'الأصناف'!$A$6:$A$205,0))&amp;"","كود غير موجود"))</f>
        <v/>
      </c>
      <c r="G1220" s="22">
        <f>IF(OR(B1220&amp;""="",NOT(ISNUMBER(A1220))),"",IF(COUNTIFS($B$6:$B$1505,B1220&amp;"",$A$6:$A$1505,"&gt;"&amp;A1220)=0,1,0))</f>
        <v/>
      </c>
    </row>
    <row r="1221">
      <c r="A1221" s="13" t="n"/>
      <c r="B1221" s="5" t="n"/>
      <c r="C1221" s="17" t="n"/>
      <c r="D1221" s="5" t="n"/>
      <c r="E1221" s="5" t="n"/>
      <c r="F1221" s="6">
        <f>IF(B1221&amp;""="","",IFERROR(INDEX('الأصناف'!$B$6:$B$205,MATCH(B1221&amp;"",'الأصناف'!$A$6:$A$205,0))&amp;"","كود غير موجود"))</f>
        <v/>
      </c>
      <c r="G1221" s="22">
        <f>IF(OR(B1221&amp;""="",NOT(ISNUMBER(A1221))),"",IF(COUNTIFS($B$6:$B$1505,B1221&amp;"",$A$6:$A$1505,"&gt;"&amp;A1221)=0,1,0))</f>
        <v/>
      </c>
    </row>
    <row r="1222">
      <c r="A1222" s="13" t="n"/>
      <c r="B1222" s="5" t="n"/>
      <c r="C1222" s="17" t="n"/>
      <c r="D1222" s="5" t="n"/>
      <c r="E1222" s="5" t="n"/>
      <c r="F1222" s="6">
        <f>IF(B1222&amp;""="","",IFERROR(INDEX('الأصناف'!$B$6:$B$205,MATCH(B1222&amp;"",'الأصناف'!$A$6:$A$205,0))&amp;"","كود غير موجود"))</f>
        <v/>
      </c>
      <c r="G1222" s="22">
        <f>IF(OR(B1222&amp;""="",NOT(ISNUMBER(A1222))),"",IF(COUNTIFS($B$6:$B$1505,B1222&amp;"",$A$6:$A$1505,"&gt;"&amp;A1222)=0,1,0))</f>
        <v/>
      </c>
    </row>
    <row r="1223">
      <c r="A1223" s="13" t="n"/>
      <c r="B1223" s="5" t="n"/>
      <c r="C1223" s="17" t="n"/>
      <c r="D1223" s="5" t="n"/>
      <c r="E1223" s="5" t="n"/>
      <c r="F1223" s="6">
        <f>IF(B1223&amp;""="","",IFERROR(INDEX('الأصناف'!$B$6:$B$205,MATCH(B1223&amp;"",'الأصناف'!$A$6:$A$205,0))&amp;"","كود غير موجود"))</f>
        <v/>
      </c>
      <c r="G1223" s="22">
        <f>IF(OR(B1223&amp;""="",NOT(ISNUMBER(A1223))),"",IF(COUNTIFS($B$6:$B$1505,B1223&amp;"",$A$6:$A$1505,"&gt;"&amp;A1223)=0,1,0))</f>
        <v/>
      </c>
    </row>
    <row r="1224">
      <c r="A1224" s="13" t="n"/>
      <c r="B1224" s="5" t="n"/>
      <c r="C1224" s="17" t="n"/>
      <c r="D1224" s="5" t="n"/>
      <c r="E1224" s="5" t="n"/>
      <c r="F1224" s="6">
        <f>IF(B1224&amp;""="","",IFERROR(INDEX('الأصناف'!$B$6:$B$205,MATCH(B1224&amp;"",'الأصناف'!$A$6:$A$205,0))&amp;"","كود غير موجود"))</f>
        <v/>
      </c>
      <c r="G1224" s="22">
        <f>IF(OR(B1224&amp;""="",NOT(ISNUMBER(A1224))),"",IF(COUNTIFS($B$6:$B$1505,B1224&amp;"",$A$6:$A$1505,"&gt;"&amp;A1224)=0,1,0))</f>
        <v/>
      </c>
    </row>
    <row r="1225">
      <c r="A1225" s="13" t="n"/>
      <c r="B1225" s="5" t="n"/>
      <c r="C1225" s="17" t="n"/>
      <c r="D1225" s="5" t="n"/>
      <c r="E1225" s="5" t="n"/>
      <c r="F1225" s="6">
        <f>IF(B1225&amp;""="","",IFERROR(INDEX('الأصناف'!$B$6:$B$205,MATCH(B1225&amp;"",'الأصناف'!$A$6:$A$205,0))&amp;"","كود غير موجود"))</f>
        <v/>
      </c>
      <c r="G1225" s="22">
        <f>IF(OR(B1225&amp;""="",NOT(ISNUMBER(A1225))),"",IF(COUNTIFS($B$6:$B$1505,B1225&amp;"",$A$6:$A$1505,"&gt;"&amp;A1225)=0,1,0))</f>
        <v/>
      </c>
    </row>
    <row r="1226">
      <c r="A1226" s="13" t="n"/>
      <c r="B1226" s="5" t="n"/>
      <c r="C1226" s="17" t="n"/>
      <c r="D1226" s="5" t="n"/>
      <c r="E1226" s="5" t="n"/>
      <c r="F1226" s="6">
        <f>IF(B1226&amp;""="","",IFERROR(INDEX('الأصناف'!$B$6:$B$205,MATCH(B1226&amp;"",'الأصناف'!$A$6:$A$205,0))&amp;"","كود غير موجود"))</f>
        <v/>
      </c>
      <c r="G1226" s="22">
        <f>IF(OR(B1226&amp;""="",NOT(ISNUMBER(A1226))),"",IF(COUNTIFS($B$6:$B$1505,B1226&amp;"",$A$6:$A$1505,"&gt;"&amp;A1226)=0,1,0))</f>
        <v/>
      </c>
    </row>
    <row r="1227">
      <c r="A1227" s="13" t="n"/>
      <c r="B1227" s="5" t="n"/>
      <c r="C1227" s="17" t="n"/>
      <c r="D1227" s="5" t="n"/>
      <c r="E1227" s="5" t="n"/>
      <c r="F1227" s="6">
        <f>IF(B1227&amp;""="","",IFERROR(INDEX('الأصناف'!$B$6:$B$205,MATCH(B1227&amp;"",'الأصناف'!$A$6:$A$205,0))&amp;"","كود غير موجود"))</f>
        <v/>
      </c>
      <c r="G1227" s="22">
        <f>IF(OR(B1227&amp;""="",NOT(ISNUMBER(A1227))),"",IF(COUNTIFS($B$6:$B$1505,B1227&amp;"",$A$6:$A$1505,"&gt;"&amp;A1227)=0,1,0))</f>
        <v/>
      </c>
    </row>
    <row r="1228">
      <c r="A1228" s="13" t="n"/>
      <c r="B1228" s="5" t="n"/>
      <c r="C1228" s="17" t="n"/>
      <c r="D1228" s="5" t="n"/>
      <c r="E1228" s="5" t="n"/>
      <c r="F1228" s="6">
        <f>IF(B1228&amp;""="","",IFERROR(INDEX('الأصناف'!$B$6:$B$205,MATCH(B1228&amp;"",'الأصناف'!$A$6:$A$205,0))&amp;"","كود غير موجود"))</f>
        <v/>
      </c>
      <c r="G1228" s="22">
        <f>IF(OR(B1228&amp;""="",NOT(ISNUMBER(A1228))),"",IF(COUNTIFS($B$6:$B$1505,B1228&amp;"",$A$6:$A$1505,"&gt;"&amp;A1228)=0,1,0))</f>
        <v/>
      </c>
    </row>
    <row r="1229">
      <c r="A1229" s="13" t="n"/>
      <c r="B1229" s="5" t="n"/>
      <c r="C1229" s="17" t="n"/>
      <c r="D1229" s="5" t="n"/>
      <c r="E1229" s="5" t="n"/>
      <c r="F1229" s="6">
        <f>IF(B1229&amp;""="","",IFERROR(INDEX('الأصناف'!$B$6:$B$205,MATCH(B1229&amp;"",'الأصناف'!$A$6:$A$205,0))&amp;"","كود غير موجود"))</f>
        <v/>
      </c>
      <c r="G1229" s="22">
        <f>IF(OR(B1229&amp;""="",NOT(ISNUMBER(A1229))),"",IF(COUNTIFS($B$6:$B$1505,B1229&amp;"",$A$6:$A$1505,"&gt;"&amp;A1229)=0,1,0))</f>
        <v/>
      </c>
    </row>
    <row r="1230">
      <c r="A1230" s="13" t="n"/>
      <c r="B1230" s="5" t="n"/>
      <c r="C1230" s="17" t="n"/>
      <c r="D1230" s="5" t="n"/>
      <c r="E1230" s="5" t="n"/>
      <c r="F1230" s="6">
        <f>IF(B1230&amp;""="","",IFERROR(INDEX('الأصناف'!$B$6:$B$205,MATCH(B1230&amp;"",'الأصناف'!$A$6:$A$205,0))&amp;"","كود غير موجود"))</f>
        <v/>
      </c>
      <c r="G1230" s="22">
        <f>IF(OR(B1230&amp;""="",NOT(ISNUMBER(A1230))),"",IF(COUNTIFS($B$6:$B$1505,B1230&amp;"",$A$6:$A$1505,"&gt;"&amp;A1230)=0,1,0))</f>
        <v/>
      </c>
    </row>
    <row r="1231">
      <c r="A1231" s="13" t="n"/>
      <c r="B1231" s="5" t="n"/>
      <c r="C1231" s="17" t="n"/>
      <c r="D1231" s="5" t="n"/>
      <c r="E1231" s="5" t="n"/>
      <c r="F1231" s="6">
        <f>IF(B1231&amp;""="","",IFERROR(INDEX('الأصناف'!$B$6:$B$205,MATCH(B1231&amp;"",'الأصناف'!$A$6:$A$205,0))&amp;"","كود غير موجود"))</f>
        <v/>
      </c>
      <c r="G1231" s="22">
        <f>IF(OR(B1231&amp;""="",NOT(ISNUMBER(A1231))),"",IF(COUNTIFS($B$6:$B$1505,B1231&amp;"",$A$6:$A$1505,"&gt;"&amp;A1231)=0,1,0))</f>
        <v/>
      </c>
    </row>
    <row r="1232">
      <c r="A1232" s="13" t="n"/>
      <c r="B1232" s="5" t="n"/>
      <c r="C1232" s="17" t="n"/>
      <c r="D1232" s="5" t="n"/>
      <c r="E1232" s="5" t="n"/>
      <c r="F1232" s="6">
        <f>IF(B1232&amp;""="","",IFERROR(INDEX('الأصناف'!$B$6:$B$205,MATCH(B1232&amp;"",'الأصناف'!$A$6:$A$205,0))&amp;"","كود غير موجود"))</f>
        <v/>
      </c>
      <c r="G1232" s="22">
        <f>IF(OR(B1232&amp;""="",NOT(ISNUMBER(A1232))),"",IF(COUNTIFS($B$6:$B$1505,B1232&amp;"",$A$6:$A$1505,"&gt;"&amp;A1232)=0,1,0))</f>
        <v/>
      </c>
    </row>
    <row r="1233">
      <c r="A1233" s="13" t="n"/>
      <c r="B1233" s="5" t="n"/>
      <c r="C1233" s="17" t="n"/>
      <c r="D1233" s="5" t="n"/>
      <c r="E1233" s="5" t="n"/>
      <c r="F1233" s="6">
        <f>IF(B1233&amp;""="","",IFERROR(INDEX('الأصناف'!$B$6:$B$205,MATCH(B1233&amp;"",'الأصناف'!$A$6:$A$205,0))&amp;"","كود غير موجود"))</f>
        <v/>
      </c>
      <c r="G1233" s="22">
        <f>IF(OR(B1233&amp;""="",NOT(ISNUMBER(A1233))),"",IF(COUNTIFS($B$6:$B$1505,B1233&amp;"",$A$6:$A$1505,"&gt;"&amp;A1233)=0,1,0))</f>
        <v/>
      </c>
    </row>
    <row r="1234">
      <c r="A1234" s="13" t="n"/>
      <c r="B1234" s="5" t="n"/>
      <c r="C1234" s="17" t="n"/>
      <c r="D1234" s="5" t="n"/>
      <c r="E1234" s="5" t="n"/>
      <c r="F1234" s="6">
        <f>IF(B1234&amp;""="","",IFERROR(INDEX('الأصناف'!$B$6:$B$205,MATCH(B1234&amp;"",'الأصناف'!$A$6:$A$205,0))&amp;"","كود غير موجود"))</f>
        <v/>
      </c>
      <c r="G1234" s="22">
        <f>IF(OR(B1234&amp;""="",NOT(ISNUMBER(A1234))),"",IF(COUNTIFS($B$6:$B$1505,B1234&amp;"",$A$6:$A$1505,"&gt;"&amp;A1234)=0,1,0))</f>
        <v/>
      </c>
    </row>
    <row r="1235">
      <c r="A1235" s="13" t="n"/>
      <c r="B1235" s="5" t="n"/>
      <c r="C1235" s="17" t="n"/>
      <c r="D1235" s="5" t="n"/>
      <c r="E1235" s="5" t="n"/>
      <c r="F1235" s="6">
        <f>IF(B1235&amp;""="","",IFERROR(INDEX('الأصناف'!$B$6:$B$205,MATCH(B1235&amp;"",'الأصناف'!$A$6:$A$205,0))&amp;"","كود غير موجود"))</f>
        <v/>
      </c>
      <c r="G1235" s="22">
        <f>IF(OR(B1235&amp;""="",NOT(ISNUMBER(A1235))),"",IF(COUNTIFS($B$6:$B$1505,B1235&amp;"",$A$6:$A$1505,"&gt;"&amp;A1235)=0,1,0))</f>
        <v/>
      </c>
    </row>
    <row r="1236">
      <c r="A1236" s="13" t="n"/>
      <c r="B1236" s="5" t="n"/>
      <c r="C1236" s="17" t="n"/>
      <c r="D1236" s="5" t="n"/>
      <c r="E1236" s="5" t="n"/>
      <c r="F1236" s="6">
        <f>IF(B1236&amp;""="","",IFERROR(INDEX('الأصناف'!$B$6:$B$205,MATCH(B1236&amp;"",'الأصناف'!$A$6:$A$205,0))&amp;"","كود غير موجود"))</f>
        <v/>
      </c>
      <c r="G1236" s="22">
        <f>IF(OR(B1236&amp;""="",NOT(ISNUMBER(A1236))),"",IF(COUNTIFS($B$6:$B$1505,B1236&amp;"",$A$6:$A$1505,"&gt;"&amp;A1236)=0,1,0))</f>
        <v/>
      </c>
    </row>
    <row r="1237">
      <c r="A1237" s="13" t="n"/>
      <c r="B1237" s="5" t="n"/>
      <c r="C1237" s="17" t="n"/>
      <c r="D1237" s="5" t="n"/>
      <c r="E1237" s="5" t="n"/>
      <c r="F1237" s="6">
        <f>IF(B1237&amp;""="","",IFERROR(INDEX('الأصناف'!$B$6:$B$205,MATCH(B1237&amp;"",'الأصناف'!$A$6:$A$205,0))&amp;"","كود غير موجود"))</f>
        <v/>
      </c>
      <c r="G1237" s="22">
        <f>IF(OR(B1237&amp;""="",NOT(ISNUMBER(A1237))),"",IF(COUNTIFS($B$6:$B$1505,B1237&amp;"",$A$6:$A$1505,"&gt;"&amp;A1237)=0,1,0))</f>
        <v/>
      </c>
    </row>
    <row r="1238">
      <c r="A1238" s="13" t="n"/>
      <c r="B1238" s="5" t="n"/>
      <c r="C1238" s="17" t="n"/>
      <c r="D1238" s="5" t="n"/>
      <c r="E1238" s="5" t="n"/>
      <c r="F1238" s="6">
        <f>IF(B1238&amp;""="","",IFERROR(INDEX('الأصناف'!$B$6:$B$205,MATCH(B1238&amp;"",'الأصناف'!$A$6:$A$205,0))&amp;"","كود غير موجود"))</f>
        <v/>
      </c>
      <c r="G1238" s="22">
        <f>IF(OR(B1238&amp;""="",NOT(ISNUMBER(A1238))),"",IF(COUNTIFS($B$6:$B$1505,B1238&amp;"",$A$6:$A$1505,"&gt;"&amp;A1238)=0,1,0))</f>
        <v/>
      </c>
    </row>
    <row r="1239">
      <c r="A1239" s="13" t="n"/>
      <c r="B1239" s="5" t="n"/>
      <c r="C1239" s="17" t="n"/>
      <c r="D1239" s="5" t="n"/>
      <c r="E1239" s="5" t="n"/>
      <c r="F1239" s="6">
        <f>IF(B1239&amp;""="","",IFERROR(INDEX('الأصناف'!$B$6:$B$205,MATCH(B1239&amp;"",'الأصناف'!$A$6:$A$205,0))&amp;"","كود غير موجود"))</f>
        <v/>
      </c>
      <c r="G1239" s="22">
        <f>IF(OR(B1239&amp;""="",NOT(ISNUMBER(A1239))),"",IF(COUNTIFS($B$6:$B$1505,B1239&amp;"",$A$6:$A$1505,"&gt;"&amp;A1239)=0,1,0))</f>
        <v/>
      </c>
    </row>
    <row r="1240">
      <c r="A1240" s="13" t="n"/>
      <c r="B1240" s="5" t="n"/>
      <c r="C1240" s="17" t="n"/>
      <c r="D1240" s="5" t="n"/>
      <c r="E1240" s="5" t="n"/>
      <c r="F1240" s="6">
        <f>IF(B1240&amp;""="","",IFERROR(INDEX('الأصناف'!$B$6:$B$205,MATCH(B1240&amp;"",'الأصناف'!$A$6:$A$205,0))&amp;"","كود غير موجود"))</f>
        <v/>
      </c>
      <c r="G1240" s="22">
        <f>IF(OR(B1240&amp;""="",NOT(ISNUMBER(A1240))),"",IF(COUNTIFS($B$6:$B$1505,B1240&amp;"",$A$6:$A$1505,"&gt;"&amp;A1240)=0,1,0))</f>
        <v/>
      </c>
    </row>
    <row r="1241">
      <c r="A1241" s="13" t="n"/>
      <c r="B1241" s="5" t="n"/>
      <c r="C1241" s="17" t="n"/>
      <c r="D1241" s="5" t="n"/>
      <c r="E1241" s="5" t="n"/>
      <c r="F1241" s="6">
        <f>IF(B1241&amp;""="","",IFERROR(INDEX('الأصناف'!$B$6:$B$205,MATCH(B1241&amp;"",'الأصناف'!$A$6:$A$205,0))&amp;"","كود غير موجود"))</f>
        <v/>
      </c>
      <c r="G1241" s="22">
        <f>IF(OR(B1241&amp;""="",NOT(ISNUMBER(A1241))),"",IF(COUNTIFS($B$6:$B$1505,B1241&amp;"",$A$6:$A$1505,"&gt;"&amp;A1241)=0,1,0))</f>
        <v/>
      </c>
    </row>
    <row r="1242">
      <c r="A1242" s="13" t="n"/>
      <c r="B1242" s="5" t="n"/>
      <c r="C1242" s="17" t="n"/>
      <c r="D1242" s="5" t="n"/>
      <c r="E1242" s="5" t="n"/>
      <c r="F1242" s="6">
        <f>IF(B1242&amp;""="","",IFERROR(INDEX('الأصناف'!$B$6:$B$205,MATCH(B1242&amp;"",'الأصناف'!$A$6:$A$205,0))&amp;"","كود غير موجود"))</f>
        <v/>
      </c>
      <c r="G1242" s="22">
        <f>IF(OR(B1242&amp;""="",NOT(ISNUMBER(A1242))),"",IF(COUNTIFS($B$6:$B$1505,B1242&amp;"",$A$6:$A$1505,"&gt;"&amp;A1242)=0,1,0))</f>
        <v/>
      </c>
    </row>
    <row r="1243">
      <c r="A1243" s="13" t="n"/>
      <c r="B1243" s="5" t="n"/>
      <c r="C1243" s="17" t="n"/>
      <c r="D1243" s="5" t="n"/>
      <c r="E1243" s="5" t="n"/>
      <c r="F1243" s="6">
        <f>IF(B1243&amp;""="","",IFERROR(INDEX('الأصناف'!$B$6:$B$205,MATCH(B1243&amp;"",'الأصناف'!$A$6:$A$205,0))&amp;"","كود غير موجود"))</f>
        <v/>
      </c>
      <c r="G1243" s="22">
        <f>IF(OR(B1243&amp;""="",NOT(ISNUMBER(A1243))),"",IF(COUNTIFS($B$6:$B$1505,B1243&amp;"",$A$6:$A$1505,"&gt;"&amp;A1243)=0,1,0))</f>
        <v/>
      </c>
    </row>
    <row r="1244">
      <c r="A1244" s="13" t="n"/>
      <c r="B1244" s="5" t="n"/>
      <c r="C1244" s="17" t="n"/>
      <c r="D1244" s="5" t="n"/>
      <c r="E1244" s="5" t="n"/>
      <c r="F1244" s="6">
        <f>IF(B1244&amp;""="","",IFERROR(INDEX('الأصناف'!$B$6:$B$205,MATCH(B1244&amp;"",'الأصناف'!$A$6:$A$205,0))&amp;"","كود غير موجود"))</f>
        <v/>
      </c>
      <c r="G1244" s="22">
        <f>IF(OR(B1244&amp;""="",NOT(ISNUMBER(A1244))),"",IF(COUNTIFS($B$6:$B$1505,B1244&amp;"",$A$6:$A$1505,"&gt;"&amp;A1244)=0,1,0))</f>
        <v/>
      </c>
    </row>
    <row r="1245">
      <c r="A1245" s="13" t="n"/>
      <c r="B1245" s="5" t="n"/>
      <c r="C1245" s="17" t="n"/>
      <c r="D1245" s="5" t="n"/>
      <c r="E1245" s="5" t="n"/>
      <c r="F1245" s="6">
        <f>IF(B1245&amp;""="","",IFERROR(INDEX('الأصناف'!$B$6:$B$205,MATCH(B1245&amp;"",'الأصناف'!$A$6:$A$205,0))&amp;"","كود غير موجود"))</f>
        <v/>
      </c>
      <c r="G1245" s="22">
        <f>IF(OR(B1245&amp;""="",NOT(ISNUMBER(A1245))),"",IF(COUNTIFS($B$6:$B$1505,B1245&amp;"",$A$6:$A$1505,"&gt;"&amp;A1245)=0,1,0))</f>
        <v/>
      </c>
    </row>
    <row r="1246">
      <c r="A1246" s="13" t="n"/>
      <c r="B1246" s="5" t="n"/>
      <c r="C1246" s="17" t="n"/>
      <c r="D1246" s="5" t="n"/>
      <c r="E1246" s="5" t="n"/>
      <c r="F1246" s="6">
        <f>IF(B1246&amp;""="","",IFERROR(INDEX('الأصناف'!$B$6:$B$205,MATCH(B1246&amp;"",'الأصناف'!$A$6:$A$205,0))&amp;"","كود غير موجود"))</f>
        <v/>
      </c>
      <c r="G1246" s="22">
        <f>IF(OR(B1246&amp;""="",NOT(ISNUMBER(A1246))),"",IF(COUNTIFS($B$6:$B$1505,B1246&amp;"",$A$6:$A$1505,"&gt;"&amp;A1246)=0,1,0))</f>
        <v/>
      </c>
    </row>
    <row r="1247">
      <c r="A1247" s="13" t="n"/>
      <c r="B1247" s="5" t="n"/>
      <c r="C1247" s="17" t="n"/>
      <c r="D1247" s="5" t="n"/>
      <c r="E1247" s="5" t="n"/>
      <c r="F1247" s="6">
        <f>IF(B1247&amp;""="","",IFERROR(INDEX('الأصناف'!$B$6:$B$205,MATCH(B1247&amp;"",'الأصناف'!$A$6:$A$205,0))&amp;"","كود غير موجود"))</f>
        <v/>
      </c>
      <c r="G1247" s="22">
        <f>IF(OR(B1247&amp;""="",NOT(ISNUMBER(A1247))),"",IF(COUNTIFS($B$6:$B$1505,B1247&amp;"",$A$6:$A$1505,"&gt;"&amp;A1247)=0,1,0))</f>
        <v/>
      </c>
    </row>
    <row r="1248">
      <c r="A1248" s="13" t="n"/>
      <c r="B1248" s="5" t="n"/>
      <c r="C1248" s="17" t="n"/>
      <c r="D1248" s="5" t="n"/>
      <c r="E1248" s="5" t="n"/>
      <c r="F1248" s="6">
        <f>IF(B1248&amp;""="","",IFERROR(INDEX('الأصناف'!$B$6:$B$205,MATCH(B1248&amp;"",'الأصناف'!$A$6:$A$205,0))&amp;"","كود غير موجود"))</f>
        <v/>
      </c>
      <c r="G1248" s="22">
        <f>IF(OR(B1248&amp;""="",NOT(ISNUMBER(A1248))),"",IF(COUNTIFS($B$6:$B$1505,B1248&amp;"",$A$6:$A$1505,"&gt;"&amp;A1248)=0,1,0))</f>
        <v/>
      </c>
    </row>
    <row r="1249">
      <c r="A1249" s="13" t="n"/>
      <c r="B1249" s="5" t="n"/>
      <c r="C1249" s="17" t="n"/>
      <c r="D1249" s="5" t="n"/>
      <c r="E1249" s="5" t="n"/>
      <c r="F1249" s="6">
        <f>IF(B1249&amp;""="","",IFERROR(INDEX('الأصناف'!$B$6:$B$205,MATCH(B1249&amp;"",'الأصناف'!$A$6:$A$205,0))&amp;"","كود غير موجود"))</f>
        <v/>
      </c>
      <c r="G1249" s="22">
        <f>IF(OR(B1249&amp;""="",NOT(ISNUMBER(A1249))),"",IF(COUNTIFS($B$6:$B$1505,B1249&amp;"",$A$6:$A$1505,"&gt;"&amp;A1249)=0,1,0))</f>
        <v/>
      </c>
    </row>
    <row r="1250">
      <c r="A1250" s="13" t="n"/>
      <c r="B1250" s="5" t="n"/>
      <c r="C1250" s="17" t="n"/>
      <c r="D1250" s="5" t="n"/>
      <c r="E1250" s="5" t="n"/>
      <c r="F1250" s="6">
        <f>IF(B1250&amp;""="","",IFERROR(INDEX('الأصناف'!$B$6:$B$205,MATCH(B1250&amp;"",'الأصناف'!$A$6:$A$205,0))&amp;"","كود غير موجود"))</f>
        <v/>
      </c>
      <c r="G1250" s="22">
        <f>IF(OR(B1250&amp;""="",NOT(ISNUMBER(A1250))),"",IF(COUNTIFS($B$6:$B$1505,B1250&amp;"",$A$6:$A$1505,"&gt;"&amp;A1250)=0,1,0))</f>
        <v/>
      </c>
    </row>
    <row r="1251">
      <c r="A1251" s="13" t="n"/>
      <c r="B1251" s="5" t="n"/>
      <c r="C1251" s="17" t="n"/>
      <c r="D1251" s="5" t="n"/>
      <c r="E1251" s="5" t="n"/>
      <c r="F1251" s="6">
        <f>IF(B1251&amp;""="","",IFERROR(INDEX('الأصناف'!$B$6:$B$205,MATCH(B1251&amp;"",'الأصناف'!$A$6:$A$205,0))&amp;"","كود غير موجود"))</f>
        <v/>
      </c>
      <c r="G1251" s="22">
        <f>IF(OR(B1251&amp;""="",NOT(ISNUMBER(A1251))),"",IF(COUNTIFS($B$6:$B$1505,B1251&amp;"",$A$6:$A$1505,"&gt;"&amp;A1251)=0,1,0))</f>
        <v/>
      </c>
    </row>
    <row r="1252">
      <c r="A1252" s="13" t="n"/>
      <c r="B1252" s="5" t="n"/>
      <c r="C1252" s="17" t="n"/>
      <c r="D1252" s="5" t="n"/>
      <c r="E1252" s="5" t="n"/>
      <c r="F1252" s="6">
        <f>IF(B1252&amp;""="","",IFERROR(INDEX('الأصناف'!$B$6:$B$205,MATCH(B1252&amp;"",'الأصناف'!$A$6:$A$205,0))&amp;"","كود غير موجود"))</f>
        <v/>
      </c>
      <c r="G1252" s="22">
        <f>IF(OR(B1252&amp;""="",NOT(ISNUMBER(A1252))),"",IF(COUNTIFS($B$6:$B$1505,B1252&amp;"",$A$6:$A$1505,"&gt;"&amp;A1252)=0,1,0))</f>
        <v/>
      </c>
    </row>
    <row r="1253">
      <c r="A1253" s="13" t="n"/>
      <c r="B1253" s="5" t="n"/>
      <c r="C1253" s="17" t="n"/>
      <c r="D1253" s="5" t="n"/>
      <c r="E1253" s="5" t="n"/>
      <c r="F1253" s="6">
        <f>IF(B1253&amp;""="","",IFERROR(INDEX('الأصناف'!$B$6:$B$205,MATCH(B1253&amp;"",'الأصناف'!$A$6:$A$205,0))&amp;"","كود غير موجود"))</f>
        <v/>
      </c>
      <c r="G1253" s="22">
        <f>IF(OR(B1253&amp;""="",NOT(ISNUMBER(A1253))),"",IF(COUNTIFS($B$6:$B$1505,B1253&amp;"",$A$6:$A$1505,"&gt;"&amp;A1253)=0,1,0))</f>
        <v/>
      </c>
    </row>
    <row r="1254">
      <c r="A1254" s="13" t="n"/>
      <c r="B1254" s="5" t="n"/>
      <c r="C1254" s="17" t="n"/>
      <c r="D1254" s="5" t="n"/>
      <c r="E1254" s="5" t="n"/>
      <c r="F1254" s="6">
        <f>IF(B1254&amp;""="","",IFERROR(INDEX('الأصناف'!$B$6:$B$205,MATCH(B1254&amp;"",'الأصناف'!$A$6:$A$205,0))&amp;"","كود غير موجود"))</f>
        <v/>
      </c>
      <c r="G1254" s="22">
        <f>IF(OR(B1254&amp;""="",NOT(ISNUMBER(A1254))),"",IF(COUNTIFS($B$6:$B$1505,B1254&amp;"",$A$6:$A$1505,"&gt;"&amp;A1254)=0,1,0))</f>
        <v/>
      </c>
    </row>
    <row r="1255">
      <c r="A1255" s="13" t="n"/>
      <c r="B1255" s="5" t="n"/>
      <c r="C1255" s="17" t="n"/>
      <c r="D1255" s="5" t="n"/>
      <c r="E1255" s="5" t="n"/>
      <c r="F1255" s="6">
        <f>IF(B1255&amp;""="","",IFERROR(INDEX('الأصناف'!$B$6:$B$205,MATCH(B1255&amp;"",'الأصناف'!$A$6:$A$205,0))&amp;"","كود غير موجود"))</f>
        <v/>
      </c>
      <c r="G1255" s="22">
        <f>IF(OR(B1255&amp;""="",NOT(ISNUMBER(A1255))),"",IF(COUNTIFS($B$6:$B$1505,B1255&amp;"",$A$6:$A$1505,"&gt;"&amp;A1255)=0,1,0))</f>
        <v/>
      </c>
    </row>
    <row r="1256">
      <c r="A1256" s="13" t="n"/>
      <c r="B1256" s="5" t="n"/>
      <c r="C1256" s="17" t="n"/>
      <c r="D1256" s="5" t="n"/>
      <c r="E1256" s="5" t="n"/>
      <c r="F1256" s="6">
        <f>IF(B1256&amp;""="","",IFERROR(INDEX('الأصناف'!$B$6:$B$205,MATCH(B1256&amp;"",'الأصناف'!$A$6:$A$205,0))&amp;"","كود غير موجود"))</f>
        <v/>
      </c>
      <c r="G1256" s="22">
        <f>IF(OR(B1256&amp;""="",NOT(ISNUMBER(A1256))),"",IF(COUNTIFS($B$6:$B$1505,B1256&amp;"",$A$6:$A$1505,"&gt;"&amp;A1256)=0,1,0))</f>
        <v/>
      </c>
    </row>
    <row r="1257">
      <c r="A1257" s="13" t="n"/>
      <c r="B1257" s="5" t="n"/>
      <c r="C1257" s="17" t="n"/>
      <c r="D1257" s="5" t="n"/>
      <c r="E1257" s="5" t="n"/>
      <c r="F1257" s="6">
        <f>IF(B1257&amp;""="","",IFERROR(INDEX('الأصناف'!$B$6:$B$205,MATCH(B1257&amp;"",'الأصناف'!$A$6:$A$205,0))&amp;"","كود غير موجود"))</f>
        <v/>
      </c>
      <c r="G1257" s="22">
        <f>IF(OR(B1257&amp;""="",NOT(ISNUMBER(A1257))),"",IF(COUNTIFS($B$6:$B$1505,B1257&amp;"",$A$6:$A$1505,"&gt;"&amp;A1257)=0,1,0))</f>
        <v/>
      </c>
    </row>
    <row r="1258">
      <c r="A1258" s="13" t="n"/>
      <c r="B1258" s="5" t="n"/>
      <c r="C1258" s="17" t="n"/>
      <c r="D1258" s="5" t="n"/>
      <c r="E1258" s="5" t="n"/>
      <c r="F1258" s="6">
        <f>IF(B1258&amp;""="","",IFERROR(INDEX('الأصناف'!$B$6:$B$205,MATCH(B1258&amp;"",'الأصناف'!$A$6:$A$205,0))&amp;"","كود غير موجود"))</f>
        <v/>
      </c>
      <c r="G1258" s="22">
        <f>IF(OR(B1258&amp;""="",NOT(ISNUMBER(A1258))),"",IF(COUNTIFS($B$6:$B$1505,B1258&amp;"",$A$6:$A$1505,"&gt;"&amp;A1258)=0,1,0))</f>
        <v/>
      </c>
    </row>
    <row r="1259">
      <c r="A1259" s="13" t="n"/>
      <c r="B1259" s="5" t="n"/>
      <c r="C1259" s="17" t="n"/>
      <c r="D1259" s="5" t="n"/>
      <c r="E1259" s="5" t="n"/>
      <c r="F1259" s="6">
        <f>IF(B1259&amp;""="","",IFERROR(INDEX('الأصناف'!$B$6:$B$205,MATCH(B1259&amp;"",'الأصناف'!$A$6:$A$205,0))&amp;"","كود غير موجود"))</f>
        <v/>
      </c>
      <c r="G1259" s="22">
        <f>IF(OR(B1259&amp;""="",NOT(ISNUMBER(A1259))),"",IF(COUNTIFS($B$6:$B$1505,B1259&amp;"",$A$6:$A$1505,"&gt;"&amp;A1259)=0,1,0))</f>
        <v/>
      </c>
    </row>
    <row r="1260">
      <c r="A1260" s="13" t="n"/>
      <c r="B1260" s="5" t="n"/>
      <c r="C1260" s="17" t="n"/>
      <c r="D1260" s="5" t="n"/>
      <c r="E1260" s="5" t="n"/>
      <c r="F1260" s="6">
        <f>IF(B1260&amp;""="","",IFERROR(INDEX('الأصناف'!$B$6:$B$205,MATCH(B1260&amp;"",'الأصناف'!$A$6:$A$205,0))&amp;"","كود غير موجود"))</f>
        <v/>
      </c>
      <c r="G1260" s="22">
        <f>IF(OR(B1260&amp;""="",NOT(ISNUMBER(A1260))),"",IF(COUNTIFS($B$6:$B$1505,B1260&amp;"",$A$6:$A$1505,"&gt;"&amp;A1260)=0,1,0))</f>
        <v/>
      </c>
    </row>
    <row r="1261">
      <c r="A1261" s="13" t="n"/>
      <c r="B1261" s="5" t="n"/>
      <c r="C1261" s="17" t="n"/>
      <c r="D1261" s="5" t="n"/>
      <c r="E1261" s="5" t="n"/>
      <c r="F1261" s="6">
        <f>IF(B1261&amp;""="","",IFERROR(INDEX('الأصناف'!$B$6:$B$205,MATCH(B1261&amp;"",'الأصناف'!$A$6:$A$205,0))&amp;"","كود غير موجود"))</f>
        <v/>
      </c>
      <c r="G1261" s="22">
        <f>IF(OR(B1261&amp;""="",NOT(ISNUMBER(A1261))),"",IF(COUNTIFS($B$6:$B$1505,B1261&amp;"",$A$6:$A$1505,"&gt;"&amp;A1261)=0,1,0))</f>
        <v/>
      </c>
    </row>
    <row r="1262">
      <c r="A1262" s="13" t="n"/>
      <c r="B1262" s="5" t="n"/>
      <c r="C1262" s="17" t="n"/>
      <c r="D1262" s="5" t="n"/>
      <c r="E1262" s="5" t="n"/>
      <c r="F1262" s="6">
        <f>IF(B1262&amp;""="","",IFERROR(INDEX('الأصناف'!$B$6:$B$205,MATCH(B1262&amp;"",'الأصناف'!$A$6:$A$205,0))&amp;"","كود غير موجود"))</f>
        <v/>
      </c>
      <c r="G1262" s="22">
        <f>IF(OR(B1262&amp;""="",NOT(ISNUMBER(A1262))),"",IF(COUNTIFS($B$6:$B$1505,B1262&amp;"",$A$6:$A$1505,"&gt;"&amp;A1262)=0,1,0))</f>
        <v/>
      </c>
    </row>
    <row r="1263">
      <c r="A1263" s="13" t="n"/>
      <c r="B1263" s="5" t="n"/>
      <c r="C1263" s="17" t="n"/>
      <c r="D1263" s="5" t="n"/>
      <c r="E1263" s="5" t="n"/>
      <c r="F1263" s="6">
        <f>IF(B1263&amp;""="","",IFERROR(INDEX('الأصناف'!$B$6:$B$205,MATCH(B1263&amp;"",'الأصناف'!$A$6:$A$205,0))&amp;"","كود غير موجود"))</f>
        <v/>
      </c>
      <c r="G1263" s="22">
        <f>IF(OR(B1263&amp;""="",NOT(ISNUMBER(A1263))),"",IF(COUNTIFS($B$6:$B$1505,B1263&amp;"",$A$6:$A$1505,"&gt;"&amp;A1263)=0,1,0))</f>
        <v/>
      </c>
    </row>
    <row r="1264">
      <c r="A1264" s="13" t="n"/>
      <c r="B1264" s="5" t="n"/>
      <c r="C1264" s="17" t="n"/>
      <c r="D1264" s="5" t="n"/>
      <c r="E1264" s="5" t="n"/>
      <c r="F1264" s="6">
        <f>IF(B1264&amp;""="","",IFERROR(INDEX('الأصناف'!$B$6:$B$205,MATCH(B1264&amp;"",'الأصناف'!$A$6:$A$205,0))&amp;"","كود غير موجود"))</f>
        <v/>
      </c>
      <c r="G1264" s="22">
        <f>IF(OR(B1264&amp;""="",NOT(ISNUMBER(A1264))),"",IF(COUNTIFS($B$6:$B$1505,B1264&amp;"",$A$6:$A$1505,"&gt;"&amp;A1264)=0,1,0))</f>
        <v/>
      </c>
    </row>
    <row r="1265">
      <c r="A1265" s="13" t="n"/>
      <c r="B1265" s="5" t="n"/>
      <c r="C1265" s="17" t="n"/>
      <c r="D1265" s="5" t="n"/>
      <c r="E1265" s="5" t="n"/>
      <c r="F1265" s="6">
        <f>IF(B1265&amp;""="","",IFERROR(INDEX('الأصناف'!$B$6:$B$205,MATCH(B1265&amp;"",'الأصناف'!$A$6:$A$205,0))&amp;"","كود غير موجود"))</f>
        <v/>
      </c>
      <c r="G1265" s="22">
        <f>IF(OR(B1265&amp;""="",NOT(ISNUMBER(A1265))),"",IF(COUNTIFS($B$6:$B$1505,B1265&amp;"",$A$6:$A$1505,"&gt;"&amp;A1265)=0,1,0))</f>
        <v/>
      </c>
    </row>
    <row r="1266">
      <c r="A1266" s="13" t="n"/>
      <c r="B1266" s="5" t="n"/>
      <c r="C1266" s="17" t="n"/>
      <c r="D1266" s="5" t="n"/>
      <c r="E1266" s="5" t="n"/>
      <c r="F1266" s="6">
        <f>IF(B1266&amp;""="","",IFERROR(INDEX('الأصناف'!$B$6:$B$205,MATCH(B1266&amp;"",'الأصناف'!$A$6:$A$205,0))&amp;"","كود غير موجود"))</f>
        <v/>
      </c>
      <c r="G1266" s="22">
        <f>IF(OR(B1266&amp;""="",NOT(ISNUMBER(A1266))),"",IF(COUNTIFS($B$6:$B$1505,B1266&amp;"",$A$6:$A$1505,"&gt;"&amp;A1266)=0,1,0))</f>
        <v/>
      </c>
    </row>
    <row r="1267">
      <c r="A1267" s="13" t="n"/>
      <c r="B1267" s="5" t="n"/>
      <c r="C1267" s="17" t="n"/>
      <c r="D1267" s="5" t="n"/>
      <c r="E1267" s="5" t="n"/>
      <c r="F1267" s="6">
        <f>IF(B1267&amp;""="","",IFERROR(INDEX('الأصناف'!$B$6:$B$205,MATCH(B1267&amp;"",'الأصناف'!$A$6:$A$205,0))&amp;"","كود غير موجود"))</f>
        <v/>
      </c>
      <c r="G1267" s="22">
        <f>IF(OR(B1267&amp;""="",NOT(ISNUMBER(A1267))),"",IF(COUNTIFS($B$6:$B$1505,B1267&amp;"",$A$6:$A$1505,"&gt;"&amp;A1267)=0,1,0))</f>
        <v/>
      </c>
    </row>
    <row r="1268">
      <c r="A1268" s="13" t="n"/>
      <c r="B1268" s="5" t="n"/>
      <c r="C1268" s="17" t="n"/>
      <c r="D1268" s="5" t="n"/>
      <c r="E1268" s="5" t="n"/>
      <c r="F1268" s="6">
        <f>IF(B1268&amp;""="","",IFERROR(INDEX('الأصناف'!$B$6:$B$205,MATCH(B1268&amp;"",'الأصناف'!$A$6:$A$205,0))&amp;"","كود غير موجود"))</f>
        <v/>
      </c>
      <c r="G1268" s="22">
        <f>IF(OR(B1268&amp;""="",NOT(ISNUMBER(A1268))),"",IF(COUNTIFS($B$6:$B$1505,B1268&amp;"",$A$6:$A$1505,"&gt;"&amp;A1268)=0,1,0))</f>
        <v/>
      </c>
    </row>
    <row r="1269">
      <c r="A1269" s="13" t="n"/>
      <c r="B1269" s="5" t="n"/>
      <c r="C1269" s="17" t="n"/>
      <c r="D1269" s="5" t="n"/>
      <c r="E1269" s="5" t="n"/>
      <c r="F1269" s="6">
        <f>IF(B1269&amp;""="","",IFERROR(INDEX('الأصناف'!$B$6:$B$205,MATCH(B1269&amp;"",'الأصناف'!$A$6:$A$205,0))&amp;"","كود غير موجود"))</f>
        <v/>
      </c>
      <c r="G1269" s="22">
        <f>IF(OR(B1269&amp;""="",NOT(ISNUMBER(A1269))),"",IF(COUNTIFS($B$6:$B$1505,B1269&amp;"",$A$6:$A$1505,"&gt;"&amp;A1269)=0,1,0))</f>
        <v/>
      </c>
    </row>
    <row r="1270">
      <c r="A1270" s="13" t="n"/>
      <c r="B1270" s="5" t="n"/>
      <c r="C1270" s="17" t="n"/>
      <c r="D1270" s="5" t="n"/>
      <c r="E1270" s="5" t="n"/>
      <c r="F1270" s="6">
        <f>IF(B1270&amp;""="","",IFERROR(INDEX('الأصناف'!$B$6:$B$205,MATCH(B1270&amp;"",'الأصناف'!$A$6:$A$205,0))&amp;"","كود غير موجود"))</f>
        <v/>
      </c>
      <c r="G1270" s="22">
        <f>IF(OR(B1270&amp;""="",NOT(ISNUMBER(A1270))),"",IF(COUNTIFS($B$6:$B$1505,B1270&amp;"",$A$6:$A$1505,"&gt;"&amp;A1270)=0,1,0))</f>
        <v/>
      </c>
    </row>
    <row r="1271">
      <c r="A1271" s="13" t="n"/>
      <c r="B1271" s="5" t="n"/>
      <c r="C1271" s="17" t="n"/>
      <c r="D1271" s="5" t="n"/>
      <c r="E1271" s="5" t="n"/>
      <c r="F1271" s="6">
        <f>IF(B1271&amp;""="","",IFERROR(INDEX('الأصناف'!$B$6:$B$205,MATCH(B1271&amp;"",'الأصناف'!$A$6:$A$205,0))&amp;"","كود غير موجود"))</f>
        <v/>
      </c>
      <c r="G1271" s="22">
        <f>IF(OR(B1271&amp;""="",NOT(ISNUMBER(A1271))),"",IF(COUNTIFS($B$6:$B$1505,B1271&amp;"",$A$6:$A$1505,"&gt;"&amp;A1271)=0,1,0))</f>
        <v/>
      </c>
    </row>
    <row r="1272">
      <c r="A1272" s="13" t="n"/>
      <c r="B1272" s="5" t="n"/>
      <c r="C1272" s="17" t="n"/>
      <c r="D1272" s="5" t="n"/>
      <c r="E1272" s="5" t="n"/>
      <c r="F1272" s="6">
        <f>IF(B1272&amp;""="","",IFERROR(INDEX('الأصناف'!$B$6:$B$205,MATCH(B1272&amp;"",'الأصناف'!$A$6:$A$205,0))&amp;"","كود غير موجود"))</f>
        <v/>
      </c>
      <c r="G1272" s="22">
        <f>IF(OR(B1272&amp;""="",NOT(ISNUMBER(A1272))),"",IF(COUNTIFS($B$6:$B$1505,B1272&amp;"",$A$6:$A$1505,"&gt;"&amp;A1272)=0,1,0))</f>
        <v/>
      </c>
    </row>
    <row r="1273">
      <c r="A1273" s="13" t="n"/>
      <c r="B1273" s="5" t="n"/>
      <c r="C1273" s="17" t="n"/>
      <c r="D1273" s="5" t="n"/>
      <c r="E1273" s="5" t="n"/>
      <c r="F1273" s="6">
        <f>IF(B1273&amp;""="","",IFERROR(INDEX('الأصناف'!$B$6:$B$205,MATCH(B1273&amp;"",'الأصناف'!$A$6:$A$205,0))&amp;"","كود غير موجود"))</f>
        <v/>
      </c>
      <c r="G1273" s="22">
        <f>IF(OR(B1273&amp;""="",NOT(ISNUMBER(A1273))),"",IF(COUNTIFS($B$6:$B$1505,B1273&amp;"",$A$6:$A$1505,"&gt;"&amp;A1273)=0,1,0))</f>
        <v/>
      </c>
    </row>
    <row r="1274">
      <c r="A1274" s="13" t="n"/>
      <c r="B1274" s="5" t="n"/>
      <c r="C1274" s="17" t="n"/>
      <c r="D1274" s="5" t="n"/>
      <c r="E1274" s="5" t="n"/>
      <c r="F1274" s="6">
        <f>IF(B1274&amp;""="","",IFERROR(INDEX('الأصناف'!$B$6:$B$205,MATCH(B1274&amp;"",'الأصناف'!$A$6:$A$205,0))&amp;"","كود غير موجود"))</f>
        <v/>
      </c>
      <c r="G1274" s="22">
        <f>IF(OR(B1274&amp;""="",NOT(ISNUMBER(A1274))),"",IF(COUNTIFS($B$6:$B$1505,B1274&amp;"",$A$6:$A$1505,"&gt;"&amp;A1274)=0,1,0))</f>
        <v/>
      </c>
    </row>
    <row r="1275">
      <c r="A1275" s="13" t="n"/>
      <c r="B1275" s="5" t="n"/>
      <c r="C1275" s="17" t="n"/>
      <c r="D1275" s="5" t="n"/>
      <c r="E1275" s="5" t="n"/>
      <c r="F1275" s="6">
        <f>IF(B1275&amp;""="","",IFERROR(INDEX('الأصناف'!$B$6:$B$205,MATCH(B1275&amp;"",'الأصناف'!$A$6:$A$205,0))&amp;"","كود غير موجود"))</f>
        <v/>
      </c>
      <c r="G1275" s="22">
        <f>IF(OR(B1275&amp;""="",NOT(ISNUMBER(A1275))),"",IF(COUNTIFS($B$6:$B$1505,B1275&amp;"",$A$6:$A$1505,"&gt;"&amp;A1275)=0,1,0))</f>
        <v/>
      </c>
    </row>
    <row r="1276">
      <c r="A1276" s="13" t="n"/>
      <c r="B1276" s="5" t="n"/>
      <c r="C1276" s="17" t="n"/>
      <c r="D1276" s="5" t="n"/>
      <c r="E1276" s="5" t="n"/>
      <c r="F1276" s="6">
        <f>IF(B1276&amp;""="","",IFERROR(INDEX('الأصناف'!$B$6:$B$205,MATCH(B1276&amp;"",'الأصناف'!$A$6:$A$205,0))&amp;"","كود غير موجود"))</f>
        <v/>
      </c>
      <c r="G1276" s="22">
        <f>IF(OR(B1276&amp;""="",NOT(ISNUMBER(A1276))),"",IF(COUNTIFS($B$6:$B$1505,B1276&amp;"",$A$6:$A$1505,"&gt;"&amp;A1276)=0,1,0))</f>
        <v/>
      </c>
    </row>
    <row r="1277">
      <c r="A1277" s="13" t="n"/>
      <c r="B1277" s="5" t="n"/>
      <c r="C1277" s="17" t="n"/>
      <c r="D1277" s="5" t="n"/>
      <c r="E1277" s="5" t="n"/>
      <c r="F1277" s="6">
        <f>IF(B1277&amp;""="","",IFERROR(INDEX('الأصناف'!$B$6:$B$205,MATCH(B1277&amp;"",'الأصناف'!$A$6:$A$205,0))&amp;"","كود غير موجود"))</f>
        <v/>
      </c>
      <c r="G1277" s="22">
        <f>IF(OR(B1277&amp;""="",NOT(ISNUMBER(A1277))),"",IF(COUNTIFS($B$6:$B$1505,B1277&amp;"",$A$6:$A$1505,"&gt;"&amp;A1277)=0,1,0))</f>
        <v/>
      </c>
    </row>
    <row r="1278">
      <c r="A1278" s="13" t="n"/>
      <c r="B1278" s="5" t="n"/>
      <c r="C1278" s="17" t="n"/>
      <c r="D1278" s="5" t="n"/>
      <c r="E1278" s="5" t="n"/>
      <c r="F1278" s="6">
        <f>IF(B1278&amp;""="","",IFERROR(INDEX('الأصناف'!$B$6:$B$205,MATCH(B1278&amp;"",'الأصناف'!$A$6:$A$205,0))&amp;"","كود غير موجود"))</f>
        <v/>
      </c>
      <c r="G1278" s="22">
        <f>IF(OR(B1278&amp;""="",NOT(ISNUMBER(A1278))),"",IF(COUNTIFS($B$6:$B$1505,B1278&amp;"",$A$6:$A$1505,"&gt;"&amp;A1278)=0,1,0))</f>
        <v/>
      </c>
    </row>
    <row r="1279">
      <c r="A1279" s="13" t="n"/>
      <c r="B1279" s="5" t="n"/>
      <c r="C1279" s="17" t="n"/>
      <c r="D1279" s="5" t="n"/>
      <c r="E1279" s="5" t="n"/>
      <c r="F1279" s="6">
        <f>IF(B1279&amp;""="","",IFERROR(INDEX('الأصناف'!$B$6:$B$205,MATCH(B1279&amp;"",'الأصناف'!$A$6:$A$205,0))&amp;"","كود غير موجود"))</f>
        <v/>
      </c>
      <c r="G1279" s="22">
        <f>IF(OR(B1279&amp;""="",NOT(ISNUMBER(A1279))),"",IF(COUNTIFS($B$6:$B$1505,B1279&amp;"",$A$6:$A$1505,"&gt;"&amp;A1279)=0,1,0))</f>
        <v/>
      </c>
    </row>
    <row r="1280">
      <c r="A1280" s="13" t="n"/>
      <c r="B1280" s="5" t="n"/>
      <c r="C1280" s="17" t="n"/>
      <c r="D1280" s="5" t="n"/>
      <c r="E1280" s="5" t="n"/>
      <c r="F1280" s="6">
        <f>IF(B1280&amp;""="","",IFERROR(INDEX('الأصناف'!$B$6:$B$205,MATCH(B1280&amp;"",'الأصناف'!$A$6:$A$205,0))&amp;"","كود غير موجود"))</f>
        <v/>
      </c>
      <c r="G1280" s="22">
        <f>IF(OR(B1280&amp;""="",NOT(ISNUMBER(A1280))),"",IF(COUNTIFS($B$6:$B$1505,B1280&amp;"",$A$6:$A$1505,"&gt;"&amp;A1280)=0,1,0))</f>
        <v/>
      </c>
    </row>
    <row r="1281">
      <c r="A1281" s="13" t="n"/>
      <c r="B1281" s="5" t="n"/>
      <c r="C1281" s="17" t="n"/>
      <c r="D1281" s="5" t="n"/>
      <c r="E1281" s="5" t="n"/>
      <c r="F1281" s="6">
        <f>IF(B1281&amp;""="","",IFERROR(INDEX('الأصناف'!$B$6:$B$205,MATCH(B1281&amp;"",'الأصناف'!$A$6:$A$205,0))&amp;"","كود غير موجود"))</f>
        <v/>
      </c>
      <c r="G1281" s="22">
        <f>IF(OR(B1281&amp;""="",NOT(ISNUMBER(A1281))),"",IF(COUNTIFS($B$6:$B$1505,B1281&amp;"",$A$6:$A$1505,"&gt;"&amp;A1281)=0,1,0))</f>
        <v/>
      </c>
    </row>
    <row r="1282">
      <c r="A1282" s="13" t="n"/>
      <c r="B1282" s="5" t="n"/>
      <c r="C1282" s="17" t="n"/>
      <c r="D1282" s="5" t="n"/>
      <c r="E1282" s="5" t="n"/>
      <c r="F1282" s="6">
        <f>IF(B1282&amp;""="","",IFERROR(INDEX('الأصناف'!$B$6:$B$205,MATCH(B1282&amp;"",'الأصناف'!$A$6:$A$205,0))&amp;"","كود غير موجود"))</f>
        <v/>
      </c>
      <c r="G1282" s="22">
        <f>IF(OR(B1282&amp;""="",NOT(ISNUMBER(A1282))),"",IF(COUNTIFS($B$6:$B$1505,B1282&amp;"",$A$6:$A$1505,"&gt;"&amp;A1282)=0,1,0))</f>
        <v/>
      </c>
    </row>
    <row r="1283">
      <c r="A1283" s="13" t="n"/>
      <c r="B1283" s="5" t="n"/>
      <c r="C1283" s="17" t="n"/>
      <c r="D1283" s="5" t="n"/>
      <c r="E1283" s="5" t="n"/>
      <c r="F1283" s="6">
        <f>IF(B1283&amp;""="","",IFERROR(INDEX('الأصناف'!$B$6:$B$205,MATCH(B1283&amp;"",'الأصناف'!$A$6:$A$205,0))&amp;"","كود غير موجود"))</f>
        <v/>
      </c>
      <c r="G1283" s="22">
        <f>IF(OR(B1283&amp;""="",NOT(ISNUMBER(A1283))),"",IF(COUNTIFS($B$6:$B$1505,B1283&amp;"",$A$6:$A$1505,"&gt;"&amp;A1283)=0,1,0))</f>
        <v/>
      </c>
    </row>
    <row r="1284">
      <c r="A1284" s="13" t="n"/>
      <c r="B1284" s="5" t="n"/>
      <c r="C1284" s="17" t="n"/>
      <c r="D1284" s="5" t="n"/>
      <c r="E1284" s="5" t="n"/>
      <c r="F1284" s="6">
        <f>IF(B1284&amp;""="","",IFERROR(INDEX('الأصناف'!$B$6:$B$205,MATCH(B1284&amp;"",'الأصناف'!$A$6:$A$205,0))&amp;"","كود غير موجود"))</f>
        <v/>
      </c>
      <c r="G1284" s="22">
        <f>IF(OR(B1284&amp;""="",NOT(ISNUMBER(A1284))),"",IF(COUNTIFS($B$6:$B$1505,B1284&amp;"",$A$6:$A$1505,"&gt;"&amp;A1284)=0,1,0))</f>
        <v/>
      </c>
    </row>
    <row r="1285">
      <c r="A1285" s="13" t="n"/>
      <c r="B1285" s="5" t="n"/>
      <c r="C1285" s="17" t="n"/>
      <c r="D1285" s="5" t="n"/>
      <c r="E1285" s="5" t="n"/>
      <c r="F1285" s="6">
        <f>IF(B1285&amp;""="","",IFERROR(INDEX('الأصناف'!$B$6:$B$205,MATCH(B1285&amp;"",'الأصناف'!$A$6:$A$205,0))&amp;"","كود غير موجود"))</f>
        <v/>
      </c>
      <c r="G1285" s="22">
        <f>IF(OR(B1285&amp;""="",NOT(ISNUMBER(A1285))),"",IF(COUNTIFS($B$6:$B$1505,B1285&amp;"",$A$6:$A$1505,"&gt;"&amp;A1285)=0,1,0))</f>
        <v/>
      </c>
    </row>
    <row r="1286">
      <c r="A1286" s="13" t="n"/>
      <c r="B1286" s="5" t="n"/>
      <c r="C1286" s="17" t="n"/>
      <c r="D1286" s="5" t="n"/>
      <c r="E1286" s="5" t="n"/>
      <c r="F1286" s="6">
        <f>IF(B1286&amp;""="","",IFERROR(INDEX('الأصناف'!$B$6:$B$205,MATCH(B1286&amp;"",'الأصناف'!$A$6:$A$205,0))&amp;"","كود غير موجود"))</f>
        <v/>
      </c>
      <c r="G1286" s="22">
        <f>IF(OR(B1286&amp;""="",NOT(ISNUMBER(A1286))),"",IF(COUNTIFS($B$6:$B$1505,B1286&amp;"",$A$6:$A$1505,"&gt;"&amp;A1286)=0,1,0))</f>
        <v/>
      </c>
    </row>
    <row r="1287">
      <c r="A1287" s="13" t="n"/>
      <c r="B1287" s="5" t="n"/>
      <c r="C1287" s="17" t="n"/>
      <c r="D1287" s="5" t="n"/>
      <c r="E1287" s="5" t="n"/>
      <c r="F1287" s="6">
        <f>IF(B1287&amp;""="","",IFERROR(INDEX('الأصناف'!$B$6:$B$205,MATCH(B1287&amp;"",'الأصناف'!$A$6:$A$205,0))&amp;"","كود غير موجود"))</f>
        <v/>
      </c>
      <c r="G1287" s="22">
        <f>IF(OR(B1287&amp;""="",NOT(ISNUMBER(A1287))),"",IF(COUNTIFS($B$6:$B$1505,B1287&amp;"",$A$6:$A$1505,"&gt;"&amp;A1287)=0,1,0))</f>
        <v/>
      </c>
    </row>
    <row r="1288">
      <c r="A1288" s="13" t="n"/>
      <c r="B1288" s="5" t="n"/>
      <c r="C1288" s="17" t="n"/>
      <c r="D1288" s="5" t="n"/>
      <c r="E1288" s="5" t="n"/>
      <c r="F1288" s="6">
        <f>IF(B1288&amp;""="","",IFERROR(INDEX('الأصناف'!$B$6:$B$205,MATCH(B1288&amp;"",'الأصناف'!$A$6:$A$205,0))&amp;"","كود غير موجود"))</f>
        <v/>
      </c>
      <c r="G1288" s="22">
        <f>IF(OR(B1288&amp;""="",NOT(ISNUMBER(A1288))),"",IF(COUNTIFS($B$6:$B$1505,B1288&amp;"",$A$6:$A$1505,"&gt;"&amp;A1288)=0,1,0))</f>
        <v/>
      </c>
    </row>
    <row r="1289">
      <c r="A1289" s="13" t="n"/>
      <c r="B1289" s="5" t="n"/>
      <c r="C1289" s="17" t="n"/>
      <c r="D1289" s="5" t="n"/>
      <c r="E1289" s="5" t="n"/>
      <c r="F1289" s="6">
        <f>IF(B1289&amp;""="","",IFERROR(INDEX('الأصناف'!$B$6:$B$205,MATCH(B1289&amp;"",'الأصناف'!$A$6:$A$205,0))&amp;"","كود غير موجود"))</f>
        <v/>
      </c>
      <c r="G1289" s="22">
        <f>IF(OR(B1289&amp;""="",NOT(ISNUMBER(A1289))),"",IF(COUNTIFS($B$6:$B$1505,B1289&amp;"",$A$6:$A$1505,"&gt;"&amp;A1289)=0,1,0))</f>
        <v/>
      </c>
    </row>
    <row r="1290">
      <c r="A1290" s="13" t="n"/>
      <c r="B1290" s="5" t="n"/>
      <c r="C1290" s="17" t="n"/>
      <c r="D1290" s="5" t="n"/>
      <c r="E1290" s="5" t="n"/>
      <c r="F1290" s="6">
        <f>IF(B1290&amp;""="","",IFERROR(INDEX('الأصناف'!$B$6:$B$205,MATCH(B1290&amp;"",'الأصناف'!$A$6:$A$205,0))&amp;"","كود غير موجود"))</f>
        <v/>
      </c>
      <c r="G1290" s="22">
        <f>IF(OR(B1290&amp;""="",NOT(ISNUMBER(A1290))),"",IF(COUNTIFS($B$6:$B$1505,B1290&amp;"",$A$6:$A$1505,"&gt;"&amp;A1290)=0,1,0))</f>
        <v/>
      </c>
    </row>
    <row r="1291">
      <c r="A1291" s="13" t="n"/>
      <c r="B1291" s="5" t="n"/>
      <c r="C1291" s="17" t="n"/>
      <c r="D1291" s="5" t="n"/>
      <c r="E1291" s="5" t="n"/>
      <c r="F1291" s="6">
        <f>IF(B1291&amp;""="","",IFERROR(INDEX('الأصناف'!$B$6:$B$205,MATCH(B1291&amp;"",'الأصناف'!$A$6:$A$205,0))&amp;"","كود غير موجود"))</f>
        <v/>
      </c>
      <c r="G1291" s="22">
        <f>IF(OR(B1291&amp;""="",NOT(ISNUMBER(A1291))),"",IF(COUNTIFS($B$6:$B$1505,B1291&amp;"",$A$6:$A$1505,"&gt;"&amp;A1291)=0,1,0))</f>
        <v/>
      </c>
    </row>
    <row r="1292">
      <c r="A1292" s="13" t="n"/>
      <c r="B1292" s="5" t="n"/>
      <c r="C1292" s="17" t="n"/>
      <c r="D1292" s="5" t="n"/>
      <c r="E1292" s="5" t="n"/>
      <c r="F1292" s="6">
        <f>IF(B1292&amp;""="","",IFERROR(INDEX('الأصناف'!$B$6:$B$205,MATCH(B1292&amp;"",'الأصناف'!$A$6:$A$205,0))&amp;"","كود غير موجود"))</f>
        <v/>
      </c>
      <c r="G1292" s="22">
        <f>IF(OR(B1292&amp;""="",NOT(ISNUMBER(A1292))),"",IF(COUNTIFS($B$6:$B$1505,B1292&amp;"",$A$6:$A$1505,"&gt;"&amp;A1292)=0,1,0))</f>
        <v/>
      </c>
    </row>
    <row r="1293">
      <c r="A1293" s="13" t="n"/>
      <c r="B1293" s="5" t="n"/>
      <c r="C1293" s="17" t="n"/>
      <c r="D1293" s="5" t="n"/>
      <c r="E1293" s="5" t="n"/>
      <c r="F1293" s="6">
        <f>IF(B1293&amp;""="","",IFERROR(INDEX('الأصناف'!$B$6:$B$205,MATCH(B1293&amp;"",'الأصناف'!$A$6:$A$205,0))&amp;"","كود غير موجود"))</f>
        <v/>
      </c>
      <c r="G1293" s="22">
        <f>IF(OR(B1293&amp;""="",NOT(ISNUMBER(A1293))),"",IF(COUNTIFS($B$6:$B$1505,B1293&amp;"",$A$6:$A$1505,"&gt;"&amp;A1293)=0,1,0))</f>
        <v/>
      </c>
    </row>
    <row r="1294">
      <c r="A1294" s="13" t="n"/>
      <c r="B1294" s="5" t="n"/>
      <c r="C1294" s="17" t="n"/>
      <c r="D1294" s="5" t="n"/>
      <c r="E1294" s="5" t="n"/>
      <c r="F1294" s="6">
        <f>IF(B1294&amp;""="","",IFERROR(INDEX('الأصناف'!$B$6:$B$205,MATCH(B1294&amp;"",'الأصناف'!$A$6:$A$205,0))&amp;"","كود غير موجود"))</f>
        <v/>
      </c>
      <c r="G1294" s="22">
        <f>IF(OR(B1294&amp;""="",NOT(ISNUMBER(A1294))),"",IF(COUNTIFS($B$6:$B$1505,B1294&amp;"",$A$6:$A$1505,"&gt;"&amp;A1294)=0,1,0))</f>
        <v/>
      </c>
    </row>
    <row r="1295">
      <c r="A1295" s="13" t="n"/>
      <c r="B1295" s="5" t="n"/>
      <c r="C1295" s="17" t="n"/>
      <c r="D1295" s="5" t="n"/>
      <c r="E1295" s="5" t="n"/>
      <c r="F1295" s="6">
        <f>IF(B1295&amp;""="","",IFERROR(INDEX('الأصناف'!$B$6:$B$205,MATCH(B1295&amp;"",'الأصناف'!$A$6:$A$205,0))&amp;"","كود غير موجود"))</f>
        <v/>
      </c>
      <c r="G1295" s="22">
        <f>IF(OR(B1295&amp;""="",NOT(ISNUMBER(A1295))),"",IF(COUNTIFS($B$6:$B$1505,B1295&amp;"",$A$6:$A$1505,"&gt;"&amp;A1295)=0,1,0))</f>
        <v/>
      </c>
    </row>
    <row r="1296">
      <c r="A1296" s="13" t="n"/>
      <c r="B1296" s="5" t="n"/>
      <c r="C1296" s="17" t="n"/>
      <c r="D1296" s="5" t="n"/>
      <c r="E1296" s="5" t="n"/>
      <c r="F1296" s="6">
        <f>IF(B1296&amp;""="","",IFERROR(INDEX('الأصناف'!$B$6:$B$205,MATCH(B1296&amp;"",'الأصناف'!$A$6:$A$205,0))&amp;"","كود غير موجود"))</f>
        <v/>
      </c>
      <c r="G1296" s="22">
        <f>IF(OR(B1296&amp;""="",NOT(ISNUMBER(A1296))),"",IF(COUNTIFS($B$6:$B$1505,B1296&amp;"",$A$6:$A$1505,"&gt;"&amp;A1296)=0,1,0))</f>
        <v/>
      </c>
    </row>
    <row r="1297">
      <c r="A1297" s="13" t="n"/>
      <c r="B1297" s="5" t="n"/>
      <c r="C1297" s="17" t="n"/>
      <c r="D1297" s="5" t="n"/>
      <c r="E1297" s="5" t="n"/>
      <c r="F1297" s="6">
        <f>IF(B1297&amp;""="","",IFERROR(INDEX('الأصناف'!$B$6:$B$205,MATCH(B1297&amp;"",'الأصناف'!$A$6:$A$205,0))&amp;"","كود غير موجود"))</f>
        <v/>
      </c>
      <c r="G1297" s="22">
        <f>IF(OR(B1297&amp;""="",NOT(ISNUMBER(A1297))),"",IF(COUNTIFS($B$6:$B$1505,B1297&amp;"",$A$6:$A$1505,"&gt;"&amp;A1297)=0,1,0))</f>
        <v/>
      </c>
    </row>
    <row r="1298">
      <c r="A1298" s="13" t="n"/>
      <c r="B1298" s="5" t="n"/>
      <c r="C1298" s="17" t="n"/>
      <c r="D1298" s="5" t="n"/>
      <c r="E1298" s="5" t="n"/>
      <c r="F1298" s="6">
        <f>IF(B1298&amp;""="","",IFERROR(INDEX('الأصناف'!$B$6:$B$205,MATCH(B1298&amp;"",'الأصناف'!$A$6:$A$205,0))&amp;"","كود غير موجود"))</f>
        <v/>
      </c>
      <c r="G1298" s="22">
        <f>IF(OR(B1298&amp;""="",NOT(ISNUMBER(A1298))),"",IF(COUNTIFS($B$6:$B$1505,B1298&amp;"",$A$6:$A$1505,"&gt;"&amp;A1298)=0,1,0))</f>
        <v/>
      </c>
    </row>
    <row r="1299">
      <c r="A1299" s="13" t="n"/>
      <c r="B1299" s="5" t="n"/>
      <c r="C1299" s="17" t="n"/>
      <c r="D1299" s="5" t="n"/>
      <c r="E1299" s="5" t="n"/>
      <c r="F1299" s="6">
        <f>IF(B1299&amp;""="","",IFERROR(INDEX('الأصناف'!$B$6:$B$205,MATCH(B1299&amp;"",'الأصناف'!$A$6:$A$205,0))&amp;"","كود غير موجود"))</f>
        <v/>
      </c>
      <c r="G1299" s="22">
        <f>IF(OR(B1299&amp;""="",NOT(ISNUMBER(A1299))),"",IF(COUNTIFS($B$6:$B$1505,B1299&amp;"",$A$6:$A$1505,"&gt;"&amp;A1299)=0,1,0))</f>
        <v/>
      </c>
    </row>
    <row r="1300">
      <c r="A1300" s="13" t="n"/>
      <c r="B1300" s="5" t="n"/>
      <c r="C1300" s="17" t="n"/>
      <c r="D1300" s="5" t="n"/>
      <c r="E1300" s="5" t="n"/>
      <c r="F1300" s="6">
        <f>IF(B1300&amp;""="","",IFERROR(INDEX('الأصناف'!$B$6:$B$205,MATCH(B1300&amp;"",'الأصناف'!$A$6:$A$205,0))&amp;"","كود غير موجود"))</f>
        <v/>
      </c>
      <c r="G1300" s="22">
        <f>IF(OR(B1300&amp;""="",NOT(ISNUMBER(A1300))),"",IF(COUNTIFS($B$6:$B$1505,B1300&amp;"",$A$6:$A$1505,"&gt;"&amp;A1300)=0,1,0))</f>
        <v/>
      </c>
    </row>
    <row r="1301">
      <c r="A1301" s="13" t="n"/>
      <c r="B1301" s="5" t="n"/>
      <c r="C1301" s="17" t="n"/>
      <c r="D1301" s="5" t="n"/>
      <c r="E1301" s="5" t="n"/>
      <c r="F1301" s="6">
        <f>IF(B1301&amp;""="","",IFERROR(INDEX('الأصناف'!$B$6:$B$205,MATCH(B1301&amp;"",'الأصناف'!$A$6:$A$205,0))&amp;"","كود غير موجود"))</f>
        <v/>
      </c>
      <c r="G1301" s="22">
        <f>IF(OR(B1301&amp;""="",NOT(ISNUMBER(A1301))),"",IF(COUNTIFS($B$6:$B$1505,B1301&amp;"",$A$6:$A$1505,"&gt;"&amp;A1301)=0,1,0))</f>
        <v/>
      </c>
    </row>
    <row r="1302">
      <c r="A1302" s="13" t="n"/>
      <c r="B1302" s="5" t="n"/>
      <c r="C1302" s="17" t="n"/>
      <c r="D1302" s="5" t="n"/>
      <c r="E1302" s="5" t="n"/>
      <c r="F1302" s="6">
        <f>IF(B1302&amp;""="","",IFERROR(INDEX('الأصناف'!$B$6:$B$205,MATCH(B1302&amp;"",'الأصناف'!$A$6:$A$205,0))&amp;"","كود غير موجود"))</f>
        <v/>
      </c>
      <c r="G1302" s="22">
        <f>IF(OR(B1302&amp;""="",NOT(ISNUMBER(A1302))),"",IF(COUNTIFS($B$6:$B$1505,B1302&amp;"",$A$6:$A$1505,"&gt;"&amp;A1302)=0,1,0))</f>
        <v/>
      </c>
    </row>
    <row r="1303">
      <c r="A1303" s="13" t="n"/>
      <c r="B1303" s="5" t="n"/>
      <c r="C1303" s="17" t="n"/>
      <c r="D1303" s="5" t="n"/>
      <c r="E1303" s="5" t="n"/>
      <c r="F1303" s="6">
        <f>IF(B1303&amp;""="","",IFERROR(INDEX('الأصناف'!$B$6:$B$205,MATCH(B1303&amp;"",'الأصناف'!$A$6:$A$205,0))&amp;"","كود غير موجود"))</f>
        <v/>
      </c>
      <c r="G1303" s="22">
        <f>IF(OR(B1303&amp;""="",NOT(ISNUMBER(A1303))),"",IF(COUNTIFS($B$6:$B$1505,B1303&amp;"",$A$6:$A$1505,"&gt;"&amp;A1303)=0,1,0))</f>
        <v/>
      </c>
    </row>
    <row r="1304">
      <c r="A1304" s="13" t="n"/>
      <c r="B1304" s="5" t="n"/>
      <c r="C1304" s="17" t="n"/>
      <c r="D1304" s="5" t="n"/>
      <c r="E1304" s="5" t="n"/>
      <c r="F1304" s="6">
        <f>IF(B1304&amp;""="","",IFERROR(INDEX('الأصناف'!$B$6:$B$205,MATCH(B1304&amp;"",'الأصناف'!$A$6:$A$205,0))&amp;"","كود غير موجود"))</f>
        <v/>
      </c>
      <c r="G1304" s="22">
        <f>IF(OR(B1304&amp;""="",NOT(ISNUMBER(A1304))),"",IF(COUNTIFS($B$6:$B$1505,B1304&amp;"",$A$6:$A$1505,"&gt;"&amp;A1304)=0,1,0))</f>
        <v/>
      </c>
    </row>
    <row r="1305">
      <c r="A1305" s="13" t="n"/>
      <c r="B1305" s="5" t="n"/>
      <c r="C1305" s="17" t="n"/>
      <c r="D1305" s="5" t="n"/>
      <c r="E1305" s="5" t="n"/>
      <c r="F1305" s="6">
        <f>IF(B1305&amp;""="","",IFERROR(INDEX('الأصناف'!$B$6:$B$205,MATCH(B1305&amp;"",'الأصناف'!$A$6:$A$205,0))&amp;"","كود غير موجود"))</f>
        <v/>
      </c>
      <c r="G1305" s="22">
        <f>IF(OR(B1305&amp;""="",NOT(ISNUMBER(A1305))),"",IF(COUNTIFS($B$6:$B$1505,B1305&amp;"",$A$6:$A$1505,"&gt;"&amp;A1305)=0,1,0))</f>
        <v/>
      </c>
    </row>
    <row r="1306">
      <c r="A1306" s="13" t="n"/>
      <c r="B1306" s="5" t="n"/>
      <c r="C1306" s="17" t="n"/>
      <c r="D1306" s="5" t="n"/>
      <c r="E1306" s="5" t="n"/>
      <c r="F1306" s="6">
        <f>IF(B1306&amp;""="","",IFERROR(INDEX('الأصناف'!$B$6:$B$205,MATCH(B1306&amp;"",'الأصناف'!$A$6:$A$205,0))&amp;"","كود غير موجود"))</f>
        <v/>
      </c>
      <c r="G1306" s="22">
        <f>IF(OR(B1306&amp;""="",NOT(ISNUMBER(A1306))),"",IF(COUNTIFS($B$6:$B$1505,B1306&amp;"",$A$6:$A$1505,"&gt;"&amp;A1306)=0,1,0))</f>
        <v/>
      </c>
    </row>
    <row r="1307">
      <c r="A1307" s="13" t="n"/>
      <c r="B1307" s="5" t="n"/>
      <c r="C1307" s="17" t="n"/>
      <c r="D1307" s="5" t="n"/>
      <c r="E1307" s="5" t="n"/>
      <c r="F1307" s="6">
        <f>IF(B1307&amp;""="","",IFERROR(INDEX('الأصناف'!$B$6:$B$205,MATCH(B1307&amp;"",'الأصناف'!$A$6:$A$205,0))&amp;"","كود غير موجود"))</f>
        <v/>
      </c>
      <c r="G1307" s="22">
        <f>IF(OR(B1307&amp;""="",NOT(ISNUMBER(A1307))),"",IF(COUNTIFS($B$6:$B$1505,B1307&amp;"",$A$6:$A$1505,"&gt;"&amp;A1307)=0,1,0))</f>
        <v/>
      </c>
    </row>
    <row r="1308">
      <c r="A1308" s="13" t="n"/>
      <c r="B1308" s="5" t="n"/>
      <c r="C1308" s="17" t="n"/>
      <c r="D1308" s="5" t="n"/>
      <c r="E1308" s="5" t="n"/>
      <c r="F1308" s="6">
        <f>IF(B1308&amp;""="","",IFERROR(INDEX('الأصناف'!$B$6:$B$205,MATCH(B1308&amp;"",'الأصناف'!$A$6:$A$205,0))&amp;"","كود غير موجود"))</f>
        <v/>
      </c>
      <c r="G1308" s="22">
        <f>IF(OR(B1308&amp;""="",NOT(ISNUMBER(A1308))),"",IF(COUNTIFS($B$6:$B$1505,B1308&amp;"",$A$6:$A$1505,"&gt;"&amp;A1308)=0,1,0))</f>
        <v/>
      </c>
    </row>
    <row r="1309">
      <c r="A1309" s="13" t="n"/>
      <c r="B1309" s="5" t="n"/>
      <c r="C1309" s="17" t="n"/>
      <c r="D1309" s="5" t="n"/>
      <c r="E1309" s="5" t="n"/>
      <c r="F1309" s="6">
        <f>IF(B1309&amp;""="","",IFERROR(INDEX('الأصناف'!$B$6:$B$205,MATCH(B1309&amp;"",'الأصناف'!$A$6:$A$205,0))&amp;"","كود غير موجود"))</f>
        <v/>
      </c>
      <c r="G1309" s="22">
        <f>IF(OR(B1309&amp;""="",NOT(ISNUMBER(A1309))),"",IF(COUNTIFS($B$6:$B$1505,B1309&amp;"",$A$6:$A$1505,"&gt;"&amp;A1309)=0,1,0))</f>
        <v/>
      </c>
    </row>
    <row r="1310">
      <c r="A1310" s="13" t="n"/>
      <c r="B1310" s="5" t="n"/>
      <c r="C1310" s="17" t="n"/>
      <c r="D1310" s="5" t="n"/>
      <c r="E1310" s="5" t="n"/>
      <c r="F1310" s="6">
        <f>IF(B1310&amp;""="","",IFERROR(INDEX('الأصناف'!$B$6:$B$205,MATCH(B1310&amp;"",'الأصناف'!$A$6:$A$205,0))&amp;"","كود غير موجود"))</f>
        <v/>
      </c>
      <c r="G1310" s="22">
        <f>IF(OR(B1310&amp;""="",NOT(ISNUMBER(A1310))),"",IF(COUNTIFS($B$6:$B$1505,B1310&amp;"",$A$6:$A$1505,"&gt;"&amp;A1310)=0,1,0))</f>
        <v/>
      </c>
    </row>
    <row r="1311">
      <c r="A1311" s="13" t="n"/>
      <c r="B1311" s="5" t="n"/>
      <c r="C1311" s="17" t="n"/>
      <c r="D1311" s="5" t="n"/>
      <c r="E1311" s="5" t="n"/>
      <c r="F1311" s="6">
        <f>IF(B1311&amp;""="","",IFERROR(INDEX('الأصناف'!$B$6:$B$205,MATCH(B1311&amp;"",'الأصناف'!$A$6:$A$205,0))&amp;"","كود غير موجود"))</f>
        <v/>
      </c>
      <c r="G1311" s="22">
        <f>IF(OR(B1311&amp;""="",NOT(ISNUMBER(A1311))),"",IF(COUNTIFS($B$6:$B$1505,B1311&amp;"",$A$6:$A$1505,"&gt;"&amp;A1311)=0,1,0))</f>
        <v/>
      </c>
    </row>
    <row r="1312">
      <c r="A1312" s="13" t="n"/>
      <c r="B1312" s="5" t="n"/>
      <c r="C1312" s="17" t="n"/>
      <c r="D1312" s="5" t="n"/>
      <c r="E1312" s="5" t="n"/>
      <c r="F1312" s="6">
        <f>IF(B1312&amp;""="","",IFERROR(INDEX('الأصناف'!$B$6:$B$205,MATCH(B1312&amp;"",'الأصناف'!$A$6:$A$205,0))&amp;"","كود غير موجود"))</f>
        <v/>
      </c>
      <c r="G1312" s="22">
        <f>IF(OR(B1312&amp;""="",NOT(ISNUMBER(A1312))),"",IF(COUNTIFS($B$6:$B$1505,B1312&amp;"",$A$6:$A$1505,"&gt;"&amp;A1312)=0,1,0))</f>
        <v/>
      </c>
    </row>
    <row r="1313">
      <c r="A1313" s="13" t="n"/>
      <c r="B1313" s="5" t="n"/>
      <c r="C1313" s="17" t="n"/>
      <c r="D1313" s="5" t="n"/>
      <c r="E1313" s="5" t="n"/>
      <c r="F1313" s="6">
        <f>IF(B1313&amp;""="","",IFERROR(INDEX('الأصناف'!$B$6:$B$205,MATCH(B1313&amp;"",'الأصناف'!$A$6:$A$205,0))&amp;"","كود غير موجود"))</f>
        <v/>
      </c>
      <c r="G1313" s="22">
        <f>IF(OR(B1313&amp;""="",NOT(ISNUMBER(A1313))),"",IF(COUNTIFS($B$6:$B$1505,B1313&amp;"",$A$6:$A$1505,"&gt;"&amp;A1313)=0,1,0))</f>
        <v/>
      </c>
    </row>
    <row r="1314">
      <c r="A1314" s="13" t="n"/>
      <c r="B1314" s="5" t="n"/>
      <c r="C1314" s="17" t="n"/>
      <c r="D1314" s="5" t="n"/>
      <c r="E1314" s="5" t="n"/>
      <c r="F1314" s="6">
        <f>IF(B1314&amp;""="","",IFERROR(INDEX('الأصناف'!$B$6:$B$205,MATCH(B1314&amp;"",'الأصناف'!$A$6:$A$205,0))&amp;"","كود غير موجود"))</f>
        <v/>
      </c>
      <c r="G1314" s="22">
        <f>IF(OR(B1314&amp;""="",NOT(ISNUMBER(A1314))),"",IF(COUNTIFS($B$6:$B$1505,B1314&amp;"",$A$6:$A$1505,"&gt;"&amp;A1314)=0,1,0))</f>
        <v/>
      </c>
    </row>
    <row r="1315">
      <c r="A1315" s="13" t="n"/>
      <c r="B1315" s="5" t="n"/>
      <c r="C1315" s="17" t="n"/>
      <c r="D1315" s="5" t="n"/>
      <c r="E1315" s="5" t="n"/>
      <c r="F1315" s="6">
        <f>IF(B1315&amp;""="","",IFERROR(INDEX('الأصناف'!$B$6:$B$205,MATCH(B1315&amp;"",'الأصناف'!$A$6:$A$205,0))&amp;"","كود غير موجود"))</f>
        <v/>
      </c>
      <c r="G1315" s="22">
        <f>IF(OR(B1315&amp;""="",NOT(ISNUMBER(A1315))),"",IF(COUNTIFS($B$6:$B$1505,B1315&amp;"",$A$6:$A$1505,"&gt;"&amp;A1315)=0,1,0))</f>
        <v/>
      </c>
    </row>
    <row r="1316">
      <c r="A1316" s="13" t="n"/>
      <c r="B1316" s="5" t="n"/>
      <c r="C1316" s="17" t="n"/>
      <c r="D1316" s="5" t="n"/>
      <c r="E1316" s="5" t="n"/>
      <c r="F1316" s="6">
        <f>IF(B1316&amp;""="","",IFERROR(INDEX('الأصناف'!$B$6:$B$205,MATCH(B1316&amp;"",'الأصناف'!$A$6:$A$205,0))&amp;"","كود غير موجود"))</f>
        <v/>
      </c>
      <c r="G1316" s="22">
        <f>IF(OR(B1316&amp;""="",NOT(ISNUMBER(A1316))),"",IF(COUNTIFS($B$6:$B$1505,B1316&amp;"",$A$6:$A$1505,"&gt;"&amp;A1316)=0,1,0))</f>
        <v/>
      </c>
    </row>
    <row r="1317">
      <c r="A1317" s="13" t="n"/>
      <c r="B1317" s="5" t="n"/>
      <c r="C1317" s="17" t="n"/>
      <c r="D1317" s="5" t="n"/>
      <c r="E1317" s="5" t="n"/>
      <c r="F1317" s="6">
        <f>IF(B1317&amp;""="","",IFERROR(INDEX('الأصناف'!$B$6:$B$205,MATCH(B1317&amp;"",'الأصناف'!$A$6:$A$205,0))&amp;"","كود غير موجود"))</f>
        <v/>
      </c>
      <c r="G1317" s="22">
        <f>IF(OR(B1317&amp;""="",NOT(ISNUMBER(A1317))),"",IF(COUNTIFS($B$6:$B$1505,B1317&amp;"",$A$6:$A$1505,"&gt;"&amp;A1317)=0,1,0))</f>
        <v/>
      </c>
    </row>
    <row r="1318">
      <c r="A1318" s="13" t="n"/>
      <c r="B1318" s="5" t="n"/>
      <c r="C1318" s="17" t="n"/>
      <c r="D1318" s="5" t="n"/>
      <c r="E1318" s="5" t="n"/>
      <c r="F1318" s="6">
        <f>IF(B1318&amp;""="","",IFERROR(INDEX('الأصناف'!$B$6:$B$205,MATCH(B1318&amp;"",'الأصناف'!$A$6:$A$205,0))&amp;"","كود غير موجود"))</f>
        <v/>
      </c>
      <c r="G1318" s="22">
        <f>IF(OR(B1318&amp;""="",NOT(ISNUMBER(A1318))),"",IF(COUNTIFS($B$6:$B$1505,B1318&amp;"",$A$6:$A$1505,"&gt;"&amp;A1318)=0,1,0))</f>
        <v/>
      </c>
    </row>
    <row r="1319">
      <c r="A1319" s="13" t="n"/>
      <c r="B1319" s="5" t="n"/>
      <c r="C1319" s="17" t="n"/>
      <c r="D1319" s="5" t="n"/>
      <c r="E1319" s="5" t="n"/>
      <c r="F1319" s="6">
        <f>IF(B1319&amp;""="","",IFERROR(INDEX('الأصناف'!$B$6:$B$205,MATCH(B1319&amp;"",'الأصناف'!$A$6:$A$205,0))&amp;"","كود غير موجود"))</f>
        <v/>
      </c>
      <c r="G1319" s="22">
        <f>IF(OR(B1319&amp;""="",NOT(ISNUMBER(A1319))),"",IF(COUNTIFS($B$6:$B$1505,B1319&amp;"",$A$6:$A$1505,"&gt;"&amp;A1319)=0,1,0))</f>
        <v/>
      </c>
    </row>
    <row r="1320">
      <c r="A1320" s="13" t="n"/>
      <c r="B1320" s="5" t="n"/>
      <c r="C1320" s="17" t="n"/>
      <c r="D1320" s="5" t="n"/>
      <c r="E1320" s="5" t="n"/>
      <c r="F1320" s="6">
        <f>IF(B1320&amp;""="","",IFERROR(INDEX('الأصناف'!$B$6:$B$205,MATCH(B1320&amp;"",'الأصناف'!$A$6:$A$205,0))&amp;"","كود غير موجود"))</f>
        <v/>
      </c>
      <c r="G1320" s="22">
        <f>IF(OR(B1320&amp;""="",NOT(ISNUMBER(A1320))),"",IF(COUNTIFS($B$6:$B$1505,B1320&amp;"",$A$6:$A$1505,"&gt;"&amp;A1320)=0,1,0))</f>
        <v/>
      </c>
    </row>
    <row r="1321">
      <c r="A1321" s="13" t="n"/>
      <c r="B1321" s="5" t="n"/>
      <c r="C1321" s="17" t="n"/>
      <c r="D1321" s="5" t="n"/>
      <c r="E1321" s="5" t="n"/>
      <c r="F1321" s="6">
        <f>IF(B1321&amp;""="","",IFERROR(INDEX('الأصناف'!$B$6:$B$205,MATCH(B1321&amp;"",'الأصناف'!$A$6:$A$205,0))&amp;"","كود غير موجود"))</f>
        <v/>
      </c>
      <c r="G1321" s="22">
        <f>IF(OR(B1321&amp;""="",NOT(ISNUMBER(A1321))),"",IF(COUNTIFS($B$6:$B$1505,B1321&amp;"",$A$6:$A$1505,"&gt;"&amp;A1321)=0,1,0))</f>
        <v/>
      </c>
    </row>
    <row r="1322">
      <c r="A1322" s="13" t="n"/>
      <c r="B1322" s="5" t="n"/>
      <c r="C1322" s="17" t="n"/>
      <c r="D1322" s="5" t="n"/>
      <c r="E1322" s="5" t="n"/>
      <c r="F1322" s="6">
        <f>IF(B1322&amp;""="","",IFERROR(INDEX('الأصناف'!$B$6:$B$205,MATCH(B1322&amp;"",'الأصناف'!$A$6:$A$205,0))&amp;"","كود غير موجود"))</f>
        <v/>
      </c>
      <c r="G1322" s="22">
        <f>IF(OR(B1322&amp;""="",NOT(ISNUMBER(A1322))),"",IF(COUNTIFS($B$6:$B$1505,B1322&amp;"",$A$6:$A$1505,"&gt;"&amp;A1322)=0,1,0))</f>
        <v/>
      </c>
    </row>
    <row r="1323">
      <c r="A1323" s="13" t="n"/>
      <c r="B1323" s="5" t="n"/>
      <c r="C1323" s="17" t="n"/>
      <c r="D1323" s="5" t="n"/>
      <c r="E1323" s="5" t="n"/>
      <c r="F1323" s="6">
        <f>IF(B1323&amp;""="","",IFERROR(INDEX('الأصناف'!$B$6:$B$205,MATCH(B1323&amp;"",'الأصناف'!$A$6:$A$205,0))&amp;"","كود غير موجود"))</f>
        <v/>
      </c>
      <c r="G1323" s="22">
        <f>IF(OR(B1323&amp;""="",NOT(ISNUMBER(A1323))),"",IF(COUNTIFS($B$6:$B$1505,B1323&amp;"",$A$6:$A$1505,"&gt;"&amp;A1323)=0,1,0))</f>
        <v/>
      </c>
    </row>
    <row r="1324">
      <c r="A1324" s="13" t="n"/>
      <c r="B1324" s="5" t="n"/>
      <c r="C1324" s="17" t="n"/>
      <c r="D1324" s="5" t="n"/>
      <c r="E1324" s="5" t="n"/>
      <c r="F1324" s="6">
        <f>IF(B1324&amp;""="","",IFERROR(INDEX('الأصناف'!$B$6:$B$205,MATCH(B1324&amp;"",'الأصناف'!$A$6:$A$205,0))&amp;"","كود غير موجود"))</f>
        <v/>
      </c>
      <c r="G1324" s="22">
        <f>IF(OR(B1324&amp;""="",NOT(ISNUMBER(A1324))),"",IF(COUNTIFS($B$6:$B$1505,B1324&amp;"",$A$6:$A$1505,"&gt;"&amp;A1324)=0,1,0))</f>
        <v/>
      </c>
    </row>
    <row r="1325">
      <c r="A1325" s="13" t="n"/>
      <c r="B1325" s="5" t="n"/>
      <c r="C1325" s="17" t="n"/>
      <c r="D1325" s="5" t="n"/>
      <c r="E1325" s="5" t="n"/>
      <c r="F1325" s="6">
        <f>IF(B1325&amp;""="","",IFERROR(INDEX('الأصناف'!$B$6:$B$205,MATCH(B1325&amp;"",'الأصناف'!$A$6:$A$205,0))&amp;"","كود غير موجود"))</f>
        <v/>
      </c>
      <c r="G1325" s="22">
        <f>IF(OR(B1325&amp;""="",NOT(ISNUMBER(A1325))),"",IF(COUNTIFS($B$6:$B$1505,B1325&amp;"",$A$6:$A$1505,"&gt;"&amp;A1325)=0,1,0))</f>
        <v/>
      </c>
    </row>
    <row r="1326">
      <c r="A1326" s="13" t="n"/>
      <c r="B1326" s="5" t="n"/>
      <c r="C1326" s="17" t="n"/>
      <c r="D1326" s="5" t="n"/>
      <c r="E1326" s="5" t="n"/>
      <c r="F1326" s="6">
        <f>IF(B1326&amp;""="","",IFERROR(INDEX('الأصناف'!$B$6:$B$205,MATCH(B1326&amp;"",'الأصناف'!$A$6:$A$205,0))&amp;"","كود غير موجود"))</f>
        <v/>
      </c>
      <c r="G1326" s="22">
        <f>IF(OR(B1326&amp;""="",NOT(ISNUMBER(A1326))),"",IF(COUNTIFS($B$6:$B$1505,B1326&amp;"",$A$6:$A$1505,"&gt;"&amp;A1326)=0,1,0))</f>
        <v/>
      </c>
    </row>
    <row r="1327">
      <c r="A1327" s="13" t="n"/>
      <c r="B1327" s="5" t="n"/>
      <c r="C1327" s="17" t="n"/>
      <c r="D1327" s="5" t="n"/>
      <c r="E1327" s="5" t="n"/>
      <c r="F1327" s="6">
        <f>IF(B1327&amp;""="","",IFERROR(INDEX('الأصناف'!$B$6:$B$205,MATCH(B1327&amp;"",'الأصناف'!$A$6:$A$205,0))&amp;"","كود غير موجود"))</f>
        <v/>
      </c>
      <c r="G1327" s="22">
        <f>IF(OR(B1327&amp;""="",NOT(ISNUMBER(A1327))),"",IF(COUNTIFS($B$6:$B$1505,B1327&amp;"",$A$6:$A$1505,"&gt;"&amp;A1327)=0,1,0))</f>
        <v/>
      </c>
    </row>
    <row r="1328">
      <c r="A1328" s="13" t="n"/>
      <c r="B1328" s="5" t="n"/>
      <c r="C1328" s="17" t="n"/>
      <c r="D1328" s="5" t="n"/>
      <c r="E1328" s="5" t="n"/>
      <c r="F1328" s="6">
        <f>IF(B1328&amp;""="","",IFERROR(INDEX('الأصناف'!$B$6:$B$205,MATCH(B1328&amp;"",'الأصناف'!$A$6:$A$205,0))&amp;"","كود غير موجود"))</f>
        <v/>
      </c>
      <c r="G1328" s="22">
        <f>IF(OR(B1328&amp;""="",NOT(ISNUMBER(A1328))),"",IF(COUNTIFS($B$6:$B$1505,B1328&amp;"",$A$6:$A$1505,"&gt;"&amp;A1328)=0,1,0))</f>
        <v/>
      </c>
    </row>
    <row r="1329">
      <c r="A1329" s="13" t="n"/>
      <c r="B1329" s="5" t="n"/>
      <c r="C1329" s="17" t="n"/>
      <c r="D1329" s="5" t="n"/>
      <c r="E1329" s="5" t="n"/>
      <c r="F1329" s="6">
        <f>IF(B1329&amp;""="","",IFERROR(INDEX('الأصناف'!$B$6:$B$205,MATCH(B1329&amp;"",'الأصناف'!$A$6:$A$205,0))&amp;"","كود غير موجود"))</f>
        <v/>
      </c>
      <c r="G1329" s="22">
        <f>IF(OR(B1329&amp;""="",NOT(ISNUMBER(A1329))),"",IF(COUNTIFS($B$6:$B$1505,B1329&amp;"",$A$6:$A$1505,"&gt;"&amp;A1329)=0,1,0))</f>
        <v/>
      </c>
    </row>
    <row r="1330">
      <c r="A1330" s="13" t="n"/>
      <c r="B1330" s="5" t="n"/>
      <c r="C1330" s="17" t="n"/>
      <c r="D1330" s="5" t="n"/>
      <c r="E1330" s="5" t="n"/>
      <c r="F1330" s="6">
        <f>IF(B1330&amp;""="","",IFERROR(INDEX('الأصناف'!$B$6:$B$205,MATCH(B1330&amp;"",'الأصناف'!$A$6:$A$205,0))&amp;"","كود غير موجود"))</f>
        <v/>
      </c>
      <c r="G1330" s="22">
        <f>IF(OR(B1330&amp;""="",NOT(ISNUMBER(A1330))),"",IF(COUNTIFS($B$6:$B$1505,B1330&amp;"",$A$6:$A$1505,"&gt;"&amp;A1330)=0,1,0))</f>
        <v/>
      </c>
    </row>
    <row r="1331">
      <c r="A1331" s="13" t="n"/>
      <c r="B1331" s="5" t="n"/>
      <c r="C1331" s="17" t="n"/>
      <c r="D1331" s="5" t="n"/>
      <c r="E1331" s="5" t="n"/>
      <c r="F1331" s="6">
        <f>IF(B1331&amp;""="","",IFERROR(INDEX('الأصناف'!$B$6:$B$205,MATCH(B1331&amp;"",'الأصناف'!$A$6:$A$205,0))&amp;"","كود غير موجود"))</f>
        <v/>
      </c>
      <c r="G1331" s="22">
        <f>IF(OR(B1331&amp;""="",NOT(ISNUMBER(A1331))),"",IF(COUNTIFS($B$6:$B$1505,B1331&amp;"",$A$6:$A$1505,"&gt;"&amp;A1331)=0,1,0))</f>
        <v/>
      </c>
    </row>
    <row r="1332">
      <c r="A1332" s="13" t="n"/>
      <c r="B1332" s="5" t="n"/>
      <c r="C1332" s="17" t="n"/>
      <c r="D1332" s="5" t="n"/>
      <c r="E1332" s="5" t="n"/>
      <c r="F1332" s="6">
        <f>IF(B1332&amp;""="","",IFERROR(INDEX('الأصناف'!$B$6:$B$205,MATCH(B1332&amp;"",'الأصناف'!$A$6:$A$205,0))&amp;"","كود غير موجود"))</f>
        <v/>
      </c>
      <c r="G1332" s="22">
        <f>IF(OR(B1332&amp;""="",NOT(ISNUMBER(A1332))),"",IF(COUNTIFS($B$6:$B$1505,B1332&amp;"",$A$6:$A$1505,"&gt;"&amp;A1332)=0,1,0))</f>
        <v/>
      </c>
    </row>
    <row r="1333">
      <c r="A1333" s="13" t="n"/>
      <c r="B1333" s="5" t="n"/>
      <c r="C1333" s="17" t="n"/>
      <c r="D1333" s="5" t="n"/>
      <c r="E1333" s="5" t="n"/>
      <c r="F1333" s="6">
        <f>IF(B1333&amp;""="","",IFERROR(INDEX('الأصناف'!$B$6:$B$205,MATCH(B1333&amp;"",'الأصناف'!$A$6:$A$205,0))&amp;"","كود غير موجود"))</f>
        <v/>
      </c>
      <c r="G1333" s="22">
        <f>IF(OR(B1333&amp;""="",NOT(ISNUMBER(A1333))),"",IF(COUNTIFS($B$6:$B$1505,B1333&amp;"",$A$6:$A$1505,"&gt;"&amp;A1333)=0,1,0))</f>
        <v/>
      </c>
    </row>
    <row r="1334">
      <c r="A1334" s="13" t="n"/>
      <c r="B1334" s="5" t="n"/>
      <c r="C1334" s="17" t="n"/>
      <c r="D1334" s="5" t="n"/>
      <c r="E1334" s="5" t="n"/>
      <c r="F1334" s="6">
        <f>IF(B1334&amp;""="","",IFERROR(INDEX('الأصناف'!$B$6:$B$205,MATCH(B1334&amp;"",'الأصناف'!$A$6:$A$205,0))&amp;"","كود غير موجود"))</f>
        <v/>
      </c>
      <c r="G1334" s="22">
        <f>IF(OR(B1334&amp;""="",NOT(ISNUMBER(A1334))),"",IF(COUNTIFS($B$6:$B$1505,B1334&amp;"",$A$6:$A$1505,"&gt;"&amp;A1334)=0,1,0))</f>
        <v/>
      </c>
    </row>
    <row r="1335">
      <c r="A1335" s="13" t="n"/>
      <c r="B1335" s="5" t="n"/>
      <c r="C1335" s="17" t="n"/>
      <c r="D1335" s="5" t="n"/>
      <c r="E1335" s="5" t="n"/>
      <c r="F1335" s="6">
        <f>IF(B1335&amp;""="","",IFERROR(INDEX('الأصناف'!$B$6:$B$205,MATCH(B1335&amp;"",'الأصناف'!$A$6:$A$205,0))&amp;"","كود غير موجود"))</f>
        <v/>
      </c>
      <c r="G1335" s="22">
        <f>IF(OR(B1335&amp;""="",NOT(ISNUMBER(A1335))),"",IF(COUNTIFS($B$6:$B$1505,B1335&amp;"",$A$6:$A$1505,"&gt;"&amp;A1335)=0,1,0))</f>
        <v/>
      </c>
    </row>
    <row r="1336">
      <c r="A1336" s="13" t="n"/>
      <c r="B1336" s="5" t="n"/>
      <c r="C1336" s="17" t="n"/>
      <c r="D1336" s="5" t="n"/>
      <c r="E1336" s="5" t="n"/>
      <c r="F1336" s="6">
        <f>IF(B1336&amp;""="","",IFERROR(INDEX('الأصناف'!$B$6:$B$205,MATCH(B1336&amp;"",'الأصناف'!$A$6:$A$205,0))&amp;"","كود غير موجود"))</f>
        <v/>
      </c>
      <c r="G1336" s="22">
        <f>IF(OR(B1336&amp;""="",NOT(ISNUMBER(A1336))),"",IF(COUNTIFS($B$6:$B$1505,B1336&amp;"",$A$6:$A$1505,"&gt;"&amp;A1336)=0,1,0))</f>
        <v/>
      </c>
    </row>
    <row r="1337">
      <c r="A1337" s="13" t="n"/>
      <c r="B1337" s="5" t="n"/>
      <c r="C1337" s="17" t="n"/>
      <c r="D1337" s="5" t="n"/>
      <c r="E1337" s="5" t="n"/>
      <c r="F1337" s="6">
        <f>IF(B1337&amp;""="","",IFERROR(INDEX('الأصناف'!$B$6:$B$205,MATCH(B1337&amp;"",'الأصناف'!$A$6:$A$205,0))&amp;"","كود غير موجود"))</f>
        <v/>
      </c>
      <c r="G1337" s="22">
        <f>IF(OR(B1337&amp;""="",NOT(ISNUMBER(A1337))),"",IF(COUNTIFS($B$6:$B$1505,B1337&amp;"",$A$6:$A$1505,"&gt;"&amp;A1337)=0,1,0))</f>
        <v/>
      </c>
    </row>
    <row r="1338">
      <c r="A1338" s="13" t="n"/>
      <c r="B1338" s="5" t="n"/>
      <c r="C1338" s="17" t="n"/>
      <c r="D1338" s="5" t="n"/>
      <c r="E1338" s="5" t="n"/>
      <c r="F1338" s="6">
        <f>IF(B1338&amp;""="","",IFERROR(INDEX('الأصناف'!$B$6:$B$205,MATCH(B1338&amp;"",'الأصناف'!$A$6:$A$205,0))&amp;"","كود غير موجود"))</f>
        <v/>
      </c>
      <c r="G1338" s="22">
        <f>IF(OR(B1338&amp;""="",NOT(ISNUMBER(A1338))),"",IF(COUNTIFS($B$6:$B$1505,B1338&amp;"",$A$6:$A$1505,"&gt;"&amp;A1338)=0,1,0))</f>
        <v/>
      </c>
    </row>
    <row r="1339">
      <c r="A1339" s="13" t="n"/>
      <c r="B1339" s="5" t="n"/>
      <c r="C1339" s="17" t="n"/>
      <c r="D1339" s="5" t="n"/>
      <c r="E1339" s="5" t="n"/>
      <c r="F1339" s="6">
        <f>IF(B1339&amp;""="","",IFERROR(INDEX('الأصناف'!$B$6:$B$205,MATCH(B1339&amp;"",'الأصناف'!$A$6:$A$205,0))&amp;"","كود غير موجود"))</f>
        <v/>
      </c>
      <c r="G1339" s="22">
        <f>IF(OR(B1339&amp;""="",NOT(ISNUMBER(A1339))),"",IF(COUNTIFS($B$6:$B$1505,B1339&amp;"",$A$6:$A$1505,"&gt;"&amp;A1339)=0,1,0))</f>
        <v/>
      </c>
    </row>
    <row r="1340">
      <c r="A1340" s="13" t="n"/>
      <c r="B1340" s="5" t="n"/>
      <c r="C1340" s="17" t="n"/>
      <c r="D1340" s="5" t="n"/>
      <c r="E1340" s="5" t="n"/>
      <c r="F1340" s="6">
        <f>IF(B1340&amp;""="","",IFERROR(INDEX('الأصناف'!$B$6:$B$205,MATCH(B1340&amp;"",'الأصناف'!$A$6:$A$205,0))&amp;"","كود غير موجود"))</f>
        <v/>
      </c>
      <c r="G1340" s="22">
        <f>IF(OR(B1340&amp;""="",NOT(ISNUMBER(A1340))),"",IF(COUNTIFS($B$6:$B$1505,B1340&amp;"",$A$6:$A$1505,"&gt;"&amp;A1340)=0,1,0))</f>
        <v/>
      </c>
    </row>
    <row r="1341">
      <c r="A1341" s="13" t="n"/>
      <c r="B1341" s="5" t="n"/>
      <c r="C1341" s="17" t="n"/>
      <c r="D1341" s="5" t="n"/>
      <c r="E1341" s="5" t="n"/>
      <c r="F1341" s="6">
        <f>IF(B1341&amp;""="","",IFERROR(INDEX('الأصناف'!$B$6:$B$205,MATCH(B1341&amp;"",'الأصناف'!$A$6:$A$205,0))&amp;"","كود غير موجود"))</f>
        <v/>
      </c>
      <c r="G1341" s="22">
        <f>IF(OR(B1341&amp;""="",NOT(ISNUMBER(A1341))),"",IF(COUNTIFS($B$6:$B$1505,B1341&amp;"",$A$6:$A$1505,"&gt;"&amp;A1341)=0,1,0))</f>
        <v/>
      </c>
    </row>
    <row r="1342">
      <c r="A1342" s="13" t="n"/>
      <c r="B1342" s="5" t="n"/>
      <c r="C1342" s="17" t="n"/>
      <c r="D1342" s="5" t="n"/>
      <c r="E1342" s="5" t="n"/>
      <c r="F1342" s="6">
        <f>IF(B1342&amp;""="","",IFERROR(INDEX('الأصناف'!$B$6:$B$205,MATCH(B1342&amp;"",'الأصناف'!$A$6:$A$205,0))&amp;"","كود غير موجود"))</f>
        <v/>
      </c>
      <c r="G1342" s="22">
        <f>IF(OR(B1342&amp;""="",NOT(ISNUMBER(A1342))),"",IF(COUNTIFS($B$6:$B$1505,B1342&amp;"",$A$6:$A$1505,"&gt;"&amp;A1342)=0,1,0))</f>
        <v/>
      </c>
    </row>
    <row r="1343">
      <c r="A1343" s="13" t="n"/>
      <c r="B1343" s="5" t="n"/>
      <c r="C1343" s="17" t="n"/>
      <c r="D1343" s="5" t="n"/>
      <c r="E1343" s="5" t="n"/>
      <c r="F1343" s="6">
        <f>IF(B1343&amp;""="","",IFERROR(INDEX('الأصناف'!$B$6:$B$205,MATCH(B1343&amp;"",'الأصناف'!$A$6:$A$205,0))&amp;"","كود غير موجود"))</f>
        <v/>
      </c>
      <c r="G1343" s="22">
        <f>IF(OR(B1343&amp;""="",NOT(ISNUMBER(A1343))),"",IF(COUNTIFS($B$6:$B$1505,B1343&amp;"",$A$6:$A$1505,"&gt;"&amp;A1343)=0,1,0))</f>
        <v/>
      </c>
    </row>
    <row r="1344">
      <c r="A1344" s="13" t="n"/>
      <c r="B1344" s="5" t="n"/>
      <c r="C1344" s="17" t="n"/>
      <c r="D1344" s="5" t="n"/>
      <c r="E1344" s="5" t="n"/>
      <c r="F1344" s="6">
        <f>IF(B1344&amp;""="","",IFERROR(INDEX('الأصناف'!$B$6:$B$205,MATCH(B1344&amp;"",'الأصناف'!$A$6:$A$205,0))&amp;"","كود غير موجود"))</f>
        <v/>
      </c>
      <c r="G1344" s="22">
        <f>IF(OR(B1344&amp;""="",NOT(ISNUMBER(A1344))),"",IF(COUNTIFS($B$6:$B$1505,B1344&amp;"",$A$6:$A$1505,"&gt;"&amp;A1344)=0,1,0))</f>
        <v/>
      </c>
    </row>
    <row r="1345">
      <c r="A1345" s="13" t="n"/>
      <c r="B1345" s="5" t="n"/>
      <c r="C1345" s="17" t="n"/>
      <c r="D1345" s="5" t="n"/>
      <c r="E1345" s="5" t="n"/>
      <c r="F1345" s="6">
        <f>IF(B1345&amp;""="","",IFERROR(INDEX('الأصناف'!$B$6:$B$205,MATCH(B1345&amp;"",'الأصناف'!$A$6:$A$205,0))&amp;"","كود غير موجود"))</f>
        <v/>
      </c>
      <c r="G1345" s="22">
        <f>IF(OR(B1345&amp;""="",NOT(ISNUMBER(A1345))),"",IF(COUNTIFS($B$6:$B$1505,B1345&amp;"",$A$6:$A$1505,"&gt;"&amp;A1345)=0,1,0))</f>
        <v/>
      </c>
    </row>
    <row r="1346">
      <c r="A1346" s="13" t="n"/>
      <c r="B1346" s="5" t="n"/>
      <c r="C1346" s="17" t="n"/>
      <c r="D1346" s="5" t="n"/>
      <c r="E1346" s="5" t="n"/>
      <c r="F1346" s="6">
        <f>IF(B1346&amp;""="","",IFERROR(INDEX('الأصناف'!$B$6:$B$205,MATCH(B1346&amp;"",'الأصناف'!$A$6:$A$205,0))&amp;"","كود غير موجود"))</f>
        <v/>
      </c>
      <c r="G1346" s="22">
        <f>IF(OR(B1346&amp;""="",NOT(ISNUMBER(A1346))),"",IF(COUNTIFS($B$6:$B$1505,B1346&amp;"",$A$6:$A$1505,"&gt;"&amp;A1346)=0,1,0))</f>
        <v/>
      </c>
    </row>
    <row r="1347">
      <c r="A1347" s="13" t="n"/>
      <c r="B1347" s="5" t="n"/>
      <c r="C1347" s="17" t="n"/>
      <c r="D1347" s="5" t="n"/>
      <c r="E1347" s="5" t="n"/>
      <c r="F1347" s="6">
        <f>IF(B1347&amp;""="","",IFERROR(INDEX('الأصناف'!$B$6:$B$205,MATCH(B1347&amp;"",'الأصناف'!$A$6:$A$205,0))&amp;"","كود غير موجود"))</f>
        <v/>
      </c>
      <c r="G1347" s="22">
        <f>IF(OR(B1347&amp;""="",NOT(ISNUMBER(A1347))),"",IF(COUNTIFS($B$6:$B$1505,B1347&amp;"",$A$6:$A$1505,"&gt;"&amp;A1347)=0,1,0))</f>
        <v/>
      </c>
    </row>
    <row r="1348">
      <c r="A1348" s="13" t="n"/>
      <c r="B1348" s="5" t="n"/>
      <c r="C1348" s="17" t="n"/>
      <c r="D1348" s="5" t="n"/>
      <c r="E1348" s="5" t="n"/>
      <c r="F1348" s="6">
        <f>IF(B1348&amp;""="","",IFERROR(INDEX('الأصناف'!$B$6:$B$205,MATCH(B1348&amp;"",'الأصناف'!$A$6:$A$205,0))&amp;"","كود غير موجود"))</f>
        <v/>
      </c>
      <c r="G1348" s="22">
        <f>IF(OR(B1348&amp;""="",NOT(ISNUMBER(A1348))),"",IF(COUNTIFS($B$6:$B$1505,B1348&amp;"",$A$6:$A$1505,"&gt;"&amp;A1348)=0,1,0))</f>
        <v/>
      </c>
    </row>
    <row r="1349">
      <c r="A1349" s="13" t="n"/>
      <c r="B1349" s="5" t="n"/>
      <c r="C1349" s="17" t="n"/>
      <c r="D1349" s="5" t="n"/>
      <c r="E1349" s="5" t="n"/>
      <c r="F1349" s="6">
        <f>IF(B1349&amp;""="","",IFERROR(INDEX('الأصناف'!$B$6:$B$205,MATCH(B1349&amp;"",'الأصناف'!$A$6:$A$205,0))&amp;"","كود غير موجود"))</f>
        <v/>
      </c>
      <c r="G1349" s="22">
        <f>IF(OR(B1349&amp;""="",NOT(ISNUMBER(A1349))),"",IF(COUNTIFS($B$6:$B$1505,B1349&amp;"",$A$6:$A$1505,"&gt;"&amp;A1349)=0,1,0))</f>
        <v/>
      </c>
    </row>
    <row r="1350">
      <c r="A1350" s="13" t="n"/>
      <c r="B1350" s="5" t="n"/>
      <c r="C1350" s="17" t="n"/>
      <c r="D1350" s="5" t="n"/>
      <c r="E1350" s="5" t="n"/>
      <c r="F1350" s="6">
        <f>IF(B1350&amp;""="","",IFERROR(INDEX('الأصناف'!$B$6:$B$205,MATCH(B1350&amp;"",'الأصناف'!$A$6:$A$205,0))&amp;"","كود غير موجود"))</f>
        <v/>
      </c>
      <c r="G1350" s="22">
        <f>IF(OR(B1350&amp;""="",NOT(ISNUMBER(A1350))),"",IF(COUNTIFS($B$6:$B$1505,B1350&amp;"",$A$6:$A$1505,"&gt;"&amp;A1350)=0,1,0))</f>
        <v/>
      </c>
    </row>
    <row r="1351">
      <c r="A1351" s="13" t="n"/>
      <c r="B1351" s="5" t="n"/>
      <c r="C1351" s="17" t="n"/>
      <c r="D1351" s="5" t="n"/>
      <c r="E1351" s="5" t="n"/>
      <c r="F1351" s="6">
        <f>IF(B1351&amp;""="","",IFERROR(INDEX('الأصناف'!$B$6:$B$205,MATCH(B1351&amp;"",'الأصناف'!$A$6:$A$205,0))&amp;"","كود غير موجود"))</f>
        <v/>
      </c>
      <c r="G1351" s="22">
        <f>IF(OR(B1351&amp;""="",NOT(ISNUMBER(A1351))),"",IF(COUNTIFS($B$6:$B$1505,B1351&amp;"",$A$6:$A$1505,"&gt;"&amp;A1351)=0,1,0))</f>
        <v/>
      </c>
    </row>
    <row r="1352">
      <c r="A1352" s="13" t="n"/>
      <c r="B1352" s="5" t="n"/>
      <c r="C1352" s="17" t="n"/>
      <c r="D1352" s="5" t="n"/>
      <c r="E1352" s="5" t="n"/>
      <c r="F1352" s="6">
        <f>IF(B1352&amp;""="","",IFERROR(INDEX('الأصناف'!$B$6:$B$205,MATCH(B1352&amp;"",'الأصناف'!$A$6:$A$205,0))&amp;"","كود غير موجود"))</f>
        <v/>
      </c>
      <c r="G1352" s="22">
        <f>IF(OR(B1352&amp;""="",NOT(ISNUMBER(A1352))),"",IF(COUNTIFS($B$6:$B$1505,B1352&amp;"",$A$6:$A$1505,"&gt;"&amp;A1352)=0,1,0))</f>
        <v/>
      </c>
    </row>
    <row r="1353">
      <c r="A1353" s="13" t="n"/>
      <c r="B1353" s="5" t="n"/>
      <c r="C1353" s="17" t="n"/>
      <c r="D1353" s="5" t="n"/>
      <c r="E1353" s="5" t="n"/>
      <c r="F1353" s="6">
        <f>IF(B1353&amp;""="","",IFERROR(INDEX('الأصناف'!$B$6:$B$205,MATCH(B1353&amp;"",'الأصناف'!$A$6:$A$205,0))&amp;"","كود غير موجود"))</f>
        <v/>
      </c>
      <c r="G1353" s="22">
        <f>IF(OR(B1353&amp;""="",NOT(ISNUMBER(A1353))),"",IF(COUNTIFS($B$6:$B$1505,B1353&amp;"",$A$6:$A$1505,"&gt;"&amp;A1353)=0,1,0))</f>
        <v/>
      </c>
    </row>
    <row r="1354">
      <c r="A1354" s="13" t="n"/>
      <c r="B1354" s="5" t="n"/>
      <c r="C1354" s="17" t="n"/>
      <c r="D1354" s="5" t="n"/>
      <c r="E1354" s="5" t="n"/>
      <c r="F1354" s="6">
        <f>IF(B1354&amp;""="","",IFERROR(INDEX('الأصناف'!$B$6:$B$205,MATCH(B1354&amp;"",'الأصناف'!$A$6:$A$205,0))&amp;"","كود غير موجود"))</f>
        <v/>
      </c>
      <c r="G1354" s="22">
        <f>IF(OR(B1354&amp;""="",NOT(ISNUMBER(A1354))),"",IF(COUNTIFS($B$6:$B$1505,B1354&amp;"",$A$6:$A$1505,"&gt;"&amp;A1354)=0,1,0))</f>
        <v/>
      </c>
    </row>
    <row r="1355">
      <c r="A1355" s="13" t="n"/>
      <c r="B1355" s="5" t="n"/>
      <c r="C1355" s="17" t="n"/>
      <c r="D1355" s="5" t="n"/>
      <c r="E1355" s="5" t="n"/>
      <c r="F1355" s="6">
        <f>IF(B1355&amp;""="","",IFERROR(INDEX('الأصناف'!$B$6:$B$205,MATCH(B1355&amp;"",'الأصناف'!$A$6:$A$205,0))&amp;"","كود غير موجود"))</f>
        <v/>
      </c>
      <c r="G1355" s="22">
        <f>IF(OR(B1355&amp;""="",NOT(ISNUMBER(A1355))),"",IF(COUNTIFS($B$6:$B$1505,B1355&amp;"",$A$6:$A$1505,"&gt;"&amp;A1355)=0,1,0))</f>
        <v/>
      </c>
    </row>
    <row r="1356">
      <c r="A1356" s="13" t="n"/>
      <c r="B1356" s="5" t="n"/>
      <c r="C1356" s="17" t="n"/>
      <c r="D1356" s="5" t="n"/>
      <c r="E1356" s="5" t="n"/>
      <c r="F1356" s="6">
        <f>IF(B1356&amp;""="","",IFERROR(INDEX('الأصناف'!$B$6:$B$205,MATCH(B1356&amp;"",'الأصناف'!$A$6:$A$205,0))&amp;"","كود غير موجود"))</f>
        <v/>
      </c>
      <c r="G1356" s="22">
        <f>IF(OR(B1356&amp;""="",NOT(ISNUMBER(A1356))),"",IF(COUNTIFS($B$6:$B$1505,B1356&amp;"",$A$6:$A$1505,"&gt;"&amp;A1356)=0,1,0))</f>
        <v/>
      </c>
    </row>
    <row r="1357">
      <c r="A1357" s="13" t="n"/>
      <c r="B1357" s="5" t="n"/>
      <c r="C1357" s="17" t="n"/>
      <c r="D1357" s="5" t="n"/>
      <c r="E1357" s="5" t="n"/>
      <c r="F1357" s="6">
        <f>IF(B1357&amp;""="","",IFERROR(INDEX('الأصناف'!$B$6:$B$205,MATCH(B1357&amp;"",'الأصناف'!$A$6:$A$205,0))&amp;"","كود غير موجود"))</f>
        <v/>
      </c>
      <c r="G1357" s="22">
        <f>IF(OR(B1357&amp;""="",NOT(ISNUMBER(A1357))),"",IF(COUNTIFS($B$6:$B$1505,B1357&amp;"",$A$6:$A$1505,"&gt;"&amp;A1357)=0,1,0))</f>
        <v/>
      </c>
    </row>
    <row r="1358">
      <c r="A1358" s="13" t="n"/>
      <c r="B1358" s="5" t="n"/>
      <c r="C1358" s="17" t="n"/>
      <c r="D1358" s="5" t="n"/>
      <c r="E1358" s="5" t="n"/>
      <c r="F1358" s="6">
        <f>IF(B1358&amp;""="","",IFERROR(INDEX('الأصناف'!$B$6:$B$205,MATCH(B1358&amp;"",'الأصناف'!$A$6:$A$205,0))&amp;"","كود غير موجود"))</f>
        <v/>
      </c>
      <c r="G1358" s="22">
        <f>IF(OR(B1358&amp;""="",NOT(ISNUMBER(A1358))),"",IF(COUNTIFS($B$6:$B$1505,B1358&amp;"",$A$6:$A$1505,"&gt;"&amp;A1358)=0,1,0))</f>
        <v/>
      </c>
    </row>
    <row r="1359">
      <c r="A1359" s="13" t="n"/>
      <c r="B1359" s="5" t="n"/>
      <c r="C1359" s="17" t="n"/>
      <c r="D1359" s="5" t="n"/>
      <c r="E1359" s="5" t="n"/>
      <c r="F1359" s="6">
        <f>IF(B1359&amp;""="","",IFERROR(INDEX('الأصناف'!$B$6:$B$205,MATCH(B1359&amp;"",'الأصناف'!$A$6:$A$205,0))&amp;"","كود غير موجود"))</f>
        <v/>
      </c>
      <c r="G1359" s="22">
        <f>IF(OR(B1359&amp;""="",NOT(ISNUMBER(A1359))),"",IF(COUNTIFS($B$6:$B$1505,B1359&amp;"",$A$6:$A$1505,"&gt;"&amp;A1359)=0,1,0))</f>
        <v/>
      </c>
    </row>
    <row r="1360">
      <c r="A1360" s="13" t="n"/>
      <c r="B1360" s="5" t="n"/>
      <c r="C1360" s="17" t="n"/>
      <c r="D1360" s="5" t="n"/>
      <c r="E1360" s="5" t="n"/>
      <c r="F1360" s="6">
        <f>IF(B1360&amp;""="","",IFERROR(INDEX('الأصناف'!$B$6:$B$205,MATCH(B1360&amp;"",'الأصناف'!$A$6:$A$205,0))&amp;"","كود غير موجود"))</f>
        <v/>
      </c>
      <c r="G1360" s="22">
        <f>IF(OR(B1360&amp;""="",NOT(ISNUMBER(A1360))),"",IF(COUNTIFS($B$6:$B$1505,B1360&amp;"",$A$6:$A$1505,"&gt;"&amp;A1360)=0,1,0))</f>
        <v/>
      </c>
    </row>
    <row r="1361">
      <c r="A1361" s="13" t="n"/>
      <c r="B1361" s="5" t="n"/>
      <c r="C1361" s="17" t="n"/>
      <c r="D1361" s="5" t="n"/>
      <c r="E1361" s="5" t="n"/>
      <c r="F1361" s="6">
        <f>IF(B1361&amp;""="","",IFERROR(INDEX('الأصناف'!$B$6:$B$205,MATCH(B1361&amp;"",'الأصناف'!$A$6:$A$205,0))&amp;"","كود غير موجود"))</f>
        <v/>
      </c>
      <c r="G1361" s="22">
        <f>IF(OR(B1361&amp;""="",NOT(ISNUMBER(A1361))),"",IF(COUNTIFS($B$6:$B$1505,B1361&amp;"",$A$6:$A$1505,"&gt;"&amp;A1361)=0,1,0))</f>
        <v/>
      </c>
    </row>
    <row r="1362">
      <c r="A1362" s="13" t="n"/>
      <c r="B1362" s="5" t="n"/>
      <c r="C1362" s="17" t="n"/>
      <c r="D1362" s="5" t="n"/>
      <c r="E1362" s="5" t="n"/>
      <c r="F1362" s="6">
        <f>IF(B1362&amp;""="","",IFERROR(INDEX('الأصناف'!$B$6:$B$205,MATCH(B1362&amp;"",'الأصناف'!$A$6:$A$205,0))&amp;"","كود غير موجود"))</f>
        <v/>
      </c>
      <c r="G1362" s="22">
        <f>IF(OR(B1362&amp;""="",NOT(ISNUMBER(A1362))),"",IF(COUNTIFS($B$6:$B$1505,B1362&amp;"",$A$6:$A$1505,"&gt;"&amp;A1362)=0,1,0))</f>
        <v/>
      </c>
    </row>
    <row r="1363">
      <c r="A1363" s="13" t="n"/>
      <c r="B1363" s="5" t="n"/>
      <c r="C1363" s="17" t="n"/>
      <c r="D1363" s="5" t="n"/>
      <c r="E1363" s="5" t="n"/>
      <c r="F1363" s="6">
        <f>IF(B1363&amp;""="","",IFERROR(INDEX('الأصناف'!$B$6:$B$205,MATCH(B1363&amp;"",'الأصناف'!$A$6:$A$205,0))&amp;"","كود غير موجود"))</f>
        <v/>
      </c>
      <c r="G1363" s="22">
        <f>IF(OR(B1363&amp;""="",NOT(ISNUMBER(A1363))),"",IF(COUNTIFS($B$6:$B$1505,B1363&amp;"",$A$6:$A$1505,"&gt;"&amp;A1363)=0,1,0))</f>
        <v/>
      </c>
    </row>
    <row r="1364">
      <c r="A1364" s="13" t="n"/>
      <c r="B1364" s="5" t="n"/>
      <c r="C1364" s="17" t="n"/>
      <c r="D1364" s="5" t="n"/>
      <c r="E1364" s="5" t="n"/>
      <c r="F1364" s="6">
        <f>IF(B1364&amp;""="","",IFERROR(INDEX('الأصناف'!$B$6:$B$205,MATCH(B1364&amp;"",'الأصناف'!$A$6:$A$205,0))&amp;"","كود غير موجود"))</f>
        <v/>
      </c>
      <c r="G1364" s="22">
        <f>IF(OR(B1364&amp;""="",NOT(ISNUMBER(A1364))),"",IF(COUNTIFS($B$6:$B$1505,B1364&amp;"",$A$6:$A$1505,"&gt;"&amp;A1364)=0,1,0))</f>
        <v/>
      </c>
    </row>
    <row r="1365">
      <c r="A1365" s="13" t="n"/>
      <c r="B1365" s="5" t="n"/>
      <c r="C1365" s="17" t="n"/>
      <c r="D1365" s="5" t="n"/>
      <c r="E1365" s="5" t="n"/>
      <c r="F1365" s="6">
        <f>IF(B1365&amp;""="","",IFERROR(INDEX('الأصناف'!$B$6:$B$205,MATCH(B1365&amp;"",'الأصناف'!$A$6:$A$205,0))&amp;"","كود غير موجود"))</f>
        <v/>
      </c>
      <c r="G1365" s="22">
        <f>IF(OR(B1365&amp;""="",NOT(ISNUMBER(A1365))),"",IF(COUNTIFS($B$6:$B$1505,B1365&amp;"",$A$6:$A$1505,"&gt;"&amp;A1365)=0,1,0))</f>
        <v/>
      </c>
    </row>
    <row r="1366">
      <c r="A1366" s="13" t="n"/>
      <c r="B1366" s="5" t="n"/>
      <c r="C1366" s="17" t="n"/>
      <c r="D1366" s="5" t="n"/>
      <c r="E1366" s="5" t="n"/>
      <c r="F1366" s="6">
        <f>IF(B1366&amp;""="","",IFERROR(INDEX('الأصناف'!$B$6:$B$205,MATCH(B1366&amp;"",'الأصناف'!$A$6:$A$205,0))&amp;"","كود غير موجود"))</f>
        <v/>
      </c>
      <c r="G1366" s="22">
        <f>IF(OR(B1366&amp;""="",NOT(ISNUMBER(A1366))),"",IF(COUNTIFS($B$6:$B$1505,B1366&amp;"",$A$6:$A$1505,"&gt;"&amp;A1366)=0,1,0))</f>
        <v/>
      </c>
    </row>
    <row r="1367">
      <c r="A1367" s="13" t="n"/>
      <c r="B1367" s="5" t="n"/>
      <c r="C1367" s="17" t="n"/>
      <c r="D1367" s="5" t="n"/>
      <c r="E1367" s="5" t="n"/>
      <c r="F1367" s="6">
        <f>IF(B1367&amp;""="","",IFERROR(INDEX('الأصناف'!$B$6:$B$205,MATCH(B1367&amp;"",'الأصناف'!$A$6:$A$205,0))&amp;"","كود غير موجود"))</f>
        <v/>
      </c>
      <c r="G1367" s="22">
        <f>IF(OR(B1367&amp;""="",NOT(ISNUMBER(A1367))),"",IF(COUNTIFS($B$6:$B$1505,B1367&amp;"",$A$6:$A$1505,"&gt;"&amp;A1367)=0,1,0))</f>
        <v/>
      </c>
    </row>
    <row r="1368">
      <c r="A1368" s="13" t="n"/>
      <c r="B1368" s="5" t="n"/>
      <c r="C1368" s="17" t="n"/>
      <c r="D1368" s="5" t="n"/>
      <c r="E1368" s="5" t="n"/>
      <c r="F1368" s="6">
        <f>IF(B1368&amp;""="","",IFERROR(INDEX('الأصناف'!$B$6:$B$205,MATCH(B1368&amp;"",'الأصناف'!$A$6:$A$205,0))&amp;"","كود غير موجود"))</f>
        <v/>
      </c>
      <c r="G1368" s="22">
        <f>IF(OR(B1368&amp;""="",NOT(ISNUMBER(A1368))),"",IF(COUNTIFS($B$6:$B$1505,B1368&amp;"",$A$6:$A$1505,"&gt;"&amp;A1368)=0,1,0))</f>
        <v/>
      </c>
    </row>
    <row r="1369">
      <c r="A1369" s="13" t="n"/>
      <c r="B1369" s="5" t="n"/>
      <c r="C1369" s="17" t="n"/>
      <c r="D1369" s="5" t="n"/>
      <c r="E1369" s="5" t="n"/>
      <c r="F1369" s="6">
        <f>IF(B1369&amp;""="","",IFERROR(INDEX('الأصناف'!$B$6:$B$205,MATCH(B1369&amp;"",'الأصناف'!$A$6:$A$205,0))&amp;"","كود غير موجود"))</f>
        <v/>
      </c>
      <c r="G1369" s="22">
        <f>IF(OR(B1369&amp;""="",NOT(ISNUMBER(A1369))),"",IF(COUNTIFS($B$6:$B$1505,B1369&amp;"",$A$6:$A$1505,"&gt;"&amp;A1369)=0,1,0))</f>
        <v/>
      </c>
    </row>
    <row r="1370">
      <c r="A1370" s="13" t="n"/>
      <c r="B1370" s="5" t="n"/>
      <c r="C1370" s="17" t="n"/>
      <c r="D1370" s="5" t="n"/>
      <c r="E1370" s="5" t="n"/>
      <c r="F1370" s="6">
        <f>IF(B1370&amp;""="","",IFERROR(INDEX('الأصناف'!$B$6:$B$205,MATCH(B1370&amp;"",'الأصناف'!$A$6:$A$205,0))&amp;"","كود غير موجود"))</f>
        <v/>
      </c>
      <c r="G1370" s="22">
        <f>IF(OR(B1370&amp;""="",NOT(ISNUMBER(A1370))),"",IF(COUNTIFS($B$6:$B$1505,B1370&amp;"",$A$6:$A$1505,"&gt;"&amp;A1370)=0,1,0))</f>
        <v/>
      </c>
    </row>
    <row r="1371">
      <c r="A1371" s="13" t="n"/>
      <c r="B1371" s="5" t="n"/>
      <c r="C1371" s="17" t="n"/>
      <c r="D1371" s="5" t="n"/>
      <c r="E1371" s="5" t="n"/>
      <c r="F1371" s="6">
        <f>IF(B1371&amp;""="","",IFERROR(INDEX('الأصناف'!$B$6:$B$205,MATCH(B1371&amp;"",'الأصناف'!$A$6:$A$205,0))&amp;"","كود غير موجود"))</f>
        <v/>
      </c>
      <c r="G1371" s="22">
        <f>IF(OR(B1371&amp;""="",NOT(ISNUMBER(A1371))),"",IF(COUNTIFS($B$6:$B$1505,B1371&amp;"",$A$6:$A$1505,"&gt;"&amp;A1371)=0,1,0))</f>
        <v/>
      </c>
    </row>
    <row r="1372">
      <c r="A1372" s="13" t="n"/>
      <c r="B1372" s="5" t="n"/>
      <c r="C1372" s="17" t="n"/>
      <c r="D1372" s="5" t="n"/>
      <c r="E1372" s="5" t="n"/>
      <c r="F1372" s="6">
        <f>IF(B1372&amp;""="","",IFERROR(INDEX('الأصناف'!$B$6:$B$205,MATCH(B1372&amp;"",'الأصناف'!$A$6:$A$205,0))&amp;"","كود غير موجود"))</f>
        <v/>
      </c>
      <c r="G1372" s="22">
        <f>IF(OR(B1372&amp;""="",NOT(ISNUMBER(A1372))),"",IF(COUNTIFS($B$6:$B$1505,B1372&amp;"",$A$6:$A$1505,"&gt;"&amp;A1372)=0,1,0))</f>
        <v/>
      </c>
    </row>
    <row r="1373">
      <c r="A1373" s="13" t="n"/>
      <c r="B1373" s="5" t="n"/>
      <c r="C1373" s="17" t="n"/>
      <c r="D1373" s="5" t="n"/>
      <c r="E1373" s="5" t="n"/>
      <c r="F1373" s="6">
        <f>IF(B1373&amp;""="","",IFERROR(INDEX('الأصناف'!$B$6:$B$205,MATCH(B1373&amp;"",'الأصناف'!$A$6:$A$205,0))&amp;"","كود غير موجود"))</f>
        <v/>
      </c>
      <c r="G1373" s="22">
        <f>IF(OR(B1373&amp;""="",NOT(ISNUMBER(A1373))),"",IF(COUNTIFS($B$6:$B$1505,B1373&amp;"",$A$6:$A$1505,"&gt;"&amp;A1373)=0,1,0))</f>
        <v/>
      </c>
    </row>
    <row r="1374">
      <c r="A1374" s="13" t="n"/>
      <c r="B1374" s="5" t="n"/>
      <c r="C1374" s="17" t="n"/>
      <c r="D1374" s="5" t="n"/>
      <c r="E1374" s="5" t="n"/>
      <c r="F1374" s="6">
        <f>IF(B1374&amp;""="","",IFERROR(INDEX('الأصناف'!$B$6:$B$205,MATCH(B1374&amp;"",'الأصناف'!$A$6:$A$205,0))&amp;"","كود غير موجود"))</f>
        <v/>
      </c>
      <c r="G1374" s="22">
        <f>IF(OR(B1374&amp;""="",NOT(ISNUMBER(A1374))),"",IF(COUNTIFS($B$6:$B$1505,B1374&amp;"",$A$6:$A$1505,"&gt;"&amp;A1374)=0,1,0))</f>
        <v/>
      </c>
    </row>
    <row r="1375">
      <c r="A1375" s="13" t="n"/>
      <c r="B1375" s="5" t="n"/>
      <c r="C1375" s="17" t="n"/>
      <c r="D1375" s="5" t="n"/>
      <c r="E1375" s="5" t="n"/>
      <c r="F1375" s="6">
        <f>IF(B1375&amp;""="","",IFERROR(INDEX('الأصناف'!$B$6:$B$205,MATCH(B1375&amp;"",'الأصناف'!$A$6:$A$205,0))&amp;"","كود غير موجود"))</f>
        <v/>
      </c>
      <c r="G1375" s="22">
        <f>IF(OR(B1375&amp;""="",NOT(ISNUMBER(A1375))),"",IF(COUNTIFS($B$6:$B$1505,B1375&amp;"",$A$6:$A$1505,"&gt;"&amp;A1375)=0,1,0))</f>
        <v/>
      </c>
    </row>
    <row r="1376">
      <c r="A1376" s="13" t="n"/>
      <c r="B1376" s="5" t="n"/>
      <c r="C1376" s="17" t="n"/>
      <c r="D1376" s="5" t="n"/>
      <c r="E1376" s="5" t="n"/>
      <c r="F1376" s="6">
        <f>IF(B1376&amp;""="","",IFERROR(INDEX('الأصناف'!$B$6:$B$205,MATCH(B1376&amp;"",'الأصناف'!$A$6:$A$205,0))&amp;"","كود غير موجود"))</f>
        <v/>
      </c>
      <c r="G1376" s="22">
        <f>IF(OR(B1376&amp;""="",NOT(ISNUMBER(A1376))),"",IF(COUNTIFS($B$6:$B$1505,B1376&amp;"",$A$6:$A$1505,"&gt;"&amp;A1376)=0,1,0))</f>
        <v/>
      </c>
    </row>
    <row r="1377">
      <c r="A1377" s="13" t="n"/>
      <c r="B1377" s="5" t="n"/>
      <c r="C1377" s="17" t="n"/>
      <c r="D1377" s="5" t="n"/>
      <c r="E1377" s="5" t="n"/>
      <c r="F1377" s="6">
        <f>IF(B1377&amp;""="","",IFERROR(INDEX('الأصناف'!$B$6:$B$205,MATCH(B1377&amp;"",'الأصناف'!$A$6:$A$205,0))&amp;"","كود غير موجود"))</f>
        <v/>
      </c>
      <c r="G1377" s="22">
        <f>IF(OR(B1377&amp;""="",NOT(ISNUMBER(A1377))),"",IF(COUNTIFS($B$6:$B$1505,B1377&amp;"",$A$6:$A$1505,"&gt;"&amp;A1377)=0,1,0))</f>
        <v/>
      </c>
    </row>
    <row r="1378">
      <c r="A1378" s="13" t="n"/>
      <c r="B1378" s="5" t="n"/>
      <c r="C1378" s="17" t="n"/>
      <c r="D1378" s="5" t="n"/>
      <c r="E1378" s="5" t="n"/>
      <c r="F1378" s="6">
        <f>IF(B1378&amp;""="","",IFERROR(INDEX('الأصناف'!$B$6:$B$205,MATCH(B1378&amp;"",'الأصناف'!$A$6:$A$205,0))&amp;"","كود غير موجود"))</f>
        <v/>
      </c>
      <c r="G1378" s="22">
        <f>IF(OR(B1378&amp;""="",NOT(ISNUMBER(A1378))),"",IF(COUNTIFS($B$6:$B$1505,B1378&amp;"",$A$6:$A$1505,"&gt;"&amp;A1378)=0,1,0))</f>
        <v/>
      </c>
    </row>
    <row r="1379">
      <c r="A1379" s="13" t="n"/>
      <c r="B1379" s="5" t="n"/>
      <c r="C1379" s="17" t="n"/>
      <c r="D1379" s="5" t="n"/>
      <c r="E1379" s="5" t="n"/>
      <c r="F1379" s="6">
        <f>IF(B1379&amp;""="","",IFERROR(INDEX('الأصناف'!$B$6:$B$205,MATCH(B1379&amp;"",'الأصناف'!$A$6:$A$205,0))&amp;"","كود غير موجود"))</f>
        <v/>
      </c>
      <c r="G1379" s="22">
        <f>IF(OR(B1379&amp;""="",NOT(ISNUMBER(A1379))),"",IF(COUNTIFS($B$6:$B$1505,B1379&amp;"",$A$6:$A$1505,"&gt;"&amp;A1379)=0,1,0))</f>
        <v/>
      </c>
    </row>
    <row r="1380">
      <c r="A1380" s="13" t="n"/>
      <c r="B1380" s="5" t="n"/>
      <c r="C1380" s="17" t="n"/>
      <c r="D1380" s="5" t="n"/>
      <c r="E1380" s="5" t="n"/>
      <c r="F1380" s="6">
        <f>IF(B1380&amp;""="","",IFERROR(INDEX('الأصناف'!$B$6:$B$205,MATCH(B1380&amp;"",'الأصناف'!$A$6:$A$205,0))&amp;"","كود غير موجود"))</f>
        <v/>
      </c>
      <c r="G1380" s="22">
        <f>IF(OR(B1380&amp;""="",NOT(ISNUMBER(A1380))),"",IF(COUNTIFS($B$6:$B$1505,B1380&amp;"",$A$6:$A$1505,"&gt;"&amp;A1380)=0,1,0))</f>
        <v/>
      </c>
    </row>
    <row r="1381">
      <c r="A1381" s="13" t="n"/>
      <c r="B1381" s="5" t="n"/>
      <c r="C1381" s="17" t="n"/>
      <c r="D1381" s="5" t="n"/>
      <c r="E1381" s="5" t="n"/>
      <c r="F1381" s="6">
        <f>IF(B1381&amp;""="","",IFERROR(INDEX('الأصناف'!$B$6:$B$205,MATCH(B1381&amp;"",'الأصناف'!$A$6:$A$205,0))&amp;"","كود غير موجود"))</f>
        <v/>
      </c>
      <c r="G1381" s="22">
        <f>IF(OR(B1381&amp;""="",NOT(ISNUMBER(A1381))),"",IF(COUNTIFS($B$6:$B$1505,B1381&amp;"",$A$6:$A$1505,"&gt;"&amp;A1381)=0,1,0))</f>
        <v/>
      </c>
    </row>
    <row r="1382">
      <c r="A1382" s="13" t="n"/>
      <c r="B1382" s="5" t="n"/>
      <c r="C1382" s="17" t="n"/>
      <c r="D1382" s="5" t="n"/>
      <c r="E1382" s="5" t="n"/>
      <c r="F1382" s="6">
        <f>IF(B1382&amp;""="","",IFERROR(INDEX('الأصناف'!$B$6:$B$205,MATCH(B1382&amp;"",'الأصناف'!$A$6:$A$205,0))&amp;"","كود غير موجود"))</f>
        <v/>
      </c>
      <c r="G1382" s="22">
        <f>IF(OR(B1382&amp;""="",NOT(ISNUMBER(A1382))),"",IF(COUNTIFS($B$6:$B$1505,B1382&amp;"",$A$6:$A$1505,"&gt;"&amp;A1382)=0,1,0))</f>
        <v/>
      </c>
    </row>
    <row r="1383">
      <c r="A1383" s="13" t="n"/>
      <c r="B1383" s="5" t="n"/>
      <c r="C1383" s="17" t="n"/>
      <c r="D1383" s="5" t="n"/>
      <c r="E1383" s="5" t="n"/>
      <c r="F1383" s="6">
        <f>IF(B1383&amp;""="","",IFERROR(INDEX('الأصناف'!$B$6:$B$205,MATCH(B1383&amp;"",'الأصناف'!$A$6:$A$205,0))&amp;"","كود غير موجود"))</f>
        <v/>
      </c>
      <c r="G1383" s="22">
        <f>IF(OR(B1383&amp;""="",NOT(ISNUMBER(A1383))),"",IF(COUNTIFS($B$6:$B$1505,B1383&amp;"",$A$6:$A$1505,"&gt;"&amp;A1383)=0,1,0))</f>
        <v/>
      </c>
    </row>
    <row r="1384">
      <c r="A1384" s="13" t="n"/>
      <c r="B1384" s="5" t="n"/>
      <c r="C1384" s="17" t="n"/>
      <c r="D1384" s="5" t="n"/>
      <c r="E1384" s="5" t="n"/>
      <c r="F1384" s="6">
        <f>IF(B1384&amp;""="","",IFERROR(INDEX('الأصناف'!$B$6:$B$205,MATCH(B1384&amp;"",'الأصناف'!$A$6:$A$205,0))&amp;"","كود غير موجود"))</f>
        <v/>
      </c>
      <c r="G1384" s="22">
        <f>IF(OR(B1384&amp;""="",NOT(ISNUMBER(A1384))),"",IF(COUNTIFS($B$6:$B$1505,B1384&amp;"",$A$6:$A$1505,"&gt;"&amp;A1384)=0,1,0))</f>
        <v/>
      </c>
    </row>
    <row r="1385">
      <c r="A1385" s="13" t="n"/>
      <c r="B1385" s="5" t="n"/>
      <c r="C1385" s="17" t="n"/>
      <c r="D1385" s="5" t="n"/>
      <c r="E1385" s="5" t="n"/>
      <c r="F1385" s="6">
        <f>IF(B1385&amp;""="","",IFERROR(INDEX('الأصناف'!$B$6:$B$205,MATCH(B1385&amp;"",'الأصناف'!$A$6:$A$205,0))&amp;"","كود غير موجود"))</f>
        <v/>
      </c>
      <c r="G1385" s="22">
        <f>IF(OR(B1385&amp;""="",NOT(ISNUMBER(A1385))),"",IF(COUNTIFS($B$6:$B$1505,B1385&amp;"",$A$6:$A$1505,"&gt;"&amp;A1385)=0,1,0))</f>
        <v/>
      </c>
    </row>
    <row r="1386">
      <c r="A1386" s="13" t="n"/>
      <c r="B1386" s="5" t="n"/>
      <c r="C1386" s="17" t="n"/>
      <c r="D1386" s="5" t="n"/>
      <c r="E1386" s="5" t="n"/>
      <c r="F1386" s="6">
        <f>IF(B1386&amp;""="","",IFERROR(INDEX('الأصناف'!$B$6:$B$205,MATCH(B1386&amp;"",'الأصناف'!$A$6:$A$205,0))&amp;"","كود غير موجود"))</f>
        <v/>
      </c>
      <c r="G1386" s="22">
        <f>IF(OR(B1386&amp;""="",NOT(ISNUMBER(A1386))),"",IF(COUNTIFS($B$6:$B$1505,B1386&amp;"",$A$6:$A$1505,"&gt;"&amp;A1386)=0,1,0))</f>
        <v/>
      </c>
    </row>
    <row r="1387">
      <c r="A1387" s="13" t="n"/>
      <c r="B1387" s="5" t="n"/>
      <c r="C1387" s="17" t="n"/>
      <c r="D1387" s="5" t="n"/>
      <c r="E1387" s="5" t="n"/>
      <c r="F1387" s="6">
        <f>IF(B1387&amp;""="","",IFERROR(INDEX('الأصناف'!$B$6:$B$205,MATCH(B1387&amp;"",'الأصناف'!$A$6:$A$205,0))&amp;"","كود غير موجود"))</f>
        <v/>
      </c>
      <c r="G1387" s="22">
        <f>IF(OR(B1387&amp;""="",NOT(ISNUMBER(A1387))),"",IF(COUNTIFS($B$6:$B$1505,B1387&amp;"",$A$6:$A$1505,"&gt;"&amp;A1387)=0,1,0))</f>
        <v/>
      </c>
    </row>
    <row r="1388">
      <c r="A1388" s="13" t="n"/>
      <c r="B1388" s="5" t="n"/>
      <c r="C1388" s="17" t="n"/>
      <c r="D1388" s="5" t="n"/>
      <c r="E1388" s="5" t="n"/>
      <c r="F1388" s="6">
        <f>IF(B1388&amp;""="","",IFERROR(INDEX('الأصناف'!$B$6:$B$205,MATCH(B1388&amp;"",'الأصناف'!$A$6:$A$205,0))&amp;"","كود غير موجود"))</f>
        <v/>
      </c>
      <c r="G1388" s="22">
        <f>IF(OR(B1388&amp;""="",NOT(ISNUMBER(A1388))),"",IF(COUNTIFS($B$6:$B$1505,B1388&amp;"",$A$6:$A$1505,"&gt;"&amp;A1388)=0,1,0))</f>
        <v/>
      </c>
    </row>
    <row r="1389">
      <c r="A1389" s="13" t="n"/>
      <c r="B1389" s="5" t="n"/>
      <c r="C1389" s="17" t="n"/>
      <c r="D1389" s="5" t="n"/>
      <c r="E1389" s="5" t="n"/>
      <c r="F1389" s="6">
        <f>IF(B1389&amp;""="","",IFERROR(INDEX('الأصناف'!$B$6:$B$205,MATCH(B1389&amp;"",'الأصناف'!$A$6:$A$205,0))&amp;"","كود غير موجود"))</f>
        <v/>
      </c>
      <c r="G1389" s="22">
        <f>IF(OR(B1389&amp;""="",NOT(ISNUMBER(A1389))),"",IF(COUNTIFS($B$6:$B$1505,B1389&amp;"",$A$6:$A$1505,"&gt;"&amp;A1389)=0,1,0))</f>
        <v/>
      </c>
    </row>
    <row r="1390">
      <c r="A1390" s="13" t="n"/>
      <c r="B1390" s="5" t="n"/>
      <c r="C1390" s="17" t="n"/>
      <c r="D1390" s="5" t="n"/>
      <c r="E1390" s="5" t="n"/>
      <c r="F1390" s="6">
        <f>IF(B1390&amp;""="","",IFERROR(INDEX('الأصناف'!$B$6:$B$205,MATCH(B1390&amp;"",'الأصناف'!$A$6:$A$205,0))&amp;"","كود غير موجود"))</f>
        <v/>
      </c>
      <c r="G1390" s="22">
        <f>IF(OR(B1390&amp;""="",NOT(ISNUMBER(A1390))),"",IF(COUNTIFS($B$6:$B$1505,B1390&amp;"",$A$6:$A$1505,"&gt;"&amp;A1390)=0,1,0))</f>
        <v/>
      </c>
    </row>
    <row r="1391">
      <c r="A1391" s="13" t="n"/>
      <c r="B1391" s="5" t="n"/>
      <c r="C1391" s="17" t="n"/>
      <c r="D1391" s="5" t="n"/>
      <c r="E1391" s="5" t="n"/>
      <c r="F1391" s="6">
        <f>IF(B1391&amp;""="","",IFERROR(INDEX('الأصناف'!$B$6:$B$205,MATCH(B1391&amp;"",'الأصناف'!$A$6:$A$205,0))&amp;"","كود غير موجود"))</f>
        <v/>
      </c>
      <c r="G1391" s="22">
        <f>IF(OR(B1391&amp;""="",NOT(ISNUMBER(A1391))),"",IF(COUNTIFS($B$6:$B$1505,B1391&amp;"",$A$6:$A$1505,"&gt;"&amp;A1391)=0,1,0))</f>
        <v/>
      </c>
    </row>
    <row r="1392">
      <c r="A1392" s="13" t="n"/>
      <c r="B1392" s="5" t="n"/>
      <c r="C1392" s="17" t="n"/>
      <c r="D1392" s="5" t="n"/>
      <c r="E1392" s="5" t="n"/>
      <c r="F1392" s="6">
        <f>IF(B1392&amp;""="","",IFERROR(INDEX('الأصناف'!$B$6:$B$205,MATCH(B1392&amp;"",'الأصناف'!$A$6:$A$205,0))&amp;"","كود غير موجود"))</f>
        <v/>
      </c>
      <c r="G1392" s="22">
        <f>IF(OR(B1392&amp;""="",NOT(ISNUMBER(A1392))),"",IF(COUNTIFS($B$6:$B$1505,B1392&amp;"",$A$6:$A$1505,"&gt;"&amp;A1392)=0,1,0))</f>
        <v/>
      </c>
    </row>
    <row r="1393">
      <c r="A1393" s="13" t="n"/>
      <c r="B1393" s="5" t="n"/>
      <c r="C1393" s="17" t="n"/>
      <c r="D1393" s="5" t="n"/>
      <c r="E1393" s="5" t="n"/>
      <c r="F1393" s="6">
        <f>IF(B1393&amp;""="","",IFERROR(INDEX('الأصناف'!$B$6:$B$205,MATCH(B1393&amp;"",'الأصناف'!$A$6:$A$205,0))&amp;"","كود غير موجود"))</f>
        <v/>
      </c>
      <c r="G1393" s="22">
        <f>IF(OR(B1393&amp;""="",NOT(ISNUMBER(A1393))),"",IF(COUNTIFS($B$6:$B$1505,B1393&amp;"",$A$6:$A$1505,"&gt;"&amp;A1393)=0,1,0))</f>
        <v/>
      </c>
    </row>
    <row r="1394">
      <c r="A1394" s="13" t="n"/>
      <c r="B1394" s="5" t="n"/>
      <c r="C1394" s="17" t="n"/>
      <c r="D1394" s="5" t="n"/>
      <c r="E1394" s="5" t="n"/>
      <c r="F1394" s="6">
        <f>IF(B1394&amp;""="","",IFERROR(INDEX('الأصناف'!$B$6:$B$205,MATCH(B1394&amp;"",'الأصناف'!$A$6:$A$205,0))&amp;"","كود غير موجود"))</f>
        <v/>
      </c>
      <c r="G1394" s="22">
        <f>IF(OR(B1394&amp;""="",NOT(ISNUMBER(A1394))),"",IF(COUNTIFS($B$6:$B$1505,B1394&amp;"",$A$6:$A$1505,"&gt;"&amp;A1394)=0,1,0))</f>
        <v/>
      </c>
    </row>
    <row r="1395">
      <c r="A1395" s="13" t="n"/>
      <c r="B1395" s="5" t="n"/>
      <c r="C1395" s="17" t="n"/>
      <c r="D1395" s="5" t="n"/>
      <c r="E1395" s="5" t="n"/>
      <c r="F1395" s="6">
        <f>IF(B1395&amp;""="","",IFERROR(INDEX('الأصناف'!$B$6:$B$205,MATCH(B1395&amp;"",'الأصناف'!$A$6:$A$205,0))&amp;"","كود غير موجود"))</f>
        <v/>
      </c>
      <c r="G1395" s="22">
        <f>IF(OR(B1395&amp;""="",NOT(ISNUMBER(A1395))),"",IF(COUNTIFS($B$6:$B$1505,B1395&amp;"",$A$6:$A$1505,"&gt;"&amp;A1395)=0,1,0))</f>
        <v/>
      </c>
    </row>
    <row r="1396">
      <c r="A1396" s="13" t="n"/>
      <c r="B1396" s="5" t="n"/>
      <c r="C1396" s="17" t="n"/>
      <c r="D1396" s="5" t="n"/>
      <c r="E1396" s="5" t="n"/>
      <c r="F1396" s="6">
        <f>IF(B1396&amp;""="","",IFERROR(INDEX('الأصناف'!$B$6:$B$205,MATCH(B1396&amp;"",'الأصناف'!$A$6:$A$205,0))&amp;"","كود غير موجود"))</f>
        <v/>
      </c>
      <c r="G1396" s="22">
        <f>IF(OR(B1396&amp;""="",NOT(ISNUMBER(A1396))),"",IF(COUNTIFS($B$6:$B$1505,B1396&amp;"",$A$6:$A$1505,"&gt;"&amp;A1396)=0,1,0))</f>
        <v/>
      </c>
    </row>
    <row r="1397">
      <c r="A1397" s="13" t="n"/>
      <c r="B1397" s="5" t="n"/>
      <c r="C1397" s="17" t="n"/>
      <c r="D1397" s="5" t="n"/>
      <c r="E1397" s="5" t="n"/>
      <c r="F1397" s="6">
        <f>IF(B1397&amp;""="","",IFERROR(INDEX('الأصناف'!$B$6:$B$205,MATCH(B1397&amp;"",'الأصناف'!$A$6:$A$205,0))&amp;"","كود غير موجود"))</f>
        <v/>
      </c>
      <c r="G1397" s="22">
        <f>IF(OR(B1397&amp;""="",NOT(ISNUMBER(A1397))),"",IF(COUNTIFS($B$6:$B$1505,B1397&amp;"",$A$6:$A$1505,"&gt;"&amp;A1397)=0,1,0))</f>
        <v/>
      </c>
    </row>
    <row r="1398">
      <c r="A1398" s="13" t="n"/>
      <c r="B1398" s="5" t="n"/>
      <c r="C1398" s="17" t="n"/>
      <c r="D1398" s="5" t="n"/>
      <c r="E1398" s="5" t="n"/>
      <c r="F1398" s="6">
        <f>IF(B1398&amp;""="","",IFERROR(INDEX('الأصناف'!$B$6:$B$205,MATCH(B1398&amp;"",'الأصناف'!$A$6:$A$205,0))&amp;"","كود غير موجود"))</f>
        <v/>
      </c>
      <c r="G1398" s="22">
        <f>IF(OR(B1398&amp;""="",NOT(ISNUMBER(A1398))),"",IF(COUNTIFS($B$6:$B$1505,B1398&amp;"",$A$6:$A$1505,"&gt;"&amp;A1398)=0,1,0))</f>
        <v/>
      </c>
    </row>
    <row r="1399">
      <c r="A1399" s="13" t="n"/>
      <c r="B1399" s="5" t="n"/>
      <c r="C1399" s="17" t="n"/>
      <c r="D1399" s="5" t="n"/>
      <c r="E1399" s="5" t="n"/>
      <c r="F1399" s="6">
        <f>IF(B1399&amp;""="","",IFERROR(INDEX('الأصناف'!$B$6:$B$205,MATCH(B1399&amp;"",'الأصناف'!$A$6:$A$205,0))&amp;"","كود غير موجود"))</f>
        <v/>
      </c>
      <c r="G1399" s="22">
        <f>IF(OR(B1399&amp;""="",NOT(ISNUMBER(A1399))),"",IF(COUNTIFS($B$6:$B$1505,B1399&amp;"",$A$6:$A$1505,"&gt;"&amp;A1399)=0,1,0))</f>
        <v/>
      </c>
    </row>
    <row r="1400">
      <c r="A1400" s="13" t="n"/>
      <c r="B1400" s="5" t="n"/>
      <c r="C1400" s="17" t="n"/>
      <c r="D1400" s="5" t="n"/>
      <c r="E1400" s="5" t="n"/>
      <c r="F1400" s="6">
        <f>IF(B1400&amp;""="","",IFERROR(INDEX('الأصناف'!$B$6:$B$205,MATCH(B1400&amp;"",'الأصناف'!$A$6:$A$205,0))&amp;"","كود غير موجود"))</f>
        <v/>
      </c>
      <c r="G1400" s="22">
        <f>IF(OR(B1400&amp;""="",NOT(ISNUMBER(A1400))),"",IF(COUNTIFS($B$6:$B$1505,B1400&amp;"",$A$6:$A$1505,"&gt;"&amp;A1400)=0,1,0))</f>
        <v/>
      </c>
    </row>
    <row r="1401">
      <c r="A1401" s="13" t="n"/>
      <c r="B1401" s="5" t="n"/>
      <c r="C1401" s="17" t="n"/>
      <c r="D1401" s="5" t="n"/>
      <c r="E1401" s="5" t="n"/>
      <c r="F1401" s="6">
        <f>IF(B1401&amp;""="","",IFERROR(INDEX('الأصناف'!$B$6:$B$205,MATCH(B1401&amp;"",'الأصناف'!$A$6:$A$205,0))&amp;"","كود غير موجود"))</f>
        <v/>
      </c>
      <c r="G1401" s="22">
        <f>IF(OR(B1401&amp;""="",NOT(ISNUMBER(A1401))),"",IF(COUNTIFS($B$6:$B$1505,B1401&amp;"",$A$6:$A$1505,"&gt;"&amp;A1401)=0,1,0))</f>
        <v/>
      </c>
    </row>
    <row r="1402">
      <c r="A1402" s="13" t="n"/>
      <c r="B1402" s="5" t="n"/>
      <c r="C1402" s="17" t="n"/>
      <c r="D1402" s="5" t="n"/>
      <c r="E1402" s="5" t="n"/>
      <c r="F1402" s="6">
        <f>IF(B1402&amp;""="","",IFERROR(INDEX('الأصناف'!$B$6:$B$205,MATCH(B1402&amp;"",'الأصناف'!$A$6:$A$205,0))&amp;"","كود غير موجود"))</f>
        <v/>
      </c>
      <c r="G1402" s="22">
        <f>IF(OR(B1402&amp;""="",NOT(ISNUMBER(A1402))),"",IF(COUNTIFS($B$6:$B$1505,B1402&amp;"",$A$6:$A$1505,"&gt;"&amp;A1402)=0,1,0))</f>
        <v/>
      </c>
    </row>
    <row r="1403">
      <c r="A1403" s="13" t="n"/>
      <c r="B1403" s="5" t="n"/>
      <c r="C1403" s="17" t="n"/>
      <c r="D1403" s="5" t="n"/>
      <c r="E1403" s="5" t="n"/>
      <c r="F1403" s="6">
        <f>IF(B1403&amp;""="","",IFERROR(INDEX('الأصناف'!$B$6:$B$205,MATCH(B1403&amp;"",'الأصناف'!$A$6:$A$205,0))&amp;"","كود غير موجود"))</f>
        <v/>
      </c>
      <c r="G1403" s="22">
        <f>IF(OR(B1403&amp;""="",NOT(ISNUMBER(A1403))),"",IF(COUNTIFS($B$6:$B$1505,B1403&amp;"",$A$6:$A$1505,"&gt;"&amp;A1403)=0,1,0))</f>
        <v/>
      </c>
    </row>
    <row r="1404">
      <c r="A1404" s="13" t="n"/>
      <c r="B1404" s="5" t="n"/>
      <c r="C1404" s="17" t="n"/>
      <c r="D1404" s="5" t="n"/>
      <c r="E1404" s="5" t="n"/>
      <c r="F1404" s="6">
        <f>IF(B1404&amp;""="","",IFERROR(INDEX('الأصناف'!$B$6:$B$205,MATCH(B1404&amp;"",'الأصناف'!$A$6:$A$205,0))&amp;"","كود غير موجود"))</f>
        <v/>
      </c>
      <c r="G1404" s="22">
        <f>IF(OR(B1404&amp;""="",NOT(ISNUMBER(A1404))),"",IF(COUNTIFS($B$6:$B$1505,B1404&amp;"",$A$6:$A$1505,"&gt;"&amp;A1404)=0,1,0))</f>
        <v/>
      </c>
    </row>
    <row r="1405">
      <c r="A1405" s="13" t="n"/>
      <c r="B1405" s="5" t="n"/>
      <c r="C1405" s="17" t="n"/>
      <c r="D1405" s="5" t="n"/>
      <c r="E1405" s="5" t="n"/>
      <c r="F1405" s="6">
        <f>IF(B1405&amp;""="","",IFERROR(INDEX('الأصناف'!$B$6:$B$205,MATCH(B1405&amp;"",'الأصناف'!$A$6:$A$205,0))&amp;"","كود غير موجود"))</f>
        <v/>
      </c>
      <c r="G1405" s="22">
        <f>IF(OR(B1405&amp;""="",NOT(ISNUMBER(A1405))),"",IF(COUNTIFS($B$6:$B$1505,B1405&amp;"",$A$6:$A$1505,"&gt;"&amp;A1405)=0,1,0))</f>
        <v/>
      </c>
    </row>
    <row r="1406">
      <c r="A1406" s="13" t="n"/>
      <c r="B1406" s="5" t="n"/>
      <c r="C1406" s="17" t="n"/>
      <c r="D1406" s="5" t="n"/>
      <c r="E1406" s="5" t="n"/>
      <c r="F1406" s="6">
        <f>IF(B1406&amp;""="","",IFERROR(INDEX('الأصناف'!$B$6:$B$205,MATCH(B1406&amp;"",'الأصناف'!$A$6:$A$205,0))&amp;"","كود غير موجود"))</f>
        <v/>
      </c>
      <c r="G1406" s="22">
        <f>IF(OR(B1406&amp;""="",NOT(ISNUMBER(A1406))),"",IF(COUNTIFS($B$6:$B$1505,B1406&amp;"",$A$6:$A$1505,"&gt;"&amp;A1406)=0,1,0))</f>
        <v/>
      </c>
    </row>
    <row r="1407">
      <c r="A1407" s="13" t="n"/>
      <c r="B1407" s="5" t="n"/>
      <c r="C1407" s="17" t="n"/>
      <c r="D1407" s="5" t="n"/>
      <c r="E1407" s="5" t="n"/>
      <c r="F1407" s="6">
        <f>IF(B1407&amp;""="","",IFERROR(INDEX('الأصناف'!$B$6:$B$205,MATCH(B1407&amp;"",'الأصناف'!$A$6:$A$205,0))&amp;"","كود غير موجود"))</f>
        <v/>
      </c>
      <c r="G1407" s="22">
        <f>IF(OR(B1407&amp;""="",NOT(ISNUMBER(A1407))),"",IF(COUNTIFS($B$6:$B$1505,B1407&amp;"",$A$6:$A$1505,"&gt;"&amp;A1407)=0,1,0))</f>
        <v/>
      </c>
    </row>
    <row r="1408">
      <c r="A1408" s="13" t="n"/>
      <c r="B1408" s="5" t="n"/>
      <c r="C1408" s="17" t="n"/>
      <c r="D1408" s="5" t="n"/>
      <c r="E1408" s="5" t="n"/>
      <c r="F1408" s="6">
        <f>IF(B1408&amp;""="","",IFERROR(INDEX('الأصناف'!$B$6:$B$205,MATCH(B1408&amp;"",'الأصناف'!$A$6:$A$205,0))&amp;"","كود غير موجود"))</f>
        <v/>
      </c>
      <c r="G1408" s="22">
        <f>IF(OR(B1408&amp;""="",NOT(ISNUMBER(A1408))),"",IF(COUNTIFS($B$6:$B$1505,B1408&amp;"",$A$6:$A$1505,"&gt;"&amp;A1408)=0,1,0))</f>
        <v/>
      </c>
    </row>
    <row r="1409">
      <c r="A1409" s="13" t="n"/>
      <c r="B1409" s="5" t="n"/>
      <c r="C1409" s="17" t="n"/>
      <c r="D1409" s="5" t="n"/>
      <c r="E1409" s="5" t="n"/>
      <c r="F1409" s="6">
        <f>IF(B1409&amp;""="","",IFERROR(INDEX('الأصناف'!$B$6:$B$205,MATCH(B1409&amp;"",'الأصناف'!$A$6:$A$205,0))&amp;"","كود غير موجود"))</f>
        <v/>
      </c>
      <c r="G1409" s="22">
        <f>IF(OR(B1409&amp;""="",NOT(ISNUMBER(A1409))),"",IF(COUNTIFS($B$6:$B$1505,B1409&amp;"",$A$6:$A$1505,"&gt;"&amp;A1409)=0,1,0))</f>
        <v/>
      </c>
    </row>
    <row r="1410">
      <c r="A1410" s="13" t="n"/>
      <c r="B1410" s="5" t="n"/>
      <c r="C1410" s="17" t="n"/>
      <c r="D1410" s="5" t="n"/>
      <c r="E1410" s="5" t="n"/>
      <c r="F1410" s="6">
        <f>IF(B1410&amp;""="","",IFERROR(INDEX('الأصناف'!$B$6:$B$205,MATCH(B1410&amp;"",'الأصناف'!$A$6:$A$205,0))&amp;"","كود غير موجود"))</f>
        <v/>
      </c>
      <c r="G1410" s="22">
        <f>IF(OR(B1410&amp;""="",NOT(ISNUMBER(A1410))),"",IF(COUNTIFS($B$6:$B$1505,B1410&amp;"",$A$6:$A$1505,"&gt;"&amp;A1410)=0,1,0))</f>
        <v/>
      </c>
    </row>
    <row r="1411">
      <c r="A1411" s="13" t="n"/>
      <c r="B1411" s="5" t="n"/>
      <c r="C1411" s="17" t="n"/>
      <c r="D1411" s="5" t="n"/>
      <c r="E1411" s="5" t="n"/>
      <c r="F1411" s="6">
        <f>IF(B1411&amp;""="","",IFERROR(INDEX('الأصناف'!$B$6:$B$205,MATCH(B1411&amp;"",'الأصناف'!$A$6:$A$205,0))&amp;"","كود غير موجود"))</f>
        <v/>
      </c>
      <c r="G1411" s="22">
        <f>IF(OR(B1411&amp;""="",NOT(ISNUMBER(A1411))),"",IF(COUNTIFS($B$6:$B$1505,B1411&amp;"",$A$6:$A$1505,"&gt;"&amp;A1411)=0,1,0))</f>
        <v/>
      </c>
    </row>
    <row r="1412">
      <c r="A1412" s="13" t="n"/>
      <c r="B1412" s="5" t="n"/>
      <c r="C1412" s="17" t="n"/>
      <c r="D1412" s="5" t="n"/>
      <c r="E1412" s="5" t="n"/>
      <c r="F1412" s="6">
        <f>IF(B1412&amp;""="","",IFERROR(INDEX('الأصناف'!$B$6:$B$205,MATCH(B1412&amp;"",'الأصناف'!$A$6:$A$205,0))&amp;"","كود غير موجود"))</f>
        <v/>
      </c>
      <c r="G1412" s="22">
        <f>IF(OR(B1412&amp;""="",NOT(ISNUMBER(A1412))),"",IF(COUNTIFS($B$6:$B$1505,B1412&amp;"",$A$6:$A$1505,"&gt;"&amp;A1412)=0,1,0))</f>
        <v/>
      </c>
    </row>
    <row r="1413">
      <c r="A1413" s="13" t="n"/>
      <c r="B1413" s="5" t="n"/>
      <c r="C1413" s="17" t="n"/>
      <c r="D1413" s="5" t="n"/>
      <c r="E1413" s="5" t="n"/>
      <c r="F1413" s="6">
        <f>IF(B1413&amp;""="","",IFERROR(INDEX('الأصناف'!$B$6:$B$205,MATCH(B1413&amp;"",'الأصناف'!$A$6:$A$205,0))&amp;"","كود غير موجود"))</f>
        <v/>
      </c>
      <c r="G1413" s="22">
        <f>IF(OR(B1413&amp;""="",NOT(ISNUMBER(A1413))),"",IF(COUNTIFS($B$6:$B$1505,B1413&amp;"",$A$6:$A$1505,"&gt;"&amp;A1413)=0,1,0))</f>
        <v/>
      </c>
    </row>
    <row r="1414">
      <c r="A1414" s="13" t="n"/>
      <c r="B1414" s="5" t="n"/>
      <c r="C1414" s="17" t="n"/>
      <c r="D1414" s="5" t="n"/>
      <c r="E1414" s="5" t="n"/>
      <c r="F1414" s="6">
        <f>IF(B1414&amp;""="","",IFERROR(INDEX('الأصناف'!$B$6:$B$205,MATCH(B1414&amp;"",'الأصناف'!$A$6:$A$205,0))&amp;"","كود غير موجود"))</f>
        <v/>
      </c>
      <c r="G1414" s="22">
        <f>IF(OR(B1414&amp;""="",NOT(ISNUMBER(A1414))),"",IF(COUNTIFS($B$6:$B$1505,B1414&amp;"",$A$6:$A$1505,"&gt;"&amp;A1414)=0,1,0))</f>
        <v/>
      </c>
    </row>
    <row r="1415">
      <c r="A1415" s="13" t="n"/>
      <c r="B1415" s="5" t="n"/>
      <c r="C1415" s="17" t="n"/>
      <c r="D1415" s="5" t="n"/>
      <c r="E1415" s="5" t="n"/>
      <c r="F1415" s="6">
        <f>IF(B1415&amp;""="","",IFERROR(INDEX('الأصناف'!$B$6:$B$205,MATCH(B1415&amp;"",'الأصناف'!$A$6:$A$205,0))&amp;"","كود غير موجود"))</f>
        <v/>
      </c>
      <c r="G1415" s="22">
        <f>IF(OR(B1415&amp;""="",NOT(ISNUMBER(A1415))),"",IF(COUNTIFS($B$6:$B$1505,B1415&amp;"",$A$6:$A$1505,"&gt;"&amp;A1415)=0,1,0))</f>
        <v/>
      </c>
    </row>
    <row r="1416">
      <c r="A1416" s="13" t="n"/>
      <c r="B1416" s="5" t="n"/>
      <c r="C1416" s="17" t="n"/>
      <c r="D1416" s="5" t="n"/>
      <c r="E1416" s="5" t="n"/>
      <c r="F1416" s="6">
        <f>IF(B1416&amp;""="","",IFERROR(INDEX('الأصناف'!$B$6:$B$205,MATCH(B1416&amp;"",'الأصناف'!$A$6:$A$205,0))&amp;"","كود غير موجود"))</f>
        <v/>
      </c>
      <c r="G1416" s="22">
        <f>IF(OR(B1416&amp;""="",NOT(ISNUMBER(A1416))),"",IF(COUNTIFS($B$6:$B$1505,B1416&amp;"",$A$6:$A$1505,"&gt;"&amp;A1416)=0,1,0))</f>
        <v/>
      </c>
    </row>
    <row r="1417">
      <c r="A1417" s="13" t="n"/>
      <c r="B1417" s="5" t="n"/>
      <c r="C1417" s="17" t="n"/>
      <c r="D1417" s="5" t="n"/>
      <c r="E1417" s="5" t="n"/>
      <c r="F1417" s="6">
        <f>IF(B1417&amp;""="","",IFERROR(INDEX('الأصناف'!$B$6:$B$205,MATCH(B1417&amp;"",'الأصناف'!$A$6:$A$205,0))&amp;"","كود غير موجود"))</f>
        <v/>
      </c>
      <c r="G1417" s="22">
        <f>IF(OR(B1417&amp;""="",NOT(ISNUMBER(A1417))),"",IF(COUNTIFS($B$6:$B$1505,B1417&amp;"",$A$6:$A$1505,"&gt;"&amp;A1417)=0,1,0))</f>
        <v/>
      </c>
    </row>
    <row r="1418">
      <c r="A1418" s="13" t="n"/>
      <c r="B1418" s="5" t="n"/>
      <c r="C1418" s="17" t="n"/>
      <c r="D1418" s="5" t="n"/>
      <c r="E1418" s="5" t="n"/>
      <c r="F1418" s="6">
        <f>IF(B1418&amp;""="","",IFERROR(INDEX('الأصناف'!$B$6:$B$205,MATCH(B1418&amp;"",'الأصناف'!$A$6:$A$205,0))&amp;"","كود غير موجود"))</f>
        <v/>
      </c>
      <c r="G1418" s="22">
        <f>IF(OR(B1418&amp;""="",NOT(ISNUMBER(A1418))),"",IF(COUNTIFS($B$6:$B$1505,B1418&amp;"",$A$6:$A$1505,"&gt;"&amp;A1418)=0,1,0))</f>
        <v/>
      </c>
    </row>
    <row r="1419">
      <c r="A1419" s="13" t="n"/>
      <c r="B1419" s="5" t="n"/>
      <c r="C1419" s="17" t="n"/>
      <c r="D1419" s="5" t="n"/>
      <c r="E1419" s="5" t="n"/>
      <c r="F1419" s="6">
        <f>IF(B1419&amp;""="","",IFERROR(INDEX('الأصناف'!$B$6:$B$205,MATCH(B1419&amp;"",'الأصناف'!$A$6:$A$205,0))&amp;"","كود غير موجود"))</f>
        <v/>
      </c>
      <c r="G1419" s="22">
        <f>IF(OR(B1419&amp;""="",NOT(ISNUMBER(A1419))),"",IF(COUNTIFS($B$6:$B$1505,B1419&amp;"",$A$6:$A$1505,"&gt;"&amp;A1419)=0,1,0))</f>
        <v/>
      </c>
    </row>
    <row r="1420">
      <c r="A1420" s="13" t="n"/>
      <c r="B1420" s="5" t="n"/>
      <c r="C1420" s="17" t="n"/>
      <c r="D1420" s="5" t="n"/>
      <c r="E1420" s="5" t="n"/>
      <c r="F1420" s="6">
        <f>IF(B1420&amp;""="","",IFERROR(INDEX('الأصناف'!$B$6:$B$205,MATCH(B1420&amp;"",'الأصناف'!$A$6:$A$205,0))&amp;"","كود غير موجود"))</f>
        <v/>
      </c>
      <c r="G1420" s="22">
        <f>IF(OR(B1420&amp;""="",NOT(ISNUMBER(A1420))),"",IF(COUNTIFS($B$6:$B$1505,B1420&amp;"",$A$6:$A$1505,"&gt;"&amp;A1420)=0,1,0))</f>
        <v/>
      </c>
    </row>
    <row r="1421">
      <c r="A1421" s="13" t="n"/>
      <c r="B1421" s="5" t="n"/>
      <c r="C1421" s="17" t="n"/>
      <c r="D1421" s="5" t="n"/>
      <c r="E1421" s="5" t="n"/>
      <c r="F1421" s="6">
        <f>IF(B1421&amp;""="","",IFERROR(INDEX('الأصناف'!$B$6:$B$205,MATCH(B1421&amp;"",'الأصناف'!$A$6:$A$205,0))&amp;"","كود غير موجود"))</f>
        <v/>
      </c>
      <c r="G1421" s="22">
        <f>IF(OR(B1421&amp;""="",NOT(ISNUMBER(A1421))),"",IF(COUNTIFS($B$6:$B$1505,B1421&amp;"",$A$6:$A$1505,"&gt;"&amp;A1421)=0,1,0))</f>
        <v/>
      </c>
    </row>
    <row r="1422">
      <c r="A1422" s="13" t="n"/>
      <c r="B1422" s="5" t="n"/>
      <c r="C1422" s="17" t="n"/>
      <c r="D1422" s="5" t="n"/>
      <c r="E1422" s="5" t="n"/>
      <c r="F1422" s="6">
        <f>IF(B1422&amp;""="","",IFERROR(INDEX('الأصناف'!$B$6:$B$205,MATCH(B1422&amp;"",'الأصناف'!$A$6:$A$205,0))&amp;"","كود غير موجود"))</f>
        <v/>
      </c>
      <c r="G1422" s="22">
        <f>IF(OR(B1422&amp;""="",NOT(ISNUMBER(A1422))),"",IF(COUNTIFS($B$6:$B$1505,B1422&amp;"",$A$6:$A$1505,"&gt;"&amp;A1422)=0,1,0))</f>
        <v/>
      </c>
    </row>
    <row r="1423">
      <c r="A1423" s="13" t="n"/>
      <c r="B1423" s="5" t="n"/>
      <c r="C1423" s="17" t="n"/>
      <c r="D1423" s="5" t="n"/>
      <c r="E1423" s="5" t="n"/>
      <c r="F1423" s="6">
        <f>IF(B1423&amp;""="","",IFERROR(INDEX('الأصناف'!$B$6:$B$205,MATCH(B1423&amp;"",'الأصناف'!$A$6:$A$205,0))&amp;"","كود غير موجود"))</f>
        <v/>
      </c>
      <c r="G1423" s="22">
        <f>IF(OR(B1423&amp;""="",NOT(ISNUMBER(A1423))),"",IF(COUNTIFS($B$6:$B$1505,B1423&amp;"",$A$6:$A$1505,"&gt;"&amp;A1423)=0,1,0))</f>
        <v/>
      </c>
    </row>
    <row r="1424">
      <c r="A1424" s="13" t="n"/>
      <c r="B1424" s="5" t="n"/>
      <c r="C1424" s="17" t="n"/>
      <c r="D1424" s="5" t="n"/>
      <c r="E1424" s="5" t="n"/>
      <c r="F1424" s="6">
        <f>IF(B1424&amp;""="","",IFERROR(INDEX('الأصناف'!$B$6:$B$205,MATCH(B1424&amp;"",'الأصناف'!$A$6:$A$205,0))&amp;"","كود غير موجود"))</f>
        <v/>
      </c>
      <c r="G1424" s="22">
        <f>IF(OR(B1424&amp;""="",NOT(ISNUMBER(A1424))),"",IF(COUNTIFS($B$6:$B$1505,B1424&amp;"",$A$6:$A$1505,"&gt;"&amp;A1424)=0,1,0))</f>
        <v/>
      </c>
    </row>
    <row r="1425">
      <c r="A1425" s="13" t="n"/>
      <c r="B1425" s="5" t="n"/>
      <c r="C1425" s="17" t="n"/>
      <c r="D1425" s="5" t="n"/>
      <c r="E1425" s="5" t="n"/>
      <c r="F1425" s="6">
        <f>IF(B1425&amp;""="","",IFERROR(INDEX('الأصناف'!$B$6:$B$205,MATCH(B1425&amp;"",'الأصناف'!$A$6:$A$205,0))&amp;"","كود غير موجود"))</f>
        <v/>
      </c>
      <c r="G1425" s="22">
        <f>IF(OR(B1425&amp;""="",NOT(ISNUMBER(A1425))),"",IF(COUNTIFS($B$6:$B$1505,B1425&amp;"",$A$6:$A$1505,"&gt;"&amp;A1425)=0,1,0))</f>
        <v/>
      </c>
    </row>
    <row r="1426">
      <c r="A1426" s="13" t="n"/>
      <c r="B1426" s="5" t="n"/>
      <c r="C1426" s="17" t="n"/>
      <c r="D1426" s="5" t="n"/>
      <c r="E1426" s="5" t="n"/>
      <c r="F1426" s="6">
        <f>IF(B1426&amp;""="","",IFERROR(INDEX('الأصناف'!$B$6:$B$205,MATCH(B1426&amp;"",'الأصناف'!$A$6:$A$205,0))&amp;"","كود غير موجود"))</f>
        <v/>
      </c>
      <c r="G1426" s="22">
        <f>IF(OR(B1426&amp;""="",NOT(ISNUMBER(A1426))),"",IF(COUNTIFS($B$6:$B$1505,B1426&amp;"",$A$6:$A$1505,"&gt;"&amp;A1426)=0,1,0))</f>
        <v/>
      </c>
    </row>
    <row r="1427">
      <c r="A1427" s="13" t="n"/>
      <c r="B1427" s="5" t="n"/>
      <c r="C1427" s="17" t="n"/>
      <c r="D1427" s="5" t="n"/>
      <c r="E1427" s="5" t="n"/>
      <c r="F1427" s="6">
        <f>IF(B1427&amp;""="","",IFERROR(INDEX('الأصناف'!$B$6:$B$205,MATCH(B1427&amp;"",'الأصناف'!$A$6:$A$205,0))&amp;"","كود غير موجود"))</f>
        <v/>
      </c>
      <c r="G1427" s="22">
        <f>IF(OR(B1427&amp;""="",NOT(ISNUMBER(A1427))),"",IF(COUNTIFS($B$6:$B$1505,B1427&amp;"",$A$6:$A$1505,"&gt;"&amp;A1427)=0,1,0))</f>
        <v/>
      </c>
    </row>
    <row r="1428">
      <c r="A1428" s="13" t="n"/>
      <c r="B1428" s="5" t="n"/>
      <c r="C1428" s="17" t="n"/>
      <c r="D1428" s="5" t="n"/>
      <c r="E1428" s="5" t="n"/>
      <c r="F1428" s="6">
        <f>IF(B1428&amp;""="","",IFERROR(INDEX('الأصناف'!$B$6:$B$205,MATCH(B1428&amp;"",'الأصناف'!$A$6:$A$205,0))&amp;"","كود غير موجود"))</f>
        <v/>
      </c>
      <c r="G1428" s="22">
        <f>IF(OR(B1428&amp;""="",NOT(ISNUMBER(A1428))),"",IF(COUNTIFS($B$6:$B$1505,B1428&amp;"",$A$6:$A$1505,"&gt;"&amp;A1428)=0,1,0))</f>
        <v/>
      </c>
    </row>
    <row r="1429">
      <c r="A1429" s="13" t="n"/>
      <c r="B1429" s="5" t="n"/>
      <c r="C1429" s="17" t="n"/>
      <c r="D1429" s="5" t="n"/>
      <c r="E1429" s="5" t="n"/>
      <c r="F1429" s="6">
        <f>IF(B1429&amp;""="","",IFERROR(INDEX('الأصناف'!$B$6:$B$205,MATCH(B1429&amp;"",'الأصناف'!$A$6:$A$205,0))&amp;"","كود غير موجود"))</f>
        <v/>
      </c>
      <c r="G1429" s="22">
        <f>IF(OR(B1429&amp;""="",NOT(ISNUMBER(A1429))),"",IF(COUNTIFS($B$6:$B$1505,B1429&amp;"",$A$6:$A$1505,"&gt;"&amp;A1429)=0,1,0))</f>
        <v/>
      </c>
    </row>
    <row r="1430">
      <c r="A1430" s="13" t="n"/>
      <c r="B1430" s="5" t="n"/>
      <c r="C1430" s="17" t="n"/>
      <c r="D1430" s="5" t="n"/>
      <c r="E1430" s="5" t="n"/>
      <c r="F1430" s="6">
        <f>IF(B1430&amp;""="","",IFERROR(INDEX('الأصناف'!$B$6:$B$205,MATCH(B1430&amp;"",'الأصناف'!$A$6:$A$205,0))&amp;"","كود غير موجود"))</f>
        <v/>
      </c>
      <c r="G1430" s="22">
        <f>IF(OR(B1430&amp;""="",NOT(ISNUMBER(A1430))),"",IF(COUNTIFS($B$6:$B$1505,B1430&amp;"",$A$6:$A$1505,"&gt;"&amp;A1430)=0,1,0))</f>
        <v/>
      </c>
    </row>
    <row r="1431">
      <c r="A1431" s="13" t="n"/>
      <c r="B1431" s="5" t="n"/>
      <c r="C1431" s="17" t="n"/>
      <c r="D1431" s="5" t="n"/>
      <c r="E1431" s="5" t="n"/>
      <c r="F1431" s="6">
        <f>IF(B1431&amp;""="","",IFERROR(INDEX('الأصناف'!$B$6:$B$205,MATCH(B1431&amp;"",'الأصناف'!$A$6:$A$205,0))&amp;"","كود غير موجود"))</f>
        <v/>
      </c>
      <c r="G1431" s="22">
        <f>IF(OR(B1431&amp;""="",NOT(ISNUMBER(A1431))),"",IF(COUNTIFS($B$6:$B$1505,B1431&amp;"",$A$6:$A$1505,"&gt;"&amp;A1431)=0,1,0))</f>
        <v/>
      </c>
    </row>
    <row r="1432">
      <c r="A1432" s="13" t="n"/>
      <c r="B1432" s="5" t="n"/>
      <c r="C1432" s="17" t="n"/>
      <c r="D1432" s="5" t="n"/>
      <c r="E1432" s="5" t="n"/>
      <c r="F1432" s="6">
        <f>IF(B1432&amp;""="","",IFERROR(INDEX('الأصناف'!$B$6:$B$205,MATCH(B1432&amp;"",'الأصناف'!$A$6:$A$205,0))&amp;"","كود غير موجود"))</f>
        <v/>
      </c>
      <c r="G1432" s="22">
        <f>IF(OR(B1432&amp;""="",NOT(ISNUMBER(A1432))),"",IF(COUNTIFS($B$6:$B$1505,B1432&amp;"",$A$6:$A$1505,"&gt;"&amp;A1432)=0,1,0))</f>
        <v/>
      </c>
    </row>
    <row r="1433">
      <c r="A1433" s="13" t="n"/>
      <c r="B1433" s="5" t="n"/>
      <c r="C1433" s="17" t="n"/>
      <c r="D1433" s="5" t="n"/>
      <c r="E1433" s="5" t="n"/>
      <c r="F1433" s="6">
        <f>IF(B1433&amp;""="","",IFERROR(INDEX('الأصناف'!$B$6:$B$205,MATCH(B1433&amp;"",'الأصناف'!$A$6:$A$205,0))&amp;"","كود غير موجود"))</f>
        <v/>
      </c>
      <c r="G1433" s="22">
        <f>IF(OR(B1433&amp;""="",NOT(ISNUMBER(A1433))),"",IF(COUNTIFS($B$6:$B$1505,B1433&amp;"",$A$6:$A$1505,"&gt;"&amp;A1433)=0,1,0))</f>
        <v/>
      </c>
    </row>
    <row r="1434">
      <c r="A1434" s="13" t="n"/>
      <c r="B1434" s="5" t="n"/>
      <c r="C1434" s="17" t="n"/>
      <c r="D1434" s="5" t="n"/>
      <c r="E1434" s="5" t="n"/>
      <c r="F1434" s="6">
        <f>IF(B1434&amp;""="","",IFERROR(INDEX('الأصناف'!$B$6:$B$205,MATCH(B1434&amp;"",'الأصناف'!$A$6:$A$205,0))&amp;"","كود غير موجود"))</f>
        <v/>
      </c>
      <c r="G1434" s="22">
        <f>IF(OR(B1434&amp;""="",NOT(ISNUMBER(A1434))),"",IF(COUNTIFS($B$6:$B$1505,B1434&amp;"",$A$6:$A$1505,"&gt;"&amp;A1434)=0,1,0))</f>
        <v/>
      </c>
    </row>
    <row r="1435">
      <c r="A1435" s="13" t="n"/>
      <c r="B1435" s="5" t="n"/>
      <c r="C1435" s="17" t="n"/>
      <c r="D1435" s="5" t="n"/>
      <c r="E1435" s="5" t="n"/>
      <c r="F1435" s="6">
        <f>IF(B1435&amp;""="","",IFERROR(INDEX('الأصناف'!$B$6:$B$205,MATCH(B1435&amp;"",'الأصناف'!$A$6:$A$205,0))&amp;"","كود غير موجود"))</f>
        <v/>
      </c>
      <c r="G1435" s="22">
        <f>IF(OR(B1435&amp;""="",NOT(ISNUMBER(A1435))),"",IF(COUNTIFS($B$6:$B$1505,B1435&amp;"",$A$6:$A$1505,"&gt;"&amp;A1435)=0,1,0))</f>
        <v/>
      </c>
    </row>
    <row r="1436">
      <c r="A1436" s="13" t="n"/>
      <c r="B1436" s="5" t="n"/>
      <c r="C1436" s="17" t="n"/>
      <c r="D1436" s="5" t="n"/>
      <c r="E1436" s="5" t="n"/>
      <c r="F1436" s="6">
        <f>IF(B1436&amp;""="","",IFERROR(INDEX('الأصناف'!$B$6:$B$205,MATCH(B1436&amp;"",'الأصناف'!$A$6:$A$205,0))&amp;"","كود غير موجود"))</f>
        <v/>
      </c>
      <c r="G1436" s="22">
        <f>IF(OR(B1436&amp;""="",NOT(ISNUMBER(A1436))),"",IF(COUNTIFS($B$6:$B$1505,B1436&amp;"",$A$6:$A$1505,"&gt;"&amp;A1436)=0,1,0))</f>
        <v/>
      </c>
    </row>
    <row r="1437">
      <c r="A1437" s="13" t="n"/>
      <c r="B1437" s="5" t="n"/>
      <c r="C1437" s="17" t="n"/>
      <c r="D1437" s="5" t="n"/>
      <c r="E1437" s="5" t="n"/>
      <c r="F1437" s="6">
        <f>IF(B1437&amp;""="","",IFERROR(INDEX('الأصناف'!$B$6:$B$205,MATCH(B1437&amp;"",'الأصناف'!$A$6:$A$205,0))&amp;"","كود غير موجود"))</f>
        <v/>
      </c>
      <c r="G1437" s="22">
        <f>IF(OR(B1437&amp;""="",NOT(ISNUMBER(A1437))),"",IF(COUNTIFS($B$6:$B$1505,B1437&amp;"",$A$6:$A$1505,"&gt;"&amp;A1437)=0,1,0))</f>
        <v/>
      </c>
    </row>
    <row r="1438">
      <c r="A1438" s="13" t="n"/>
      <c r="B1438" s="5" t="n"/>
      <c r="C1438" s="17" t="n"/>
      <c r="D1438" s="5" t="n"/>
      <c r="E1438" s="5" t="n"/>
      <c r="F1438" s="6">
        <f>IF(B1438&amp;""="","",IFERROR(INDEX('الأصناف'!$B$6:$B$205,MATCH(B1438&amp;"",'الأصناف'!$A$6:$A$205,0))&amp;"","كود غير موجود"))</f>
        <v/>
      </c>
      <c r="G1438" s="22">
        <f>IF(OR(B1438&amp;""="",NOT(ISNUMBER(A1438))),"",IF(COUNTIFS($B$6:$B$1505,B1438&amp;"",$A$6:$A$1505,"&gt;"&amp;A1438)=0,1,0))</f>
        <v/>
      </c>
    </row>
    <row r="1439">
      <c r="A1439" s="13" t="n"/>
      <c r="B1439" s="5" t="n"/>
      <c r="C1439" s="17" t="n"/>
      <c r="D1439" s="5" t="n"/>
      <c r="E1439" s="5" t="n"/>
      <c r="F1439" s="6">
        <f>IF(B1439&amp;""="","",IFERROR(INDEX('الأصناف'!$B$6:$B$205,MATCH(B1439&amp;"",'الأصناف'!$A$6:$A$205,0))&amp;"","كود غير موجود"))</f>
        <v/>
      </c>
      <c r="G1439" s="22">
        <f>IF(OR(B1439&amp;""="",NOT(ISNUMBER(A1439))),"",IF(COUNTIFS($B$6:$B$1505,B1439&amp;"",$A$6:$A$1505,"&gt;"&amp;A1439)=0,1,0))</f>
        <v/>
      </c>
    </row>
    <row r="1440">
      <c r="A1440" s="13" t="n"/>
      <c r="B1440" s="5" t="n"/>
      <c r="C1440" s="17" t="n"/>
      <c r="D1440" s="5" t="n"/>
      <c r="E1440" s="5" t="n"/>
      <c r="F1440" s="6">
        <f>IF(B1440&amp;""="","",IFERROR(INDEX('الأصناف'!$B$6:$B$205,MATCH(B1440&amp;"",'الأصناف'!$A$6:$A$205,0))&amp;"","كود غير موجود"))</f>
        <v/>
      </c>
      <c r="G1440" s="22">
        <f>IF(OR(B1440&amp;""="",NOT(ISNUMBER(A1440))),"",IF(COUNTIFS($B$6:$B$1505,B1440&amp;"",$A$6:$A$1505,"&gt;"&amp;A1440)=0,1,0))</f>
        <v/>
      </c>
    </row>
    <row r="1441">
      <c r="A1441" s="13" t="n"/>
      <c r="B1441" s="5" t="n"/>
      <c r="C1441" s="17" t="n"/>
      <c r="D1441" s="5" t="n"/>
      <c r="E1441" s="5" t="n"/>
      <c r="F1441" s="6">
        <f>IF(B1441&amp;""="","",IFERROR(INDEX('الأصناف'!$B$6:$B$205,MATCH(B1441&amp;"",'الأصناف'!$A$6:$A$205,0))&amp;"","كود غير موجود"))</f>
        <v/>
      </c>
      <c r="G1441" s="22">
        <f>IF(OR(B1441&amp;""="",NOT(ISNUMBER(A1441))),"",IF(COUNTIFS($B$6:$B$1505,B1441&amp;"",$A$6:$A$1505,"&gt;"&amp;A1441)=0,1,0))</f>
        <v/>
      </c>
    </row>
    <row r="1442">
      <c r="A1442" s="13" t="n"/>
      <c r="B1442" s="5" t="n"/>
      <c r="C1442" s="17" t="n"/>
      <c r="D1442" s="5" t="n"/>
      <c r="E1442" s="5" t="n"/>
      <c r="F1442" s="6">
        <f>IF(B1442&amp;""="","",IFERROR(INDEX('الأصناف'!$B$6:$B$205,MATCH(B1442&amp;"",'الأصناف'!$A$6:$A$205,0))&amp;"","كود غير موجود"))</f>
        <v/>
      </c>
      <c r="G1442" s="22">
        <f>IF(OR(B1442&amp;""="",NOT(ISNUMBER(A1442))),"",IF(COUNTIFS($B$6:$B$1505,B1442&amp;"",$A$6:$A$1505,"&gt;"&amp;A1442)=0,1,0))</f>
        <v/>
      </c>
    </row>
    <row r="1443">
      <c r="A1443" s="13" t="n"/>
      <c r="B1443" s="5" t="n"/>
      <c r="C1443" s="17" t="n"/>
      <c r="D1443" s="5" t="n"/>
      <c r="E1443" s="5" t="n"/>
      <c r="F1443" s="6">
        <f>IF(B1443&amp;""="","",IFERROR(INDEX('الأصناف'!$B$6:$B$205,MATCH(B1443&amp;"",'الأصناف'!$A$6:$A$205,0))&amp;"","كود غير موجود"))</f>
        <v/>
      </c>
      <c r="G1443" s="22">
        <f>IF(OR(B1443&amp;""="",NOT(ISNUMBER(A1443))),"",IF(COUNTIFS($B$6:$B$1505,B1443&amp;"",$A$6:$A$1505,"&gt;"&amp;A1443)=0,1,0))</f>
        <v/>
      </c>
    </row>
    <row r="1444">
      <c r="A1444" s="13" t="n"/>
      <c r="B1444" s="5" t="n"/>
      <c r="C1444" s="17" t="n"/>
      <c r="D1444" s="5" t="n"/>
      <c r="E1444" s="5" t="n"/>
      <c r="F1444" s="6">
        <f>IF(B1444&amp;""="","",IFERROR(INDEX('الأصناف'!$B$6:$B$205,MATCH(B1444&amp;"",'الأصناف'!$A$6:$A$205,0))&amp;"","كود غير موجود"))</f>
        <v/>
      </c>
      <c r="G1444" s="22">
        <f>IF(OR(B1444&amp;""="",NOT(ISNUMBER(A1444))),"",IF(COUNTIFS($B$6:$B$1505,B1444&amp;"",$A$6:$A$1505,"&gt;"&amp;A1444)=0,1,0))</f>
        <v/>
      </c>
    </row>
    <row r="1445">
      <c r="A1445" s="13" t="n"/>
      <c r="B1445" s="5" t="n"/>
      <c r="C1445" s="17" t="n"/>
      <c r="D1445" s="5" t="n"/>
      <c r="E1445" s="5" t="n"/>
      <c r="F1445" s="6">
        <f>IF(B1445&amp;""="","",IFERROR(INDEX('الأصناف'!$B$6:$B$205,MATCH(B1445&amp;"",'الأصناف'!$A$6:$A$205,0))&amp;"","كود غير موجود"))</f>
        <v/>
      </c>
      <c r="G1445" s="22">
        <f>IF(OR(B1445&amp;""="",NOT(ISNUMBER(A1445))),"",IF(COUNTIFS($B$6:$B$1505,B1445&amp;"",$A$6:$A$1505,"&gt;"&amp;A1445)=0,1,0))</f>
        <v/>
      </c>
    </row>
    <row r="1446">
      <c r="A1446" s="13" t="n"/>
      <c r="B1446" s="5" t="n"/>
      <c r="C1446" s="17" t="n"/>
      <c r="D1446" s="5" t="n"/>
      <c r="E1446" s="5" t="n"/>
      <c r="F1446" s="6">
        <f>IF(B1446&amp;""="","",IFERROR(INDEX('الأصناف'!$B$6:$B$205,MATCH(B1446&amp;"",'الأصناف'!$A$6:$A$205,0))&amp;"","كود غير موجود"))</f>
        <v/>
      </c>
      <c r="G1446" s="22">
        <f>IF(OR(B1446&amp;""="",NOT(ISNUMBER(A1446))),"",IF(COUNTIFS($B$6:$B$1505,B1446&amp;"",$A$6:$A$1505,"&gt;"&amp;A1446)=0,1,0))</f>
        <v/>
      </c>
    </row>
    <row r="1447">
      <c r="A1447" s="13" t="n"/>
      <c r="B1447" s="5" t="n"/>
      <c r="C1447" s="17" t="n"/>
      <c r="D1447" s="5" t="n"/>
      <c r="E1447" s="5" t="n"/>
      <c r="F1447" s="6">
        <f>IF(B1447&amp;""="","",IFERROR(INDEX('الأصناف'!$B$6:$B$205,MATCH(B1447&amp;"",'الأصناف'!$A$6:$A$205,0))&amp;"","كود غير موجود"))</f>
        <v/>
      </c>
      <c r="G1447" s="22">
        <f>IF(OR(B1447&amp;""="",NOT(ISNUMBER(A1447))),"",IF(COUNTIFS($B$6:$B$1505,B1447&amp;"",$A$6:$A$1505,"&gt;"&amp;A1447)=0,1,0))</f>
        <v/>
      </c>
    </row>
    <row r="1448">
      <c r="A1448" s="13" t="n"/>
      <c r="B1448" s="5" t="n"/>
      <c r="C1448" s="17" t="n"/>
      <c r="D1448" s="5" t="n"/>
      <c r="E1448" s="5" t="n"/>
      <c r="F1448" s="6">
        <f>IF(B1448&amp;""="","",IFERROR(INDEX('الأصناف'!$B$6:$B$205,MATCH(B1448&amp;"",'الأصناف'!$A$6:$A$205,0))&amp;"","كود غير موجود"))</f>
        <v/>
      </c>
      <c r="G1448" s="22">
        <f>IF(OR(B1448&amp;""="",NOT(ISNUMBER(A1448))),"",IF(COUNTIFS($B$6:$B$1505,B1448&amp;"",$A$6:$A$1505,"&gt;"&amp;A1448)=0,1,0))</f>
        <v/>
      </c>
    </row>
    <row r="1449">
      <c r="A1449" s="13" t="n"/>
      <c r="B1449" s="5" t="n"/>
      <c r="C1449" s="17" t="n"/>
      <c r="D1449" s="5" t="n"/>
      <c r="E1449" s="5" t="n"/>
      <c r="F1449" s="6">
        <f>IF(B1449&amp;""="","",IFERROR(INDEX('الأصناف'!$B$6:$B$205,MATCH(B1449&amp;"",'الأصناف'!$A$6:$A$205,0))&amp;"","كود غير موجود"))</f>
        <v/>
      </c>
      <c r="G1449" s="22">
        <f>IF(OR(B1449&amp;""="",NOT(ISNUMBER(A1449))),"",IF(COUNTIFS($B$6:$B$1505,B1449&amp;"",$A$6:$A$1505,"&gt;"&amp;A1449)=0,1,0))</f>
        <v/>
      </c>
    </row>
    <row r="1450">
      <c r="A1450" s="13" t="n"/>
      <c r="B1450" s="5" t="n"/>
      <c r="C1450" s="17" t="n"/>
      <c r="D1450" s="5" t="n"/>
      <c r="E1450" s="5" t="n"/>
      <c r="F1450" s="6">
        <f>IF(B1450&amp;""="","",IFERROR(INDEX('الأصناف'!$B$6:$B$205,MATCH(B1450&amp;"",'الأصناف'!$A$6:$A$205,0))&amp;"","كود غير موجود"))</f>
        <v/>
      </c>
      <c r="G1450" s="22">
        <f>IF(OR(B1450&amp;""="",NOT(ISNUMBER(A1450))),"",IF(COUNTIFS($B$6:$B$1505,B1450&amp;"",$A$6:$A$1505,"&gt;"&amp;A1450)=0,1,0))</f>
        <v/>
      </c>
    </row>
    <row r="1451">
      <c r="A1451" s="13" t="n"/>
      <c r="B1451" s="5" t="n"/>
      <c r="C1451" s="17" t="n"/>
      <c r="D1451" s="5" t="n"/>
      <c r="E1451" s="5" t="n"/>
      <c r="F1451" s="6">
        <f>IF(B1451&amp;""="","",IFERROR(INDEX('الأصناف'!$B$6:$B$205,MATCH(B1451&amp;"",'الأصناف'!$A$6:$A$205,0))&amp;"","كود غير موجود"))</f>
        <v/>
      </c>
      <c r="G1451" s="22">
        <f>IF(OR(B1451&amp;""="",NOT(ISNUMBER(A1451))),"",IF(COUNTIFS($B$6:$B$1505,B1451&amp;"",$A$6:$A$1505,"&gt;"&amp;A1451)=0,1,0))</f>
        <v/>
      </c>
    </row>
    <row r="1452">
      <c r="A1452" s="13" t="n"/>
      <c r="B1452" s="5" t="n"/>
      <c r="C1452" s="17" t="n"/>
      <c r="D1452" s="5" t="n"/>
      <c r="E1452" s="5" t="n"/>
      <c r="F1452" s="6">
        <f>IF(B1452&amp;""="","",IFERROR(INDEX('الأصناف'!$B$6:$B$205,MATCH(B1452&amp;"",'الأصناف'!$A$6:$A$205,0))&amp;"","كود غير موجود"))</f>
        <v/>
      </c>
      <c r="G1452" s="22">
        <f>IF(OR(B1452&amp;""="",NOT(ISNUMBER(A1452))),"",IF(COUNTIFS($B$6:$B$1505,B1452&amp;"",$A$6:$A$1505,"&gt;"&amp;A1452)=0,1,0))</f>
        <v/>
      </c>
    </row>
    <row r="1453">
      <c r="A1453" s="13" t="n"/>
      <c r="B1453" s="5" t="n"/>
      <c r="C1453" s="17" t="n"/>
      <c r="D1453" s="5" t="n"/>
      <c r="E1453" s="5" t="n"/>
      <c r="F1453" s="6">
        <f>IF(B1453&amp;""="","",IFERROR(INDEX('الأصناف'!$B$6:$B$205,MATCH(B1453&amp;"",'الأصناف'!$A$6:$A$205,0))&amp;"","كود غير موجود"))</f>
        <v/>
      </c>
      <c r="G1453" s="22">
        <f>IF(OR(B1453&amp;""="",NOT(ISNUMBER(A1453))),"",IF(COUNTIFS($B$6:$B$1505,B1453&amp;"",$A$6:$A$1505,"&gt;"&amp;A1453)=0,1,0))</f>
        <v/>
      </c>
    </row>
    <row r="1454">
      <c r="A1454" s="13" t="n"/>
      <c r="B1454" s="5" t="n"/>
      <c r="C1454" s="17" t="n"/>
      <c r="D1454" s="5" t="n"/>
      <c r="E1454" s="5" t="n"/>
      <c r="F1454" s="6">
        <f>IF(B1454&amp;""="","",IFERROR(INDEX('الأصناف'!$B$6:$B$205,MATCH(B1454&amp;"",'الأصناف'!$A$6:$A$205,0))&amp;"","كود غير موجود"))</f>
        <v/>
      </c>
      <c r="G1454" s="22">
        <f>IF(OR(B1454&amp;""="",NOT(ISNUMBER(A1454))),"",IF(COUNTIFS($B$6:$B$1505,B1454&amp;"",$A$6:$A$1505,"&gt;"&amp;A1454)=0,1,0))</f>
        <v/>
      </c>
    </row>
    <row r="1455">
      <c r="A1455" s="13" t="n"/>
      <c r="B1455" s="5" t="n"/>
      <c r="C1455" s="17" t="n"/>
      <c r="D1455" s="5" t="n"/>
      <c r="E1455" s="5" t="n"/>
      <c r="F1455" s="6">
        <f>IF(B1455&amp;""="","",IFERROR(INDEX('الأصناف'!$B$6:$B$205,MATCH(B1455&amp;"",'الأصناف'!$A$6:$A$205,0))&amp;"","كود غير موجود"))</f>
        <v/>
      </c>
      <c r="G1455" s="22">
        <f>IF(OR(B1455&amp;""="",NOT(ISNUMBER(A1455))),"",IF(COUNTIFS($B$6:$B$1505,B1455&amp;"",$A$6:$A$1505,"&gt;"&amp;A1455)=0,1,0))</f>
        <v/>
      </c>
    </row>
    <row r="1456">
      <c r="A1456" s="13" t="n"/>
      <c r="B1456" s="5" t="n"/>
      <c r="C1456" s="17" t="n"/>
      <c r="D1456" s="5" t="n"/>
      <c r="E1456" s="5" t="n"/>
      <c r="F1456" s="6">
        <f>IF(B1456&amp;""="","",IFERROR(INDEX('الأصناف'!$B$6:$B$205,MATCH(B1456&amp;"",'الأصناف'!$A$6:$A$205,0))&amp;"","كود غير موجود"))</f>
        <v/>
      </c>
      <c r="G1456" s="22">
        <f>IF(OR(B1456&amp;""="",NOT(ISNUMBER(A1456))),"",IF(COUNTIFS($B$6:$B$1505,B1456&amp;"",$A$6:$A$1505,"&gt;"&amp;A1456)=0,1,0))</f>
        <v/>
      </c>
    </row>
    <row r="1457">
      <c r="A1457" s="13" t="n"/>
      <c r="B1457" s="5" t="n"/>
      <c r="C1457" s="17" t="n"/>
      <c r="D1457" s="5" t="n"/>
      <c r="E1457" s="5" t="n"/>
      <c r="F1457" s="6">
        <f>IF(B1457&amp;""="","",IFERROR(INDEX('الأصناف'!$B$6:$B$205,MATCH(B1457&amp;"",'الأصناف'!$A$6:$A$205,0))&amp;"","كود غير موجود"))</f>
        <v/>
      </c>
      <c r="G1457" s="22">
        <f>IF(OR(B1457&amp;""="",NOT(ISNUMBER(A1457))),"",IF(COUNTIFS($B$6:$B$1505,B1457&amp;"",$A$6:$A$1505,"&gt;"&amp;A1457)=0,1,0))</f>
        <v/>
      </c>
    </row>
    <row r="1458">
      <c r="A1458" s="13" t="n"/>
      <c r="B1458" s="5" t="n"/>
      <c r="C1458" s="17" t="n"/>
      <c r="D1458" s="5" t="n"/>
      <c r="E1458" s="5" t="n"/>
      <c r="F1458" s="6">
        <f>IF(B1458&amp;""="","",IFERROR(INDEX('الأصناف'!$B$6:$B$205,MATCH(B1458&amp;"",'الأصناف'!$A$6:$A$205,0))&amp;"","كود غير موجود"))</f>
        <v/>
      </c>
      <c r="G1458" s="22">
        <f>IF(OR(B1458&amp;""="",NOT(ISNUMBER(A1458))),"",IF(COUNTIFS($B$6:$B$1505,B1458&amp;"",$A$6:$A$1505,"&gt;"&amp;A1458)=0,1,0))</f>
        <v/>
      </c>
    </row>
    <row r="1459">
      <c r="A1459" s="13" t="n"/>
      <c r="B1459" s="5" t="n"/>
      <c r="C1459" s="17" t="n"/>
      <c r="D1459" s="5" t="n"/>
      <c r="E1459" s="5" t="n"/>
      <c r="F1459" s="6">
        <f>IF(B1459&amp;""="","",IFERROR(INDEX('الأصناف'!$B$6:$B$205,MATCH(B1459&amp;"",'الأصناف'!$A$6:$A$205,0))&amp;"","كود غير موجود"))</f>
        <v/>
      </c>
      <c r="G1459" s="22">
        <f>IF(OR(B1459&amp;""="",NOT(ISNUMBER(A1459))),"",IF(COUNTIFS($B$6:$B$1505,B1459&amp;"",$A$6:$A$1505,"&gt;"&amp;A1459)=0,1,0))</f>
        <v/>
      </c>
    </row>
    <row r="1460">
      <c r="A1460" s="13" t="n"/>
      <c r="B1460" s="5" t="n"/>
      <c r="C1460" s="17" t="n"/>
      <c r="D1460" s="5" t="n"/>
      <c r="E1460" s="5" t="n"/>
      <c r="F1460" s="6">
        <f>IF(B1460&amp;""="","",IFERROR(INDEX('الأصناف'!$B$6:$B$205,MATCH(B1460&amp;"",'الأصناف'!$A$6:$A$205,0))&amp;"","كود غير موجود"))</f>
        <v/>
      </c>
      <c r="G1460" s="22">
        <f>IF(OR(B1460&amp;""="",NOT(ISNUMBER(A1460))),"",IF(COUNTIFS($B$6:$B$1505,B1460&amp;"",$A$6:$A$1505,"&gt;"&amp;A1460)=0,1,0))</f>
        <v/>
      </c>
    </row>
    <row r="1461">
      <c r="A1461" s="13" t="n"/>
      <c r="B1461" s="5" t="n"/>
      <c r="C1461" s="17" t="n"/>
      <c r="D1461" s="5" t="n"/>
      <c r="E1461" s="5" t="n"/>
      <c r="F1461" s="6">
        <f>IF(B1461&amp;""="","",IFERROR(INDEX('الأصناف'!$B$6:$B$205,MATCH(B1461&amp;"",'الأصناف'!$A$6:$A$205,0))&amp;"","كود غير موجود"))</f>
        <v/>
      </c>
      <c r="G1461" s="22">
        <f>IF(OR(B1461&amp;""="",NOT(ISNUMBER(A1461))),"",IF(COUNTIFS($B$6:$B$1505,B1461&amp;"",$A$6:$A$1505,"&gt;"&amp;A1461)=0,1,0))</f>
        <v/>
      </c>
    </row>
    <row r="1462">
      <c r="A1462" s="13" t="n"/>
      <c r="B1462" s="5" t="n"/>
      <c r="C1462" s="17" t="n"/>
      <c r="D1462" s="5" t="n"/>
      <c r="E1462" s="5" t="n"/>
      <c r="F1462" s="6">
        <f>IF(B1462&amp;""="","",IFERROR(INDEX('الأصناف'!$B$6:$B$205,MATCH(B1462&amp;"",'الأصناف'!$A$6:$A$205,0))&amp;"","كود غير موجود"))</f>
        <v/>
      </c>
      <c r="G1462" s="22">
        <f>IF(OR(B1462&amp;""="",NOT(ISNUMBER(A1462))),"",IF(COUNTIFS($B$6:$B$1505,B1462&amp;"",$A$6:$A$1505,"&gt;"&amp;A1462)=0,1,0))</f>
        <v/>
      </c>
    </row>
    <row r="1463">
      <c r="A1463" s="13" t="n"/>
      <c r="B1463" s="5" t="n"/>
      <c r="C1463" s="17" t="n"/>
      <c r="D1463" s="5" t="n"/>
      <c r="E1463" s="5" t="n"/>
      <c r="F1463" s="6">
        <f>IF(B1463&amp;""="","",IFERROR(INDEX('الأصناف'!$B$6:$B$205,MATCH(B1463&amp;"",'الأصناف'!$A$6:$A$205,0))&amp;"","كود غير موجود"))</f>
        <v/>
      </c>
      <c r="G1463" s="22">
        <f>IF(OR(B1463&amp;""="",NOT(ISNUMBER(A1463))),"",IF(COUNTIFS($B$6:$B$1505,B1463&amp;"",$A$6:$A$1505,"&gt;"&amp;A1463)=0,1,0))</f>
        <v/>
      </c>
    </row>
    <row r="1464">
      <c r="A1464" s="13" t="n"/>
      <c r="B1464" s="5" t="n"/>
      <c r="C1464" s="17" t="n"/>
      <c r="D1464" s="5" t="n"/>
      <c r="E1464" s="5" t="n"/>
      <c r="F1464" s="6">
        <f>IF(B1464&amp;""="","",IFERROR(INDEX('الأصناف'!$B$6:$B$205,MATCH(B1464&amp;"",'الأصناف'!$A$6:$A$205,0))&amp;"","كود غير موجود"))</f>
        <v/>
      </c>
      <c r="G1464" s="22">
        <f>IF(OR(B1464&amp;""="",NOT(ISNUMBER(A1464))),"",IF(COUNTIFS($B$6:$B$1505,B1464&amp;"",$A$6:$A$1505,"&gt;"&amp;A1464)=0,1,0))</f>
        <v/>
      </c>
    </row>
    <row r="1465">
      <c r="A1465" s="13" t="n"/>
      <c r="B1465" s="5" t="n"/>
      <c r="C1465" s="17" t="n"/>
      <c r="D1465" s="5" t="n"/>
      <c r="E1465" s="5" t="n"/>
      <c r="F1465" s="6">
        <f>IF(B1465&amp;""="","",IFERROR(INDEX('الأصناف'!$B$6:$B$205,MATCH(B1465&amp;"",'الأصناف'!$A$6:$A$205,0))&amp;"","كود غير موجود"))</f>
        <v/>
      </c>
      <c r="G1465" s="22">
        <f>IF(OR(B1465&amp;""="",NOT(ISNUMBER(A1465))),"",IF(COUNTIFS($B$6:$B$1505,B1465&amp;"",$A$6:$A$1505,"&gt;"&amp;A1465)=0,1,0))</f>
        <v/>
      </c>
    </row>
    <row r="1466">
      <c r="A1466" s="13" t="n"/>
      <c r="B1466" s="5" t="n"/>
      <c r="C1466" s="17" t="n"/>
      <c r="D1466" s="5" t="n"/>
      <c r="E1466" s="5" t="n"/>
      <c r="F1466" s="6">
        <f>IF(B1466&amp;""="","",IFERROR(INDEX('الأصناف'!$B$6:$B$205,MATCH(B1466&amp;"",'الأصناف'!$A$6:$A$205,0))&amp;"","كود غير موجود"))</f>
        <v/>
      </c>
      <c r="G1466" s="22">
        <f>IF(OR(B1466&amp;""="",NOT(ISNUMBER(A1466))),"",IF(COUNTIFS($B$6:$B$1505,B1466&amp;"",$A$6:$A$1505,"&gt;"&amp;A1466)=0,1,0))</f>
        <v/>
      </c>
    </row>
    <row r="1467">
      <c r="A1467" s="13" t="n"/>
      <c r="B1467" s="5" t="n"/>
      <c r="C1467" s="17" t="n"/>
      <c r="D1467" s="5" t="n"/>
      <c r="E1467" s="5" t="n"/>
      <c r="F1467" s="6">
        <f>IF(B1467&amp;""="","",IFERROR(INDEX('الأصناف'!$B$6:$B$205,MATCH(B1467&amp;"",'الأصناف'!$A$6:$A$205,0))&amp;"","كود غير موجود"))</f>
        <v/>
      </c>
      <c r="G1467" s="22">
        <f>IF(OR(B1467&amp;""="",NOT(ISNUMBER(A1467))),"",IF(COUNTIFS($B$6:$B$1505,B1467&amp;"",$A$6:$A$1505,"&gt;"&amp;A1467)=0,1,0))</f>
        <v/>
      </c>
    </row>
    <row r="1468">
      <c r="A1468" s="13" t="n"/>
      <c r="B1468" s="5" t="n"/>
      <c r="C1468" s="17" t="n"/>
      <c r="D1468" s="5" t="n"/>
      <c r="E1468" s="5" t="n"/>
      <c r="F1468" s="6">
        <f>IF(B1468&amp;""="","",IFERROR(INDEX('الأصناف'!$B$6:$B$205,MATCH(B1468&amp;"",'الأصناف'!$A$6:$A$205,0))&amp;"","كود غير موجود"))</f>
        <v/>
      </c>
      <c r="G1468" s="22">
        <f>IF(OR(B1468&amp;""="",NOT(ISNUMBER(A1468))),"",IF(COUNTIFS($B$6:$B$1505,B1468&amp;"",$A$6:$A$1505,"&gt;"&amp;A1468)=0,1,0))</f>
        <v/>
      </c>
    </row>
    <row r="1469">
      <c r="A1469" s="13" t="n"/>
      <c r="B1469" s="5" t="n"/>
      <c r="C1469" s="17" t="n"/>
      <c r="D1469" s="5" t="n"/>
      <c r="E1469" s="5" t="n"/>
      <c r="F1469" s="6">
        <f>IF(B1469&amp;""="","",IFERROR(INDEX('الأصناف'!$B$6:$B$205,MATCH(B1469&amp;"",'الأصناف'!$A$6:$A$205,0))&amp;"","كود غير موجود"))</f>
        <v/>
      </c>
      <c r="G1469" s="22">
        <f>IF(OR(B1469&amp;""="",NOT(ISNUMBER(A1469))),"",IF(COUNTIFS($B$6:$B$1505,B1469&amp;"",$A$6:$A$1505,"&gt;"&amp;A1469)=0,1,0))</f>
        <v/>
      </c>
    </row>
    <row r="1470">
      <c r="A1470" s="13" t="n"/>
      <c r="B1470" s="5" t="n"/>
      <c r="C1470" s="17" t="n"/>
      <c r="D1470" s="5" t="n"/>
      <c r="E1470" s="5" t="n"/>
      <c r="F1470" s="6">
        <f>IF(B1470&amp;""="","",IFERROR(INDEX('الأصناف'!$B$6:$B$205,MATCH(B1470&amp;"",'الأصناف'!$A$6:$A$205,0))&amp;"","كود غير موجود"))</f>
        <v/>
      </c>
      <c r="G1470" s="22">
        <f>IF(OR(B1470&amp;""="",NOT(ISNUMBER(A1470))),"",IF(COUNTIFS($B$6:$B$1505,B1470&amp;"",$A$6:$A$1505,"&gt;"&amp;A1470)=0,1,0))</f>
        <v/>
      </c>
    </row>
    <row r="1471">
      <c r="A1471" s="13" t="n"/>
      <c r="B1471" s="5" t="n"/>
      <c r="C1471" s="17" t="n"/>
      <c r="D1471" s="5" t="n"/>
      <c r="E1471" s="5" t="n"/>
      <c r="F1471" s="6">
        <f>IF(B1471&amp;""="","",IFERROR(INDEX('الأصناف'!$B$6:$B$205,MATCH(B1471&amp;"",'الأصناف'!$A$6:$A$205,0))&amp;"","كود غير موجود"))</f>
        <v/>
      </c>
      <c r="G1471" s="22">
        <f>IF(OR(B1471&amp;""="",NOT(ISNUMBER(A1471))),"",IF(COUNTIFS($B$6:$B$1505,B1471&amp;"",$A$6:$A$1505,"&gt;"&amp;A1471)=0,1,0))</f>
        <v/>
      </c>
    </row>
    <row r="1472">
      <c r="A1472" s="13" t="n"/>
      <c r="B1472" s="5" t="n"/>
      <c r="C1472" s="17" t="n"/>
      <c r="D1472" s="5" t="n"/>
      <c r="E1472" s="5" t="n"/>
      <c r="F1472" s="6">
        <f>IF(B1472&amp;""="","",IFERROR(INDEX('الأصناف'!$B$6:$B$205,MATCH(B1472&amp;"",'الأصناف'!$A$6:$A$205,0))&amp;"","كود غير موجود"))</f>
        <v/>
      </c>
      <c r="G1472" s="22">
        <f>IF(OR(B1472&amp;""="",NOT(ISNUMBER(A1472))),"",IF(COUNTIFS($B$6:$B$1505,B1472&amp;"",$A$6:$A$1505,"&gt;"&amp;A1472)=0,1,0))</f>
        <v/>
      </c>
    </row>
    <row r="1473">
      <c r="A1473" s="13" t="n"/>
      <c r="B1473" s="5" t="n"/>
      <c r="C1473" s="17" t="n"/>
      <c r="D1473" s="5" t="n"/>
      <c r="E1473" s="5" t="n"/>
      <c r="F1473" s="6">
        <f>IF(B1473&amp;""="","",IFERROR(INDEX('الأصناف'!$B$6:$B$205,MATCH(B1473&amp;"",'الأصناف'!$A$6:$A$205,0))&amp;"","كود غير موجود"))</f>
        <v/>
      </c>
      <c r="G1473" s="22">
        <f>IF(OR(B1473&amp;""="",NOT(ISNUMBER(A1473))),"",IF(COUNTIFS($B$6:$B$1505,B1473&amp;"",$A$6:$A$1505,"&gt;"&amp;A1473)=0,1,0))</f>
        <v/>
      </c>
    </row>
    <row r="1474">
      <c r="A1474" s="13" t="n"/>
      <c r="B1474" s="5" t="n"/>
      <c r="C1474" s="17" t="n"/>
      <c r="D1474" s="5" t="n"/>
      <c r="E1474" s="5" t="n"/>
      <c r="F1474" s="6">
        <f>IF(B1474&amp;""="","",IFERROR(INDEX('الأصناف'!$B$6:$B$205,MATCH(B1474&amp;"",'الأصناف'!$A$6:$A$205,0))&amp;"","كود غير موجود"))</f>
        <v/>
      </c>
      <c r="G1474" s="22">
        <f>IF(OR(B1474&amp;""="",NOT(ISNUMBER(A1474))),"",IF(COUNTIFS($B$6:$B$1505,B1474&amp;"",$A$6:$A$1505,"&gt;"&amp;A1474)=0,1,0))</f>
        <v/>
      </c>
    </row>
    <row r="1475">
      <c r="A1475" s="13" t="n"/>
      <c r="B1475" s="5" t="n"/>
      <c r="C1475" s="17" t="n"/>
      <c r="D1475" s="5" t="n"/>
      <c r="E1475" s="5" t="n"/>
      <c r="F1475" s="6">
        <f>IF(B1475&amp;""="","",IFERROR(INDEX('الأصناف'!$B$6:$B$205,MATCH(B1475&amp;"",'الأصناف'!$A$6:$A$205,0))&amp;"","كود غير موجود"))</f>
        <v/>
      </c>
      <c r="G1475" s="22">
        <f>IF(OR(B1475&amp;""="",NOT(ISNUMBER(A1475))),"",IF(COUNTIFS($B$6:$B$1505,B1475&amp;"",$A$6:$A$1505,"&gt;"&amp;A1475)=0,1,0))</f>
        <v/>
      </c>
    </row>
    <row r="1476">
      <c r="A1476" s="13" t="n"/>
      <c r="B1476" s="5" t="n"/>
      <c r="C1476" s="17" t="n"/>
      <c r="D1476" s="5" t="n"/>
      <c r="E1476" s="5" t="n"/>
      <c r="F1476" s="6">
        <f>IF(B1476&amp;""="","",IFERROR(INDEX('الأصناف'!$B$6:$B$205,MATCH(B1476&amp;"",'الأصناف'!$A$6:$A$205,0))&amp;"","كود غير موجود"))</f>
        <v/>
      </c>
      <c r="G1476" s="22">
        <f>IF(OR(B1476&amp;""="",NOT(ISNUMBER(A1476))),"",IF(COUNTIFS($B$6:$B$1505,B1476&amp;"",$A$6:$A$1505,"&gt;"&amp;A1476)=0,1,0))</f>
        <v/>
      </c>
    </row>
    <row r="1477">
      <c r="A1477" s="13" t="n"/>
      <c r="B1477" s="5" t="n"/>
      <c r="C1477" s="17" t="n"/>
      <c r="D1477" s="5" t="n"/>
      <c r="E1477" s="5" t="n"/>
      <c r="F1477" s="6">
        <f>IF(B1477&amp;""="","",IFERROR(INDEX('الأصناف'!$B$6:$B$205,MATCH(B1477&amp;"",'الأصناف'!$A$6:$A$205,0))&amp;"","كود غير موجود"))</f>
        <v/>
      </c>
      <c r="G1477" s="22">
        <f>IF(OR(B1477&amp;""="",NOT(ISNUMBER(A1477))),"",IF(COUNTIFS($B$6:$B$1505,B1477&amp;"",$A$6:$A$1505,"&gt;"&amp;A1477)=0,1,0))</f>
        <v/>
      </c>
    </row>
    <row r="1478">
      <c r="A1478" s="13" t="n"/>
      <c r="B1478" s="5" t="n"/>
      <c r="C1478" s="17" t="n"/>
      <c r="D1478" s="5" t="n"/>
      <c r="E1478" s="5" t="n"/>
      <c r="F1478" s="6">
        <f>IF(B1478&amp;""="","",IFERROR(INDEX('الأصناف'!$B$6:$B$205,MATCH(B1478&amp;"",'الأصناف'!$A$6:$A$205,0))&amp;"","كود غير موجود"))</f>
        <v/>
      </c>
      <c r="G1478" s="22">
        <f>IF(OR(B1478&amp;""="",NOT(ISNUMBER(A1478))),"",IF(COUNTIFS($B$6:$B$1505,B1478&amp;"",$A$6:$A$1505,"&gt;"&amp;A1478)=0,1,0))</f>
        <v/>
      </c>
    </row>
    <row r="1479">
      <c r="A1479" s="13" t="n"/>
      <c r="B1479" s="5" t="n"/>
      <c r="C1479" s="17" t="n"/>
      <c r="D1479" s="5" t="n"/>
      <c r="E1479" s="5" t="n"/>
      <c r="F1479" s="6">
        <f>IF(B1479&amp;""="","",IFERROR(INDEX('الأصناف'!$B$6:$B$205,MATCH(B1479&amp;"",'الأصناف'!$A$6:$A$205,0))&amp;"","كود غير موجود"))</f>
        <v/>
      </c>
      <c r="G1479" s="22">
        <f>IF(OR(B1479&amp;""="",NOT(ISNUMBER(A1479))),"",IF(COUNTIFS($B$6:$B$1505,B1479&amp;"",$A$6:$A$1505,"&gt;"&amp;A1479)=0,1,0))</f>
        <v/>
      </c>
    </row>
    <row r="1480">
      <c r="A1480" s="13" t="n"/>
      <c r="B1480" s="5" t="n"/>
      <c r="C1480" s="17" t="n"/>
      <c r="D1480" s="5" t="n"/>
      <c r="E1480" s="5" t="n"/>
      <c r="F1480" s="6">
        <f>IF(B1480&amp;""="","",IFERROR(INDEX('الأصناف'!$B$6:$B$205,MATCH(B1480&amp;"",'الأصناف'!$A$6:$A$205,0))&amp;"","كود غير موجود"))</f>
        <v/>
      </c>
      <c r="G1480" s="22">
        <f>IF(OR(B1480&amp;""="",NOT(ISNUMBER(A1480))),"",IF(COUNTIFS($B$6:$B$1505,B1480&amp;"",$A$6:$A$1505,"&gt;"&amp;A1480)=0,1,0))</f>
        <v/>
      </c>
    </row>
    <row r="1481">
      <c r="A1481" s="13" t="n"/>
      <c r="B1481" s="5" t="n"/>
      <c r="C1481" s="17" t="n"/>
      <c r="D1481" s="5" t="n"/>
      <c r="E1481" s="5" t="n"/>
      <c r="F1481" s="6">
        <f>IF(B1481&amp;""="","",IFERROR(INDEX('الأصناف'!$B$6:$B$205,MATCH(B1481&amp;"",'الأصناف'!$A$6:$A$205,0))&amp;"","كود غير موجود"))</f>
        <v/>
      </c>
      <c r="G1481" s="22">
        <f>IF(OR(B1481&amp;""="",NOT(ISNUMBER(A1481))),"",IF(COUNTIFS($B$6:$B$1505,B1481&amp;"",$A$6:$A$1505,"&gt;"&amp;A1481)=0,1,0))</f>
        <v/>
      </c>
    </row>
    <row r="1482">
      <c r="A1482" s="13" t="n"/>
      <c r="B1482" s="5" t="n"/>
      <c r="C1482" s="17" t="n"/>
      <c r="D1482" s="5" t="n"/>
      <c r="E1482" s="5" t="n"/>
      <c r="F1482" s="6">
        <f>IF(B1482&amp;""="","",IFERROR(INDEX('الأصناف'!$B$6:$B$205,MATCH(B1482&amp;"",'الأصناف'!$A$6:$A$205,0))&amp;"","كود غير موجود"))</f>
        <v/>
      </c>
      <c r="G1482" s="22">
        <f>IF(OR(B1482&amp;""="",NOT(ISNUMBER(A1482))),"",IF(COUNTIFS($B$6:$B$1505,B1482&amp;"",$A$6:$A$1505,"&gt;"&amp;A1482)=0,1,0))</f>
        <v/>
      </c>
    </row>
    <row r="1483">
      <c r="A1483" s="13" t="n"/>
      <c r="B1483" s="5" t="n"/>
      <c r="C1483" s="17" t="n"/>
      <c r="D1483" s="5" t="n"/>
      <c r="E1483" s="5" t="n"/>
      <c r="F1483" s="6">
        <f>IF(B1483&amp;""="","",IFERROR(INDEX('الأصناف'!$B$6:$B$205,MATCH(B1483&amp;"",'الأصناف'!$A$6:$A$205,0))&amp;"","كود غير موجود"))</f>
        <v/>
      </c>
      <c r="G1483" s="22">
        <f>IF(OR(B1483&amp;""="",NOT(ISNUMBER(A1483))),"",IF(COUNTIFS($B$6:$B$1505,B1483&amp;"",$A$6:$A$1505,"&gt;"&amp;A1483)=0,1,0))</f>
        <v/>
      </c>
    </row>
    <row r="1484">
      <c r="A1484" s="13" t="n"/>
      <c r="B1484" s="5" t="n"/>
      <c r="C1484" s="17" t="n"/>
      <c r="D1484" s="5" t="n"/>
      <c r="E1484" s="5" t="n"/>
      <c r="F1484" s="6">
        <f>IF(B1484&amp;""="","",IFERROR(INDEX('الأصناف'!$B$6:$B$205,MATCH(B1484&amp;"",'الأصناف'!$A$6:$A$205,0))&amp;"","كود غير موجود"))</f>
        <v/>
      </c>
      <c r="G1484" s="22">
        <f>IF(OR(B1484&amp;""="",NOT(ISNUMBER(A1484))),"",IF(COUNTIFS($B$6:$B$1505,B1484&amp;"",$A$6:$A$1505,"&gt;"&amp;A1484)=0,1,0))</f>
        <v/>
      </c>
    </row>
    <row r="1485">
      <c r="A1485" s="13" t="n"/>
      <c r="B1485" s="5" t="n"/>
      <c r="C1485" s="17" t="n"/>
      <c r="D1485" s="5" t="n"/>
      <c r="E1485" s="5" t="n"/>
      <c r="F1485" s="6">
        <f>IF(B1485&amp;""="","",IFERROR(INDEX('الأصناف'!$B$6:$B$205,MATCH(B1485&amp;"",'الأصناف'!$A$6:$A$205,0))&amp;"","كود غير موجود"))</f>
        <v/>
      </c>
      <c r="G1485" s="22">
        <f>IF(OR(B1485&amp;""="",NOT(ISNUMBER(A1485))),"",IF(COUNTIFS($B$6:$B$1505,B1485&amp;"",$A$6:$A$1505,"&gt;"&amp;A1485)=0,1,0))</f>
        <v/>
      </c>
    </row>
    <row r="1486">
      <c r="A1486" s="13" t="n"/>
      <c r="B1486" s="5" t="n"/>
      <c r="C1486" s="17" t="n"/>
      <c r="D1486" s="5" t="n"/>
      <c r="E1486" s="5" t="n"/>
      <c r="F1486" s="6">
        <f>IF(B1486&amp;""="","",IFERROR(INDEX('الأصناف'!$B$6:$B$205,MATCH(B1486&amp;"",'الأصناف'!$A$6:$A$205,0))&amp;"","كود غير موجود"))</f>
        <v/>
      </c>
      <c r="G1486" s="22">
        <f>IF(OR(B1486&amp;""="",NOT(ISNUMBER(A1486))),"",IF(COUNTIFS($B$6:$B$1505,B1486&amp;"",$A$6:$A$1505,"&gt;"&amp;A1486)=0,1,0))</f>
        <v/>
      </c>
    </row>
    <row r="1487">
      <c r="A1487" s="13" t="n"/>
      <c r="B1487" s="5" t="n"/>
      <c r="C1487" s="17" t="n"/>
      <c r="D1487" s="5" t="n"/>
      <c r="E1487" s="5" t="n"/>
      <c r="F1487" s="6">
        <f>IF(B1487&amp;""="","",IFERROR(INDEX('الأصناف'!$B$6:$B$205,MATCH(B1487&amp;"",'الأصناف'!$A$6:$A$205,0))&amp;"","كود غير موجود"))</f>
        <v/>
      </c>
      <c r="G1487" s="22">
        <f>IF(OR(B1487&amp;""="",NOT(ISNUMBER(A1487))),"",IF(COUNTIFS($B$6:$B$1505,B1487&amp;"",$A$6:$A$1505,"&gt;"&amp;A1487)=0,1,0))</f>
        <v/>
      </c>
    </row>
    <row r="1488">
      <c r="A1488" s="13" t="n"/>
      <c r="B1488" s="5" t="n"/>
      <c r="C1488" s="17" t="n"/>
      <c r="D1488" s="5" t="n"/>
      <c r="E1488" s="5" t="n"/>
      <c r="F1488" s="6">
        <f>IF(B1488&amp;""="","",IFERROR(INDEX('الأصناف'!$B$6:$B$205,MATCH(B1488&amp;"",'الأصناف'!$A$6:$A$205,0))&amp;"","كود غير موجود"))</f>
        <v/>
      </c>
      <c r="G1488" s="22">
        <f>IF(OR(B1488&amp;""="",NOT(ISNUMBER(A1488))),"",IF(COUNTIFS($B$6:$B$1505,B1488&amp;"",$A$6:$A$1505,"&gt;"&amp;A1488)=0,1,0))</f>
        <v/>
      </c>
    </row>
    <row r="1489">
      <c r="A1489" s="13" t="n"/>
      <c r="B1489" s="5" t="n"/>
      <c r="C1489" s="17" t="n"/>
      <c r="D1489" s="5" t="n"/>
      <c r="E1489" s="5" t="n"/>
      <c r="F1489" s="6">
        <f>IF(B1489&amp;""="","",IFERROR(INDEX('الأصناف'!$B$6:$B$205,MATCH(B1489&amp;"",'الأصناف'!$A$6:$A$205,0))&amp;"","كود غير موجود"))</f>
        <v/>
      </c>
      <c r="G1489" s="22">
        <f>IF(OR(B1489&amp;""="",NOT(ISNUMBER(A1489))),"",IF(COUNTIFS($B$6:$B$1505,B1489&amp;"",$A$6:$A$1505,"&gt;"&amp;A1489)=0,1,0))</f>
        <v/>
      </c>
    </row>
    <row r="1490">
      <c r="A1490" s="13" t="n"/>
      <c r="B1490" s="5" t="n"/>
      <c r="C1490" s="17" t="n"/>
      <c r="D1490" s="5" t="n"/>
      <c r="E1490" s="5" t="n"/>
      <c r="F1490" s="6">
        <f>IF(B1490&amp;""="","",IFERROR(INDEX('الأصناف'!$B$6:$B$205,MATCH(B1490&amp;"",'الأصناف'!$A$6:$A$205,0))&amp;"","كود غير موجود"))</f>
        <v/>
      </c>
      <c r="G1490" s="22">
        <f>IF(OR(B1490&amp;""="",NOT(ISNUMBER(A1490))),"",IF(COUNTIFS($B$6:$B$1505,B1490&amp;"",$A$6:$A$1505,"&gt;"&amp;A1490)=0,1,0))</f>
        <v/>
      </c>
    </row>
    <row r="1491">
      <c r="A1491" s="13" t="n"/>
      <c r="B1491" s="5" t="n"/>
      <c r="C1491" s="17" t="n"/>
      <c r="D1491" s="5" t="n"/>
      <c r="E1491" s="5" t="n"/>
      <c r="F1491" s="6">
        <f>IF(B1491&amp;""="","",IFERROR(INDEX('الأصناف'!$B$6:$B$205,MATCH(B1491&amp;"",'الأصناف'!$A$6:$A$205,0))&amp;"","كود غير موجود"))</f>
        <v/>
      </c>
      <c r="G1491" s="22">
        <f>IF(OR(B1491&amp;""="",NOT(ISNUMBER(A1491))),"",IF(COUNTIFS($B$6:$B$1505,B1491&amp;"",$A$6:$A$1505,"&gt;"&amp;A1491)=0,1,0))</f>
        <v/>
      </c>
    </row>
    <row r="1492">
      <c r="A1492" s="13" t="n"/>
      <c r="B1492" s="5" t="n"/>
      <c r="C1492" s="17" t="n"/>
      <c r="D1492" s="5" t="n"/>
      <c r="E1492" s="5" t="n"/>
      <c r="F1492" s="6">
        <f>IF(B1492&amp;""="","",IFERROR(INDEX('الأصناف'!$B$6:$B$205,MATCH(B1492&amp;"",'الأصناف'!$A$6:$A$205,0))&amp;"","كود غير موجود"))</f>
        <v/>
      </c>
      <c r="G1492" s="22">
        <f>IF(OR(B1492&amp;""="",NOT(ISNUMBER(A1492))),"",IF(COUNTIFS($B$6:$B$1505,B1492&amp;"",$A$6:$A$1505,"&gt;"&amp;A1492)=0,1,0))</f>
        <v/>
      </c>
    </row>
    <row r="1493">
      <c r="A1493" s="13" t="n"/>
      <c r="B1493" s="5" t="n"/>
      <c r="C1493" s="17" t="n"/>
      <c r="D1493" s="5" t="n"/>
      <c r="E1493" s="5" t="n"/>
      <c r="F1493" s="6">
        <f>IF(B1493&amp;""="","",IFERROR(INDEX('الأصناف'!$B$6:$B$205,MATCH(B1493&amp;"",'الأصناف'!$A$6:$A$205,0))&amp;"","كود غير موجود"))</f>
        <v/>
      </c>
      <c r="G1493" s="22">
        <f>IF(OR(B1493&amp;""="",NOT(ISNUMBER(A1493))),"",IF(COUNTIFS($B$6:$B$1505,B1493&amp;"",$A$6:$A$1505,"&gt;"&amp;A1493)=0,1,0))</f>
        <v/>
      </c>
    </row>
    <row r="1494">
      <c r="A1494" s="13" t="n"/>
      <c r="B1494" s="5" t="n"/>
      <c r="C1494" s="17" t="n"/>
      <c r="D1494" s="5" t="n"/>
      <c r="E1494" s="5" t="n"/>
      <c r="F1494" s="6">
        <f>IF(B1494&amp;""="","",IFERROR(INDEX('الأصناف'!$B$6:$B$205,MATCH(B1494&amp;"",'الأصناف'!$A$6:$A$205,0))&amp;"","كود غير موجود"))</f>
        <v/>
      </c>
      <c r="G1494" s="22">
        <f>IF(OR(B1494&amp;""="",NOT(ISNUMBER(A1494))),"",IF(COUNTIFS($B$6:$B$1505,B1494&amp;"",$A$6:$A$1505,"&gt;"&amp;A1494)=0,1,0))</f>
        <v/>
      </c>
    </row>
    <row r="1495">
      <c r="A1495" s="13" t="n"/>
      <c r="B1495" s="5" t="n"/>
      <c r="C1495" s="17" t="n"/>
      <c r="D1495" s="5" t="n"/>
      <c r="E1495" s="5" t="n"/>
      <c r="F1495" s="6">
        <f>IF(B1495&amp;""="","",IFERROR(INDEX('الأصناف'!$B$6:$B$205,MATCH(B1495&amp;"",'الأصناف'!$A$6:$A$205,0))&amp;"","كود غير موجود"))</f>
        <v/>
      </c>
      <c r="G1495" s="22">
        <f>IF(OR(B1495&amp;""="",NOT(ISNUMBER(A1495))),"",IF(COUNTIFS($B$6:$B$1505,B1495&amp;"",$A$6:$A$1505,"&gt;"&amp;A1495)=0,1,0))</f>
        <v/>
      </c>
    </row>
    <row r="1496">
      <c r="A1496" s="13" t="n"/>
      <c r="B1496" s="5" t="n"/>
      <c r="C1496" s="17" t="n"/>
      <c r="D1496" s="5" t="n"/>
      <c r="E1496" s="5" t="n"/>
      <c r="F1496" s="6">
        <f>IF(B1496&amp;""="","",IFERROR(INDEX('الأصناف'!$B$6:$B$205,MATCH(B1496&amp;"",'الأصناف'!$A$6:$A$205,0))&amp;"","كود غير موجود"))</f>
        <v/>
      </c>
      <c r="G1496" s="22">
        <f>IF(OR(B1496&amp;""="",NOT(ISNUMBER(A1496))),"",IF(COUNTIFS($B$6:$B$1505,B1496&amp;"",$A$6:$A$1505,"&gt;"&amp;A1496)=0,1,0))</f>
        <v/>
      </c>
    </row>
    <row r="1497">
      <c r="A1497" s="13" t="n"/>
      <c r="B1497" s="5" t="n"/>
      <c r="C1497" s="17" t="n"/>
      <c r="D1497" s="5" t="n"/>
      <c r="E1497" s="5" t="n"/>
      <c r="F1497" s="6">
        <f>IF(B1497&amp;""="","",IFERROR(INDEX('الأصناف'!$B$6:$B$205,MATCH(B1497&amp;"",'الأصناف'!$A$6:$A$205,0))&amp;"","كود غير موجود"))</f>
        <v/>
      </c>
      <c r="G1497" s="22">
        <f>IF(OR(B1497&amp;""="",NOT(ISNUMBER(A1497))),"",IF(COUNTIFS($B$6:$B$1505,B1497&amp;"",$A$6:$A$1505,"&gt;"&amp;A1497)=0,1,0))</f>
        <v/>
      </c>
    </row>
    <row r="1498">
      <c r="A1498" s="13" t="n"/>
      <c r="B1498" s="5" t="n"/>
      <c r="C1498" s="17" t="n"/>
      <c r="D1498" s="5" t="n"/>
      <c r="E1498" s="5" t="n"/>
      <c r="F1498" s="6">
        <f>IF(B1498&amp;""="","",IFERROR(INDEX('الأصناف'!$B$6:$B$205,MATCH(B1498&amp;"",'الأصناف'!$A$6:$A$205,0))&amp;"","كود غير موجود"))</f>
        <v/>
      </c>
      <c r="G1498" s="22">
        <f>IF(OR(B1498&amp;""="",NOT(ISNUMBER(A1498))),"",IF(COUNTIFS($B$6:$B$1505,B1498&amp;"",$A$6:$A$1505,"&gt;"&amp;A1498)=0,1,0))</f>
        <v/>
      </c>
    </row>
    <row r="1499">
      <c r="A1499" s="13" t="n"/>
      <c r="B1499" s="5" t="n"/>
      <c r="C1499" s="17" t="n"/>
      <c r="D1499" s="5" t="n"/>
      <c r="E1499" s="5" t="n"/>
      <c r="F1499" s="6">
        <f>IF(B1499&amp;""="","",IFERROR(INDEX('الأصناف'!$B$6:$B$205,MATCH(B1499&amp;"",'الأصناف'!$A$6:$A$205,0))&amp;"","كود غير موجود"))</f>
        <v/>
      </c>
      <c r="G1499" s="22">
        <f>IF(OR(B1499&amp;""="",NOT(ISNUMBER(A1499))),"",IF(COUNTIFS($B$6:$B$1505,B1499&amp;"",$A$6:$A$1505,"&gt;"&amp;A1499)=0,1,0))</f>
        <v/>
      </c>
    </row>
    <row r="1500">
      <c r="A1500" s="13" t="n"/>
      <c r="B1500" s="5" t="n"/>
      <c r="C1500" s="17" t="n"/>
      <c r="D1500" s="5" t="n"/>
      <c r="E1500" s="5" t="n"/>
      <c r="F1500" s="6">
        <f>IF(B1500&amp;""="","",IFERROR(INDEX('الأصناف'!$B$6:$B$205,MATCH(B1500&amp;"",'الأصناف'!$A$6:$A$205,0))&amp;"","كود غير موجود"))</f>
        <v/>
      </c>
      <c r="G1500" s="22">
        <f>IF(OR(B1500&amp;""="",NOT(ISNUMBER(A1500))),"",IF(COUNTIFS($B$6:$B$1505,B1500&amp;"",$A$6:$A$1505,"&gt;"&amp;A1500)=0,1,0))</f>
        <v/>
      </c>
    </row>
    <row r="1501">
      <c r="A1501" s="13" t="n"/>
      <c r="B1501" s="5" t="n"/>
      <c r="C1501" s="17" t="n"/>
      <c r="D1501" s="5" t="n"/>
      <c r="E1501" s="5" t="n"/>
      <c r="F1501" s="6">
        <f>IF(B1501&amp;""="","",IFERROR(INDEX('الأصناف'!$B$6:$B$205,MATCH(B1501&amp;"",'الأصناف'!$A$6:$A$205,0))&amp;"","كود غير موجود"))</f>
        <v/>
      </c>
      <c r="G1501" s="22">
        <f>IF(OR(B1501&amp;""="",NOT(ISNUMBER(A1501))),"",IF(COUNTIFS($B$6:$B$1505,B1501&amp;"",$A$6:$A$1505,"&gt;"&amp;A1501)=0,1,0))</f>
        <v/>
      </c>
    </row>
    <row r="1502">
      <c r="A1502" s="13" t="n"/>
      <c r="B1502" s="5" t="n"/>
      <c r="C1502" s="17" t="n"/>
      <c r="D1502" s="5" t="n"/>
      <c r="E1502" s="5" t="n"/>
      <c r="F1502" s="6">
        <f>IF(B1502&amp;""="","",IFERROR(INDEX('الأصناف'!$B$6:$B$205,MATCH(B1502&amp;"",'الأصناف'!$A$6:$A$205,0))&amp;"","كود غير موجود"))</f>
        <v/>
      </c>
      <c r="G1502" s="22">
        <f>IF(OR(B1502&amp;""="",NOT(ISNUMBER(A1502))),"",IF(COUNTIFS($B$6:$B$1505,B1502&amp;"",$A$6:$A$1505,"&gt;"&amp;A1502)=0,1,0))</f>
        <v/>
      </c>
    </row>
    <row r="1503">
      <c r="A1503" s="13" t="n"/>
      <c r="B1503" s="5" t="n"/>
      <c r="C1503" s="17" t="n"/>
      <c r="D1503" s="5" t="n"/>
      <c r="E1503" s="5" t="n"/>
      <c r="F1503" s="6">
        <f>IF(B1503&amp;""="","",IFERROR(INDEX('الأصناف'!$B$6:$B$205,MATCH(B1503&amp;"",'الأصناف'!$A$6:$A$205,0))&amp;"","كود غير موجود"))</f>
        <v/>
      </c>
      <c r="G1503" s="22">
        <f>IF(OR(B1503&amp;""="",NOT(ISNUMBER(A1503))),"",IF(COUNTIFS($B$6:$B$1505,B1503&amp;"",$A$6:$A$1505,"&gt;"&amp;A1503)=0,1,0))</f>
        <v/>
      </c>
    </row>
    <row r="1504">
      <c r="A1504" s="13" t="n"/>
      <c r="B1504" s="5" t="n"/>
      <c r="C1504" s="17" t="n"/>
      <c r="D1504" s="5" t="n"/>
      <c r="E1504" s="5" t="n"/>
      <c r="F1504" s="6">
        <f>IF(B1504&amp;""="","",IFERROR(INDEX('الأصناف'!$B$6:$B$205,MATCH(B1504&amp;"",'الأصناف'!$A$6:$A$205,0))&amp;"","كود غير موجود"))</f>
        <v/>
      </c>
      <c r="G1504" s="22">
        <f>IF(OR(B1504&amp;""="",NOT(ISNUMBER(A1504))),"",IF(COUNTIFS($B$6:$B$1505,B1504&amp;"",$A$6:$A$1505,"&gt;"&amp;A1504)=0,1,0))</f>
        <v/>
      </c>
    </row>
    <row r="1505">
      <c r="A1505" s="13" t="n"/>
      <c r="B1505" s="5" t="n"/>
      <c r="C1505" s="17" t="n"/>
      <c r="D1505" s="5" t="n"/>
      <c r="E1505" s="5" t="n"/>
      <c r="F1505" s="6">
        <f>IF(B1505&amp;""="","",IFERROR(INDEX('الأصناف'!$B$6:$B$205,MATCH(B1505&amp;"",'الأصناف'!$A$6:$A$205,0))&amp;"","كود غير موجود"))</f>
        <v/>
      </c>
      <c r="G1505" s="22">
        <f>IF(OR(B1505&amp;""="",NOT(ISNUMBER(A1505))),"",IF(COUNTIFS($B$6:$B$1505,B1505&amp;"",$A$6:$A$1505,"&gt;"&amp;A1505)=0,1,0))</f>
        <v/>
      </c>
    </row>
  </sheetData>
  <autoFilter ref="A5:G1505"/>
  <mergeCells count="2">
    <mergeCell ref="A2:G2"/>
    <mergeCell ref="A1:G1"/>
  </mergeCells>
  <conditionalFormatting sqref="F6:F1505">
    <cfRule type="expression" priority="1" dxfId="0">
      <formula>F6="كود غير موجود"</formula>
    </cfRule>
  </conditionalFormatting>
  <conditionalFormatting sqref="D6:D1505">
    <cfRule type="expression" priority="2" dxfId="1">
      <formula>D6="منصرف"</formula>
    </cfRule>
  </conditionalFormatting>
  <dataValidations count="2">
    <dataValidation sqref="B6:B1505" showDropDown="0" showInputMessage="0" showErrorMessage="0" allowBlank="1" type="list">
      <formula1>='الأصناف'!$A$6:$A$205</formula1>
    </dataValidation>
    <dataValidation sqref="D6:D1505" showDropDown="0" showInputMessage="0" showErrorMessage="0" allowBlank="1" type="list">
      <formula1>"وارد,منصرف"</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J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0" customWidth="1" min="2" max="2"/>
    <col width="26" customWidth="1" min="3" max="3"/>
    <col width="10" customWidth="1" min="4" max="4"/>
    <col width="11" customWidth="1" min="5" max="5"/>
    <col width="11" customWidth="1" min="6" max="6"/>
    <col width="14" customWidth="1" min="7" max="7"/>
    <col width="12" customWidth="1" min="8" max="8"/>
    <col width="14" customWidth="1" min="9" max="9"/>
    <col width="12" customWidth="1" min="10" max="10"/>
  </cols>
  <sheetData>
    <row r="1" ht="26" customHeight="1">
      <c r="A1" s="10" t="inlineStr">
        <is>
          <t>شيت مخزون محل عام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الأصناف المطلوب طلبها</t>
        </is>
      </c>
      <c r="B4" s="23">
        <f>COUNT('الأصناف'!$S$6:$S$205)</f>
        <v/>
      </c>
    </row>
    <row r="5">
      <c r="A5" s="12" t="inlineStr">
        <is>
          <t>تكلفة الطلب بسعر الشراء</t>
        </is>
      </c>
      <c r="B5" s="24">
        <f>SUM(I7:I56)</f>
        <v/>
      </c>
    </row>
    <row r="6" ht="32" customHeight="1">
      <c r="A6" s="15" t="inlineStr">
        <is>
          <t>م</t>
        </is>
      </c>
      <c r="B6" s="15" t="inlineStr">
        <is>
          <t>الكود</t>
        </is>
      </c>
      <c r="C6" s="15" t="inlineStr">
        <is>
          <t>الصنف</t>
        </is>
      </c>
      <c r="D6" s="15" t="inlineStr">
        <is>
          <t>الوحدة</t>
        </is>
      </c>
      <c r="E6" s="15" t="inlineStr">
        <is>
          <t>الرصيد</t>
        </is>
      </c>
      <c r="F6" s="15" t="inlineStr">
        <is>
          <t>الحد الأدنى</t>
        </is>
      </c>
      <c r="G6" s="15" t="inlineStr">
        <is>
          <t>الكمية المقترحة</t>
        </is>
      </c>
      <c r="H6" s="15" t="inlineStr">
        <is>
          <t>سعر الشراء</t>
        </is>
      </c>
      <c r="I6" s="15" t="inlineStr">
        <is>
          <t>تكلفة الطلب</t>
        </is>
      </c>
      <c r="J6" s="15" t="inlineStr">
        <is>
          <t>الحالة</t>
        </is>
      </c>
    </row>
    <row r="7">
      <c r="A7" s="6">
        <f>IF(1&lt;=$B$4,1,"")</f>
        <v/>
      </c>
      <c r="B7" s="6">
        <f>IF($A7="","",INDEX('الأصناف'!$A$6:$A$205,MATCH($A7,'الأصناف'!$S$6:$S$205,0))&amp;"")</f>
        <v/>
      </c>
      <c r="C7" s="6">
        <f>IF($A7="","",INDEX('الأصناف'!$B$6:$B$205,MATCH($A7,'الأصناف'!$S$6:$S$205,0))&amp;"")</f>
        <v/>
      </c>
      <c r="D7" s="6">
        <f>IF($A7="","",INDEX('الأصناف'!$C$6:$C$205,MATCH($A7,'الأصناف'!$S$6:$S$205,0))&amp;"")</f>
        <v/>
      </c>
      <c r="E7" s="18">
        <f>IF($A7="","",INDEX('الأصناف'!$I$6:$I$205,MATCH($A7,'الأصناف'!$S$6:$S$205,0)))</f>
        <v/>
      </c>
      <c r="F7" s="18">
        <f>IF($A7="","",INDEX('الأصناف'!$F$6:$F$205,MATCH($A7,'الأصناف'!$S$6:$S$205,0)))</f>
        <v/>
      </c>
      <c r="G7" s="18">
        <f>IF($A7="","",INDEX('الأصناف'!$R$6:$R$205,MATCH($A7,'الأصناف'!$S$6:$S$205,0)))</f>
        <v/>
      </c>
      <c r="H7" s="19">
        <f>IF($A7="","",INDEX('الأصناف'!$D$6:$D$205,MATCH($A7,'الأصناف'!$S$6:$S$205,0)))</f>
        <v/>
      </c>
      <c r="I7" s="19">
        <f>IF($A7="","",ROUND(G7*H7,2))</f>
        <v/>
      </c>
      <c r="J7" s="6">
        <f>IF($A7="","",INDEX('الأصناف'!$P$6:$P$205,MATCH($A7,'الأصناف'!$S$6:$S$205,0))&amp;"")</f>
        <v/>
      </c>
    </row>
    <row r="8">
      <c r="A8" s="6">
        <f>IF(2&lt;=$B$4,2,"")</f>
        <v/>
      </c>
      <c r="B8" s="6">
        <f>IF($A8="","",INDEX('الأصناف'!$A$6:$A$205,MATCH($A8,'الأصناف'!$S$6:$S$205,0))&amp;"")</f>
        <v/>
      </c>
      <c r="C8" s="6">
        <f>IF($A8="","",INDEX('الأصناف'!$B$6:$B$205,MATCH($A8,'الأصناف'!$S$6:$S$205,0))&amp;"")</f>
        <v/>
      </c>
      <c r="D8" s="6">
        <f>IF($A8="","",INDEX('الأصناف'!$C$6:$C$205,MATCH($A8,'الأصناف'!$S$6:$S$205,0))&amp;"")</f>
        <v/>
      </c>
      <c r="E8" s="18">
        <f>IF($A8="","",INDEX('الأصناف'!$I$6:$I$205,MATCH($A8,'الأصناف'!$S$6:$S$205,0)))</f>
        <v/>
      </c>
      <c r="F8" s="18">
        <f>IF($A8="","",INDEX('الأصناف'!$F$6:$F$205,MATCH($A8,'الأصناف'!$S$6:$S$205,0)))</f>
        <v/>
      </c>
      <c r="G8" s="18">
        <f>IF($A8="","",INDEX('الأصناف'!$R$6:$R$205,MATCH($A8,'الأصناف'!$S$6:$S$205,0)))</f>
        <v/>
      </c>
      <c r="H8" s="19">
        <f>IF($A8="","",INDEX('الأصناف'!$D$6:$D$205,MATCH($A8,'الأصناف'!$S$6:$S$205,0)))</f>
        <v/>
      </c>
      <c r="I8" s="19">
        <f>IF($A8="","",ROUND(G8*H8,2))</f>
        <v/>
      </c>
      <c r="J8" s="6">
        <f>IF($A8="","",INDEX('الأصناف'!$P$6:$P$205,MATCH($A8,'الأصناف'!$S$6:$S$205,0))&amp;"")</f>
        <v/>
      </c>
    </row>
    <row r="9">
      <c r="A9" s="6">
        <f>IF(3&lt;=$B$4,3,"")</f>
        <v/>
      </c>
      <c r="B9" s="6">
        <f>IF($A9="","",INDEX('الأصناف'!$A$6:$A$205,MATCH($A9,'الأصناف'!$S$6:$S$205,0))&amp;"")</f>
        <v/>
      </c>
      <c r="C9" s="6">
        <f>IF($A9="","",INDEX('الأصناف'!$B$6:$B$205,MATCH($A9,'الأصناف'!$S$6:$S$205,0))&amp;"")</f>
        <v/>
      </c>
      <c r="D9" s="6">
        <f>IF($A9="","",INDEX('الأصناف'!$C$6:$C$205,MATCH($A9,'الأصناف'!$S$6:$S$205,0))&amp;"")</f>
        <v/>
      </c>
      <c r="E9" s="18">
        <f>IF($A9="","",INDEX('الأصناف'!$I$6:$I$205,MATCH($A9,'الأصناف'!$S$6:$S$205,0)))</f>
        <v/>
      </c>
      <c r="F9" s="18">
        <f>IF($A9="","",INDEX('الأصناف'!$F$6:$F$205,MATCH($A9,'الأصناف'!$S$6:$S$205,0)))</f>
        <v/>
      </c>
      <c r="G9" s="18">
        <f>IF($A9="","",INDEX('الأصناف'!$R$6:$R$205,MATCH($A9,'الأصناف'!$S$6:$S$205,0)))</f>
        <v/>
      </c>
      <c r="H9" s="19">
        <f>IF($A9="","",INDEX('الأصناف'!$D$6:$D$205,MATCH($A9,'الأصناف'!$S$6:$S$205,0)))</f>
        <v/>
      </c>
      <c r="I9" s="19">
        <f>IF($A9="","",ROUND(G9*H9,2))</f>
        <v/>
      </c>
      <c r="J9" s="6">
        <f>IF($A9="","",INDEX('الأصناف'!$P$6:$P$205,MATCH($A9,'الأصناف'!$S$6:$S$205,0))&amp;"")</f>
        <v/>
      </c>
    </row>
    <row r="10">
      <c r="A10" s="6">
        <f>IF(4&lt;=$B$4,4,"")</f>
        <v/>
      </c>
      <c r="B10" s="6">
        <f>IF($A10="","",INDEX('الأصناف'!$A$6:$A$205,MATCH($A10,'الأصناف'!$S$6:$S$205,0))&amp;"")</f>
        <v/>
      </c>
      <c r="C10" s="6">
        <f>IF($A10="","",INDEX('الأصناف'!$B$6:$B$205,MATCH($A10,'الأصناف'!$S$6:$S$205,0))&amp;"")</f>
        <v/>
      </c>
      <c r="D10" s="6">
        <f>IF($A10="","",INDEX('الأصناف'!$C$6:$C$205,MATCH($A10,'الأصناف'!$S$6:$S$205,0))&amp;"")</f>
        <v/>
      </c>
      <c r="E10" s="18">
        <f>IF($A10="","",INDEX('الأصناف'!$I$6:$I$205,MATCH($A10,'الأصناف'!$S$6:$S$205,0)))</f>
        <v/>
      </c>
      <c r="F10" s="18">
        <f>IF($A10="","",INDEX('الأصناف'!$F$6:$F$205,MATCH($A10,'الأصناف'!$S$6:$S$205,0)))</f>
        <v/>
      </c>
      <c r="G10" s="18">
        <f>IF($A10="","",INDEX('الأصناف'!$R$6:$R$205,MATCH($A10,'الأصناف'!$S$6:$S$205,0)))</f>
        <v/>
      </c>
      <c r="H10" s="19">
        <f>IF($A10="","",INDEX('الأصناف'!$D$6:$D$205,MATCH($A10,'الأصناف'!$S$6:$S$205,0)))</f>
        <v/>
      </c>
      <c r="I10" s="19">
        <f>IF($A10="","",ROUND(G10*H10,2))</f>
        <v/>
      </c>
      <c r="J10" s="6">
        <f>IF($A10="","",INDEX('الأصناف'!$P$6:$P$205,MATCH($A10,'الأصناف'!$S$6:$S$205,0))&amp;"")</f>
        <v/>
      </c>
    </row>
    <row r="11">
      <c r="A11" s="6">
        <f>IF(5&lt;=$B$4,5,"")</f>
        <v/>
      </c>
      <c r="B11" s="6">
        <f>IF($A11="","",INDEX('الأصناف'!$A$6:$A$205,MATCH($A11,'الأصناف'!$S$6:$S$205,0))&amp;"")</f>
        <v/>
      </c>
      <c r="C11" s="6">
        <f>IF($A11="","",INDEX('الأصناف'!$B$6:$B$205,MATCH($A11,'الأصناف'!$S$6:$S$205,0))&amp;"")</f>
        <v/>
      </c>
      <c r="D11" s="6">
        <f>IF($A11="","",INDEX('الأصناف'!$C$6:$C$205,MATCH($A11,'الأصناف'!$S$6:$S$205,0))&amp;"")</f>
        <v/>
      </c>
      <c r="E11" s="18">
        <f>IF($A11="","",INDEX('الأصناف'!$I$6:$I$205,MATCH($A11,'الأصناف'!$S$6:$S$205,0)))</f>
        <v/>
      </c>
      <c r="F11" s="18">
        <f>IF($A11="","",INDEX('الأصناف'!$F$6:$F$205,MATCH($A11,'الأصناف'!$S$6:$S$205,0)))</f>
        <v/>
      </c>
      <c r="G11" s="18">
        <f>IF($A11="","",INDEX('الأصناف'!$R$6:$R$205,MATCH($A11,'الأصناف'!$S$6:$S$205,0)))</f>
        <v/>
      </c>
      <c r="H11" s="19">
        <f>IF($A11="","",INDEX('الأصناف'!$D$6:$D$205,MATCH($A11,'الأصناف'!$S$6:$S$205,0)))</f>
        <v/>
      </c>
      <c r="I11" s="19">
        <f>IF($A11="","",ROUND(G11*H11,2))</f>
        <v/>
      </c>
      <c r="J11" s="6">
        <f>IF($A11="","",INDEX('الأصناف'!$P$6:$P$205,MATCH($A11,'الأصناف'!$S$6:$S$205,0))&amp;"")</f>
        <v/>
      </c>
    </row>
    <row r="12">
      <c r="A12" s="6">
        <f>IF(6&lt;=$B$4,6,"")</f>
        <v/>
      </c>
      <c r="B12" s="6">
        <f>IF($A12="","",INDEX('الأصناف'!$A$6:$A$205,MATCH($A12,'الأصناف'!$S$6:$S$205,0))&amp;"")</f>
        <v/>
      </c>
      <c r="C12" s="6">
        <f>IF($A12="","",INDEX('الأصناف'!$B$6:$B$205,MATCH($A12,'الأصناف'!$S$6:$S$205,0))&amp;"")</f>
        <v/>
      </c>
      <c r="D12" s="6">
        <f>IF($A12="","",INDEX('الأصناف'!$C$6:$C$205,MATCH($A12,'الأصناف'!$S$6:$S$205,0))&amp;"")</f>
        <v/>
      </c>
      <c r="E12" s="18">
        <f>IF($A12="","",INDEX('الأصناف'!$I$6:$I$205,MATCH($A12,'الأصناف'!$S$6:$S$205,0)))</f>
        <v/>
      </c>
      <c r="F12" s="18">
        <f>IF($A12="","",INDEX('الأصناف'!$F$6:$F$205,MATCH($A12,'الأصناف'!$S$6:$S$205,0)))</f>
        <v/>
      </c>
      <c r="G12" s="18">
        <f>IF($A12="","",INDEX('الأصناف'!$R$6:$R$205,MATCH($A12,'الأصناف'!$S$6:$S$205,0)))</f>
        <v/>
      </c>
      <c r="H12" s="19">
        <f>IF($A12="","",INDEX('الأصناف'!$D$6:$D$205,MATCH($A12,'الأصناف'!$S$6:$S$205,0)))</f>
        <v/>
      </c>
      <c r="I12" s="19">
        <f>IF($A12="","",ROUND(G12*H12,2))</f>
        <v/>
      </c>
      <c r="J12" s="6">
        <f>IF($A12="","",INDEX('الأصناف'!$P$6:$P$205,MATCH($A12,'الأصناف'!$S$6:$S$205,0))&amp;"")</f>
        <v/>
      </c>
    </row>
    <row r="13">
      <c r="A13" s="6">
        <f>IF(7&lt;=$B$4,7,"")</f>
        <v/>
      </c>
      <c r="B13" s="6">
        <f>IF($A13="","",INDEX('الأصناف'!$A$6:$A$205,MATCH($A13,'الأصناف'!$S$6:$S$205,0))&amp;"")</f>
        <v/>
      </c>
      <c r="C13" s="6">
        <f>IF($A13="","",INDEX('الأصناف'!$B$6:$B$205,MATCH($A13,'الأصناف'!$S$6:$S$205,0))&amp;"")</f>
        <v/>
      </c>
      <c r="D13" s="6">
        <f>IF($A13="","",INDEX('الأصناف'!$C$6:$C$205,MATCH($A13,'الأصناف'!$S$6:$S$205,0))&amp;"")</f>
        <v/>
      </c>
      <c r="E13" s="18">
        <f>IF($A13="","",INDEX('الأصناف'!$I$6:$I$205,MATCH($A13,'الأصناف'!$S$6:$S$205,0)))</f>
        <v/>
      </c>
      <c r="F13" s="18">
        <f>IF($A13="","",INDEX('الأصناف'!$F$6:$F$205,MATCH($A13,'الأصناف'!$S$6:$S$205,0)))</f>
        <v/>
      </c>
      <c r="G13" s="18">
        <f>IF($A13="","",INDEX('الأصناف'!$R$6:$R$205,MATCH($A13,'الأصناف'!$S$6:$S$205,0)))</f>
        <v/>
      </c>
      <c r="H13" s="19">
        <f>IF($A13="","",INDEX('الأصناف'!$D$6:$D$205,MATCH($A13,'الأصناف'!$S$6:$S$205,0)))</f>
        <v/>
      </c>
      <c r="I13" s="19">
        <f>IF($A13="","",ROUND(G13*H13,2))</f>
        <v/>
      </c>
      <c r="J13" s="6">
        <f>IF($A13="","",INDEX('الأصناف'!$P$6:$P$205,MATCH($A13,'الأصناف'!$S$6:$S$205,0))&amp;"")</f>
        <v/>
      </c>
    </row>
    <row r="14">
      <c r="A14" s="6">
        <f>IF(8&lt;=$B$4,8,"")</f>
        <v/>
      </c>
      <c r="B14" s="6">
        <f>IF($A14="","",INDEX('الأصناف'!$A$6:$A$205,MATCH($A14,'الأصناف'!$S$6:$S$205,0))&amp;"")</f>
        <v/>
      </c>
      <c r="C14" s="6">
        <f>IF($A14="","",INDEX('الأصناف'!$B$6:$B$205,MATCH($A14,'الأصناف'!$S$6:$S$205,0))&amp;"")</f>
        <v/>
      </c>
      <c r="D14" s="6">
        <f>IF($A14="","",INDEX('الأصناف'!$C$6:$C$205,MATCH($A14,'الأصناف'!$S$6:$S$205,0))&amp;"")</f>
        <v/>
      </c>
      <c r="E14" s="18">
        <f>IF($A14="","",INDEX('الأصناف'!$I$6:$I$205,MATCH($A14,'الأصناف'!$S$6:$S$205,0)))</f>
        <v/>
      </c>
      <c r="F14" s="18">
        <f>IF($A14="","",INDEX('الأصناف'!$F$6:$F$205,MATCH($A14,'الأصناف'!$S$6:$S$205,0)))</f>
        <v/>
      </c>
      <c r="G14" s="18">
        <f>IF($A14="","",INDEX('الأصناف'!$R$6:$R$205,MATCH($A14,'الأصناف'!$S$6:$S$205,0)))</f>
        <v/>
      </c>
      <c r="H14" s="19">
        <f>IF($A14="","",INDEX('الأصناف'!$D$6:$D$205,MATCH($A14,'الأصناف'!$S$6:$S$205,0)))</f>
        <v/>
      </c>
      <c r="I14" s="19">
        <f>IF($A14="","",ROUND(G14*H14,2))</f>
        <v/>
      </c>
      <c r="J14" s="6">
        <f>IF($A14="","",INDEX('الأصناف'!$P$6:$P$205,MATCH($A14,'الأصناف'!$S$6:$S$205,0))&amp;"")</f>
        <v/>
      </c>
    </row>
    <row r="15">
      <c r="A15" s="6">
        <f>IF(9&lt;=$B$4,9,"")</f>
        <v/>
      </c>
      <c r="B15" s="6">
        <f>IF($A15="","",INDEX('الأصناف'!$A$6:$A$205,MATCH($A15,'الأصناف'!$S$6:$S$205,0))&amp;"")</f>
        <v/>
      </c>
      <c r="C15" s="6">
        <f>IF($A15="","",INDEX('الأصناف'!$B$6:$B$205,MATCH($A15,'الأصناف'!$S$6:$S$205,0))&amp;"")</f>
        <v/>
      </c>
      <c r="D15" s="6">
        <f>IF($A15="","",INDEX('الأصناف'!$C$6:$C$205,MATCH($A15,'الأصناف'!$S$6:$S$205,0))&amp;"")</f>
        <v/>
      </c>
      <c r="E15" s="18">
        <f>IF($A15="","",INDEX('الأصناف'!$I$6:$I$205,MATCH($A15,'الأصناف'!$S$6:$S$205,0)))</f>
        <v/>
      </c>
      <c r="F15" s="18">
        <f>IF($A15="","",INDEX('الأصناف'!$F$6:$F$205,MATCH($A15,'الأصناف'!$S$6:$S$205,0)))</f>
        <v/>
      </c>
      <c r="G15" s="18">
        <f>IF($A15="","",INDEX('الأصناف'!$R$6:$R$205,MATCH($A15,'الأصناف'!$S$6:$S$205,0)))</f>
        <v/>
      </c>
      <c r="H15" s="19">
        <f>IF($A15="","",INDEX('الأصناف'!$D$6:$D$205,MATCH($A15,'الأصناف'!$S$6:$S$205,0)))</f>
        <v/>
      </c>
      <c r="I15" s="19">
        <f>IF($A15="","",ROUND(G15*H15,2))</f>
        <v/>
      </c>
      <c r="J15" s="6">
        <f>IF($A15="","",INDEX('الأصناف'!$P$6:$P$205,MATCH($A15,'الأصناف'!$S$6:$S$205,0))&amp;"")</f>
        <v/>
      </c>
    </row>
    <row r="16">
      <c r="A16" s="6">
        <f>IF(10&lt;=$B$4,10,"")</f>
        <v/>
      </c>
      <c r="B16" s="6">
        <f>IF($A16="","",INDEX('الأصناف'!$A$6:$A$205,MATCH($A16,'الأصناف'!$S$6:$S$205,0))&amp;"")</f>
        <v/>
      </c>
      <c r="C16" s="6">
        <f>IF($A16="","",INDEX('الأصناف'!$B$6:$B$205,MATCH($A16,'الأصناف'!$S$6:$S$205,0))&amp;"")</f>
        <v/>
      </c>
      <c r="D16" s="6">
        <f>IF($A16="","",INDEX('الأصناف'!$C$6:$C$205,MATCH($A16,'الأصناف'!$S$6:$S$205,0))&amp;"")</f>
        <v/>
      </c>
      <c r="E16" s="18">
        <f>IF($A16="","",INDEX('الأصناف'!$I$6:$I$205,MATCH($A16,'الأصناف'!$S$6:$S$205,0)))</f>
        <v/>
      </c>
      <c r="F16" s="18">
        <f>IF($A16="","",INDEX('الأصناف'!$F$6:$F$205,MATCH($A16,'الأصناف'!$S$6:$S$205,0)))</f>
        <v/>
      </c>
      <c r="G16" s="18">
        <f>IF($A16="","",INDEX('الأصناف'!$R$6:$R$205,MATCH($A16,'الأصناف'!$S$6:$S$205,0)))</f>
        <v/>
      </c>
      <c r="H16" s="19">
        <f>IF($A16="","",INDEX('الأصناف'!$D$6:$D$205,MATCH($A16,'الأصناف'!$S$6:$S$205,0)))</f>
        <v/>
      </c>
      <c r="I16" s="19">
        <f>IF($A16="","",ROUND(G16*H16,2))</f>
        <v/>
      </c>
      <c r="J16" s="6">
        <f>IF($A16="","",INDEX('الأصناف'!$P$6:$P$205,MATCH($A16,'الأصناف'!$S$6:$S$205,0))&amp;"")</f>
        <v/>
      </c>
    </row>
    <row r="17">
      <c r="A17" s="6">
        <f>IF(11&lt;=$B$4,11,"")</f>
        <v/>
      </c>
      <c r="B17" s="6">
        <f>IF($A17="","",INDEX('الأصناف'!$A$6:$A$205,MATCH($A17,'الأصناف'!$S$6:$S$205,0))&amp;"")</f>
        <v/>
      </c>
      <c r="C17" s="6">
        <f>IF($A17="","",INDEX('الأصناف'!$B$6:$B$205,MATCH($A17,'الأصناف'!$S$6:$S$205,0))&amp;"")</f>
        <v/>
      </c>
      <c r="D17" s="6">
        <f>IF($A17="","",INDEX('الأصناف'!$C$6:$C$205,MATCH($A17,'الأصناف'!$S$6:$S$205,0))&amp;"")</f>
        <v/>
      </c>
      <c r="E17" s="18">
        <f>IF($A17="","",INDEX('الأصناف'!$I$6:$I$205,MATCH($A17,'الأصناف'!$S$6:$S$205,0)))</f>
        <v/>
      </c>
      <c r="F17" s="18">
        <f>IF($A17="","",INDEX('الأصناف'!$F$6:$F$205,MATCH($A17,'الأصناف'!$S$6:$S$205,0)))</f>
        <v/>
      </c>
      <c r="G17" s="18">
        <f>IF($A17="","",INDEX('الأصناف'!$R$6:$R$205,MATCH($A17,'الأصناف'!$S$6:$S$205,0)))</f>
        <v/>
      </c>
      <c r="H17" s="19">
        <f>IF($A17="","",INDEX('الأصناف'!$D$6:$D$205,MATCH($A17,'الأصناف'!$S$6:$S$205,0)))</f>
        <v/>
      </c>
      <c r="I17" s="19">
        <f>IF($A17="","",ROUND(G17*H17,2))</f>
        <v/>
      </c>
      <c r="J17" s="6">
        <f>IF($A17="","",INDEX('الأصناف'!$P$6:$P$205,MATCH($A17,'الأصناف'!$S$6:$S$205,0))&amp;"")</f>
        <v/>
      </c>
    </row>
    <row r="18">
      <c r="A18" s="6">
        <f>IF(12&lt;=$B$4,12,"")</f>
        <v/>
      </c>
      <c r="B18" s="6">
        <f>IF($A18="","",INDEX('الأصناف'!$A$6:$A$205,MATCH($A18,'الأصناف'!$S$6:$S$205,0))&amp;"")</f>
        <v/>
      </c>
      <c r="C18" s="6">
        <f>IF($A18="","",INDEX('الأصناف'!$B$6:$B$205,MATCH($A18,'الأصناف'!$S$6:$S$205,0))&amp;"")</f>
        <v/>
      </c>
      <c r="D18" s="6">
        <f>IF($A18="","",INDEX('الأصناف'!$C$6:$C$205,MATCH($A18,'الأصناف'!$S$6:$S$205,0))&amp;"")</f>
        <v/>
      </c>
      <c r="E18" s="18">
        <f>IF($A18="","",INDEX('الأصناف'!$I$6:$I$205,MATCH($A18,'الأصناف'!$S$6:$S$205,0)))</f>
        <v/>
      </c>
      <c r="F18" s="18">
        <f>IF($A18="","",INDEX('الأصناف'!$F$6:$F$205,MATCH($A18,'الأصناف'!$S$6:$S$205,0)))</f>
        <v/>
      </c>
      <c r="G18" s="18">
        <f>IF($A18="","",INDEX('الأصناف'!$R$6:$R$205,MATCH($A18,'الأصناف'!$S$6:$S$205,0)))</f>
        <v/>
      </c>
      <c r="H18" s="19">
        <f>IF($A18="","",INDEX('الأصناف'!$D$6:$D$205,MATCH($A18,'الأصناف'!$S$6:$S$205,0)))</f>
        <v/>
      </c>
      <c r="I18" s="19">
        <f>IF($A18="","",ROUND(G18*H18,2))</f>
        <v/>
      </c>
      <c r="J18" s="6">
        <f>IF($A18="","",INDEX('الأصناف'!$P$6:$P$205,MATCH($A18,'الأصناف'!$S$6:$S$205,0))&amp;"")</f>
        <v/>
      </c>
    </row>
    <row r="19">
      <c r="A19" s="6">
        <f>IF(13&lt;=$B$4,13,"")</f>
        <v/>
      </c>
      <c r="B19" s="6">
        <f>IF($A19="","",INDEX('الأصناف'!$A$6:$A$205,MATCH($A19,'الأصناف'!$S$6:$S$205,0))&amp;"")</f>
        <v/>
      </c>
      <c r="C19" s="6">
        <f>IF($A19="","",INDEX('الأصناف'!$B$6:$B$205,MATCH($A19,'الأصناف'!$S$6:$S$205,0))&amp;"")</f>
        <v/>
      </c>
      <c r="D19" s="6">
        <f>IF($A19="","",INDEX('الأصناف'!$C$6:$C$205,MATCH($A19,'الأصناف'!$S$6:$S$205,0))&amp;"")</f>
        <v/>
      </c>
      <c r="E19" s="18">
        <f>IF($A19="","",INDEX('الأصناف'!$I$6:$I$205,MATCH($A19,'الأصناف'!$S$6:$S$205,0)))</f>
        <v/>
      </c>
      <c r="F19" s="18">
        <f>IF($A19="","",INDEX('الأصناف'!$F$6:$F$205,MATCH($A19,'الأصناف'!$S$6:$S$205,0)))</f>
        <v/>
      </c>
      <c r="G19" s="18">
        <f>IF($A19="","",INDEX('الأصناف'!$R$6:$R$205,MATCH($A19,'الأصناف'!$S$6:$S$205,0)))</f>
        <v/>
      </c>
      <c r="H19" s="19">
        <f>IF($A19="","",INDEX('الأصناف'!$D$6:$D$205,MATCH($A19,'الأصناف'!$S$6:$S$205,0)))</f>
        <v/>
      </c>
      <c r="I19" s="19">
        <f>IF($A19="","",ROUND(G19*H19,2))</f>
        <v/>
      </c>
      <c r="J19" s="6">
        <f>IF($A19="","",INDEX('الأصناف'!$P$6:$P$205,MATCH($A19,'الأصناف'!$S$6:$S$205,0))&amp;"")</f>
        <v/>
      </c>
    </row>
    <row r="20">
      <c r="A20" s="6">
        <f>IF(14&lt;=$B$4,14,"")</f>
        <v/>
      </c>
      <c r="B20" s="6">
        <f>IF($A20="","",INDEX('الأصناف'!$A$6:$A$205,MATCH($A20,'الأصناف'!$S$6:$S$205,0))&amp;"")</f>
        <v/>
      </c>
      <c r="C20" s="6">
        <f>IF($A20="","",INDEX('الأصناف'!$B$6:$B$205,MATCH($A20,'الأصناف'!$S$6:$S$205,0))&amp;"")</f>
        <v/>
      </c>
      <c r="D20" s="6">
        <f>IF($A20="","",INDEX('الأصناف'!$C$6:$C$205,MATCH($A20,'الأصناف'!$S$6:$S$205,0))&amp;"")</f>
        <v/>
      </c>
      <c r="E20" s="18">
        <f>IF($A20="","",INDEX('الأصناف'!$I$6:$I$205,MATCH($A20,'الأصناف'!$S$6:$S$205,0)))</f>
        <v/>
      </c>
      <c r="F20" s="18">
        <f>IF($A20="","",INDEX('الأصناف'!$F$6:$F$205,MATCH($A20,'الأصناف'!$S$6:$S$205,0)))</f>
        <v/>
      </c>
      <c r="G20" s="18">
        <f>IF($A20="","",INDEX('الأصناف'!$R$6:$R$205,MATCH($A20,'الأصناف'!$S$6:$S$205,0)))</f>
        <v/>
      </c>
      <c r="H20" s="19">
        <f>IF($A20="","",INDEX('الأصناف'!$D$6:$D$205,MATCH($A20,'الأصناف'!$S$6:$S$205,0)))</f>
        <v/>
      </c>
      <c r="I20" s="19">
        <f>IF($A20="","",ROUND(G20*H20,2))</f>
        <v/>
      </c>
      <c r="J20" s="6">
        <f>IF($A20="","",INDEX('الأصناف'!$P$6:$P$205,MATCH($A20,'الأصناف'!$S$6:$S$205,0))&amp;"")</f>
        <v/>
      </c>
    </row>
    <row r="21">
      <c r="A21" s="6">
        <f>IF(15&lt;=$B$4,15,"")</f>
        <v/>
      </c>
      <c r="B21" s="6">
        <f>IF($A21="","",INDEX('الأصناف'!$A$6:$A$205,MATCH($A21,'الأصناف'!$S$6:$S$205,0))&amp;"")</f>
        <v/>
      </c>
      <c r="C21" s="6">
        <f>IF($A21="","",INDEX('الأصناف'!$B$6:$B$205,MATCH($A21,'الأصناف'!$S$6:$S$205,0))&amp;"")</f>
        <v/>
      </c>
      <c r="D21" s="6">
        <f>IF($A21="","",INDEX('الأصناف'!$C$6:$C$205,MATCH($A21,'الأصناف'!$S$6:$S$205,0))&amp;"")</f>
        <v/>
      </c>
      <c r="E21" s="18">
        <f>IF($A21="","",INDEX('الأصناف'!$I$6:$I$205,MATCH($A21,'الأصناف'!$S$6:$S$205,0)))</f>
        <v/>
      </c>
      <c r="F21" s="18">
        <f>IF($A21="","",INDEX('الأصناف'!$F$6:$F$205,MATCH($A21,'الأصناف'!$S$6:$S$205,0)))</f>
        <v/>
      </c>
      <c r="G21" s="18">
        <f>IF($A21="","",INDEX('الأصناف'!$R$6:$R$205,MATCH($A21,'الأصناف'!$S$6:$S$205,0)))</f>
        <v/>
      </c>
      <c r="H21" s="19">
        <f>IF($A21="","",INDEX('الأصناف'!$D$6:$D$205,MATCH($A21,'الأصناف'!$S$6:$S$205,0)))</f>
        <v/>
      </c>
      <c r="I21" s="19">
        <f>IF($A21="","",ROUND(G21*H21,2))</f>
        <v/>
      </c>
      <c r="J21" s="6">
        <f>IF($A21="","",INDEX('الأصناف'!$P$6:$P$205,MATCH($A21,'الأصناف'!$S$6:$S$205,0))&amp;"")</f>
        <v/>
      </c>
    </row>
    <row r="22">
      <c r="A22" s="6">
        <f>IF(16&lt;=$B$4,16,"")</f>
        <v/>
      </c>
      <c r="B22" s="6">
        <f>IF($A22="","",INDEX('الأصناف'!$A$6:$A$205,MATCH($A22,'الأصناف'!$S$6:$S$205,0))&amp;"")</f>
        <v/>
      </c>
      <c r="C22" s="6">
        <f>IF($A22="","",INDEX('الأصناف'!$B$6:$B$205,MATCH($A22,'الأصناف'!$S$6:$S$205,0))&amp;"")</f>
        <v/>
      </c>
      <c r="D22" s="6">
        <f>IF($A22="","",INDEX('الأصناف'!$C$6:$C$205,MATCH($A22,'الأصناف'!$S$6:$S$205,0))&amp;"")</f>
        <v/>
      </c>
      <c r="E22" s="18">
        <f>IF($A22="","",INDEX('الأصناف'!$I$6:$I$205,MATCH($A22,'الأصناف'!$S$6:$S$205,0)))</f>
        <v/>
      </c>
      <c r="F22" s="18">
        <f>IF($A22="","",INDEX('الأصناف'!$F$6:$F$205,MATCH($A22,'الأصناف'!$S$6:$S$205,0)))</f>
        <v/>
      </c>
      <c r="G22" s="18">
        <f>IF($A22="","",INDEX('الأصناف'!$R$6:$R$205,MATCH($A22,'الأصناف'!$S$6:$S$205,0)))</f>
        <v/>
      </c>
      <c r="H22" s="19">
        <f>IF($A22="","",INDEX('الأصناف'!$D$6:$D$205,MATCH($A22,'الأصناف'!$S$6:$S$205,0)))</f>
        <v/>
      </c>
      <c r="I22" s="19">
        <f>IF($A22="","",ROUND(G22*H22,2))</f>
        <v/>
      </c>
      <c r="J22" s="6">
        <f>IF($A22="","",INDEX('الأصناف'!$P$6:$P$205,MATCH($A22,'الأصناف'!$S$6:$S$205,0))&amp;"")</f>
        <v/>
      </c>
    </row>
    <row r="23">
      <c r="A23" s="6">
        <f>IF(17&lt;=$B$4,17,"")</f>
        <v/>
      </c>
      <c r="B23" s="6">
        <f>IF($A23="","",INDEX('الأصناف'!$A$6:$A$205,MATCH($A23,'الأصناف'!$S$6:$S$205,0))&amp;"")</f>
        <v/>
      </c>
      <c r="C23" s="6">
        <f>IF($A23="","",INDEX('الأصناف'!$B$6:$B$205,MATCH($A23,'الأصناف'!$S$6:$S$205,0))&amp;"")</f>
        <v/>
      </c>
      <c r="D23" s="6">
        <f>IF($A23="","",INDEX('الأصناف'!$C$6:$C$205,MATCH($A23,'الأصناف'!$S$6:$S$205,0))&amp;"")</f>
        <v/>
      </c>
      <c r="E23" s="18">
        <f>IF($A23="","",INDEX('الأصناف'!$I$6:$I$205,MATCH($A23,'الأصناف'!$S$6:$S$205,0)))</f>
        <v/>
      </c>
      <c r="F23" s="18">
        <f>IF($A23="","",INDEX('الأصناف'!$F$6:$F$205,MATCH($A23,'الأصناف'!$S$6:$S$205,0)))</f>
        <v/>
      </c>
      <c r="G23" s="18">
        <f>IF($A23="","",INDEX('الأصناف'!$R$6:$R$205,MATCH($A23,'الأصناف'!$S$6:$S$205,0)))</f>
        <v/>
      </c>
      <c r="H23" s="19">
        <f>IF($A23="","",INDEX('الأصناف'!$D$6:$D$205,MATCH($A23,'الأصناف'!$S$6:$S$205,0)))</f>
        <v/>
      </c>
      <c r="I23" s="19">
        <f>IF($A23="","",ROUND(G23*H23,2))</f>
        <v/>
      </c>
      <c r="J23" s="6">
        <f>IF($A23="","",INDEX('الأصناف'!$P$6:$P$205,MATCH($A23,'الأصناف'!$S$6:$S$205,0))&amp;"")</f>
        <v/>
      </c>
    </row>
    <row r="24">
      <c r="A24" s="6">
        <f>IF(18&lt;=$B$4,18,"")</f>
        <v/>
      </c>
      <c r="B24" s="6">
        <f>IF($A24="","",INDEX('الأصناف'!$A$6:$A$205,MATCH($A24,'الأصناف'!$S$6:$S$205,0))&amp;"")</f>
        <v/>
      </c>
      <c r="C24" s="6">
        <f>IF($A24="","",INDEX('الأصناف'!$B$6:$B$205,MATCH($A24,'الأصناف'!$S$6:$S$205,0))&amp;"")</f>
        <v/>
      </c>
      <c r="D24" s="6">
        <f>IF($A24="","",INDEX('الأصناف'!$C$6:$C$205,MATCH($A24,'الأصناف'!$S$6:$S$205,0))&amp;"")</f>
        <v/>
      </c>
      <c r="E24" s="18">
        <f>IF($A24="","",INDEX('الأصناف'!$I$6:$I$205,MATCH($A24,'الأصناف'!$S$6:$S$205,0)))</f>
        <v/>
      </c>
      <c r="F24" s="18">
        <f>IF($A24="","",INDEX('الأصناف'!$F$6:$F$205,MATCH($A24,'الأصناف'!$S$6:$S$205,0)))</f>
        <v/>
      </c>
      <c r="G24" s="18">
        <f>IF($A24="","",INDEX('الأصناف'!$R$6:$R$205,MATCH($A24,'الأصناف'!$S$6:$S$205,0)))</f>
        <v/>
      </c>
      <c r="H24" s="19">
        <f>IF($A24="","",INDEX('الأصناف'!$D$6:$D$205,MATCH($A24,'الأصناف'!$S$6:$S$205,0)))</f>
        <v/>
      </c>
      <c r="I24" s="19">
        <f>IF($A24="","",ROUND(G24*H24,2))</f>
        <v/>
      </c>
      <c r="J24" s="6">
        <f>IF($A24="","",INDEX('الأصناف'!$P$6:$P$205,MATCH($A24,'الأصناف'!$S$6:$S$205,0))&amp;"")</f>
        <v/>
      </c>
    </row>
    <row r="25">
      <c r="A25" s="6">
        <f>IF(19&lt;=$B$4,19,"")</f>
        <v/>
      </c>
      <c r="B25" s="6">
        <f>IF($A25="","",INDEX('الأصناف'!$A$6:$A$205,MATCH($A25,'الأصناف'!$S$6:$S$205,0))&amp;"")</f>
        <v/>
      </c>
      <c r="C25" s="6">
        <f>IF($A25="","",INDEX('الأصناف'!$B$6:$B$205,MATCH($A25,'الأصناف'!$S$6:$S$205,0))&amp;"")</f>
        <v/>
      </c>
      <c r="D25" s="6">
        <f>IF($A25="","",INDEX('الأصناف'!$C$6:$C$205,MATCH($A25,'الأصناف'!$S$6:$S$205,0))&amp;"")</f>
        <v/>
      </c>
      <c r="E25" s="18">
        <f>IF($A25="","",INDEX('الأصناف'!$I$6:$I$205,MATCH($A25,'الأصناف'!$S$6:$S$205,0)))</f>
        <v/>
      </c>
      <c r="F25" s="18">
        <f>IF($A25="","",INDEX('الأصناف'!$F$6:$F$205,MATCH($A25,'الأصناف'!$S$6:$S$205,0)))</f>
        <v/>
      </c>
      <c r="G25" s="18">
        <f>IF($A25="","",INDEX('الأصناف'!$R$6:$R$205,MATCH($A25,'الأصناف'!$S$6:$S$205,0)))</f>
        <v/>
      </c>
      <c r="H25" s="19">
        <f>IF($A25="","",INDEX('الأصناف'!$D$6:$D$205,MATCH($A25,'الأصناف'!$S$6:$S$205,0)))</f>
        <v/>
      </c>
      <c r="I25" s="19">
        <f>IF($A25="","",ROUND(G25*H25,2))</f>
        <v/>
      </c>
      <c r="J25" s="6">
        <f>IF($A25="","",INDEX('الأصناف'!$P$6:$P$205,MATCH($A25,'الأصناف'!$S$6:$S$205,0))&amp;"")</f>
        <v/>
      </c>
    </row>
    <row r="26">
      <c r="A26" s="6">
        <f>IF(20&lt;=$B$4,20,"")</f>
        <v/>
      </c>
      <c r="B26" s="6">
        <f>IF($A26="","",INDEX('الأصناف'!$A$6:$A$205,MATCH($A26,'الأصناف'!$S$6:$S$205,0))&amp;"")</f>
        <v/>
      </c>
      <c r="C26" s="6">
        <f>IF($A26="","",INDEX('الأصناف'!$B$6:$B$205,MATCH($A26,'الأصناف'!$S$6:$S$205,0))&amp;"")</f>
        <v/>
      </c>
      <c r="D26" s="6">
        <f>IF($A26="","",INDEX('الأصناف'!$C$6:$C$205,MATCH($A26,'الأصناف'!$S$6:$S$205,0))&amp;"")</f>
        <v/>
      </c>
      <c r="E26" s="18">
        <f>IF($A26="","",INDEX('الأصناف'!$I$6:$I$205,MATCH($A26,'الأصناف'!$S$6:$S$205,0)))</f>
        <v/>
      </c>
      <c r="F26" s="18">
        <f>IF($A26="","",INDEX('الأصناف'!$F$6:$F$205,MATCH($A26,'الأصناف'!$S$6:$S$205,0)))</f>
        <v/>
      </c>
      <c r="G26" s="18">
        <f>IF($A26="","",INDEX('الأصناف'!$R$6:$R$205,MATCH($A26,'الأصناف'!$S$6:$S$205,0)))</f>
        <v/>
      </c>
      <c r="H26" s="19">
        <f>IF($A26="","",INDEX('الأصناف'!$D$6:$D$205,MATCH($A26,'الأصناف'!$S$6:$S$205,0)))</f>
        <v/>
      </c>
      <c r="I26" s="19">
        <f>IF($A26="","",ROUND(G26*H26,2))</f>
        <v/>
      </c>
      <c r="J26" s="6">
        <f>IF($A26="","",INDEX('الأصناف'!$P$6:$P$205,MATCH($A26,'الأصناف'!$S$6:$S$205,0))&amp;"")</f>
        <v/>
      </c>
    </row>
    <row r="27">
      <c r="A27" s="6">
        <f>IF(21&lt;=$B$4,21,"")</f>
        <v/>
      </c>
      <c r="B27" s="6">
        <f>IF($A27="","",INDEX('الأصناف'!$A$6:$A$205,MATCH($A27,'الأصناف'!$S$6:$S$205,0))&amp;"")</f>
        <v/>
      </c>
      <c r="C27" s="6">
        <f>IF($A27="","",INDEX('الأصناف'!$B$6:$B$205,MATCH($A27,'الأصناف'!$S$6:$S$205,0))&amp;"")</f>
        <v/>
      </c>
      <c r="D27" s="6">
        <f>IF($A27="","",INDEX('الأصناف'!$C$6:$C$205,MATCH($A27,'الأصناف'!$S$6:$S$205,0))&amp;"")</f>
        <v/>
      </c>
      <c r="E27" s="18">
        <f>IF($A27="","",INDEX('الأصناف'!$I$6:$I$205,MATCH($A27,'الأصناف'!$S$6:$S$205,0)))</f>
        <v/>
      </c>
      <c r="F27" s="18">
        <f>IF($A27="","",INDEX('الأصناف'!$F$6:$F$205,MATCH($A27,'الأصناف'!$S$6:$S$205,0)))</f>
        <v/>
      </c>
      <c r="G27" s="18">
        <f>IF($A27="","",INDEX('الأصناف'!$R$6:$R$205,MATCH($A27,'الأصناف'!$S$6:$S$205,0)))</f>
        <v/>
      </c>
      <c r="H27" s="19">
        <f>IF($A27="","",INDEX('الأصناف'!$D$6:$D$205,MATCH($A27,'الأصناف'!$S$6:$S$205,0)))</f>
        <v/>
      </c>
      <c r="I27" s="19">
        <f>IF($A27="","",ROUND(G27*H27,2))</f>
        <v/>
      </c>
      <c r="J27" s="6">
        <f>IF($A27="","",INDEX('الأصناف'!$P$6:$P$205,MATCH($A27,'الأصناف'!$S$6:$S$205,0))&amp;"")</f>
        <v/>
      </c>
    </row>
    <row r="28">
      <c r="A28" s="6">
        <f>IF(22&lt;=$B$4,22,"")</f>
        <v/>
      </c>
      <c r="B28" s="6">
        <f>IF($A28="","",INDEX('الأصناف'!$A$6:$A$205,MATCH($A28,'الأصناف'!$S$6:$S$205,0))&amp;"")</f>
        <v/>
      </c>
      <c r="C28" s="6">
        <f>IF($A28="","",INDEX('الأصناف'!$B$6:$B$205,MATCH($A28,'الأصناف'!$S$6:$S$205,0))&amp;"")</f>
        <v/>
      </c>
      <c r="D28" s="6">
        <f>IF($A28="","",INDEX('الأصناف'!$C$6:$C$205,MATCH($A28,'الأصناف'!$S$6:$S$205,0))&amp;"")</f>
        <v/>
      </c>
      <c r="E28" s="18">
        <f>IF($A28="","",INDEX('الأصناف'!$I$6:$I$205,MATCH($A28,'الأصناف'!$S$6:$S$205,0)))</f>
        <v/>
      </c>
      <c r="F28" s="18">
        <f>IF($A28="","",INDEX('الأصناف'!$F$6:$F$205,MATCH($A28,'الأصناف'!$S$6:$S$205,0)))</f>
        <v/>
      </c>
      <c r="G28" s="18">
        <f>IF($A28="","",INDEX('الأصناف'!$R$6:$R$205,MATCH($A28,'الأصناف'!$S$6:$S$205,0)))</f>
        <v/>
      </c>
      <c r="H28" s="19">
        <f>IF($A28="","",INDEX('الأصناف'!$D$6:$D$205,MATCH($A28,'الأصناف'!$S$6:$S$205,0)))</f>
        <v/>
      </c>
      <c r="I28" s="19">
        <f>IF($A28="","",ROUND(G28*H28,2))</f>
        <v/>
      </c>
      <c r="J28" s="6">
        <f>IF($A28="","",INDEX('الأصناف'!$P$6:$P$205,MATCH($A28,'الأصناف'!$S$6:$S$205,0))&amp;"")</f>
        <v/>
      </c>
    </row>
    <row r="29">
      <c r="A29" s="6">
        <f>IF(23&lt;=$B$4,23,"")</f>
        <v/>
      </c>
      <c r="B29" s="6">
        <f>IF($A29="","",INDEX('الأصناف'!$A$6:$A$205,MATCH($A29,'الأصناف'!$S$6:$S$205,0))&amp;"")</f>
        <v/>
      </c>
      <c r="C29" s="6">
        <f>IF($A29="","",INDEX('الأصناف'!$B$6:$B$205,MATCH($A29,'الأصناف'!$S$6:$S$205,0))&amp;"")</f>
        <v/>
      </c>
      <c r="D29" s="6">
        <f>IF($A29="","",INDEX('الأصناف'!$C$6:$C$205,MATCH($A29,'الأصناف'!$S$6:$S$205,0))&amp;"")</f>
        <v/>
      </c>
      <c r="E29" s="18">
        <f>IF($A29="","",INDEX('الأصناف'!$I$6:$I$205,MATCH($A29,'الأصناف'!$S$6:$S$205,0)))</f>
        <v/>
      </c>
      <c r="F29" s="18">
        <f>IF($A29="","",INDEX('الأصناف'!$F$6:$F$205,MATCH($A29,'الأصناف'!$S$6:$S$205,0)))</f>
        <v/>
      </c>
      <c r="G29" s="18">
        <f>IF($A29="","",INDEX('الأصناف'!$R$6:$R$205,MATCH($A29,'الأصناف'!$S$6:$S$205,0)))</f>
        <v/>
      </c>
      <c r="H29" s="19">
        <f>IF($A29="","",INDEX('الأصناف'!$D$6:$D$205,MATCH($A29,'الأصناف'!$S$6:$S$205,0)))</f>
        <v/>
      </c>
      <c r="I29" s="19">
        <f>IF($A29="","",ROUND(G29*H29,2))</f>
        <v/>
      </c>
      <c r="J29" s="6">
        <f>IF($A29="","",INDEX('الأصناف'!$P$6:$P$205,MATCH($A29,'الأصناف'!$S$6:$S$205,0))&amp;"")</f>
        <v/>
      </c>
    </row>
    <row r="30">
      <c r="A30" s="6">
        <f>IF(24&lt;=$B$4,24,"")</f>
        <v/>
      </c>
      <c r="B30" s="6">
        <f>IF($A30="","",INDEX('الأصناف'!$A$6:$A$205,MATCH($A30,'الأصناف'!$S$6:$S$205,0))&amp;"")</f>
        <v/>
      </c>
      <c r="C30" s="6">
        <f>IF($A30="","",INDEX('الأصناف'!$B$6:$B$205,MATCH($A30,'الأصناف'!$S$6:$S$205,0))&amp;"")</f>
        <v/>
      </c>
      <c r="D30" s="6">
        <f>IF($A30="","",INDEX('الأصناف'!$C$6:$C$205,MATCH($A30,'الأصناف'!$S$6:$S$205,0))&amp;"")</f>
        <v/>
      </c>
      <c r="E30" s="18">
        <f>IF($A30="","",INDEX('الأصناف'!$I$6:$I$205,MATCH($A30,'الأصناف'!$S$6:$S$205,0)))</f>
        <v/>
      </c>
      <c r="F30" s="18">
        <f>IF($A30="","",INDEX('الأصناف'!$F$6:$F$205,MATCH($A30,'الأصناف'!$S$6:$S$205,0)))</f>
        <v/>
      </c>
      <c r="G30" s="18">
        <f>IF($A30="","",INDEX('الأصناف'!$R$6:$R$205,MATCH($A30,'الأصناف'!$S$6:$S$205,0)))</f>
        <v/>
      </c>
      <c r="H30" s="19">
        <f>IF($A30="","",INDEX('الأصناف'!$D$6:$D$205,MATCH($A30,'الأصناف'!$S$6:$S$205,0)))</f>
        <v/>
      </c>
      <c r="I30" s="19">
        <f>IF($A30="","",ROUND(G30*H30,2))</f>
        <v/>
      </c>
      <c r="J30" s="6">
        <f>IF($A30="","",INDEX('الأصناف'!$P$6:$P$205,MATCH($A30,'الأصناف'!$S$6:$S$205,0))&amp;"")</f>
        <v/>
      </c>
    </row>
    <row r="31">
      <c r="A31" s="6">
        <f>IF(25&lt;=$B$4,25,"")</f>
        <v/>
      </c>
      <c r="B31" s="6">
        <f>IF($A31="","",INDEX('الأصناف'!$A$6:$A$205,MATCH($A31,'الأصناف'!$S$6:$S$205,0))&amp;"")</f>
        <v/>
      </c>
      <c r="C31" s="6">
        <f>IF($A31="","",INDEX('الأصناف'!$B$6:$B$205,MATCH($A31,'الأصناف'!$S$6:$S$205,0))&amp;"")</f>
        <v/>
      </c>
      <c r="D31" s="6">
        <f>IF($A31="","",INDEX('الأصناف'!$C$6:$C$205,MATCH($A31,'الأصناف'!$S$6:$S$205,0))&amp;"")</f>
        <v/>
      </c>
      <c r="E31" s="18">
        <f>IF($A31="","",INDEX('الأصناف'!$I$6:$I$205,MATCH($A31,'الأصناف'!$S$6:$S$205,0)))</f>
        <v/>
      </c>
      <c r="F31" s="18">
        <f>IF($A31="","",INDEX('الأصناف'!$F$6:$F$205,MATCH($A31,'الأصناف'!$S$6:$S$205,0)))</f>
        <v/>
      </c>
      <c r="G31" s="18">
        <f>IF($A31="","",INDEX('الأصناف'!$R$6:$R$205,MATCH($A31,'الأصناف'!$S$6:$S$205,0)))</f>
        <v/>
      </c>
      <c r="H31" s="19">
        <f>IF($A31="","",INDEX('الأصناف'!$D$6:$D$205,MATCH($A31,'الأصناف'!$S$6:$S$205,0)))</f>
        <v/>
      </c>
      <c r="I31" s="19">
        <f>IF($A31="","",ROUND(G31*H31,2))</f>
        <v/>
      </c>
      <c r="J31" s="6">
        <f>IF($A31="","",INDEX('الأصناف'!$P$6:$P$205,MATCH($A31,'الأصناف'!$S$6:$S$205,0))&amp;"")</f>
        <v/>
      </c>
    </row>
    <row r="32">
      <c r="A32" s="6">
        <f>IF(26&lt;=$B$4,26,"")</f>
        <v/>
      </c>
      <c r="B32" s="6">
        <f>IF($A32="","",INDEX('الأصناف'!$A$6:$A$205,MATCH($A32,'الأصناف'!$S$6:$S$205,0))&amp;"")</f>
        <v/>
      </c>
      <c r="C32" s="6">
        <f>IF($A32="","",INDEX('الأصناف'!$B$6:$B$205,MATCH($A32,'الأصناف'!$S$6:$S$205,0))&amp;"")</f>
        <v/>
      </c>
      <c r="D32" s="6">
        <f>IF($A32="","",INDEX('الأصناف'!$C$6:$C$205,MATCH($A32,'الأصناف'!$S$6:$S$205,0))&amp;"")</f>
        <v/>
      </c>
      <c r="E32" s="18">
        <f>IF($A32="","",INDEX('الأصناف'!$I$6:$I$205,MATCH($A32,'الأصناف'!$S$6:$S$205,0)))</f>
        <v/>
      </c>
      <c r="F32" s="18">
        <f>IF($A32="","",INDEX('الأصناف'!$F$6:$F$205,MATCH($A32,'الأصناف'!$S$6:$S$205,0)))</f>
        <v/>
      </c>
      <c r="G32" s="18">
        <f>IF($A32="","",INDEX('الأصناف'!$R$6:$R$205,MATCH($A32,'الأصناف'!$S$6:$S$205,0)))</f>
        <v/>
      </c>
      <c r="H32" s="19">
        <f>IF($A32="","",INDEX('الأصناف'!$D$6:$D$205,MATCH($A32,'الأصناف'!$S$6:$S$205,0)))</f>
        <v/>
      </c>
      <c r="I32" s="19">
        <f>IF($A32="","",ROUND(G32*H32,2))</f>
        <v/>
      </c>
      <c r="J32" s="6">
        <f>IF($A32="","",INDEX('الأصناف'!$P$6:$P$205,MATCH($A32,'الأصناف'!$S$6:$S$205,0))&amp;"")</f>
        <v/>
      </c>
    </row>
    <row r="33">
      <c r="A33" s="6">
        <f>IF(27&lt;=$B$4,27,"")</f>
        <v/>
      </c>
      <c r="B33" s="6">
        <f>IF($A33="","",INDEX('الأصناف'!$A$6:$A$205,MATCH($A33,'الأصناف'!$S$6:$S$205,0))&amp;"")</f>
        <v/>
      </c>
      <c r="C33" s="6">
        <f>IF($A33="","",INDEX('الأصناف'!$B$6:$B$205,MATCH($A33,'الأصناف'!$S$6:$S$205,0))&amp;"")</f>
        <v/>
      </c>
      <c r="D33" s="6">
        <f>IF($A33="","",INDEX('الأصناف'!$C$6:$C$205,MATCH($A33,'الأصناف'!$S$6:$S$205,0))&amp;"")</f>
        <v/>
      </c>
      <c r="E33" s="18">
        <f>IF($A33="","",INDEX('الأصناف'!$I$6:$I$205,MATCH($A33,'الأصناف'!$S$6:$S$205,0)))</f>
        <v/>
      </c>
      <c r="F33" s="18">
        <f>IF($A33="","",INDEX('الأصناف'!$F$6:$F$205,MATCH($A33,'الأصناف'!$S$6:$S$205,0)))</f>
        <v/>
      </c>
      <c r="G33" s="18">
        <f>IF($A33="","",INDEX('الأصناف'!$R$6:$R$205,MATCH($A33,'الأصناف'!$S$6:$S$205,0)))</f>
        <v/>
      </c>
      <c r="H33" s="19">
        <f>IF($A33="","",INDEX('الأصناف'!$D$6:$D$205,MATCH($A33,'الأصناف'!$S$6:$S$205,0)))</f>
        <v/>
      </c>
      <c r="I33" s="19">
        <f>IF($A33="","",ROUND(G33*H33,2))</f>
        <v/>
      </c>
      <c r="J33" s="6">
        <f>IF($A33="","",INDEX('الأصناف'!$P$6:$P$205,MATCH($A33,'الأصناف'!$S$6:$S$205,0))&amp;"")</f>
        <v/>
      </c>
    </row>
    <row r="34">
      <c r="A34" s="6">
        <f>IF(28&lt;=$B$4,28,"")</f>
        <v/>
      </c>
      <c r="B34" s="6">
        <f>IF($A34="","",INDEX('الأصناف'!$A$6:$A$205,MATCH($A34,'الأصناف'!$S$6:$S$205,0))&amp;"")</f>
        <v/>
      </c>
      <c r="C34" s="6">
        <f>IF($A34="","",INDEX('الأصناف'!$B$6:$B$205,MATCH($A34,'الأصناف'!$S$6:$S$205,0))&amp;"")</f>
        <v/>
      </c>
      <c r="D34" s="6">
        <f>IF($A34="","",INDEX('الأصناف'!$C$6:$C$205,MATCH($A34,'الأصناف'!$S$6:$S$205,0))&amp;"")</f>
        <v/>
      </c>
      <c r="E34" s="18">
        <f>IF($A34="","",INDEX('الأصناف'!$I$6:$I$205,MATCH($A34,'الأصناف'!$S$6:$S$205,0)))</f>
        <v/>
      </c>
      <c r="F34" s="18">
        <f>IF($A34="","",INDEX('الأصناف'!$F$6:$F$205,MATCH($A34,'الأصناف'!$S$6:$S$205,0)))</f>
        <v/>
      </c>
      <c r="G34" s="18">
        <f>IF($A34="","",INDEX('الأصناف'!$R$6:$R$205,MATCH($A34,'الأصناف'!$S$6:$S$205,0)))</f>
        <v/>
      </c>
      <c r="H34" s="19">
        <f>IF($A34="","",INDEX('الأصناف'!$D$6:$D$205,MATCH($A34,'الأصناف'!$S$6:$S$205,0)))</f>
        <v/>
      </c>
      <c r="I34" s="19">
        <f>IF($A34="","",ROUND(G34*H34,2))</f>
        <v/>
      </c>
      <c r="J34" s="6">
        <f>IF($A34="","",INDEX('الأصناف'!$P$6:$P$205,MATCH($A34,'الأصناف'!$S$6:$S$205,0))&amp;"")</f>
        <v/>
      </c>
    </row>
    <row r="35">
      <c r="A35" s="6">
        <f>IF(29&lt;=$B$4,29,"")</f>
        <v/>
      </c>
      <c r="B35" s="6">
        <f>IF($A35="","",INDEX('الأصناف'!$A$6:$A$205,MATCH($A35,'الأصناف'!$S$6:$S$205,0))&amp;"")</f>
        <v/>
      </c>
      <c r="C35" s="6">
        <f>IF($A35="","",INDEX('الأصناف'!$B$6:$B$205,MATCH($A35,'الأصناف'!$S$6:$S$205,0))&amp;"")</f>
        <v/>
      </c>
      <c r="D35" s="6">
        <f>IF($A35="","",INDEX('الأصناف'!$C$6:$C$205,MATCH($A35,'الأصناف'!$S$6:$S$205,0))&amp;"")</f>
        <v/>
      </c>
      <c r="E35" s="18">
        <f>IF($A35="","",INDEX('الأصناف'!$I$6:$I$205,MATCH($A35,'الأصناف'!$S$6:$S$205,0)))</f>
        <v/>
      </c>
      <c r="F35" s="18">
        <f>IF($A35="","",INDEX('الأصناف'!$F$6:$F$205,MATCH($A35,'الأصناف'!$S$6:$S$205,0)))</f>
        <v/>
      </c>
      <c r="G35" s="18">
        <f>IF($A35="","",INDEX('الأصناف'!$R$6:$R$205,MATCH($A35,'الأصناف'!$S$6:$S$205,0)))</f>
        <v/>
      </c>
      <c r="H35" s="19">
        <f>IF($A35="","",INDEX('الأصناف'!$D$6:$D$205,MATCH($A35,'الأصناف'!$S$6:$S$205,0)))</f>
        <v/>
      </c>
      <c r="I35" s="19">
        <f>IF($A35="","",ROUND(G35*H35,2))</f>
        <v/>
      </c>
      <c r="J35" s="6">
        <f>IF($A35="","",INDEX('الأصناف'!$P$6:$P$205,MATCH($A35,'الأصناف'!$S$6:$S$205,0))&amp;"")</f>
        <v/>
      </c>
    </row>
    <row r="36">
      <c r="A36" s="6">
        <f>IF(30&lt;=$B$4,30,"")</f>
        <v/>
      </c>
      <c r="B36" s="6">
        <f>IF($A36="","",INDEX('الأصناف'!$A$6:$A$205,MATCH($A36,'الأصناف'!$S$6:$S$205,0))&amp;"")</f>
        <v/>
      </c>
      <c r="C36" s="6">
        <f>IF($A36="","",INDEX('الأصناف'!$B$6:$B$205,MATCH($A36,'الأصناف'!$S$6:$S$205,0))&amp;"")</f>
        <v/>
      </c>
      <c r="D36" s="6">
        <f>IF($A36="","",INDEX('الأصناف'!$C$6:$C$205,MATCH($A36,'الأصناف'!$S$6:$S$205,0))&amp;"")</f>
        <v/>
      </c>
      <c r="E36" s="18">
        <f>IF($A36="","",INDEX('الأصناف'!$I$6:$I$205,MATCH($A36,'الأصناف'!$S$6:$S$205,0)))</f>
        <v/>
      </c>
      <c r="F36" s="18">
        <f>IF($A36="","",INDEX('الأصناف'!$F$6:$F$205,MATCH($A36,'الأصناف'!$S$6:$S$205,0)))</f>
        <v/>
      </c>
      <c r="G36" s="18">
        <f>IF($A36="","",INDEX('الأصناف'!$R$6:$R$205,MATCH($A36,'الأصناف'!$S$6:$S$205,0)))</f>
        <v/>
      </c>
      <c r="H36" s="19">
        <f>IF($A36="","",INDEX('الأصناف'!$D$6:$D$205,MATCH($A36,'الأصناف'!$S$6:$S$205,0)))</f>
        <v/>
      </c>
      <c r="I36" s="19">
        <f>IF($A36="","",ROUND(G36*H36,2))</f>
        <v/>
      </c>
      <c r="J36" s="6">
        <f>IF($A36="","",INDEX('الأصناف'!$P$6:$P$205,MATCH($A36,'الأصناف'!$S$6:$S$205,0))&amp;"")</f>
        <v/>
      </c>
    </row>
    <row r="37">
      <c r="A37" s="6">
        <f>IF(31&lt;=$B$4,31,"")</f>
        <v/>
      </c>
      <c r="B37" s="6">
        <f>IF($A37="","",INDEX('الأصناف'!$A$6:$A$205,MATCH($A37,'الأصناف'!$S$6:$S$205,0))&amp;"")</f>
        <v/>
      </c>
      <c r="C37" s="6">
        <f>IF($A37="","",INDEX('الأصناف'!$B$6:$B$205,MATCH($A37,'الأصناف'!$S$6:$S$205,0))&amp;"")</f>
        <v/>
      </c>
      <c r="D37" s="6">
        <f>IF($A37="","",INDEX('الأصناف'!$C$6:$C$205,MATCH($A37,'الأصناف'!$S$6:$S$205,0))&amp;"")</f>
        <v/>
      </c>
      <c r="E37" s="18">
        <f>IF($A37="","",INDEX('الأصناف'!$I$6:$I$205,MATCH($A37,'الأصناف'!$S$6:$S$205,0)))</f>
        <v/>
      </c>
      <c r="F37" s="18">
        <f>IF($A37="","",INDEX('الأصناف'!$F$6:$F$205,MATCH($A37,'الأصناف'!$S$6:$S$205,0)))</f>
        <v/>
      </c>
      <c r="G37" s="18">
        <f>IF($A37="","",INDEX('الأصناف'!$R$6:$R$205,MATCH($A37,'الأصناف'!$S$6:$S$205,0)))</f>
        <v/>
      </c>
      <c r="H37" s="19">
        <f>IF($A37="","",INDEX('الأصناف'!$D$6:$D$205,MATCH($A37,'الأصناف'!$S$6:$S$205,0)))</f>
        <v/>
      </c>
      <c r="I37" s="19">
        <f>IF($A37="","",ROUND(G37*H37,2))</f>
        <v/>
      </c>
      <c r="J37" s="6">
        <f>IF($A37="","",INDEX('الأصناف'!$P$6:$P$205,MATCH($A37,'الأصناف'!$S$6:$S$205,0))&amp;"")</f>
        <v/>
      </c>
    </row>
    <row r="38">
      <c r="A38" s="6">
        <f>IF(32&lt;=$B$4,32,"")</f>
        <v/>
      </c>
      <c r="B38" s="6">
        <f>IF($A38="","",INDEX('الأصناف'!$A$6:$A$205,MATCH($A38,'الأصناف'!$S$6:$S$205,0))&amp;"")</f>
        <v/>
      </c>
      <c r="C38" s="6">
        <f>IF($A38="","",INDEX('الأصناف'!$B$6:$B$205,MATCH($A38,'الأصناف'!$S$6:$S$205,0))&amp;"")</f>
        <v/>
      </c>
      <c r="D38" s="6">
        <f>IF($A38="","",INDEX('الأصناف'!$C$6:$C$205,MATCH($A38,'الأصناف'!$S$6:$S$205,0))&amp;"")</f>
        <v/>
      </c>
      <c r="E38" s="18">
        <f>IF($A38="","",INDEX('الأصناف'!$I$6:$I$205,MATCH($A38,'الأصناف'!$S$6:$S$205,0)))</f>
        <v/>
      </c>
      <c r="F38" s="18">
        <f>IF($A38="","",INDEX('الأصناف'!$F$6:$F$205,MATCH($A38,'الأصناف'!$S$6:$S$205,0)))</f>
        <v/>
      </c>
      <c r="G38" s="18">
        <f>IF($A38="","",INDEX('الأصناف'!$R$6:$R$205,MATCH($A38,'الأصناف'!$S$6:$S$205,0)))</f>
        <v/>
      </c>
      <c r="H38" s="19">
        <f>IF($A38="","",INDEX('الأصناف'!$D$6:$D$205,MATCH($A38,'الأصناف'!$S$6:$S$205,0)))</f>
        <v/>
      </c>
      <c r="I38" s="19">
        <f>IF($A38="","",ROUND(G38*H38,2))</f>
        <v/>
      </c>
      <c r="J38" s="6">
        <f>IF($A38="","",INDEX('الأصناف'!$P$6:$P$205,MATCH($A38,'الأصناف'!$S$6:$S$205,0))&amp;"")</f>
        <v/>
      </c>
    </row>
    <row r="39">
      <c r="A39" s="6">
        <f>IF(33&lt;=$B$4,33,"")</f>
        <v/>
      </c>
      <c r="B39" s="6">
        <f>IF($A39="","",INDEX('الأصناف'!$A$6:$A$205,MATCH($A39,'الأصناف'!$S$6:$S$205,0))&amp;"")</f>
        <v/>
      </c>
      <c r="C39" s="6">
        <f>IF($A39="","",INDEX('الأصناف'!$B$6:$B$205,MATCH($A39,'الأصناف'!$S$6:$S$205,0))&amp;"")</f>
        <v/>
      </c>
      <c r="D39" s="6">
        <f>IF($A39="","",INDEX('الأصناف'!$C$6:$C$205,MATCH($A39,'الأصناف'!$S$6:$S$205,0))&amp;"")</f>
        <v/>
      </c>
      <c r="E39" s="18">
        <f>IF($A39="","",INDEX('الأصناف'!$I$6:$I$205,MATCH($A39,'الأصناف'!$S$6:$S$205,0)))</f>
        <v/>
      </c>
      <c r="F39" s="18">
        <f>IF($A39="","",INDEX('الأصناف'!$F$6:$F$205,MATCH($A39,'الأصناف'!$S$6:$S$205,0)))</f>
        <v/>
      </c>
      <c r="G39" s="18">
        <f>IF($A39="","",INDEX('الأصناف'!$R$6:$R$205,MATCH($A39,'الأصناف'!$S$6:$S$205,0)))</f>
        <v/>
      </c>
      <c r="H39" s="19">
        <f>IF($A39="","",INDEX('الأصناف'!$D$6:$D$205,MATCH($A39,'الأصناف'!$S$6:$S$205,0)))</f>
        <v/>
      </c>
      <c r="I39" s="19">
        <f>IF($A39="","",ROUND(G39*H39,2))</f>
        <v/>
      </c>
      <c r="J39" s="6">
        <f>IF($A39="","",INDEX('الأصناف'!$P$6:$P$205,MATCH($A39,'الأصناف'!$S$6:$S$205,0))&amp;"")</f>
        <v/>
      </c>
    </row>
    <row r="40">
      <c r="A40" s="6">
        <f>IF(34&lt;=$B$4,34,"")</f>
        <v/>
      </c>
      <c r="B40" s="6">
        <f>IF($A40="","",INDEX('الأصناف'!$A$6:$A$205,MATCH($A40,'الأصناف'!$S$6:$S$205,0))&amp;"")</f>
        <v/>
      </c>
      <c r="C40" s="6">
        <f>IF($A40="","",INDEX('الأصناف'!$B$6:$B$205,MATCH($A40,'الأصناف'!$S$6:$S$205,0))&amp;"")</f>
        <v/>
      </c>
      <c r="D40" s="6">
        <f>IF($A40="","",INDEX('الأصناف'!$C$6:$C$205,MATCH($A40,'الأصناف'!$S$6:$S$205,0))&amp;"")</f>
        <v/>
      </c>
      <c r="E40" s="18">
        <f>IF($A40="","",INDEX('الأصناف'!$I$6:$I$205,MATCH($A40,'الأصناف'!$S$6:$S$205,0)))</f>
        <v/>
      </c>
      <c r="F40" s="18">
        <f>IF($A40="","",INDEX('الأصناف'!$F$6:$F$205,MATCH($A40,'الأصناف'!$S$6:$S$205,0)))</f>
        <v/>
      </c>
      <c r="G40" s="18">
        <f>IF($A40="","",INDEX('الأصناف'!$R$6:$R$205,MATCH($A40,'الأصناف'!$S$6:$S$205,0)))</f>
        <v/>
      </c>
      <c r="H40" s="19">
        <f>IF($A40="","",INDEX('الأصناف'!$D$6:$D$205,MATCH($A40,'الأصناف'!$S$6:$S$205,0)))</f>
        <v/>
      </c>
      <c r="I40" s="19">
        <f>IF($A40="","",ROUND(G40*H40,2))</f>
        <v/>
      </c>
      <c r="J40" s="6">
        <f>IF($A40="","",INDEX('الأصناف'!$P$6:$P$205,MATCH($A40,'الأصناف'!$S$6:$S$205,0))&amp;"")</f>
        <v/>
      </c>
    </row>
    <row r="41">
      <c r="A41" s="6">
        <f>IF(35&lt;=$B$4,35,"")</f>
        <v/>
      </c>
      <c r="B41" s="6">
        <f>IF($A41="","",INDEX('الأصناف'!$A$6:$A$205,MATCH($A41,'الأصناف'!$S$6:$S$205,0))&amp;"")</f>
        <v/>
      </c>
      <c r="C41" s="6">
        <f>IF($A41="","",INDEX('الأصناف'!$B$6:$B$205,MATCH($A41,'الأصناف'!$S$6:$S$205,0))&amp;"")</f>
        <v/>
      </c>
      <c r="D41" s="6">
        <f>IF($A41="","",INDEX('الأصناف'!$C$6:$C$205,MATCH($A41,'الأصناف'!$S$6:$S$205,0))&amp;"")</f>
        <v/>
      </c>
      <c r="E41" s="18">
        <f>IF($A41="","",INDEX('الأصناف'!$I$6:$I$205,MATCH($A41,'الأصناف'!$S$6:$S$205,0)))</f>
        <v/>
      </c>
      <c r="F41" s="18">
        <f>IF($A41="","",INDEX('الأصناف'!$F$6:$F$205,MATCH($A41,'الأصناف'!$S$6:$S$205,0)))</f>
        <v/>
      </c>
      <c r="G41" s="18">
        <f>IF($A41="","",INDEX('الأصناف'!$R$6:$R$205,MATCH($A41,'الأصناف'!$S$6:$S$205,0)))</f>
        <v/>
      </c>
      <c r="H41" s="19">
        <f>IF($A41="","",INDEX('الأصناف'!$D$6:$D$205,MATCH($A41,'الأصناف'!$S$6:$S$205,0)))</f>
        <v/>
      </c>
      <c r="I41" s="19">
        <f>IF($A41="","",ROUND(G41*H41,2))</f>
        <v/>
      </c>
      <c r="J41" s="6">
        <f>IF($A41="","",INDEX('الأصناف'!$P$6:$P$205,MATCH($A41,'الأصناف'!$S$6:$S$205,0))&amp;"")</f>
        <v/>
      </c>
    </row>
    <row r="42">
      <c r="A42" s="6">
        <f>IF(36&lt;=$B$4,36,"")</f>
        <v/>
      </c>
      <c r="B42" s="6">
        <f>IF($A42="","",INDEX('الأصناف'!$A$6:$A$205,MATCH($A42,'الأصناف'!$S$6:$S$205,0))&amp;"")</f>
        <v/>
      </c>
      <c r="C42" s="6">
        <f>IF($A42="","",INDEX('الأصناف'!$B$6:$B$205,MATCH($A42,'الأصناف'!$S$6:$S$205,0))&amp;"")</f>
        <v/>
      </c>
      <c r="D42" s="6">
        <f>IF($A42="","",INDEX('الأصناف'!$C$6:$C$205,MATCH($A42,'الأصناف'!$S$6:$S$205,0))&amp;"")</f>
        <v/>
      </c>
      <c r="E42" s="18">
        <f>IF($A42="","",INDEX('الأصناف'!$I$6:$I$205,MATCH($A42,'الأصناف'!$S$6:$S$205,0)))</f>
        <v/>
      </c>
      <c r="F42" s="18">
        <f>IF($A42="","",INDEX('الأصناف'!$F$6:$F$205,MATCH($A42,'الأصناف'!$S$6:$S$205,0)))</f>
        <v/>
      </c>
      <c r="G42" s="18">
        <f>IF($A42="","",INDEX('الأصناف'!$R$6:$R$205,MATCH($A42,'الأصناف'!$S$6:$S$205,0)))</f>
        <v/>
      </c>
      <c r="H42" s="19">
        <f>IF($A42="","",INDEX('الأصناف'!$D$6:$D$205,MATCH($A42,'الأصناف'!$S$6:$S$205,0)))</f>
        <v/>
      </c>
      <c r="I42" s="19">
        <f>IF($A42="","",ROUND(G42*H42,2))</f>
        <v/>
      </c>
      <c r="J42" s="6">
        <f>IF($A42="","",INDEX('الأصناف'!$P$6:$P$205,MATCH($A42,'الأصناف'!$S$6:$S$205,0))&amp;"")</f>
        <v/>
      </c>
    </row>
    <row r="43">
      <c r="A43" s="6">
        <f>IF(37&lt;=$B$4,37,"")</f>
        <v/>
      </c>
      <c r="B43" s="6">
        <f>IF($A43="","",INDEX('الأصناف'!$A$6:$A$205,MATCH($A43,'الأصناف'!$S$6:$S$205,0))&amp;"")</f>
        <v/>
      </c>
      <c r="C43" s="6">
        <f>IF($A43="","",INDEX('الأصناف'!$B$6:$B$205,MATCH($A43,'الأصناف'!$S$6:$S$205,0))&amp;"")</f>
        <v/>
      </c>
      <c r="D43" s="6">
        <f>IF($A43="","",INDEX('الأصناف'!$C$6:$C$205,MATCH($A43,'الأصناف'!$S$6:$S$205,0))&amp;"")</f>
        <v/>
      </c>
      <c r="E43" s="18">
        <f>IF($A43="","",INDEX('الأصناف'!$I$6:$I$205,MATCH($A43,'الأصناف'!$S$6:$S$205,0)))</f>
        <v/>
      </c>
      <c r="F43" s="18">
        <f>IF($A43="","",INDEX('الأصناف'!$F$6:$F$205,MATCH($A43,'الأصناف'!$S$6:$S$205,0)))</f>
        <v/>
      </c>
      <c r="G43" s="18">
        <f>IF($A43="","",INDEX('الأصناف'!$R$6:$R$205,MATCH($A43,'الأصناف'!$S$6:$S$205,0)))</f>
        <v/>
      </c>
      <c r="H43" s="19">
        <f>IF($A43="","",INDEX('الأصناف'!$D$6:$D$205,MATCH($A43,'الأصناف'!$S$6:$S$205,0)))</f>
        <v/>
      </c>
      <c r="I43" s="19">
        <f>IF($A43="","",ROUND(G43*H43,2))</f>
        <v/>
      </c>
      <c r="J43" s="6">
        <f>IF($A43="","",INDEX('الأصناف'!$P$6:$P$205,MATCH($A43,'الأصناف'!$S$6:$S$205,0))&amp;"")</f>
        <v/>
      </c>
    </row>
    <row r="44">
      <c r="A44" s="6">
        <f>IF(38&lt;=$B$4,38,"")</f>
        <v/>
      </c>
      <c r="B44" s="6">
        <f>IF($A44="","",INDEX('الأصناف'!$A$6:$A$205,MATCH($A44,'الأصناف'!$S$6:$S$205,0))&amp;"")</f>
        <v/>
      </c>
      <c r="C44" s="6">
        <f>IF($A44="","",INDEX('الأصناف'!$B$6:$B$205,MATCH($A44,'الأصناف'!$S$6:$S$205,0))&amp;"")</f>
        <v/>
      </c>
      <c r="D44" s="6">
        <f>IF($A44="","",INDEX('الأصناف'!$C$6:$C$205,MATCH($A44,'الأصناف'!$S$6:$S$205,0))&amp;"")</f>
        <v/>
      </c>
      <c r="E44" s="18">
        <f>IF($A44="","",INDEX('الأصناف'!$I$6:$I$205,MATCH($A44,'الأصناف'!$S$6:$S$205,0)))</f>
        <v/>
      </c>
      <c r="F44" s="18">
        <f>IF($A44="","",INDEX('الأصناف'!$F$6:$F$205,MATCH($A44,'الأصناف'!$S$6:$S$205,0)))</f>
        <v/>
      </c>
      <c r="G44" s="18">
        <f>IF($A44="","",INDEX('الأصناف'!$R$6:$R$205,MATCH($A44,'الأصناف'!$S$6:$S$205,0)))</f>
        <v/>
      </c>
      <c r="H44" s="19">
        <f>IF($A44="","",INDEX('الأصناف'!$D$6:$D$205,MATCH($A44,'الأصناف'!$S$6:$S$205,0)))</f>
        <v/>
      </c>
      <c r="I44" s="19">
        <f>IF($A44="","",ROUND(G44*H44,2))</f>
        <v/>
      </c>
      <c r="J44" s="6">
        <f>IF($A44="","",INDEX('الأصناف'!$P$6:$P$205,MATCH($A44,'الأصناف'!$S$6:$S$205,0))&amp;"")</f>
        <v/>
      </c>
    </row>
    <row r="45">
      <c r="A45" s="6">
        <f>IF(39&lt;=$B$4,39,"")</f>
        <v/>
      </c>
      <c r="B45" s="6">
        <f>IF($A45="","",INDEX('الأصناف'!$A$6:$A$205,MATCH($A45,'الأصناف'!$S$6:$S$205,0))&amp;"")</f>
        <v/>
      </c>
      <c r="C45" s="6">
        <f>IF($A45="","",INDEX('الأصناف'!$B$6:$B$205,MATCH($A45,'الأصناف'!$S$6:$S$205,0))&amp;"")</f>
        <v/>
      </c>
      <c r="D45" s="6">
        <f>IF($A45="","",INDEX('الأصناف'!$C$6:$C$205,MATCH($A45,'الأصناف'!$S$6:$S$205,0))&amp;"")</f>
        <v/>
      </c>
      <c r="E45" s="18">
        <f>IF($A45="","",INDEX('الأصناف'!$I$6:$I$205,MATCH($A45,'الأصناف'!$S$6:$S$205,0)))</f>
        <v/>
      </c>
      <c r="F45" s="18">
        <f>IF($A45="","",INDEX('الأصناف'!$F$6:$F$205,MATCH($A45,'الأصناف'!$S$6:$S$205,0)))</f>
        <v/>
      </c>
      <c r="G45" s="18">
        <f>IF($A45="","",INDEX('الأصناف'!$R$6:$R$205,MATCH($A45,'الأصناف'!$S$6:$S$205,0)))</f>
        <v/>
      </c>
      <c r="H45" s="19">
        <f>IF($A45="","",INDEX('الأصناف'!$D$6:$D$205,MATCH($A45,'الأصناف'!$S$6:$S$205,0)))</f>
        <v/>
      </c>
      <c r="I45" s="19">
        <f>IF($A45="","",ROUND(G45*H45,2))</f>
        <v/>
      </c>
      <c r="J45" s="6">
        <f>IF($A45="","",INDEX('الأصناف'!$P$6:$P$205,MATCH($A45,'الأصناف'!$S$6:$S$205,0))&amp;"")</f>
        <v/>
      </c>
    </row>
    <row r="46">
      <c r="A46" s="6">
        <f>IF(40&lt;=$B$4,40,"")</f>
        <v/>
      </c>
      <c r="B46" s="6">
        <f>IF($A46="","",INDEX('الأصناف'!$A$6:$A$205,MATCH($A46,'الأصناف'!$S$6:$S$205,0))&amp;"")</f>
        <v/>
      </c>
      <c r="C46" s="6">
        <f>IF($A46="","",INDEX('الأصناف'!$B$6:$B$205,MATCH($A46,'الأصناف'!$S$6:$S$205,0))&amp;"")</f>
        <v/>
      </c>
      <c r="D46" s="6">
        <f>IF($A46="","",INDEX('الأصناف'!$C$6:$C$205,MATCH($A46,'الأصناف'!$S$6:$S$205,0))&amp;"")</f>
        <v/>
      </c>
      <c r="E46" s="18">
        <f>IF($A46="","",INDEX('الأصناف'!$I$6:$I$205,MATCH($A46,'الأصناف'!$S$6:$S$205,0)))</f>
        <v/>
      </c>
      <c r="F46" s="18">
        <f>IF($A46="","",INDEX('الأصناف'!$F$6:$F$205,MATCH($A46,'الأصناف'!$S$6:$S$205,0)))</f>
        <v/>
      </c>
      <c r="G46" s="18">
        <f>IF($A46="","",INDEX('الأصناف'!$R$6:$R$205,MATCH($A46,'الأصناف'!$S$6:$S$205,0)))</f>
        <v/>
      </c>
      <c r="H46" s="19">
        <f>IF($A46="","",INDEX('الأصناف'!$D$6:$D$205,MATCH($A46,'الأصناف'!$S$6:$S$205,0)))</f>
        <v/>
      </c>
      <c r="I46" s="19">
        <f>IF($A46="","",ROUND(G46*H46,2))</f>
        <v/>
      </c>
      <c r="J46" s="6">
        <f>IF($A46="","",INDEX('الأصناف'!$P$6:$P$205,MATCH($A46,'الأصناف'!$S$6:$S$205,0))&amp;"")</f>
        <v/>
      </c>
    </row>
    <row r="47">
      <c r="A47" s="6">
        <f>IF(41&lt;=$B$4,41,"")</f>
        <v/>
      </c>
      <c r="B47" s="6">
        <f>IF($A47="","",INDEX('الأصناف'!$A$6:$A$205,MATCH($A47,'الأصناف'!$S$6:$S$205,0))&amp;"")</f>
        <v/>
      </c>
      <c r="C47" s="6">
        <f>IF($A47="","",INDEX('الأصناف'!$B$6:$B$205,MATCH($A47,'الأصناف'!$S$6:$S$205,0))&amp;"")</f>
        <v/>
      </c>
      <c r="D47" s="6">
        <f>IF($A47="","",INDEX('الأصناف'!$C$6:$C$205,MATCH($A47,'الأصناف'!$S$6:$S$205,0))&amp;"")</f>
        <v/>
      </c>
      <c r="E47" s="18">
        <f>IF($A47="","",INDEX('الأصناف'!$I$6:$I$205,MATCH($A47,'الأصناف'!$S$6:$S$205,0)))</f>
        <v/>
      </c>
      <c r="F47" s="18">
        <f>IF($A47="","",INDEX('الأصناف'!$F$6:$F$205,MATCH($A47,'الأصناف'!$S$6:$S$205,0)))</f>
        <v/>
      </c>
      <c r="G47" s="18">
        <f>IF($A47="","",INDEX('الأصناف'!$R$6:$R$205,MATCH($A47,'الأصناف'!$S$6:$S$205,0)))</f>
        <v/>
      </c>
      <c r="H47" s="19">
        <f>IF($A47="","",INDEX('الأصناف'!$D$6:$D$205,MATCH($A47,'الأصناف'!$S$6:$S$205,0)))</f>
        <v/>
      </c>
      <c r="I47" s="19">
        <f>IF($A47="","",ROUND(G47*H47,2))</f>
        <v/>
      </c>
      <c r="J47" s="6">
        <f>IF($A47="","",INDEX('الأصناف'!$P$6:$P$205,MATCH($A47,'الأصناف'!$S$6:$S$205,0))&amp;"")</f>
        <v/>
      </c>
    </row>
    <row r="48">
      <c r="A48" s="6">
        <f>IF(42&lt;=$B$4,42,"")</f>
        <v/>
      </c>
      <c r="B48" s="6">
        <f>IF($A48="","",INDEX('الأصناف'!$A$6:$A$205,MATCH($A48,'الأصناف'!$S$6:$S$205,0))&amp;"")</f>
        <v/>
      </c>
      <c r="C48" s="6">
        <f>IF($A48="","",INDEX('الأصناف'!$B$6:$B$205,MATCH($A48,'الأصناف'!$S$6:$S$205,0))&amp;"")</f>
        <v/>
      </c>
      <c r="D48" s="6">
        <f>IF($A48="","",INDEX('الأصناف'!$C$6:$C$205,MATCH($A48,'الأصناف'!$S$6:$S$205,0))&amp;"")</f>
        <v/>
      </c>
      <c r="E48" s="18">
        <f>IF($A48="","",INDEX('الأصناف'!$I$6:$I$205,MATCH($A48,'الأصناف'!$S$6:$S$205,0)))</f>
        <v/>
      </c>
      <c r="F48" s="18">
        <f>IF($A48="","",INDEX('الأصناف'!$F$6:$F$205,MATCH($A48,'الأصناف'!$S$6:$S$205,0)))</f>
        <v/>
      </c>
      <c r="G48" s="18">
        <f>IF($A48="","",INDEX('الأصناف'!$R$6:$R$205,MATCH($A48,'الأصناف'!$S$6:$S$205,0)))</f>
        <v/>
      </c>
      <c r="H48" s="19">
        <f>IF($A48="","",INDEX('الأصناف'!$D$6:$D$205,MATCH($A48,'الأصناف'!$S$6:$S$205,0)))</f>
        <v/>
      </c>
      <c r="I48" s="19">
        <f>IF($A48="","",ROUND(G48*H48,2))</f>
        <v/>
      </c>
      <c r="J48" s="6">
        <f>IF($A48="","",INDEX('الأصناف'!$P$6:$P$205,MATCH($A48,'الأصناف'!$S$6:$S$205,0))&amp;"")</f>
        <v/>
      </c>
    </row>
    <row r="49">
      <c r="A49" s="6">
        <f>IF(43&lt;=$B$4,43,"")</f>
        <v/>
      </c>
      <c r="B49" s="6">
        <f>IF($A49="","",INDEX('الأصناف'!$A$6:$A$205,MATCH($A49,'الأصناف'!$S$6:$S$205,0))&amp;"")</f>
        <v/>
      </c>
      <c r="C49" s="6">
        <f>IF($A49="","",INDEX('الأصناف'!$B$6:$B$205,MATCH($A49,'الأصناف'!$S$6:$S$205,0))&amp;"")</f>
        <v/>
      </c>
      <c r="D49" s="6">
        <f>IF($A49="","",INDEX('الأصناف'!$C$6:$C$205,MATCH($A49,'الأصناف'!$S$6:$S$205,0))&amp;"")</f>
        <v/>
      </c>
      <c r="E49" s="18">
        <f>IF($A49="","",INDEX('الأصناف'!$I$6:$I$205,MATCH($A49,'الأصناف'!$S$6:$S$205,0)))</f>
        <v/>
      </c>
      <c r="F49" s="18">
        <f>IF($A49="","",INDEX('الأصناف'!$F$6:$F$205,MATCH($A49,'الأصناف'!$S$6:$S$205,0)))</f>
        <v/>
      </c>
      <c r="G49" s="18">
        <f>IF($A49="","",INDEX('الأصناف'!$R$6:$R$205,MATCH($A49,'الأصناف'!$S$6:$S$205,0)))</f>
        <v/>
      </c>
      <c r="H49" s="19">
        <f>IF($A49="","",INDEX('الأصناف'!$D$6:$D$205,MATCH($A49,'الأصناف'!$S$6:$S$205,0)))</f>
        <v/>
      </c>
      <c r="I49" s="19">
        <f>IF($A49="","",ROUND(G49*H49,2))</f>
        <v/>
      </c>
      <c r="J49" s="6">
        <f>IF($A49="","",INDEX('الأصناف'!$P$6:$P$205,MATCH($A49,'الأصناف'!$S$6:$S$205,0))&amp;"")</f>
        <v/>
      </c>
    </row>
    <row r="50">
      <c r="A50" s="6">
        <f>IF(44&lt;=$B$4,44,"")</f>
        <v/>
      </c>
      <c r="B50" s="6">
        <f>IF($A50="","",INDEX('الأصناف'!$A$6:$A$205,MATCH($A50,'الأصناف'!$S$6:$S$205,0))&amp;"")</f>
        <v/>
      </c>
      <c r="C50" s="6">
        <f>IF($A50="","",INDEX('الأصناف'!$B$6:$B$205,MATCH($A50,'الأصناف'!$S$6:$S$205,0))&amp;"")</f>
        <v/>
      </c>
      <c r="D50" s="6">
        <f>IF($A50="","",INDEX('الأصناف'!$C$6:$C$205,MATCH($A50,'الأصناف'!$S$6:$S$205,0))&amp;"")</f>
        <v/>
      </c>
      <c r="E50" s="18">
        <f>IF($A50="","",INDEX('الأصناف'!$I$6:$I$205,MATCH($A50,'الأصناف'!$S$6:$S$205,0)))</f>
        <v/>
      </c>
      <c r="F50" s="18">
        <f>IF($A50="","",INDEX('الأصناف'!$F$6:$F$205,MATCH($A50,'الأصناف'!$S$6:$S$205,0)))</f>
        <v/>
      </c>
      <c r="G50" s="18">
        <f>IF($A50="","",INDEX('الأصناف'!$R$6:$R$205,MATCH($A50,'الأصناف'!$S$6:$S$205,0)))</f>
        <v/>
      </c>
      <c r="H50" s="19">
        <f>IF($A50="","",INDEX('الأصناف'!$D$6:$D$205,MATCH($A50,'الأصناف'!$S$6:$S$205,0)))</f>
        <v/>
      </c>
      <c r="I50" s="19">
        <f>IF($A50="","",ROUND(G50*H50,2))</f>
        <v/>
      </c>
      <c r="J50" s="6">
        <f>IF($A50="","",INDEX('الأصناف'!$P$6:$P$205,MATCH($A50,'الأصناف'!$S$6:$S$205,0))&amp;"")</f>
        <v/>
      </c>
    </row>
    <row r="51">
      <c r="A51" s="6">
        <f>IF(45&lt;=$B$4,45,"")</f>
        <v/>
      </c>
      <c r="B51" s="6">
        <f>IF($A51="","",INDEX('الأصناف'!$A$6:$A$205,MATCH($A51,'الأصناف'!$S$6:$S$205,0))&amp;"")</f>
        <v/>
      </c>
      <c r="C51" s="6">
        <f>IF($A51="","",INDEX('الأصناف'!$B$6:$B$205,MATCH($A51,'الأصناف'!$S$6:$S$205,0))&amp;"")</f>
        <v/>
      </c>
      <c r="D51" s="6">
        <f>IF($A51="","",INDEX('الأصناف'!$C$6:$C$205,MATCH($A51,'الأصناف'!$S$6:$S$205,0))&amp;"")</f>
        <v/>
      </c>
      <c r="E51" s="18">
        <f>IF($A51="","",INDEX('الأصناف'!$I$6:$I$205,MATCH($A51,'الأصناف'!$S$6:$S$205,0)))</f>
        <v/>
      </c>
      <c r="F51" s="18">
        <f>IF($A51="","",INDEX('الأصناف'!$F$6:$F$205,MATCH($A51,'الأصناف'!$S$6:$S$205,0)))</f>
        <v/>
      </c>
      <c r="G51" s="18">
        <f>IF($A51="","",INDEX('الأصناف'!$R$6:$R$205,MATCH($A51,'الأصناف'!$S$6:$S$205,0)))</f>
        <v/>
      </c>
      <c r="H51" s="19">
        <f>IF($A51="","",INDEX('الأصناف'!$D$6:$D$205,MATCH($A51,'الأصناف'!$S$6:$S$205,0)))</f>
        <v/>
      </c>
      <c r="I51" s="19">
        <f>IF($A51="","",ROUND(G51*H51,2))</f>
        <v/>
      </c>
      <c r="J51" s="6">
        <f>IF($A51="","",INDEX('الأصناف'!$P$6:$P$205,MATCH($A51,'الأصناف'!$S$6:$S$205,0))&amp;"")</f>
        <v/>
      </c>
    </row>
    <row r="52">
      <c r="A52" s="6">
        <f>IF(46&lt;=$B$4,46,"")</f>
        <v/>
      </c>
      <c r="B52" s="6">
        <f>IF($A52="","",INDEX('الأصناف'!$A$6:$A$205,MATCH($A52,'الأصناف'!$S$6:$S$205,0))&amp;"")</f>
        <v/>
      </c>
      <c r="C52" s="6">
        <f>IF($A52="","",INDEX('الأصناف'!$B$6:$B$205,MATCH($A52,'الأصناف'!$S$6:$S$205,0))&amp;"")</f>
        <v/>
      </c>
      <c r="D52" s="6">
        <f>IF($A52="","",INDEX('الأصناف'!$C$6:$C$205,MATCH($A52,'الأصناف'!$S$6:$S$205,0))&amp;"")</f>
        <v/>
      </c>
      <c r="E52" s="18">
        <f>IF($A52="","",INDEX('الأصناف'!$I$6:$I$205,MATCH($A52,'الأصناف'!$S$6:$S$205,0)))</f>
        <v/>
      </c>
      <c r="F52" s="18">
        <f>IF($A52="","",INDEX('الأصناف'!$F$6:$F$205,MATCH($A52,'الأصناف'!$S$6:$S$205,0)))</f>
        <v/>
      </c>
      <c r="G52" s="18">
        <f>IF($A52="","",INDEX('الأصناف'!$R$6:$R$205,MATCH($A52,'الأصناف'!$S$6:$S$205,0)))</f>
        <v/>
      </c>
      <c r="H52" s="19">
        <f>IF($A52="","",INDEX('الأصناف'!$D$6:$D$205,MATCH($A52,'الأصناف'!$S$6:$S$205,0)))</f>
        <v/>
      </c>
      <c r="I52" s="19">
        <f>IF($A52="","",ROUND(G52*H52,2))</f>
        <v/>
      </c>
      <c r="J52" s="6">
        <f>IF($A52="","",INDEX('الأصناف'!$P$6:$P$205,MATCH($A52,'الأصناف'!$S$6:$S$205,0))&amp;"")</f>
        <v/>
      </c>
    </row>
    <row r="53">
      <c r="A53" s="6">
        <f>IF(47&lt;=$B$4,47,"")</f>
        <v/>
      </c>
      <c r="B53" s="6">
        <f>IF($A53="","",INDEX('الأصناف'!$A$6:$A$205,MATCH($A53,'الأصناف'!$S$6:$S$205,0))&amp;"")</f>
        <v/>
      </c>
      <c r="C53" s="6">
        <f>IF($A53="","",INDEX('الأصناف'!$B$6:$B$205,MATCH($A53,'الأصناف'!$S$6:$S$205,0))&amp;"")</f>
        <v/>
      </c>
      <c r="D53" s="6">
        <f>IF($A53="","",INDEX('الأصناف'!$C$6:$C$205,MATCH($A53,'الأصناف'!$S$6:$S$205,0))&amp;"")</f>
        <v/>
      </c>
      <c r="E53" s="18">
        <f>IF($A53="","",INDEX('الأصناف'!$I$6:$I$205,MATCH($A53,'الأصناف'!$S$6:$S$205,0)))</f>
        <v/>
      </c>
      <c r="F53" s="18">
        <f>IF($A53="","",INDEX('الأصناف'!$F$6:$F$205,MATCH($A53,'الأصناف'!$S$6:$S$205,0)))</f>
        <v/>
      </c>
      <c r="G53" s="18">
        <f>IF($A53="","",INDEX('الأصناف'!$R$6:$R$205,MATCH($A53,'الأصناف'!$S$6:$S$205,0)))</f>
        <v/>
      </c>
      <c r="H53" s="19">
        <f>IF($A53="","",INDEX('الأصناف'!$D$6:$D$205,MATCH($A53,'الأصناف'!$S$6:$S$205,0)))</f>
        <v/>
      </c>
      <c r="I53" s="19">
        <f>IF($A53="","",ROUND(G53*H53,2))</f>
        <v/>
      </c>
      <c r="J53" s="6">
        <f>IF($A53="","",INDEX('الأصناف'!$P$6:$P$205,MATCH($A53,'الأصناف'!$S$6:$S$205,0))&amp;"")</f>
        <v/>
      </c>
    </row>
    <row r="54">
      <c r="A54" s="6">
        <f>IF(48&lt;=$B$4,48,"")</f>
        <v/>
      </c>
      <c r="B54" s="6">
        <f>IF($A54="","",INDEX('الأصناف'!$A$6:$A$205,MATCH($A54,'الأصناف'!$S$6:$S$205,0))&amp;"")</f>
        <v/>
      </c>
      <c r="C54" s="6">
        <f>IF($A54="","",INDEX('الأصناف'!$B$6:$B$205,MATCH($A54,'الأصناف'!$S$6:$S$205,0))&amp;"")</f>
        <v/>
      </c>
      <c r="D54" s="6">
        <f>IF($A54="","",INDEX('الأصناف'!$C$6:$C$205,MATCH($A54,'الأصناف'!$S$6:$S$205,0))&amp;"")</f>
        <v/>
      </c>
      <c r="E54" s="18">
        <f>IF($A54="","",INDEX('الأصناف'!$I$6:$I$205,MATCH($A54,'الأصناف'!$S$6:$S$205,0)))</f>
        <v/>
      </c>
      <c r="F54" s="18">
        <f>IF($A54="","",INDEX('الأصناف'!$F$6:$F$205,MATCH($A54,'الأصناف'!$S$6:$S$205,0)))</f>
        <v/>
      </c>
      <c r="G54" s="18">
        <f>IF($A54="","",INDEX('الأصناف'!$R$6:$R$205,MATCH($A54,'الأصناف'!$S$6:$S$205,0)))</f>
        <v/>
      </c>
      <c r="H54" s="19">
        <f>IF($A54="","",INDEX('الأصناف'!$D$6:$D$205,MATCH($A54,'الأصناف'!$S$6:$S$205,0)))</f>
        <v/>
      </c>
      <c r="I54" s="19">
        <f>IF($A54="","",ROUND(G54*H54,2))</f>
        <v/>
      </c>
      <c r="J54" s="6">
        <f>IF($A54="","",INDEX('الأصناف'!$P$6:$P$205,MATCH($A54,'الأصناف'!$S$6:$S$205,0))&amp;"")</f>
        <v/>
      </c>
    </row>
    <row r="55">
      <c r="A55" s="6">
        <f>IF(49&lt;=$B$4,49,"")</f>
        <v/>
      </c>
      <c r="B55" s="6">
        <f>IF($A55="","",INDEX('الأصناف'!$A$6:$A$205,MATCH($A55,'الأصناف'!$S$6:$S$205,0))&amp;"")</f>
        <v/>
      </c>
      <c r="C55" s="6">
        <f>IF($A55="","",INDEX('الأصناف'!$B$6:$B$205,MATCH($A55,'الأصناف'!$S$6:$S$205,0))&amp;"")</f>
        <v/>
      </c>
      <c r="D55" s="6">
        <f>IF($A55="","",INDEX('الأصناف'!$C$6:$C$205,MATCH($A55,'الأصناف'!$S$6:$S$205,0))&amp;"")</f>
        <v/>
      </c>
      <c r="E55" s="18">
        <f>IF($A55="","",INDEX('الأصناف'!$I$6:$I$205,MATCH($A55,'الأصناف'!$S$6:$S$205,0)))</f>
        <v/>
      </c>
      <c r="F55" s="18">
        <f>IF($A55="","",INDEX('الأصناف'!$F$6:$F$205,MATCH($A55,'الأصناف'!$S$6:$S$205,0)))</f>
        <v/>
      </c>
      <c r="G55" s="18">
        <f>IF($A55="","",INDEX('الأصناف'!$R$6:$R$205,MATCH($A55,'الأصناف'!$S$6:$S$205,0)))</f>
        <v/>
      </c>
      <c r="H55" s="19">
        <f>IF($A55="","",INDEX('الأصناف'!$D$6:$D$205,MATCH($A55,'الأصناف'!$S$6:$S$205,0)))</f>
        <v/>
      </c>
      <c r="I55" s="19">
        <f>IF($A55="","",ROUND(G55*H55,2))</f>
        <v/>
      </c>
      <c r="J55" s="6">
        <f>IF($A55="","",INDEX('الأصناف'!$P$6:$P$205,MATCH($A55,'الأصناف'!$S$6:$S$205,0))&amp;"")</f>
        <v/>
      </c>
    </row>
    <row r="56">
      <c r="A56" s="6">
        <f>IF(50&lt;=$B$4,50,"")</f>
        <v/>
      </c>
      <c r="B56" s="6">
        <f>IF($A56="","",INDEX('الأصناف'!$A$6:$A$205,MATCH($A56,'الأصناف'!$S$6:$S$205,0))&amp;"")</f>
        <v/>
      </c>
      <c r="C56" s="6">
        <f>IF($A56="","",INDEX('الأصناف'!$B$6:$B$205,MATCH($A56,'الأصناف'!$S$6:$S$205,0))&amp;"")</f>
        <v/>
      </c>
      <c r="D56" s="6">
        <f>IF($A56="","",INDEX('الأصناف'!$C$6:$C$205,MATCH($A56,'الأصناف'!$S$6:$S$205,0))&amp;"")</f>
        <v/>
      </c>
      <c r="E56" s="18">
        <f>IF($A56="","",INDEX('الأصناف'!$I$6:$I$205,MATCH($A56,'الأصناف'!$S$6:$S$205,0)))</f>
        <v/>
      </c>
      <c r="F56" s="18">
        <f>IF($A56="","",INDEX('الأصناف'!$F$6:$F$205,MATCH($A56,'الأصناف'!$S$6:$S$205,0)))</f>
        <v/>
      </c>
      <c r="G56" s="18">
        <f>IF($A56="","",INDEX('الأصناف'!$R$6:$R$205,MATCH($A56,'الأصناف'!$S$6:$S$205,0)))</f>
        <v/>
      </c>
      <c r="H56" s="19">
        <f>IF($A56="","",INDEX('الأصناف'!$D$6:$D$205,MATCH($A56,'الأصناف'!$S$6:$S$205,0)))</f>
        <v/>
      </c>
      <c r="I56" s="19">
        <f>IF($A56="","",ROUND(G56*H56,2))</f>
        <v/>
      </c>
      <c r="J56" s="6">
        <f>IF($A56="","",INDEX('الأصناف'!$P$6:$P$205,MATCH($A56,'الأصناف'!$S$6:$S$205,0))&amp;"")</f>
        <v/>
      </c>
    </row>
  </sheetData>
  <mergeCells count="2">
    <mergeCell ref="A1:J1"/>
    <mergeCell ref="A2:J2"/>
  </mergeCells>
  <conditionalFormatting sqref="A7:J56">
    <cfRule type="expression" priority="1" dxfId="0">
      <formula>AND($A7&lt;&gt;"",$J7="نفد")</formula>
    </cfRule>
    <cfRule type="expression" priority="2" dxfId="1">
      <formula>AND($A7&lt;&gt;"",$J7="اطلب")</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C25"/>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6" customWidth="1" min="3" max="3"/>
  </cols>
  <sheetData>
    <row r="1" ht="26" customHeight="1">
      <c r="A1" s="10" t="inlineStr">
        <is>
          <t>شيت مخزون محل عام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قيمة المخزون</t>
        </is>
      </c>
    </row>
    <row r="5">
      <c r="A5" s="12" t="inlineStr">
        <is>
          <t>عدد الأصناف</t>
        </is>
      </c>
      <c r="B5" s="18">
        <f>COUNTIF('الأصناف'!$A$6:$A$205,"?*")</f>
        <v/>
      </c>
    </row>
    <row r="6">
      <c r="A6" s="12" t="inlineStr">
        <is>
          <t>قيمة المخزون بسعر الشراء</t>
        </is>
      </c>
      <c r="B6" s="24">
        <f>SUM('الأصناف'!$J$6:$J$205)</f>
        <v/>
      </c>
    </row>
    <row r="7">
      <c r="A7" s="12" t="inlineStr">
        <is>
          <t>الربح المتوقع إذا بيع الرصيد كله</t>
        </is>
      </c>
      <c r="B7" s="19">
        <f>SUM('الأصناف'!$M$6:$M$205)</f>
        <v/>
      </c>
    </row>
    <row r="8">
      <c r="A8" s="12" t="inlineStr">
        <is>
          <t>قيمة المخزون بسعر البيع</t>
        </is>
      </c>
      <c r="B8" s="19">
        <f>B6+B7</f>
        <v/>
      </c>
    </row>
    <row r="9">
      <c r="A9" s="12" t="inlineStr">
        <is>
          <t>هامش الربح المتوقع</t>
        </is>
      </c>
      <c r="B9" s="20">
        <f>IF(B8=0,"",B7/B8)</f>
        <v/>
      </c>
    </row>
    <row r="11">
      <c r="A11" s="25" t="inlineStr">
        <is>
          <t>التنبيهات</t>
        </is>
      </c>
    </row>
    <row r="12">
      <c r="A12" s="12" t="inlineStr">
        <is>
          <t>أصناف تحت الحد الأدنى (اطلب)</t>
        </is>
      </c>
      <c r="B12" s="18">
        <f>COUNTIF('الأصناف'!$P$6:$P$205,"اطلب")</f>
        <v/>
      </c>
    </row>
    <row r="13">
      <c r="A13" s="12" t="inlineStr">
        <is>
          <t>أصناف نفدت</t>
        </is>
      </c>
      <c r="B13" s="18">
        <f>COUNTIF('الأصناف'!$P$6:$P$205,"نفد")</f>
        <v/>
      </c>
    </row>
    <row r="14">
      <c r="A14" s="12" t="inlineStr">
        <is>
          <t>تكلفة إعادة طلبها بسعر الشراء</t>
        </is>
      </c>
      <c r="B14" s="19">
        <f>'إعادة الطلب'!B5</f>
        <v/>
      </c>
    </row>
    <row r="15">
      <c r="A15" s="12" t="inlineStr">
        <is>
          <t>أصناف راكدة</t>
        </is>
      </c>
      <c r="B15" s="18">
        <f>COUNTIF('الأصناف'!$Q$6:$Q$205,"راكد")</f>
        <v/>
      </c>
    </row>
    <row r="16">
      <c r="A16" s="12" t="inlineStr">
        <is>
          <t>قيمة الأصناف الراكدة (شراء)</t>
        </is>
      </c>
      <c r="B16" s="19">
        <f>SUMIFS('الأصناف'!$J$6:$J$205,'الأصناف'!$Q$6:$Q$205,"راكد")</f>
        <v/>
      </c>
    </row>
    <row r="17">
      <c r="A17" s="12" t="inlineStr">
        <is>
          <t>نسبة الراكد من قيمة المخزون</t>
        </is>
      </c>
      <c r="B17" s="26">
        <f>IF(B6=0,"",B16/B6)</f>
        <v/>
      </c>
    </row>
    <row r="18">
      <c r="A18" s="12" t="inlineStr">
        <is>
          <t>عدد الحركات المسجلة</t>
        </is>
      </c>
      <c r="B18" s="18">
        <f>COUNT('الحركات'!$A$6:$A$1505)</f>
        <v/>
      </c>
    </row>
    <row r="20">
      <c r="A20" s="25" t="inlineStr">
        <is>
          <t>الأصناف حسب الحالة</t>
        </is>
      </c>
    </row>
    <row r="21" ht="32" customHeight="1">
      <c r="A21" s="15" t="inlineStr">
        <is>
          <t>الحالة</t>
        </is>
      </c>
      <c r="B21" s="15" t="inlineStr">
        <is>
          <t>عدد الأصناف</t>
        </is>
      </c>
      <c r="C21" s="15" t="inlineStr">
        <is>
          <t>القيمة (شراء)</t>
        </is>
      </c>
    </row>
    <row r="22">
      <c r="A22" s="12" t="inlineStr">
        <is>
          <t>متوفر</t>
        </is>
      </c>
      <c r="B22" s="18">
        <f>COUNTIF('الأصناف'!$P$6:$P$205,A22)</f>
        <v/>
      </c>
      <c r="C22" s="19">
        <f>SUMIFS('الأصناف'!$J$6:$J$205,'الأصناف'!$P$6:$P$205,A22)</f>
        <v/>
      </c>
    </row>
    <row r="23">
      <c r="A23" s="12" t="inlineStr">
        <is>
          <t>اطلب</t>
        </is>
      </c>
      <c r="B23" s="18">
        <f>COUNTIF('الأصناف'!$P$6:$P$205,A23)</f>
        <v/>
      </c>
      <c r="C23" s="19">
        <f>SUMIFS('الأصناف'!$J$6:$J$205,'الأصناف'!$P$6:$P$205,A23)</f>
        <v/>
      </c>
    </row>
    <row r="24">
      <c r="A24" s="12" t="inlineStr">
        <is>
          <t>نفد</t>
        </is>
      </c>
      <c r="B24" s="18">
        <f>COUNTIF('الأصناف'!$P$6:$P$205,A24)</f>
        <v/>
      </c>
      <c r="C24" s="19">
        <f>SUMIFS('الأصناف'!$J$6:$J$205,'الأصناف'!$P$6:$P$205,A24)</f>
        <v/>
      </c>
    </row>
    <row r="25">
      <c r="A25" s="12" t="inlineStr">
        <is>
          <t>بلا حركة</t>
        </is>
      </c>
      <c r="B25" s="18">
        <f>COUNTIF('الأصناف'!$P$6:$P$205,A25)</f>
        <v/>
      </c>
      <c r="C25" s="19">
        <f>SUMIFS('الأصناف'!$J$6:$J$205,'الأصناف'!$P$6:$P$205,A25)</f>
        <v/>
      </c>
    </row>
  </sheetData>
  <mergeCells count="2">
    <mergeCell ref="A1:C1"/>
    <mergeCell ref="A2:C2"/>
  </mergeCells>
  <conditionalFormatting sqref="B12:B13">
    <cfRule type="expression" priority="1" dxfId="1">
      <formula>B12&gt;0</formula>
    </cfRule>
  </conditionalFormatting>
  <conditionalFormatting sqref="B15">
    <cfRule type="expression" priority="2" dxfId="1">
      <formula>B15&gt;0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مخزون محل عام</dc:title>
  <dc:description>يتتبع أصناف أي محل من سجل واحد للوارد والمنصرف: الرصيد الحالي وقيمته بسعر الشراء وهامش الربح، وتنبيه الأصناف تحت الحد الأدنى مع قائمة إعادة الطلب، وكشف الأصناف الراكدة التي لم تتحرك منذ عدد أيام تحدده أنت.</dc:description>
  <dcterms:created xsi:type="dcterms:W3CDTF">2026-11-04T22:24:36Z</dcterms:created>
  <dcterms:modified xsi:type="dcterms:W3CDTF">2026-11-04T22:24:37Z</dcterms:modified>
  <cp:keywords>Softwiro, Excel, شيت مخزون محل عام</cp:keywords>
</cp:coreProperties>
</file>