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ابدأ هنا" sheetId="1" state="visible" r:id="rId1"/>
    <sheet name="الإعدادات" sheetId="2" state="visible" r:id="rId2"/>
    <sheet name="الأسعار" sheetId="3" state="visible" r:id="rId3"/>
    <sheet name="المرضى" sheetId="4" state="visible" r:id="rId4"/>
    <sheet name="المواعيد" sheetId="5" state="visible" r:id="rId5"/>
    <sheet name="قائمة اليوم" sheetId="6" state="visible" r:id="rId6"/>
    <sheet name="المتابعات" sheetId="7" state="visible" r:id="rId7"/>
    <sheet name="الملخص" sheetId="8" state="visible" r:id="rId8"/>
    <sheet name="لماذا ما زلت على إكسل؟" sheetId="9" state="visible" r:id="rId9"/>
  </sheets>
  <definedNames>
    <definedName name="_xlnm._FilterDatabase" localSheetId="3" hidden="1">'المرضى'!$A$5:$L$205</definedName>
    <definedName name="_xlnm._FilterDatabase" localSheetId="4" hidden="1">'المواعيد'!$A$5:$N$1005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F172A"/>
      <sz val="18"/>
    </font>
    <font>
      <name val="Arial"/>
      <color rgb="0064748B"/>
      <sz val="11"/>
    </font>
    <font>
      <name val="Arial"/>
      <b val="1"/>
      <color rgb="000F172A"/>
      <sz val="13"/>
    </font>
    <font>
      <name val="Arial"/>
      <color rgb="000F172A"/>
      <sz val="11"/>
    </font>
    <font>
      <name val="Arial"/>
      <i val="1"/>
      <color rgb="0064748B"/>
      <sz val="11"/>
    </font>
    <font>
      <name val="Arial"/>
      <color rgb="004F46E5"/>
      <sz val="11"/>
    </font>
    <font>
      <name val="Arial"/>
      <b val="1"/>
      <color rgb="00FFFFFF"/>
      <sz val="14"/>
    </font>
    <font>
      <name val="Arial"/>
      <color rgb="004F46E5"/>
      <sz val="10"/>
    </font>
    <font>
      <name val="Arial"/>
      <b val="1"/>
      <color rgb="000F172A"/>
      <sz val="11"/>
    </font>
    <font>
      <name val="Arial"/>
      <b val="1"/>
      <color rgb="00FFFFFF"/>
      <sz val="11"/>
    </font>
    <font>
      <name val="Arial"/>
      <b val="1"/>
      <color rgb="000F172A"/>
      <sz val="12"/>
    </font>
    <font>
      <name val="Arial"/>
      <b val="1"/>
      <color rgb="00FFFFFF"/>
      <sz val="13"/>
    </font>
  </fonts>
  <fills count="8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  <fill>
      <patternFill patternType="solid">
        <fgColor rgb="004F46E5"/>
      </patternFill>
    </fill>
    <fill>
      <patternFill patternType="solid">
        <fgColor rgb="00EEF2FF"/>
      </patternFill>
    </fill>
    <fill>
      <patternFill patternType="solid">
        <fgColor rgb="000F172A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 readingOrder="2"/>
    </xf>
    <xf numFmtId="0" fontId="2" fillId="0" borderId="0" applyAlignment="1" pivotButton="0" quotePrefix="0" xfId="0">
      <alignment horizontal="right" vertical="center" wrapText="1" readingOrder="2"/>
    </xf>
    <xf numFmtId="0" fontId="3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5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  <xf numFmtId="0" fontId="7" fillId="4" borderId="0" applyAlignment="1" pivotButton="0" quotePrefix="0" xfId="0">
      <alignment horizontal="right" vertical="center" wrapText="1" readingOrder="2"/>
    </xf>
    <xf numFmtId="0" fontId="8" fillId="5" borderId="0" applyAlignment="1" pivotButton="0" quotePrefix="0" xfId="0">
      <alignment horizontal="right" vertical="center" wrapText="1" readingOrder="2"/>
    </xf>
    <xf numFmtId="0" fontId="9" fillId="5" borderId="1" applyAlignment="1" pivotButton="0" quotePrefix="0" xfId="0">
      <alignment horizontal="right" vertical="center" wrapText="1" readingOrder="2"/>
    </xf>
    <xf numFmtId="164" fontId="4" fillId="0" borderId="1" applyAlignment="1" pivotButton="0" quotePrefix="0" xfId="0">
      <alignment horizontal="right" vertical="center" wrapText="1" readingOrder="2"/>
    </xf>
    <xf numFmtId="0" fontId="10" fillId="6" borderId="1" applyAlignment="1" pivotButton="0" quotePrefix="0" xfId="0">
      <alignment horizontal="center" vertical="center" wrapText="1" readingOrder="2"/>
    </xf>
    <xf numFmtId="4" fontId="4" fillId="0" borderId="1" applyAlignment="1" pivotButton="0" quotePrefix="0" xfId="0">
      <alignment horizontal="right" vertical="center" wrapText="1" readingOrder="2"/>
    </xf>
    <xf numFmtId="49" fontId="4" fillId="0" borderId="1" applyAlignment="1" pivotButton="0" quotePrefix="0" xfId="0">
      <alignment horizontal="right" vertical="center" wrapText="1" readingOrder="2"/>
    </xf>
    <xf numFmtId="3" fontId="4" fillId="2" borderId="1" applyAlignment="1" pivotButton="0" quotePrefix="0" xfId="0">
      <alignment horizontal="right" vertical="center" wrapText="1" readingOrder="2"/>
    </xf>
    <xf numFmtId="4" fontId="4" fillId="2" borderId="1" applyAlignment="1" pivotButton="0" quotePrefix="0" xfId="0">
      <alignment horizontal="right" vertical="center" wrapText="1" readingOrder="2"/>
    </xf>
    <xf numFmtId="164" fontId="4" fillId="2" borderId="1" applyAlignment="1" pivotButton="0" quotePrefix="0" xfId="0">
      <alignment horizontal="right" vertical="center" wrapText="1" readingOrder="2"/>
    </xf>
    <xf numFmtId="165" fontId="4" fillId="0" borderId="1" applyAlignment="1" pivotButton="0" quotePrefix="0" xfId="0">
      <alignment horizontal="right" vertical="center" wrapText="1" readingOrder="2"/>
    </xf>
    <xf numFmtId="1" fontId="4" fillId="2" borderId="1" applyAlignment="1" pivotButton="0" quotePrefix="0" xfId="0">
      <alignment horizontal="right" vertical="center" wrapText="1" readingOrder="2"/>
    </xf>
    <xf numFmtId="3" fontId="9" fillId="2" borderId="1" applyAlignment="1" pivotButton="0" quotePrefix="0" xfId="0">
      <alignment horizontal="right" vertical="center" wrapText="1" readingOrder="2"/>
    </xf>
    <xf numFmtId="165" fontId="4" fillId="2" borderId="1" applyAlignment="1" pivotButton="0" quotePrefix="0" xfId="0">
      <alignment horizontal="right" vertical="center" wrapText="1" readingOrder="2"/>
    </xf>
    <xf numFmtId="0" fontId="11" fillId="0" borderId="0" applyAlignment="1" pivotButton="0" quotePrefix="0" xfId="0">
      <alignment horizontal="right" vertical="center" wrapText="1" readingOrder="2"/>
    </xf>
    <xf numFmtId="166" fontId="9" fillId="2" borderId="1" applyAlignment="1" pivotButton="0" quotePrefix="0" xfId="0">
      <alignment horizontal="right" vertical="center" wrapText="1" readingOrder="2"/>
    </xf>
    <xf numFmtId="4" fontId="9" fillId="2" borderId="1" applyAlignment="1" pivotButton="0" quotePrefix="0" xfId="0">
      <alignment horizontal="right" vertical="center" wrapText="1" readingOrder="2"/>
    </xf>
    <xf numFmtId="0" fontId="4" fillId="7" borderId="1" applyAlignment="1" pivotButton="0" quotePrefix="0" xfId="0">
      <alignment horizontal="right" vertical="center" wrapText="1" readingOrder="2"/>
    </xf>
    <xf numFmtId="0" fontId="12" fillId="4" borderId="0" applyAlignment="1" pivotButton="0" quotePrefix="0" xfId="0">
      <alignment horizontal="center" vertical="center" wrapText="1" readingOrder="2"/>
    </xf>
    <xf numFmtId="0" fontId="6" fillId="0" borderId="0" applyAlignment="1" pivotButton="0" quotePrefix="0" xfId="0">
      <alignment horizontal="center" vertical="center" wrapText="1" readingOrder="2"/>
    </xf>
  </cellXfs>
  <cellStyles count="1">
    <cellStyle name="Normal" xfId="0" builtinId="0" hidden="0"/>
  </cellStyles>
  <dxfs count="3">
    <dxf>
      <font>
        <color rgb="00991B1B"/>
      </font>
      <fill>
        <patternFill patternType="solid">
          <fgColor rgb="00FEE2E2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oftwiro.com/ar/templates/clinic-appointments?utm_source=excel&amp;utm_medium=template&amp;utm_campaign=clinic-appointments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softwiro.com/systems/ar/sehaty.html?utm_source=excel&amp;utm_medium=template&amp;utm_campaign=clinic-appointmen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softwiro.com/systems/ar/sehaty.html?utm_source=excel&amp;utm_medium=template&amp;utm_campaign=clinic-appointmen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softwiro.com/systems/ar/sehaty.html?utm_source=excel&amp;utm_medium=template&amp;utm_campaign=clinic-appointment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softwiro.com/systems/ar/sehaty.html?utm_source=excel&amp;utm_medium=template&amp;utm_campaign=clinic-appointments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softwiro.com/systems/ar/sehaty.html?utm_source=excel&amp;utm_medium=template&amp;utm_campaign=clinic-appointments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softwiro.com/systems/ar/sehaty.html?utm_source=excel&amp;utm_medium=template&amp;utm_campaign=clinic-appointments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softwiro.com/systems/ar/sehaty.html?utm_source=excel&amp;utm_medium=template&amp;utm_campaign=clinic-appoint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softwiro.com/systems/ar/sehaty.html?utm_source=excel&amp;utm_medium=template&amp;utm_campaign=clinic-appointments" TargetMode="External" Id="rId1" /><Relationship Type="http://schemas.openxmlformats.org/officeDocument/2006/relationships/hyperlink" Target="https://softwiro.com/ar/contact?utm_source=excel&amp;utm_medium=template&amp;utm_campaign=clinic-appointments" TargetMode="External" Id="rId2" /></Relationships>
</file>

<file path=xl/worksheets/sheet1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A2:B28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شيت مواعيد العيادة</t>
        </is>
      </c>
    </row>
    <row r="3" ht="36" customHeight="1">
      <c r="B3" s="2" t="inlineStr">
        <is>
          <t>يسجّل مرضى عيادتك ومواعيدهم وكشوفاتهم: قائمة اليوم مرتبة بالوقت، وسعر الكشف من جدول أسعارك، والمدفوع والمتبقي لكل مريض، وموعد المتابعة القادم ومن تأخر عنه، وإيراد الشهر ونسبة الحضور.</t>
        </is>
      </c>
    </row>
    <row r="5">
      <c r="B5" s="3" t="inlineStr">
        <is>
          <t>طريقة الاستخدام</t>
        </is>
      </c>
    </row>
    <row r="6" ht="30" customHeight="1">
      <c r="B6" s="4" t="inlineStr">
        <is>
          <t>1. في شيت «الإعدادات» اكتب تاريخ اليوم (أو =TODAY() ليتحدث وحده)، وأي تاريخ داخل الشهر الذي تريد ملخصه.</t>
        </is>
      </c>
    </row>
    <row r="7" ht="30" customHeight="1">
      <c r="B7" s="4" t="inlineStr">
        <is>
          <t>2. في شيت «الأسعار» اكتب أنواع الكشف وسعر كل نوع (مثل كشف واستشارة).</t>
        </is>
      </c>
    </row>
    <row r="8" ht="30" customHeight="1">
      <c r="B8" s="4" t="inlineStr">
        <is>
          <t>3. في شيت «المرضى» اكتب لكل مريض كودًا واسمًا وجوالًا وتاريخ أول زيارة. لا تكتب هنا أي تشخيص أو بيانات طبية.</t>
        </is>
      </c>
    </row>
    <row r="9" ht="30" customHeight="1">
      <c r="B9" s="4" t="inlineStr">
        <is>
          <t>4. في شيت «المواعيد» أضف سطرًا لكل موعد: التاريخ والوقت وكود المريض ونوع الكشف، ثم المدفوع والحالة (حضر أو لم يحضر أو ملغي) بعد الموعد، وموعد المتابعة إن حدّده الطبيب.</t>
        </is>
      </c>
    </row>
    <row r="10" ht="30" customHeight="1">
      <c r="B10" s="4" t="inlineStr">
        <is>
          <t>5. افتح «قائمة اليوم» لترى مواعيد اليوم مرتبة بالوقت، و«المتابعات» لتعرف من تأخر عن موعد متابعته.</t>
        </is>
      </c>
    </row>
    <row r="11" ht="30" customHeight="1">
      <c r="B11" s="4" t="inlineStr">
        <is>
          <t>6. راجع «الملخص» لإيراد الشهر ونسبة الحضور والمتبقي على المرضى.</t>
        </is>
      </c>
    </row>
    <row r="13">
      <c r="B13" s="3" t="inlineStr">
        <is>
          <t>الألوان</t>
        </is>
      </c>
    </row>
    <row r="14">
      <c r="A14" s="5" t="n"/>
      <c r="B14" s="4" t="inlineStr">
        <is>
          <t>الخانة البيضاء: اكتب فيها.</t>
        </is>
      </c>
    </row>
    <row r="15">
      <c r="A15" s="6" t="n"/>
      <c r="B15" s="4" t="inlineStr">
        <is>
          <t>الخانة الرمادية: تُحسب تلقائيًا، فلا تكتب فيها.</t>
        </is>
      </c>
    </row>
    <row r="16">
      <c r="A16" s="7" t="n"/>
      <c r="B16" s="4" t="inlineStr">
        <is>
          <t>الخانة الصفراء أو الحمراء: تنبيه يحتاج إلى مراجعتك.</t>
        </is>
      </c>
    </row>
    <row r="18">
      <c r="B18" s="3" t="inlineStr">
        <is>
          <t>معلومات مهمة</t>
        </is>
      </c>
    </row>
    <row r="19" ht="30" customHeight="1">
      <c r="B19" s="4" t="inlineStr">
        <is>
          <t>• سعر الكشف يُؤخذ تلقائيًا من شيت «الأسعار» حسب نوع الكشف، ولا يدخل في المستحق إلا الموعد الذي حالته «حضر».</t>
        </is>
      </c>
    </row>
    <row r="20" ht="30" customHeight="1">
      <c r="B20" s="4" t="inlineStr">
        <is>
          <t>• المتبقي لكل مريض = مجموع أسعار كشوفاته التي حضرها − مجموع ما دفعه. الرقم السالب يعني أنه دفع مقدمًا.</t>
        </is>
      </c>
    </row>
    <row r="21" ht="30" customHeight="1">
      <c r="B21" s="4" t="inlineStr">
        <is>
          <t>• الموعد الذي لم تكتب له حالة بعد يُعدّ «محجوزًا»، ولا يدخل في نسبة الحضور.</t>
        </is>
      </c>
    </row>
    <row r="22" ht="30" customHeight="1">
      <c r="B22" s="4" t="inlineStr">
        <is>
          <t>• نسبة الحضور = الحاضرون ÷ (الحاضرون + من لم يحضر). الملغي والمحجوز لا يدخلان فيها.</t>
        </is>
      </c>
    </row>
    <row r="23" ht="30" customHeight="1">
      <c r="B23" s="4" t="inlineStr">
        <is>
          <t>• موعد المتابعة القادم للمريض هو آخر تاريخ متابعة كُتب له. يُعدّ متأخرًا إن مضى ولم يسجَّل له كشف «حضر» في ذلك اليوم أو بعده.</t>
        </is>
      </c>
    </row>
    <row r="24" ht="30" customHeight="1">
      <c r="B24" s="4" t="inlineStr">
        <is>
          <t>• اكتب الوقت بصيغة 10:30. يتسع الشيت لـ 200 مريض و1000 موعد، وتعرض «قائمة اليوم» أول 50 موعدًا، و«المتابعات» أول 50 متأخرًا.</t>
        </is>
      </c>
    </row>
    <row r="26">
      <c r="B26" s="8" t="inlineStr">
        <is>
          <t>الأرقام الموجودة في الشيت أمثلة توضيحية. امسحها واكتب أرقامك.</t>
        </is>
      </c>
    </row>
    <row r="27">
      <c r="B27" s="9" t="inlineStr">
        <is>
          <t>شرح الشيت وقوالب أخرى مجانية ← softwiro.com/ar/templates</t>
        </is>
      </c>
    </row>
    <row r="28">
      <c r="B28" s="2" t="inlineStr">
        <is>
          <t>القالب مجاني: استخدمه وعدّله وشاركه كما تشاء.</t>
        </is>
      </c>
    </row>
  </sheetData>
  <hyperlinks>
    <hyperlink xmlns:r="http://schemas.openxmlformats.org/officeDocument/2006/relationships" ref="B27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C9"/>
  <sheetViews>
    <sheetView showGridLines="1"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" customWidth="1" min="3" max="3"/>
  </cols>
  <sheetData>
    <row r="1" ht="26" customHeight="1">
      <c r="A1" s="10" t="inlineStr">
        <is>
          <t>شيت مواعيد العيادة · قالب مجاني من Softwiro</t>
        </is>
      </c>
    </row>
    <row r="2">
      <c r="A2" s="11" t="inlineStr">
        <is>
          <t>تتيح صحتي للمريض البحث عن المواعيد بالتخصص والموقع والحجز دون اتصال هاتفي، بدل أن تدوّنها أنت ← اضغط هنا</t>
        </is>
      </c>
    </row>
    <row r="4">
      <c r="A4" s="12" t="inlineStr">
        <is>
          <t>تاريخ اليوم</t>
        </is>
      </c>
      <c r="B4" s="13" t="n">
        <v>46327</v>
      </c>
    </row>
    <row r="5">
      <c r="A5" s="12" t="inlineStr">
        <is>
          <t>شهر الملخص (أي تاريخ داخل الشهر)</t>
        </is>
      </c>
      <c r="B5" s="13" t="n">
        <v>46296</v>
      </c>
    </row>
    <row r="7">
      <c r="A7" s="8" t="inlineStr">
        <is>
          <t>تاريخ اليوم مكتوب هنا بتاريخ المثال. اكتب بدله =TODAY() ليتحدث وحده كل يوم. الملخص الشهري يحسب الشهر الذي يقع فيه التاريخ المكتوب في الخانة الثانية.</t>
        </is>
      </c>
    </row>
    <row r="8"/>
    <row r="9"/>
  </sheetData>
  <mergeCells count="3">
    <mergeCell ref="A1:C1"/>
    <mergeCell ref="A2:C2"/>
    <mergeCell ref="A7:B9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B25"/>
  <sheetViews>
    <sheetView showGridLines="1"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</cols>
  <sheetData>
    <row r="1" ht="26" customHeight="1">
      <c r="A1" s="10" t="inlineStr">
        <is>
          <t>شيت مواعيد العيادة · قالب مجاني من Softwiro</t>
        </is>
      </c>
    </row>
    <row r="2">
      <c r="A2" s="11" t="inlineStr">
        <is>
          <t>تتيح صحتي للمريض البحث عن المواعيد بالتخصص والموقع والحجز دون اتصال هاتفي، بدل أن تدوّنها أنت ← اضغط هنا</t>
        </is>
      </c>
    </row>
    <row r="5" ht="32" customHeight="1">
      <c r="A5" s="14" t="inlineStr">
        <is>
          <t>نوع الكشف</t>
        </is>
      </c>
      <c r="B5" s="14" t="inlineStr">
        <is>
          <t>السعر</t>
        </is>
      </c>
    </row>
    <row r="6">
      <c r="A6" s="5" t="inlineStr">
        <is>
          <t>كشف</t>
        </is>
      </c>
      <c r="B6" s="15" t="n">
        <v>300</v>
      </c>
    </row>
    <row r="7">
      <c r="A7" s="5" t="inlineStr">
        <is>
          <t>استشارة</t>
        </is>
      </c>
      <c r="B7" s="15" t="n">
        <v>150</v>
      </c>
    </row>
    <row r="8">
      <c r="A8" s="5" t="n"/>
      <c r="B8" s="15" t="n"/>
    </row>
    <row r="9">
      <c r="A9" s="5" t="n"/>
      <c r="B9" s="15" t="n"/>
    </row>
    <row r="10">
      <c r="A10" s="5" t="n"/>
      <c r="B10" s="15" t="n"/>
    </row>
    <row r="11">
      <c r="A11" s="5" t="n"/>
      <c r="B11" s="15" t="n"/>
    </row>
    <row r="12">
      <c r="A12" s="5" t="n"/>
      <c r="B12" s="15" t="n"/>
    </row>
    <row r="13">
      <c r="A13" s="5" t="n"/>
      <c r="B13" s="15" t="n"/>
    </row>
    <row r="14">
      <c r="A14" s="5" t="n"/>
      <c r="B14" s="15" t="n"/>
    </row>
    <row r="15">
      <c r="A15" s="5" t="n"/>
      <c r="B15" s="15" t="n"/>
    </row>
    <row r="16">
      <c r="A16" s="5" t="n"/>
      <c r="B16" s="15" t="n"/>
    </row>
    <row r="17">
      <c r="A17" s="5" t="n"/>
      <c r="B17" s="15" t="n"/>
    </row>
    <row r="18">
      <c r="A18" s="5" t="n"/>
      <c r="B18" s="15" t="n"/>
    </row>
    <row r="19">
      <c r="A19" s="5" t="n"/>
      <c r="B19" s="15" t="n"/>
    </row>
    <row r="20">
      <c r="A20" s="5" t="n"/>
      <c r="B20" s="15" t="n"/>
    </row>
    <row r="21">
      <c r="A21" s="5" t="n"/>
      <c r="B21" s="15" t="n"/>
    </row>
    <row r="22">
      <c r="A22" s="5" t="n"/>
      <c r="B22" s="15" t="n"/>
    </row>
    <row r="23">
      <c r="A23" s="5" t="n"/>
      <c r="B23" s="15" t="n"/>
    </row>
    <row r="24">
      <c r="A24" s="5" t="n"/>
      <c r="B24" s="15" t="n"/>
    </row>
    <row r="25">
      <c r="A25" s="5" t="n"/>
      <c r="B25" s="15" t="n"/>
    </row>
  </sheetData>
  <mergeCells count="2">
    <mergeCell ref="A2:B2"/>
    <mergeCell ref="A1:B1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L205"/>
  <sheetViews>
    <sheetView showGridLines="1" rightToLeft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2" customWidth="1" min="2" max="2"/>
    <col width="15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6" customWidth="1" min="10" max="10"/>
    <col width="20" customWidth="1" min="11" max="11"/>
    <col width="12" customWidth="1" min="12" max="12"/>
  </cols>
  <sheetData>
    <row r="1" ht="26" customHeight="1">
      <c r="A1" s="10" t="inlineStr">
        <is>
          <t>شيت مواعيد العيادة · قالب مجاني من Softwiro</t>
        </is>
      </c>
    </row>
    <row r="2">
      <c r="A2" s="11" t="inlineStr">
        <is>
          <t>تتيح صحتي للمريض البحث عن المواعيد بالتخصص والموقع والحجز دون اتصال هاتفي، بدل أن تدوّنها أنت ← اضغط هنا</t>
        </is>
      </c>
    </row>
    <row r="5" ht="32" customHeight="1">
      <c r="A5" s="14" t="inlineStr">
        <is>
          <t>كود المريض</t>
        </is>
      </c>
      <c r="B5" s="14" t="inlineStr">
        <is>
          <t>الاسم</t>
        </is>
      </c>
      <c r="C5" s="14" t="inlineStr">
        <is>
          <t>الجوال</t>
        </is>
      </c>
      <c r="D5" s="14" t="inlineStr">
        <is>
          <t>تاريخ أول زيارة</t>
        </is>
      </c>
      <c r="E5" s="14" t="inlineStr">
        <is>
          <t>عدد الزيارات</t>
        </is>
      </c>
      <c r="F5" s="14" t="inlineStr">
        <is>
          <t>مستحق الكشوفات</t>
        </is>
      </c>
      <c r="G5" s="14" t="inlineStr">
        <is>
          <t>المدفوع</t>
        </is>
      </c>
      <c r="H5" s="14" t="inlineStr">
        <is>
          <t>المتبقي</t>
        </is>
      </c>
      <c r="I5" s="14" t="inlineStr">
        <is>
          <t>آخر زيارة</t>
        </is>
      </c>
      <c r="J5" s="14" t="inlineStr">
        <is>
          <t>موعد المتابعة القادم</t>
        </is>
      </c>
      <c r="K5" s="14" t="inlineStr">
        <is>
          <t>حالة المتابعة</t>
        </is>
      </c>
      <c r="L5" s="14" t="inlineStr">
        <is>
          <t>ترتيب المتابعة</t>
        </is>
      </c>
    </row>
    <row r="6">
      <c r="A6" s="5" t="inlineStr">
        <is>
          <t>P001</t>
        </is>
      </c>
      <c r="B6" s="5" t="inlineStr">
        <is>
          <t>نهى عادل</t>
        </is>
      </c>
      <c r="C6" s="16" t="inlineStr">
        <is>
          <t>01020000001</t>
        </is>
      </c>
      <c r="D6" s="13" t="n">
        <v>46244</v>
      </c>
      <c r="E6" s="17">
        <f>IF(A6&amp;""="","",COUNTIFS('المواعيد'!$C$6:$C$1005,A6&amp;"",'المواعيد'!$F$6:$F$1005,"حضر"))</f>
        <v/>
      </c>
      <c r="F6" s="18">
        <f>IF(A6&amp;""="","",SUMIFS('المواعيد'!$J$6:$J$1005,'المواعيد'!$C$6:$C$1005,A6&amp;""))</f>
        <v/>
      </c>
      <c r="G6" s="18">
        <f>IF(A6&amp;""="","",SUMIFS('المواعيد'!$E$6:$E$1005,'المواعيد'!$C$6:$C$1005,A6&amp;""))</f>
        <v/>
      </c>
      <c r="H6" s="18">
        <f>IF(A6&amp;""="","",ROUND(F6-G6,2))</f>
        <v/>
      </c>
      <c r="I6" s="19">
        <f>IF(A6&amp;""="","",IFERROR(SUMIFS('المواعيد'!$A$6:$A$1005,'المواعيد'!$C$6:$C$1005,A6&amp;"",'المواعيد'!$N$6:$N$1005,1)/COUNTIFS('المواعيد'!$C$6:$C$1005,A6&amp;"",'المواعيد'!$N$6:$N$1005,1),""))</f>
        <v/>
      </c>
      <c r="J6" s="19">
        <f>IF(A6&amp;""="","",IFERROR(SUMIFS('المواعيد'!$G$6:$G$1005,'المواعيد'!$C$6:$C$1005,A6&amp;"",'المواعيد'!$M$6:$M$1005,1)/COUNTIFS('المواعيد'!$C$6:$C$1005,A6&amp;"",'المواعيد'!$M$6:$M$1005,1),""))</f>
        <v/>
      </c>
      <c r="K6" s="6">
        <f>IF(A6&amp;""="","",IF(NOT(ISNUMBER(J6)),"",IF(J6&lt;'الإعدادات'!$B$4,IF(COUNTIFS('المواعيد'!$C$6:$C$1005,A6&amp;"",'المواعيد'!$A$6:$A$1005,"&gt;="&amp;J6,'المواعيد'!$F$6:$F$1005,"حضر")=0,"متأخر عن المتابعة","تمت"),"قادمة")))</f>
        <v/>
      </c>
      <c r="L6" s="17">
        <f>IF(K6="متأخر عن المتابعة",COUNTIFS($K$6:$K$205,"متأخر عن المتابعة",$J$6:$J$205,"&lt;"&amp;J6)+COUNTIFS($K$6:K6,"متأخر عن المتابعة",$J$6:J6,J6),"")</f>
        <v/>
      </c>
    </row>
    <row r="7">
      <c r="A7" s="5" t="inlineStr">
        <is>
          <t>P002</t>
        </is>
      </c>
      <c r="B7" s="5" t="inlineStr">
        <is>
          <t>كريم فؤاد</t>
        </is>
      </c>
      <c r="C7" s="16" t="inlineStr">
        <is>
          <t>01020000002</t>
        </is>
      </c>
      <c r="D7" s="13" t="n">
        <v>46270</v>
      </c>
      <c r="E7" s="17">
        <f>IF(A7&amp;""="","",COUNTIFS('المواعيد'!$C$6:$C$1005,A7&amp;"",'المواعيد'!$F$6:$F$1005,"حضر"))</f>
        <v/>
      </c>
      <c r="F7" s="18">
        <f>IF(A7&amp;""="","",SUMIFS('المواعيد'!$J$6:$J$1005,'المواعيد'!$C$6:$C$1005,A7&amp;""))</f>
        <v/>
      </c>
      <c r="G7" s="18">
        <f>IF(A7&amp;""="","",SUMIFS('المواعيد'!$E$6:$E$1005,'المواعيد'!$C$6:$C$1005,A7&amp;""))</f>
        <v/>
      </c>
      <c r="H7" s="18">
        <f>IF(A7&amp;""="","",ROUND(F7-G7,2))</f>
        <v/>
      </c>
      <c r="I7" s="19">
        <f>IF(A7&amp;""="","",IFERROR(SUMIFS('المواعيد'!$A$6:$A$1005,'المواعيد'!$C$6:$C$1005,A7&amp;"",'المواعيد'!$N$6:$N$1005,1)/COUNTIFS('المواعيد'!$C$6:$C$1005,A7&amp;"",'المواعيد'!$N$6:$N$1005,1),""))</f>
        <v/>
      </c>
      <c r="J7" s="19">
        <f>IF(A7&amp;""="","",IFERROR(SUMIFS('المواعيد'!$G$6:$G$1005,'المواعيد'!$C$6:$C$1005,A7&amp;"",'المواعيد'!$M$6:$M$1005,1)/COUNTIFS('المواعيد'!$C$6:$C$1005,A7&amp;"",'المواعيد'!$M$6:$M$1005,1),""))</f>
        <v/>
      </c>
      <c r="K7" s="6">
        <f>IF(A7&amp;""="","",IF(NOT(ISNUMBER(J7)),"",IF(J7&lt;'الإعدادات'!$B$4,IF(COUNTIFS('المواعيد'!$C$6:$C$1005,A7&amp;"",'المواعيد'!$A$6:$A$1005,"&gt;="&amp;J7,'المواعيد'!$F$6:$F$1005,"حضر")=0,"متأخر عن المتابعة","تمت"),"قادمة")))</f>
        <v/>
      </c>
      <c r="L7" s="17">
        <f>IF(K7="متأخر عن المتابعة",COUNTIFS($K$6:$K$205,"متأخر عن المتابعة",$J$6:$J$205,"&lt;"&amp;J7)+COUNTIFS($K$6:K7,"متأخر عن المتابعة",$J$6:J7,J7),"")</f>
        <v/>
      </c>
    </row>
    <row r="8">
      <c r="A8" s="5" t="inlineStr">
        <is>
          <t>P003</t>
        </is>
      </c>
      <c r="B8" s="5" t="inlineStr">
        <is>
          <t>ليلى منصور</t>
        </is>
      </c>
      <c r="C8" s="16" t="inlineStr">
        <is>
          <t>01020000003</t>
        </is>
      </c>
      <c r="D8" s="13" t="n">
        <v>46285</v>
      </c>
      <c r="E8" s="17">
        <f>IF(A8&amp;""="","",COUNTIFS('المواعيد'!$C$6:$C$1005,A8&amp;"",'المواعيد'!$F$6:$F$1005,"حضر"))</f>
        <v/>
      </c>
      <c r="F8" s="18">
        <f>IF(A8&amp;""="","",SUMIFS('المواعيد'!$J$6:$J$1005,'المواعيد'!$C$6:$C$1005,A8&amp;""))</f>
        <v/>
      </c>
      <c r="G8" s="18">
        <f>IF(A8&amp;""="","",SUMIFS('المواعيد'!$E$6:$E$1005,'المواعيد'!$C$6:$C$1005,A8&amp;""))</f>
        <v/>
      </c>
      <c r="H8" s="18">
        <f>IF(A8&amp;""="","",ROUND(F8-G8,2))</f>
        <v/>
      </c>
      <c r="I8" s="19">
        <f>IF(A8&amp;""="","",IFERROR(SUMIFS('المواعيد'!$A$6:$A$1005,'المواعيد'!$C$6:$C$1005,A8&amp;"",'المواعيد'!$N$6:$N$1005,1)/COUNTIFS('المواعيد'!$C$6:$C$1005,A8&amp;"",'المواعيد'!$N$6:$N$1005,1),""))</f>
        <v/>
      </c>
      <c r="J8" s="19">
        <f>IF(A8&amp;""="","",IFERROR(SUMIFS('المواعيد'!$G$6:$G$1005,'المواعيد'!$C$6:$C$1005,A8&amp;"",'المواعيد'!$M$6:$M$1005,1)/COUNTIFS('المواعيد'!$C$6:$C$1005,A8&amp;"",'المواعيد'!$M$6:$M$1005,1),""))</f>
        <v/>
      </c>
      <c r="K8" s="6">
        <f>IF(A8&amp;""="","",IF(NOT(ISNUMBER(J8)),"",IF(J8&lt;'الإعدادات'!$B$4,IF(COUNTIFS('المواعيد'!$C$6:$C$1005,A8&amp;"",'المواعيد'!$A$6:$A$1005,"&gt;="&amp;J8,'المواعيد'!$F$6:$F$1005,"حضر")=0,"متأخر عن المتابعة","تمت"),"قادمة")))</f>
        <v/>
      </c>
      <c r="L8" s="17">
        <f>IF(K8="متأخر عن المتابعة",COUNTIFS($K$6:$K$205,"متأخر عن المتابعة",$J$6:$J$205,"&lt;"&amp;J8)+COUNTIFS($K$6:K8,"متأخر عن المتابعة",$J$6:J8,J8),"")</f>
        <v/>
      </c>
    </row>
    <row r="9">
      <c r="A9" s="5" t="inlineStr">
        <is>
          <t>P004</t>
        </is>
      </c>
      <c r="B9" s="5" t="inlineStr">
        <is>
          <t>عمرو شريف</t>
        </is>
      </c>
      <c r="C9" s="16" t="inlineStr">
        <is>
          <t>01020000004</t>
        </is>
      </c>
      <c r="D9" s="13" t="n">
        <v>46297</v>
      </c>
      <c r="E9" s="17">
        <f>IF(A9&amp;""="","",COUNTIFS('المواعيد'!$C$6:$C$1005,A9&amp;"",'المواعيد'!$F$6:$F$1005,"حضر"))</f>
        <v/>
      </c>
      <c r="F9" s="18">
        <f>IF(A9&amp;""="","",SUMIFS('المواعيد'!$J$6:$J$1005,'المواعيد'!$C$6:$C$1005,A9&amp;""))</f>
        <v/>
      </c>
      <c r="G9" s="18">
        <f>IF(A9&amp;""="","",SUMIFS('المواعيد'!$E$6:$E$1005,'المواعيد'!$C$6:$C$1005,A9&amp;""))</f>
        <v/>
      </c>
      <c r="H9" s="18">
        <f>IF(A9&amp;""="","",ROUND(F9-G9,2))</f>
        <v/>
      </c>
      <c r="I9" s="19">
        <f>IF(A9&amp;""="","",IFERROR(SUMIFS('المواعيد'!$A$6:$A$1005,'المواعيد'!$C$6:$C$1005,A9&amp;"",'المواعيد'!$N$6:$N$1005,1)/COUNTIFS('المواعيد'!$C$6:$C$1005,A9&amp;"",'المواعيد'!$N$6:$N$1005,1),""))</f>
        <v/>
      </c>
      <c r="J9" s="19">
        <f>IF(A9&amp;""="","",IFERROR(SUMIFS('المواعيد'!$G$6:$G$1005,'المواعيد'!$C$6:$C$1005,A9&amp;"",'المواعيد'!$M$6:$M$1005,1)/COUNTIFS('المواعيد'!$C$6:$C$1005,A9&amp;"",'المواعيد'!$M$6:$M$1005,1),""))</f>
        <v/>
      </c>
      <c r="K9" s="6">
        <f>IF(A9&amp;""="","",IF(NOT(ISNUMBER(J9)),"",IF(J9&lt;'الإعدادات'!$B$4,IF(COUNTIFS('المواعيد'!$C$6:$C$1005,A9&amp;"",'المواعيد'!$A$6:$A$1005,"&gt;="&amp;J9,'المواعيد'!$F$6:$F$1005,"حضر")=0,"متأخر عن المتابعة","تمت"),"قادمة")))</f>
        <v/>
      </c>
      <c r="L9" s="17">
        <f>IF(K9="متأخر عن المتابعة",COUNTIFS($K$6:$K$205,"متأخر عن المتابعة",$J$6:$J$205,"&lt;"&amp;J9)+COUNTIFS($K$6:K9,"متأخر عن المتابعة",$J$6:J9,J9),"")</f>
        <v/>
      </c>
    </row>
    <row r="10">
      <c r="A10" s="5" t="inlineStr">
        <is>
          <t>P005</t>
        </is>
      </c>
      <c r="B10" s="5" t="inlineStr">
        <is>
          <t>هبة رشدي</t>
        </is>
      </c>
      <c r="C10" s="16" t="inlineStr">
        <is>
          <t>01020000005</t>
        </is>
      </c>
      <c r="D10" s="13" t="n">
        <v>46303</v>
      </c>
      <c r="E10" s="17">
        <f>IF(A10&amp;""="","",COUNTIFS('المواعيد'!$C$6:$C$1005,A10&amp;"",'المواعيد'!$F$6:$F$1005,"حضر"))</f>
        <v/>
      </c>
      <c r="F10" s="18">
        <f>IF(A10&amp;""="","",SUMIFS('المواعيد'!$J$6:$J$1005,'المواعيد'!$C$6:$C$1005,A10&amp;""))</f>
        <v/>
      </c>
      <c r="G10" s="18">
        <f>IF(A10&amp;""="","",SUMIFS('المواعيد'!$E$6:$E$1005,'المواعيد'!$C$6:$C$1005,A10&amp;""))</f>
        <v/>
      </c>
      <c r="H10" s="18">
        <f>IF(A10&amp;""="","",ROUND(F10-G10,2))</f>
        <v/>
      </c>
      <c r="I10" s="19">
        <f>IF(A10&amp;""="","",IFERROR(SUMIFS('المواعيد'!$A$6:$A$1005,'المواعيد'!$C$6:$C$1005,A10&amp;"",'المواعيد'!$N$6:$N$1005,1)/COUNTIFS('المواعيد'!$C$6:$C$1005,A10&amp;"",'المواعيد'!$N$6:$N$1005,1),""))</f>
        <v/>
      </c>
      <c r="J10" s="19">
        <f>IF(A10&amp;""="","",IFERROR(SUMIFS('المواعيد'!$G$6:$G$1005,'المواعيد'!$C$6:$C$1005,A10&amp;"",'المواعيد'!$M$6:$M$1005,1)/COUNTIFS('المواعيد'!$C$6:$C$1005,A10&amp;"",'المواعيد'!$M$6:$M$1005,1),""))</f>
        <v/>
      </c>
      <c r="K10" s="6">
        <f>IF(A10&amp;""="","",IF(NOT(ISNUMBER(J10)),"",IF(J10&lt;'الإعدادات'!$B$4,IF(COUNTIFS('المواعيد'!$C$6:$C$1005,A10&amp;"",'المواعيد'!$A$6:$A$1005,"&gt;="&amp;J10,'المواعيد'!$F$6:$F$1005,"حضر")=0,"متأخر عن المتابعة","تمت"),"قادمة")))</f>
        <v/>
      </c>
      <c r="L10" s="17">
        <f>IF(K10="متأخر عن المتابعة",COUNTIFS($K$6:$K$205,"متأخر عن المتابعة",$J$6:$J$205,"&lt;"&amp;J10)+COUNTIFS($K$6:K10,"متأخر عن المتابعة",$J$6:J10,J10),"")</f>
        <v/>
      </c>
    </row>
    <row r="11">
      <c r="A11" s="5" t="inlineStr">
        <is>
          <t>P006</t>
        </is>
      </c>
      <c r="B11" s="5" t="inlineStr">
        <is>
          <t>سامي نجيب</t>
        </is>
      </c>
      <c r="C11" s="16" t="inlineStr">
        <is>
          <t>01020000006</t>
        </is>
      </c>
      <c r="D11" s="13" t="n">
        <v>46310</v>
      </c>
      <c r="E11" s="17">
        <f>IF(A11&amp;""="","",COUNTIFS('المواعيد'!$C$6:$C$1005,A11&amp;"",'المواعيد'!$F$6:$F$1005,"حضر"))</f>
        <v/>
      </c>
      <c r="F11" s="18">
        <f>IF(A11&amp;""="","",SUMIFS('المواعيد'!$J$6:$J$1005,'المواعيد'!$C$6:$C$1005,A11&amp;""))</f>
        <v/>
      </c>
      <c r="G11" s="18">
        <f>IF(A11&amp;""="","",SUMIFS('المواعيد'!$E$6:$E$1005,'المواعيد'!$C$6:$C$1005,A11&amp;""))</f>
        <v/>
      </c>
      <c r="H11" s="18">
        <f>IF(A11&amp;""="","",ROUND(F11-G11,2))</f>
        <v/>
      </c>
      <c r="I11" s="19">
        <f>IF(A11&amp;""="","",IFERROR(SUMIFS('المواعيد'!$A$6:$A$1005,'المواعيد'!$C$6:$C$1005,A11&amp;"",'المواعيد'!$N$6:$N$1005,1)/COUNTIFS('المواعيد'!$C$6:$C$1005,A11&amp;"",'المواعيد'!$N$6:$N$1005,1),""))</f>
        <v/>
      </c>
      <c r="J11" s="19">
        <f>IF(A11&amp;""="","",IFERROR(SUMIFS('المواعيد'!$G$6:$G$1005,'المواعيد'!$C$6:$C$1005,A11&amp;"",'المواعيد'!$M$6:$M$1005,1)/COUNTIFS('المواعيد'!$C$6:$C$1005,A11&amp;"",'المواعيد'!$M$6:$M$1005,1),""))</f>
        <v/>
      </c>
      <c r="K11" s="6">
        <f>IF(A11&amp;""="","",IF(NOT(ISNUMBER(J11)),"",IF(J11&lt;'الإعدادات'!$B$4,IF(COUNTIFS('المواعيد'!$C$6:$C$1005,A11&amp;"",'المواعيد'!$A$6:$A$1005,"&gt;="&amp;J11,'المواعيد'!$F$6:$F$1005,"حضر")=0,"متأخر عن المتابعة","تمت"),"قادمة")))</f>
        <v/>
      </c>
      <c r="L11" s="17">
        <f>IF(K11="متأخر عن المتابعة",COUNTIFS($K$6:$K$205,"متأخر عن المتابعة",$J$6:$J$205,"&lt;"&amp;J11)+COUNTIFS($K$6:K11,"متأخر عن المتابعة",$J$6:J11,J11),"")</f>
        <v/>
      </c>
    </row>
    <row r="12">
      <c r="A12" s="5" t="inlineStr">
        <is>
          <t>P007</t>
        </is>
      </c>
      <c r="B12" s="5" t="inlineStr">
        <is>
          <t>دينا ماهر</t>
        </is>
      </c>
      <c r="C12" s="16" t="inlineStr">
        <is>
          <t>01020000007</t>
        </is>
      </c>
      <c r="D12" s="13" t="n">
        <v>46315</v>
      </c>
      <c r="E12" s="17">
        <f>IF(A12&amp;""="","",COUNTIFS('المواعيد'!$C$6:$C$1005,A12&amp;"",'المواعيد'!$F$6:$F$1005,"حضر"))</f>
        <v/>
      </c>
      <c r="F12" s="18">
        <f>IF(A12&amp;""="","",SUMIFS('المواعيد'!$J$6:$J$1005,'المواعيد'!$C$6:$C$1005,A12&amp;""))</f>
        <v/>
      </c>
      <c r="G12" s="18">
        <f>IF(A12&amp;""="","",SUMIFS('المواعيد'!$E$6:$E$1005,'المواعيد'!$C$6:$C$1005,A12&amp;""))</f>
        <v/>
      </c>
      <c r="H12" s="18">
        <f>IF(A12&amp;""="","",ROUND(F12-G12,2))</f>
        <v/>
      </c>
      <c r="I12" s="19">
        <f>IF(A12&amp;""="","",IFERROR(SUMIFS('المواعيد'!$A$6:$A$1005,'المواعيد'!$C$6:$C$1005,A12&amp;"",'المواعيد'!$N$6:$N$1005,1)/COUNTIFS('المواعيد'!$C$6:$C$1005,A12&amp;"",'المواعيد'!$N$6:$N$1005,1),""))</f>
        <v/>
      </c>
      <c r="J12" s="19">
        <f>IF(A12&amp;""="","",IFERROR(SUMIFS('المواعيد'!$G$6:$G$1005,'المواعيد'!$C$6:$C$1005,A12&amp;"",'المواعيد'!$M$6:$M$1005,1)/COUNTIFS('المواعيد'!$C$6:$C$1005,A12&amp;"",'المواعيد'!$M$6:$M$1005,1),""))</f>
        <v/>
      </c>
      <c r="K12" s="6">
        <f>IF(A12&amp;""="","",IF(NOT(ISNUMBER(J12)),"",IF(J12&lt;'الإعدادات'!$B$4,IF(COUNTIFS('المواعيد'!$C$6:$C$1005,A12&amp;"",'المواعيد'!$A$6:$A$1005,"&gt;="&amp;J12,'المواعيد'!$F$6:$F$1005,"حضر")=0,"متأخر عن المتابعة","تمت"),"قادمة")))</f>
        <v/>
      </c>
      <c r="L12" s="17">
        <f>IF(K12="متأخر عن المتابعة",COUNTIFS($K$6:$K$205,"متأخر عن المتابعة",$J$6:$J$205,"&lt;"&amp;J12)+COUNTIFS($K$6:K12,"متأخر عن المتابعة",$J$6:J12,J12),"")</f>
        <v/>
      </c>
    </row>
    <row r="13">
      <c r="A13" s="5" t="inlineStr">
        <is>
          <t>P008</t>
        </is>
      </c>
      <c r="B13" s="5" t="inlineStr">
        <is>
          <t>ياسر عصام</t>
        </is>
      </c>
      <c r="C13" s="16" t="inlineStr">
        <is>
          <t>01020000008</t>
        </is>
      </c>
      <c r="D13" s="13" t="n">
        <v>46323</v>
      </c>
      <c r="E13" s="17">
        <f>IF(A13&amp;""="","",COUNTIFS('المواعيد'!$C$6:$C$1005,A13&amp;"",'المواعيد'!$F$6:$F$1005,"حضر"))</f>
        <v/>
      </c>
      <c r="F13" s="18">
        <f>IF(A13&amp;""="","",SUMIFS('المواعيد'!$J$6:$J$1005,'المواعيد'!$C$6:$C$1005,A13&amp;""))</f>
        <v/>
      </c>
      <c r="G13" s="18">
        <f>IF(A13&amp;""="","",SUMIFS('المواعيد'!$E$6:$E$1005,'المواعيد'!$C$6:$C$1005,A13&amp;""))</f>
        <v/>
      </c>
      <c r="H13" s="18">
        <f>IF(A13&amp;""="","",ROUND(F13-G13,2))</f>
        <v/>
      </c>
      <c r="I13" s="19">
        <f>IF(A13&amp;""="","",IFERROR(SUMIFS('المواعيد'!$A$6:$A$1005,'المواعيد'!$C$6:$C$1005,A13&amp;"",'المواعيد'!$N$6:$N$1005,1)/COUNTIFS('المواعيد'!$C$6:$C$1005,A13&amp;"",'المواعيد'!$N$6:$N$1005,1),""))</f>
        <v/>
      </c>
      <c r="J13" s="19">
        <f>IF(A13&amp;""="","",IFERROR(SUMIFS('المواعيد'!$G$6:$G$1005,'المواعيد'!$C$6:$C$1005,A13&amp;"",'المواعيد'!$M$6:$M$1005,1)/COUNTIFS('المواعيد'!$C$6:$C$1005,A13&amp;"",'المواعيد'!$M$6:$M$1005,1),""))</f>
        <v/>
      </c>
      <c r="K13" s="6">
        <f>IF(A13&amp;""="","",IF(NOT(ISNUMBER(J13)),"",IF(J13&lt;'الإعدادات'!$B$4,IF(COUNTIFS('المواعيد'!$C$6:$C$1005,A13&amp;"",'المواعيد'!$A$6:$A$1005,"&gt;="&amp;J13,'المواعيد'!$F$6:$F$1005,"حضر")=0,"متأخر عن المتابعة","تمت"),"قادمة")))</f>
        <v/>
      </c>
      <c r="L13" s="17">
        <f>IF(K13="متأخر عن المتابعة",COUNTIFS($K$6:$K$205,"متأخر عن المتابعة",$J$6:$J$205,"&lt;"&amp;J13)+COUNTIFS($K$6:K13,"متأخر عن المتابعة",$J$6:J13,J13),"")</f>
        <v/>
      </c>
    </row>
    <row r="14">
      <c r="A14" s="5" t="n"/>
      <c r="B14" s="5" t="n"/>
      <c r="C14" s="16" t="n"/>
      <c r="D14" s="13" t="n"/>
      <c r="E14" s="17">
        <f>IF(A14&amp;""="","",COUNTIFS('المواعيد'!$C$6:$C$1005,A14&amp;"",'المواعيد'!$F$6:$F$1005,"حضر"))</f>
        <v/>
      </c>
      <c r="F14" s="18">
        <f>IF(A14&amp;""="","",SUMIFS('المواعيد'!$J$6:$J$1005,'المواعيد'!$C$6:$C$1005,A14&amp;""))</f>
        <v/>
      </c>
      <c r="G14" s="18">
        <f>IF(A14&amp;""="","",SUMIFS('المواعيد'!$E$6:$E$1005,'المواعيد'!$C$6:$C$1005,A14&amp;""))</f>
        <v/>
      </c>
      <c r="H14" s="18">
        <f>IF(A14&amp;""="","",ROUND(F14-G14,2))</f>
        <v/>
      </c>
      <c r="I14" s="19">
        <f>IF(A14&amp;""="","",IFERROR(SUMIFS('المواعيد'!$A$6:$A$1005,'المواعيد'!$C$6:$C$1005,A14&amp;"",'المواعيد'!$N$6:$N$1005,1)/COUNTIFS('المواعيد'!$C$6:$C$1005,A14&amp;"",'المواعيد'!$N$6:$N$1005,1),""))</f>
        <v/>
      </c>
      <c r="J14" s="19">
        <f>IF(A14&amp;""="","",IFERROR(SUMIFS('المواعيد'!$G$6:$G$1005,'المواعيد'!$C$6:$C$1005,A14&amp;"",'المواعيد'!$M$6:$M$1005,1)/COUNTIFS('المواعيد'!$C$6:$C$1005,A14&amp;"",'المواعيد'!$M$6:$M$1005,1),""))</f>
        <v/>
      </c>
      <c r="K14" s="6">
        <f>IF(A14&amp;""="","",IF(NOT(ISNUMBER(J14)),"",IF(J14&lt;'الإعدادات'!$B$4,IF(COUNTIFS('المواعيد'!$C$6:$C$1005,A14&amp;"",'المواعيد'!$A$6:$A$1005,"&gt;="&amp;J14,'المواعيد'!$F$6:$F$1005,"حضر")=0,"متأخر عن المتابعة","تمت"),"قادمة")))</f>
        <v/>
      </c>
      <c r="L14" s="17">
        <f>IF(K14="متأخر عن المتابعة",COUNTIFS($K$6:$K$205,"متأخر عن المتابعة",$J$6:$J$205,"&lt;"&amp;J14)+COUNTIFS($K$6:K14,"متأخر عن المتابعة",$J$6:J14,J14),"")</f>
        <v/>
      </c>
    </row>
    <row r="15">
      <c r="A15" s="5" t="n"/>
      <c r="B15" s="5" t="n"/>
      <c r="C15" s="16" t="n"/>
      <c r="D15" s="13" t="n"/>
      <c r="E15" s="17">
        <f>IF(A15&amp;""="","",COUNTIFS('المواعيد'!$C$6:$C$1005,A15&amp;"",'المواعيد'!$F$6:$F$1005,"حضر"))</f>
        <v/>
      </c>
      <c r="F15" s="18">
        <f>IF(A15&amp;""="","",SUMIFS('المواعيد'!$J$6:$J$1005,'المواعيد'!$C$6:$C$1005,A15&amp;""))</f>
        <v/>
      </c>
      <c r="G15" s="18">
        <f>IF(A15&amp;""="","",SUMIFS('المواعيد'!$E$6:$E$1005,'المواعيد'!$C$6:$C$1005,A15&amp;""))</f>
        <v/>
      </c>
      <c r="H15" s="18">
        <f>IF(A15&amp;""="","",ROUND(F15-G15,2))</f>
        <v/>
      </c>
      <c r="I15" s="19">
        <f>IF(A15&amp;""="","",IFERROR(SUMIFS('المواعيد'!$A$6:$A$1005,'المواعيد'!$C$6:$C$1005,A15&amp;"",'المواعيد'!$N$6:$N$1005,1)/COUNTIFS('المواعيد'!$C$6:$C$1005,A15&amp;"",'المواعيد'!$N$6:$N$1005,1),""))</f>
        <v/>
      </c>
      <c r="J15" s="19">
        <f>IF(A15&amp;""="","",IFERROR(SUMIFS('المواعيد'!$G$6:$G$1005,'المواعيد'!$C$6:$C$1005,A15&amp;"",'المواعيد'!$M$6:$M$1005,1)/COUNTIFS('المواعيد'!$C$6:$C$1005,A15&amp;"",'المواعيد'!$M$6:$M$1005,1),""))</f>
        <v/>
      </c>
      <c r="K15" s="6">
        <f>IF(A15&amp;""="","",IF(NOT(ISNUMBER(J15)),"",IF(J15&lt;'الإعدادات'!$B$4,IF(COUNTIFS('المواعيد'!$C$6:$C$1005,A15&amp;"",'المواعيد'!$A$6:$A$1005,"&gt;="&amp;J15,'المواعيد'!$F$6:$F$1005,"حضر")=0,"متأخر عن المتابعة","تمت"),"قادمة")))</f>
        <v/>
      </c>
      <c r="L15" s="17">
        <f>IF(K15="متأخر عن المتابعة",COUNTIFS($K$6:$K$205,"متأخر عن المتابعة",$J$6:$J$205,"&lt;"&amp;J15)+COUNTIFS($K$6:K15,"متأخر عن المتابعة",$J$6:J15,J15),"")</f>
        <v/>
      </c>
    </row>
    <row r="16">
      <c r="A16" s="5" t="n"/>
      <c r="B16" s="5" t="n"/>
      <c r="C16" s="16" t="n"/>
      <c r="D16" s="13" t="n"/>
      <c r="E16" s="17">
        <f>IF(A16&amp;""="","",COUNTIFS('المواعيد'!$C$6:$C$1005,A16&amp;"",'المواعيد'!$F$6:$F$1005,"حضر"))</f>
        <v/>
      </c>
      <c r="F16" s="18">
        <f>IF(A16&amp;""="","",SUMIFS('المواعيد'!$J$6:$J$1005,'المواعيد'!$C$6:$C$1005,A16&amp;""))</f>
        <v/>
      </c>
      <c r="G16" s="18">
        <f>IF(A16&amp;""="","",SUMIFS('المواعيد'!$E$6:$E$1005,'المواعيد'!$C$6:$C$1005,A16&amp;""))</f>
        <v/>
      </c>
      <c r="H16" s="18">
        <f>IF(A16&amp;""="","",ROUND(F16-G16,2))</f>
        <v/>
      </c>
      <c r="I16" s="19">
        <f>IF(A16&amp;""="","",IFERROR(SUMIFS('المواعيد'!$A$6:$A$1005,'المواعيد'!$C$6:$C$1005,A16&amp;"",'المواعيد'!$N$6:$N$1005,1)/COUNTIFS('المواعيد'!$C$6:$C$1005,A16&amp;"",'المواعيد'!$N$6:$N$1005,1),""))</f>
        <v/>
      </c>
      <c r="J16" s="19">
        <f>IF(A16&amp;""="","",IFERROR(SUMIFS('المواعيد'!$G$6:$G$1005,'المواعيد'!$C$6:$C$1005,A16&amp;"",'المواعيد'!$M$6:$M$1005,1)/COUNTIFS('المواعيد'!$C$6:$C$1005,A16&amp;"",'المواعيد'!$M$6:$M$1005,1),""))</f>
        <v/>
      </c>
      <c r="K16" s="6">
        <f>IF(A16&amp;""="","",IF(NOT(ISNUMBER(J16)),"",IF(J16&lt;'الإعدادات'!$B$4,IF(COUNTIFS('المواعيد'!$C$6:$C$1005,A16&amp;"",'المواعيد'!$A$6:$A$1005,"&gt;="&amp;J16,'المواعيد'!$F$6:$F$1005,"حضر")=0,"متأخر عن المتابعة","تمت"),"قادمة")))</f>
        <v/>
      </c>
      <c r="L16" s="17">
        <f>IF(K16="متأخر عن المتابعة",COUNTIFS($K$6:$K$205,"متأخر عن المتابعة",$J$6:$J$205,"&lt;"&amp;J16)+COUNTIFS($K$6:K16,"متأخر عن المتابعة",$J$6:J16,J16),"")</f>
        <v/>
      </c>
    </row>
    <row r="17">
      <c r="A17" s="5" t="n"/>
      <c r="B17" s="5" t="n"/>
      <c r="C17" s="16" t="n"/>
      <c r="D17" s="13" t="n"/>
      <c r="E17" s="17">
        <f>IF(A17&amp;""="","",COUNTIFS('المواعيد'!$C$6:$C$1005,A17&amp;"",'المواعيد'!$F$6:$F$1005,"حضر"))</f>
        <v/>
      </c>
      <c r="F17" s="18">
        <f>IF(A17&amp;""="","",SUMIFS('المواعيد'!$J$6:$J$1005,'المواعيد'!$C$6:$C$1005,A17&amp;""))</f>
        <v/>
      </c>
      <c r="G17" s="18">
        <f>IF(A17&amp;""="","",SUMIFS('المواعيد'!$E$6:$E$1005,'المواعيد'!$C$6:$C$1005,A17&amp;""))</f>
        <v/>
      </c>
      <c r="H17" s="18">
        <f>IF(A17&amp;""="","",ROUND(F17-G17,2))</f>
        <v/>
      </c>
      <c r="I17" s="19">
        <f>IF(A17&amp;""="","",IFERROR(SUMIFS('المواعيد'!$A$6:$A$1005,'المواعيد'!$C$6:$C$1005,A17&amp;"",'المواعيد'!$N$6:$N$1005,1)/COUNTIFS('المواعيد'!$C$6:$C$1005,A17&amp;"",'المواعيد'!$N$6:$N$1005,1),""))</f>
        <v/>
      </c>
      <c r="J17" s="19">
        <f>IF(A17&amp;""="","",IFERROR(SUMIFS('المواعيد'!$G$6:$G$1005,'المواعيد'!$C$6:$C$1005,A17&amp;"",'المواعيد'!$M$6:$M$1005,1)/COUNTIFS('المواعيد'!$C$6:$C$1005,A17&amp;"",'المواعيد'!$M$6:$M$1005,1),""))</f>
        <v/>
      </c>
      <c r="K17" s="6">
        <f>IF(A17&amp;""="","",IF(NOT(ISNUMBER(J17)),"",IF(J17&lt;'الإعدادات'!$B$4,IF(COUNTIFS('المواعيد'!$C$6:$C$1005,A17&amp;"",'المواعيد'!$A$6:$A$1005,"&gt;="&amp;J17,'المواعيد'!$F$6:$F$1005,"حضر")=0,"متأخر عن المتابعة","تمت"),"قادمة")))</f>
        <v/>
      </c>
      <c r="L17" s="17">
        <f>IF(K17="متأخر عن المتابعة",COUNTIFS($K$6:$K$205,"متأخر عن المتابعة",$J$6:$J$205,"&lt;"&amp;J17)+COUNTIFS($K$6:K17,"متأخر عن المتابعة",$J$6:J17,J17),"")</f>
        <v/>
      </c>
    </row>
    <row r="18">
      <c r="A18" s="5" t="n"/>
      <c r="B18" s="5" t="n"/>
      <c r="C18" s="16" t="n"/>
      <c r="D18" s="13" t="n"/>
      <c r="E18" s="17">
        <f>IF(A18&amp;""="","",COUNTIFS('المواعيد'!$C$6:$C$1005,A18&amp;"",'المواعيد'!$F$6:$F$1005,"حضر"))</f>
        <v/>
      </c>
      <c r="F18" s="18">
        <f>IF(A18&amp;""="","",SUMIFS('المواعيد'!$J$6:$J$1005,'المواعيد'!$C$6:$C$1005,A18&amp;""))</f>
        <v/>
      </c>
      <c r="G18" s="18">
        <f>IF(A18&amp;""="","",SUMIFS('المواعيد'!$E$6:$E$1005,'المواعيد'!$C$6:$C$1005,A18&amp;""))</f>
        <v/>
      </c>
      <c r="H18" s="18">
        <f>IF(A18&amp;""="","",ROUND(F18-G18,2))</f>
        <v/>
      </c>
      <c r="I18" s="19">
        <f>IF(A18&amp;""="","",IFERROR(SUMIFS('المواعيد'!$A$6:$A$1005,'المواعيد'!$C$6:$C$1005,A18&amp;"",'المواعيد'!$N$6:$N$1005,1)/COUNTIFS('المواعيد'!$C$6:$C$1005,A18&amp;"",'المواعيد'!$N$6:$N$1005,1),""))</f>
        <v/>
      </c>
      <c r="J18" s="19">
        <f>IF(A18&amp;""="","",IFERROR(SUMIFS('المواعيد'!$G$6:$G$1005,'المواعيد'!$C$6:$C$1005,A18&amp;"",'المواعيد'!$M$6:$M$1005,1)/COUNTIFS('المواعيد'!$C$6:$C$1005,A18&amp;"",'المواعيد'!$M$6:$M$1005,1),""))</f>
        <v/>
      </c>
      <c r="K18" s="6">
        <f>IF(A18&amp;""="","",IF(NOT(ISNUMBER(J18)),"",IF(J18&lt;'الإعدادات'!$B$4,IF(COUNTIFS('المواعيد'!$C$6:$C$1005,A18&amp;"",'المواعيد'!$A$6:$A$1005,"&gt;="&amp;J18,'المواعيد'!$F$6:$F$1005,"حضر")=0,"متأخر عن المتابعة","تمت"),"قادمة")))</f>
        <v/>
      </c>
      <c r="L18" s="17">
        <f>IF(K18="متأخر عن المتابعة",COUNTIFS($K$6:$K$205,"متأخر عن المتابعة",$J$6:$J$205,"&lt;"&amp;J18)+COUNTIFS($K$6:K18,"متأخر عن المتابعة",$J$6:J18,J18),"")</f>
        <v/>
      </c>
    </row>
    <row r="19">
      <c r="A19" s="5" t="n"/>
      <c r="B19" s="5" t="n"/>
      <c r="C19" s="16" t="n"/>
      <c r="D19" s="13" t="n"/>
      <c r="E19" s="17">
        <f>IF(A19&amp;""="","",COUNTIFS('المواعيد'!$C$6:$C$1005,A19&amp;"",'المواعيد'!$F$6:$F$1005,"حضر"))</f>
        <v/>
      </c>
      <c r="F19" s="18">
        <f>IF(A19&amp;""="","",SUMIFS('المواعيد'!$J$6:$J$1005,'المواعيد'!$C$6:$C$1005,A19&amp;""))</f>
        <v/>
      </c>
      <c r="G19" s="18">
        <f>IF(A19&amp;""="","",SUMIFS('المواعيد'!$E$6:$E$1005,'المواعيد'!$C$6:$C$1005,A19&amp;""))</f>
        <v/>
      </c>
      <c r="H19" s="18">
        <f>IF(A19&amp;""="","",ROUND(F19-G19,2))</f>
        <v/>
      </c>
      <c r="I19" s="19">
        <f>IF(A19&amp;""="","",IFERROR(SUMIFS('المواعيد'!$A$6:$A$1005,'المواعيد'!$C$6:$C$1005,A19&amp;"",'المواعيد'!$N$6:$N$1005,1)/COUNTIFS('المواعيد'!$C$6:$C$1005,A19&amp;"",'المواعيد'!$N$6:$N$1005,1),""))</f>
        <v/>
      </c>
      <c r="J19" s="19">
        <f>IF(A19&amp;""="","",IFERROR(SUMIFS('المواعيد'!$G$6:$G$1005,'المواعيد'!$C$6:$C$1005,A19&amp;"",'المواعيد'!$M$6:$M$1005,1)/COUNTIFS('المواعيد'!$C$6:$C$1005,A19&amp;"",'المواعيد'!$M$6:$M$1005,1),""))</f>
        <v/>
      </c>
      <c r="K19" s="6">
        <f>IF(A19&amp;""="","",IF(NOT(ISNUMBER(J19)),"",IF(J19&lt;'الإعدادات'!$B$4,IF(COUNTIFS('المواعيد'!$C$6:$C$1005,A19&amp;"",'المواعيد'!$A$6:$A$1005,"&gt;="&amp;J19,'المواعيد'!$F$6:$F$1005,"حضر")=0,"متأخر عن المتابعة","تمت"),"قادمة")))</f>
        <v/>
      </c>
      <c r="L19" s="17">
        <f>IF(K19="متأخر عن المتابعة",COUNTIFS($K$6:$K$205,"متأخر عن المتابعة",$J$6:$J$205,"&lt;"&amp;J19)+COUNTIFS($K$6:K19,"متأخر عن المتابعة",$J$6:J19,J19),"")</f>
        <v/>
      </c>
    </row>
    <row r="20">
      <c r="A20" s="5" t="n"/>
      <c r="B20" s="5" t="n"/>
      <c r="C20" s="16" t="n"/>
      <c r="D20" s="13" t="n"/>
      <c r="E20" s="17">
        <f>IF(A20&amp;""="","",COUNTIFS('المواعيد'!$C$6:$C$1005,A20&amp;"",'المواعيد'!$F$6:$F$1005,"حضر"))</f>
        <v/>
      </c>
      <c r="F20" s="18">
        <f>IF(A20&amp;""="","",SUMIFS('المواعيد'!$J$6:$J$1005,'المواعيد'!$C$6:$C$1005,A20&amp;""))</f>
        <v/>
      </c>
      <c r="G20" s="18">
        <f>IF(A20&amp;""="","",SUMIFS('المواعيد'!$E$6:$E$1005,'المواعيد'!$C$6:$C$1005,A20&amp;""))</f>
        <v/>
      </c>
      <c r="H20" s="18">
        <f>IF(A20&amp;""="","",ROUND(F20-G20,2))</f>
        <v/>
      </c>
      <c r="I20" s="19">
        <f>IF(A20&amp;""="","",IFERROR(SUMIFS('المواعيد'!$A$6:$A$1005,'المواعيد'!$C$6:$C$1005,A20&amp;"",'المواعيد'!$N$6:$N$1005,1)/COUNTIFS('المواعيد'!$C$6:$C$1005,A20&amp;"",'المواعيد'!$N$6:$N$1005,1),""))</f>
        <v/>
      </c>
      <c r="J20" s="19">
        <f>IF(A20&amp;""="","",IFERROR(SUMIFS('المواعيد'!$G$6:$G$1005,'المواعيد'!$C$6:$C$1005,A20&amp;"",'المواعيد'!$M$6:$M$1005,1)/COUNTIFS('المواعيد'!$C$6:$C$1005,A20&amp;"",'المواعيد'!$M$6:$M$1005,1),""))</f>
        <v/>
      </c>
      <c r="K20" s="6">
        <f>IF(A20&amp;""="","",IF(NOT(ISNUMBER(J20)),"",IF(J20&lt;'الإعدادات'!$B$4,IF(COUNTIFS('المواعيد'!$C$6:$C$1005,A20&amp;"",'المواعيد'!$A$6:$A$1005,"&gt;="&amp;J20,'المواعيد'!$F$6:$F$1005,"حضر")=0,"متأخر عن المتابعة","تمت"),"قادمة")))</f>
        <v/>
      </c>
      <c r="L20" s="17">
        <f>IF(K20="متأخر عن المتابعة",COUNTIFS($K$6:$K$205,"متأخر عن المتابعة",$J$6:$J$205,"&lt;"&amp;J20)+COUNTIFS($K$6:K20,"متأخر عن المتابعة",$J$6:J20,J20),"")</f>
        <v/>
      </c>
    </row>
    <row r="21">
      <c r="A21" s="5" t="n"/>
      <c r="B21" s="5" t="n"/>
      <c r="C21" s="16" t="n"/>
      <c r="D21" s="13" t="n"/>
      <c r="E21" s="17">
        <f>IF(A21&amp;""="","",COUNTIFS('المواعيد'!$C$6:$C$1005,A21&amp;"",'المواعيد'!$F$6:$F$1005,"حضر"))</f>
        <v/>
      </c>
      <c r="F21" s="18">
        <f>IF(A21&amp;""="","",SUMIFS('المواعيد'!$J$6:$J$1005,'المواعيد'!$C$6:$C$1005,A21&amp;""))</f>
        <v/>
      </c>
      <c r="G21" s="18">
        <f>IF(A21&amp;""="","",SUMIFS('المواعيد'!$E$6:$E$1005,'المواعيد'!$C$6:$C$1005,A21&amp;""))</f>
        <v/>
      </c>
      <c r="H21" s="18">
        <f>IF(A21&amp;""="","",ROUND(F21-G21,2))</f>
        <v/>
      </c>
      <c r="I21" s="19">
        <f>IF(A21&amp;""="","",IFERROR(SUMIFS('المواعيد'!$A$6:$A$1005,'المواعيد'!$C$6:$C$1005,A21&amp;"",'المواعيد'!$N$6:$N$1005,1)/COUNTIFS('المواعيد'!$C$6:$C$1005,A21&amp;"",'المواعيد'!$N$6:$N$1005,1),""))</f>
        <v/>
      </c>
      <c r="J21" s="19">
        <f>IF(A21&amp;""="","",IFERROR(SUMIFS('المواعيد'!$G$6:$G$1005,'المواعيد'!$C$6:$C$1005,A21&amp;"",'المواعيد'!$M$6:$M$1005,1)/COUNTIFS('المواعيد'!$C$6:$C$1005,A21&amp;"",'المواعيد'!$M$6:$M$1005,1),""))</f>
        <v/>
      </c>
      <c r="K21" s="6">
        <f>IF(A21&amp;""="","",IF(NOT(ISNUMBER(J21)),"",IF(J21&lt;'الإعدادات'!$B$4,IF(COUNTIFS('المواعيد'!$C$6:$C$1005,A21&amp;"",'المواعيد'!$A$6:$A$1005,"&gt;="&amp;J21,'المواعيد'!$F$6:$F$1005,"حضر")=0,"متأخر عن المتابعة","تمت"),"قادمة")))</f>
        <v/>
      </c>
      <c r="L21" s="17">
        <f>IF(K21="متأخر عن المتابعة",COUNTIFS($K$6:$K$205,"متأخر عن المتابعة",$J$6:$J$205,"&lt;"&amp;J21)+COUNTIFS($K$6:K21,"متأخر عن المتابعة",$J$6:J21,J21),"")</f>
        <v/>
      </c>
    </row>
    <row r="22">
      <c r="A22" s="5" t="n"/>
      <c r="B22" s="5" t="n"/>
      <c r="C22" s="16" t="n"/>
      <c r="D22" s="13" t="n"/>
      <c r="E22" s="17">
        <f>IF(A22&amp;""="","",COUNTIFS('المواعيد'!$C$6:$C$1005,A22&amp;"",'المواعيد'!$F$6:$F$1005,"حضر"))</f>
        <v/>
      </c>
      <c r="F22" s="18">
        <f>IF(A22&amp;""="","",SUMIFS('المواعيد'!$J$6:$J$1005,'المواعيد'!$C$6:$C$1005,A22&amp;""))</f>
        <v/>
      </c>
      <c r="G22" s="18">
        <f>IF(A22&amp;""="","",SUMIFS('المواعيد'!$E$6:$E$1005,'المواعيد'!$C$6:$C$1005,A22&amp;""))</f>
        <v/>
      </c>
      <c r="H22" s="18">
        <f>IF(A22&amp;""="","",ROUND(F22-G22,2))</f>
        <v/>
      </c>
      <c r="I22" s="19">
        <f>IF(A22&amp;""="","",IFERROR(SUMIFS('المواعيد'!$A$6:$A$1005,'المواعيد'!$C$6:$C$1005,A22&amp;"",'المواعيد'!$N$6:$N$1005,1)/COUNTIFS('المواعيد'!$C$6:$C$1005,A22&amp;"",'المواعيد'!$N$6:$N$1005,1),""))</f>
        <v/>
      </c>
      <c r="J22" s="19">
        <f>IF(A22&amp;""="","",IFERROR(SUMIFS('المواعيد'!$G$6:$G$1005,'المواعيد'!$C$6:$C$1005,A22&amp;"",'المواعيد'!$M$6:$M$1005,1)/COUNTIFS('المواعيد'!$C$6:$C$1005,A22&amp;"",'المواعيد'!$M$6:$M$1005,1),""))</f>
        <v/>
      </c>
      <c r="K22" s="6">
        <f>IF(A22&amp;""="","",IF(NOT(ISNUMBER(J22)),"",IF(J22&lt;'الإعدادات'!$B$4,IF(COUNTIFS('المواعيد'!$C$6:$C$1005,A22&amp;"",'المواعيد'!$A$6:$A$1005,"&gt;="&amp;J22,'المواعيد'!$F$6:$F$1005,"حضر")=0,"متأخر عن المتابعة","تمت"),"قادمة")))</f>
        <v/>
      </c>
      <c r="L22" s="17">
        <f>IF(K22="متأخر عن المتابعة",COUNTIFS($K$6:$K$205,"متأخر عن المتابعة",$J$6:$J$205,"&lt;"&amp;J22)+COUNTIFS($K$6:K22,"متأخر عن المتابعة",$J$6:J22,J22),"")</f>
        <v/>
      </c>
    </row>
    <row r="23">
      <c r="A23" s="5" t="n"/>
      <c r="B23" s="5" t="n"/>
      <c r="C23" s="16" t="n"/>
      <c r="D23" s="13" t="n"/>
      <c r="E23" s="17">
        <f>IF(A23&amp;""="","",COUNTIFS('المواعيد'!$C$6:$C$1005,A23&amp;"",'المواعيد'!$F$6:$F$1005,"حضر"))</f>
        <v/>
      </c>
      <c r="F23" s="18">
        <f>IF(A23&amp;""="","",SUMIFS('المواعيد'!$J$6:$J$1005,'المواعيد'!$C$6:$C$1005,A23&amp;""))</f>
        <v/>
      </c>
      <c r="G23" s="18">
        <f>IF(A23&amp;""="","",SUMIFS('المواعيد'!$E$6:$E$1005,'المواعيد'!$C$6:$C$1005,A23&amp;""))</f>
        <v/>
      </c>
      <c r="H23" s="18">
        <f>IF(A23&amp;""="","",ROUND(F23-G23,2))</f>
        <v/>
      </c>
      <c r="I23" s="19">
        <f>IF(A23&amp;""="","",IFERROR(SUMIFS('المواعيد'!$A$6:$A$1005,'المواعيد'!$C$6:$C$1005,A23&amp;"",'المواعيد'!$N$6:$N$1005,1)/COUNTIFS('المواعيد'!$C$6:$C$1005,A23&amp;"",'المواعيد'!$N$6:$N$1005,1),""))</f>
        <v/>
      </c>
      <c r="J23" s="19">
        <f>IF(A23&amp;""="","",IFERROR(SUMIFS('المواعيد'!$G$6:$G$1005,'المواعيد'!$C$6:$C$1005,A23&amp;"",'المواعيد'!$M$6:$M$1005,1)/COUNTIFS('المواعيد'!$C$6:$C$1005,A23&amp;"",'المواعيد'!$M$6:$M$1005,1),""))</f>
        <v/>
      </c>
      <c r="K23" s="6">
        <f>IF(A23&amp;""="","",IF(NOT(ISNUMBER(J23)),"",IF(J23&lt;'الإعدادات'!$B$4,IF(COUNTIFS('المواعيد'!$C$6:$C$1005,A23&amp;"",'المواعيد'!$A$6:$A$1005,"&gt;="&amp;J23,'المواعيد'!$F$6:$F$1005,"حضر")=0,"متأخر عن المتابعة","تمت"),"قادمة")))</f>
        <v/>
      </c>
      <c r="L23" s="17">
        <f>IF(K23="متأخر عن المتابعة",COUNTIFS($K$6:$K$205,"متأخر عن المتابعة",$J$6:$J$205,"&lt;"&amp;J23)+COUNTIFS($K$6:K23,"متأخر عن المتابعة",$J$6:J23,J23),"")</f>
        <v/>
      </c>
    </row>
    <row r="24">
      <c r="A24" s="5" t="n"/>
      <c r="B24" s="5" t="n"/>
      <c r="C24" s="16" t="n"/>
      <c r="D24" s="13" t="n"/>
      <c r="E24" s="17">
        <f>IF(A24&amp;""="","",COUNTIFS('المواعيد'!$C$6:$C$1005,A24&amp;"",'المواعيد'!$F$6:$F$1005,"حضر"))</f>
        <v/>
      </c>
      <c r="F24" s="18">
        <f>IF(A24&amp;""="","",SUMIFS('المواعيد'!$J$6:$J$1005,'المواعيد'!$C$6:$C$1005,A24&amp;""))</f>
        <v/>
      </c>
      <c r="G24" s="18">
        <f>IF(A24&amp;""="","",SUMIFS('المواعيد'!$E$6:$E$1005,'المواعيد'!$C$6:$C$1005,A24&amp;""))</f>
        <v/>
      </c>
      <c r="H24" s="18">
        <f>IF(A24&amp;""="","",ROUND(F24-G24,2))</f>
        <v/>
      </c>
      <c r="I24" s="19">
        <f>IF(A24&amp;""="","",IFERROR(SUMIFS('المواعيد'!$A$6:$A$1005,'المواعيد'!$C$6:$C$1005,A24&amp;"",'المواعيد'!$N$6:$N$1005,1)/COUNTIFS('المواعيد'!$C$6:$C$1005,A24&amp;"",'المواعيد'!$N$6:$N$1005,1),""))</f>
        <v/>
      </c>
      <c r="J24" s="19">
        <f>IF(A24&amp;""="","",IFERROR(SUMIFS('المواعيد'!$G$6:$G$1005,'المواعيد'!$C$6:$C$1005,A24&amp;"",'المواعيد'!$M$6:$M$1005,1)/COUNTIFS('المواعيد'!$C$6:$C$1005,A24&amp;"",'المواعيد'!$M$6:$M$1005,1),""))</f>
        <v/>
      </c>
      <c r="K24" s="6">
        <f>IF(A24&amp;""="","",IF(NOT(ISNUMBER(J24)),"",IF(J24&lt;'الإعدادات'!$B$4,IF(COUNTIFS('المواعيد'!$C$6:$C$1005,A24&amp;"",'المواعيد'!$A$6:$A$1005,"&gt;="&amp;J24,'المواعيد'!$F$6:$F$1005,"حضر")=0,"متأخر عن المتابعة","تمت"),"قادمة")))</f>
        <v/>
      </c>
      <c r="L24" s="17">
        <f>IF(K24="متأخر عن المتابعة",COUNTIFS($K$6:$K$205,"متأخر عن المتابعة",$J$6:$J$205,"&lt;"&amp;J24)+COUNTIFS($K$6:K24,"متأخر عن المتابعة",$J$6:J24,J24),"")</f>
        <v/>
      </c>
    </row>
    <row r="25">
      <c r="A25" s="5" t="n"/>
      <c r="B25" s="5" t="n"/>
      <c r="C25" s="16" t="n"/>
      <c r="D25" s="13" t="n"/>
      <c r="E25" s="17">
        <f>IF(A25&amp;""="","",COUNTIFS('المواعيد'!$C$6:$C$1005,A25&amp;"",'المواعيد'!$F$6:$F$1005,"حضر"))</f>
        <v/>
      </c>
      <c r="F25" s="18">
        <f>IF(A25&amp;""="","",SUMIFS('المواعيد'!$J$6:$J$1005,'المواعيد'!$C$6:$C$1005,A25&amp;""))</f>
        <v/>
      </c>
      <c r="G25" s="18">
        <f>IF(A25&amp;""="","",SUMIFS('المواعيد'!$E$6:$E$1005,'المواعيد'!$C$6:$C$1005,A25&amp;""))</f>
        <v/>
      </c>
      <c r="H25" s="18">
        <f>IF(A25&amp;""="","",ROUND(F25-G25,2))</f>
        <v/>
      </c>
      <c r="I25" s="19">
        <f>IF(A25&amp;""="","",IFERROR(SUMIFS('المواعيد'!$A$6:$A$1005,'المواعيد'!$C$6:$C$1005,A25&amp;"",'المواعيد'!$N$6:$N$1005,1)/COUNTIFS('المواعيد'!$C$6:$C$1005,A25&amp;"",'المواعيد'!$N$6:$N$1005,1),""))</f>
        <v/>
      </c>
      <c r="J25" s="19">
        <f>IF(A25&amp;""="","",IFERROR(SUMIFS('المواعيد'!$G$6:$G$1005,'المواعيد'!$C$6:$C$1005,A25&amp;"",'المواعيد'!$M$6:$M$1005,1)/COUNTIFS('المواعيد'!$C$6:$C$1005,A25&amp;"",'المواعيد'!$M$6:$M$1005,1),""))</f>
        <v/>
      </c>
      <c r="K25" s="6">
        <f>IF(A25&amp;""="","",IF(NOT(ISNUMBER(J25)),"",IF(J25&lt;'الإعدادات'!$B$4,IF(COUNTIFS('المواعيد'!$C$6:$C$1005,A25&amp;"",'المواعيد'!$A$6:$A$1005,"&gt;="&amp;J25,'المواعيد'!$F$6:$F$1005,"حضر")=0,"متأخر عن المتابعة","تمت"),"قادمة")))</f>
        <v/>
      </c>
      <c r="L25" s="17">
        <f>IF(K25="متأخر عن المتابعة",COUNTIFS($K$6:$K$205,"متأخر عن المتابعة",$J$6:$J$205,"&lt;"&amp;J25)+COUNTIFS($K$6:K25,"متأخر عن المتابعة",$J$6:J25,J25),"")</f>
        <v/>
      </c>
    </row>
    <row r="26">
      <c r="A26" s="5" t="n"/>
      <c r="B26" s="5" t="n"/>
      <c r="C26" s="16" t="n"/>
      <c r="D26" s="13" t="n"/>
      <c r="E26" s="17">
        <f>IF(A26&amp;""="","",COUNTIFS('المواعيد'!$C$6:$C$1005,A26&amp;"",'المواعيد'!$F$6:$F$1005,"حضر"))</f>
        <v/>
      </c>
      <c r="F26" s="18">
        <f>IF(A26&amp;""="","",SUMIFS('المواعيد'!$J$6:$J$1005,'المواعيد'!$C$6:$C$1005,A26&amp;""))</f>
        <v/>
      </c>
      <c r="G26" s="18">
        <f>IF(A26&amp;""="","",SUMIFS('المواعيد'!$E$6:$E$1005,'المواعيد'!$C$6:$C$1005,A26&amp;""))</f>
        <v/>
      </c>
      <c r="H26" s="18">
        <f>IF(A26&amp;""="","",ROUND(F26-G26,2))</f>
        <v/>
      </c>
      <c r="I26" s="19">
        <f>IF(A26&amp;""="","",IFERROR(SUMIFS('المواعيد'!$A$6:$A$1005,'المواعيد'!$C$6:$C$1005,A26&amp;"",'المواعيد'!$N$6:$N$1005,1)/COUNTIFS('المواعيد'!$C$6:$C$1005,A26&amp;"",'المواعيد'!$N$6:$N$1005,1),""))</f>
        <v/>
      </c>
      <c r="J26" s="19">
        <f>IF(A26&amp;""="","",IFERROR(SUMIFS('المواعيد'!$G$6:$G$1005,'المواعيد'!$C$6:$C$1005,A26&amp;"",'المواعيد'!$M$6:$M$1005,1)/COUNTIFS('المواعيد'!$C$6:$C$1005,A26&amp;"",'المواعيد'!$M$6:$M$1005,1),""))</f>
        <v/>
      </c>
      <c r="K26" s="6">
        <f>IF(A26&amp;""="","",IF(NOT(ISNUMBER(J26)),"",IF(J26&lt;'الإعدادات'!$B$4,IF(COUNTIFS('المواعيد'!$C$6:$C$1005,A26&amp;"",'المواعيد'!$A$6:$A$1005,"&gt;="&amp;J26,'المواعيد'!$F$6:$F$1005,"حضر")=0,"متأخر عن المتابعة","تمت"),"قادمة")))</f>
        <v/>
      </c>
      <c r="L26" s="17">
        <f>IF(K26="متأخر عن المتابعة",COUNTIFS($K$6:$K$205,"متأخر عن المتابعة",$J$6:$J$205,"&lt;"&amp;J26)+COUNTIFS($K$6:K26,"متأخر عن المتابعة",$J$6:J26,J26),"")</f>
        <v/>
      </c>
    </row>
    <row r="27">
      <c r="A27" s="5" t="n"/>
      <c r="B27" s="5" t="n"/>
      <c r="C27" s="16" t="n"/>
      <c r="D27" s="13" t="n"/>
      <c r="E27" s="17">
        <f>IF(A27&amp;""="","",COUNTIFS('المواعيد'!$C$6:$C$1005,A27&amp;"",'المواعيد'!$F$6:$F$1005,"حضر"))</f>
        <v/>
      </c>
      <c r="F27" s="18">
        <f>IF(A27&amp;""="","",SUMIFS('المواعيد'!$J$6:$J$1005,'المواعيد'!$C$6:$C$1005,A27&amp;""))</f>
        <v/>
      </c>
      <c r="G27" s="18">
        <f>IF(A27&amp;""="","",SUMIFS('المواعيد'!$E$6:$E$1005,'المواعيد'!$C$6:$C$1005,A27&amp;""))</f>
        <v/>
      </c>
      <c r="H27" s="18">
        <f>IF(A27&amp;""="","",ROUND(F27-G27,2))</f>
        <v/>
      </c>
      <c r="I27" s="19">
        <f>IF(A27&amp;""="","",IFERROR(SUMIFS('المواعيد'!$A$6:$A$1005,'المواعيد'!$C$6:$C$1005,A27&amp;"",'المواعيد'!$N$6:$N$1005,1)/COUNTIFS('المواعيد'!$C$6:$C$1005,A27&amp;"",'المواعيد'!$N$6:$N$1005,1),""))</f>
        <v/>
      </c>
      <c r="J27" s="19">
        <f>IF(A27&amp;""="","",IFERROR(SUMIFS('المواعيد'!$G$6:$G$1005,'المواعيد'!$C$6:$C$1005,A27&amp;"",'المواعيد'!$M$6:$M$1005,1)/COUNTIFS('المواعيد'!$C$6:$C$1005,A27&amp;"",'المواعيد'!$M$6:$M$1005,1),""))</f>
        <v/>
      </c>
      <c r="K27" s="6">
        <f>IF(A27&amp;""="","",IF(NOT(ISNUMBER(J27)),"",IF(J27&lt;'الإعدادات'!$B$4,IF(COUNTIFS('المواعيد'!$C$6:$C$1005,A27&amp;"",'المواعيد'!$A$6:$A$1005,"&gt;="&amp;J27,'المواعيد'!$F$6:$F$1005,"حضر")=0,"متأخر عن المتابعة","تمت"),"قادمة")))</f>
        <v/>
      </c>
      <c r="L27" s="17">
        <f>IF(K27="متأخر عن المتابعة",COUNTIFS($K$6:$K$205,"متأخر عن المتابعة",$J$6:$J$205,"&lt;"&amp;J27)+COUNTIFS($K$6:K27,"متأخر عن المتابعة",$J$6:J27,J27),"")</f>
        <v/>
      </c>
    </row>
    <row r="28">
      <c r="A28" s="5" t="n"/>
      <c r="B28" s="5" t="n"/>
      <c r="C28" s="16" t="n"/>
      <c r="D28" s="13" t="n"/>
      <c r="E28" s="17">
        <f>IF(A28&amp;""="","",COUNTIFS('المواعيد'!$C$6:$C$1005,A28&amp;"",'المواعيد'!$F$6:$F$1005,"حضر"))</f>
        <v/>
      </c>
      <c r="F28" s="18">
        <f>IF(A28&amp;""="","",SUMIFS('المواعيد'!$J$6:$J$1005,'المواعيد'!$C$6:$C$1005,A28&amp;""))</f>
        <v/>
      </c>
      <c r="G28" s="18">
        <f>IF(A28&amp;""="","",SUMIFS('المواعيد'!$E$6:$E$1005,'المواعيد'!$C$6:$C$1005,A28&amp;""))</f>
        <v/>
      </c>
      <c r="H28" s="18">
        <f>IF(A28&amp;""="","",ROUND(F28-G28,2))</f>
        <v/>
      </c>
      <c r="I28" s="19">
        <f>IF(A28&amp;""="","",IFERROR(SUMIFS('المواعيد'!$A$6:$A$1005,'المواعيد'!$C$6:$C$1005,A28&amp;"",'المواعيد'!$N$6:$N$1005,1)/COUNTIFS('المواعيد'!$C$6:$C$1005,A28&amp;"",'المواعيد'!$N$6:$N$1005,1),""))</f>
        <v/>
      </c>
      <c r="J28" s="19">
        <f>IF(A28&amp;""="","",IFERROR(SUMIFS('المواعيد'!$G$6:$G$1005,'المواعيد'!$C$6:$C$1005,A28&amp;"",'المواعيد'!$M$6:$M$1005,1)/COUNTIFS('المواعيد'!$C$6:$C$1005,A28&amp;"",'المواعيد'!$M$6:$M$1005,1),""))</f>
        <v/>
      </c>
      <c r="K28" s="6">
        <f>IF(A28&amp;""="","",IF(NOT(ISNUMBER(J28)),"",IF(J28&lt;'الإعدادات'!$B$4,IF(COUNTIFS('المواعيد'!$C$6:$C$1005,A28&amp;"",'المواعيد'!$A$6:$A$1005,"&gt;="&amp;J28,'المواعيد'!$F$6:$F$1005,"حضر")=0,"متأخر عن المتابعة","تمت"),"قادمة")))</f>
        <v/>
      </c>
      <c r="L28" s="17">
        <f>IF(K28="متأخر عن المتابعة",COUNTIFS($K$6:$K$205,"متأخر عن المتابعة",$J$6:$J$205,"&lt;"&amp;J28)+COUNTIFS($K$6:K28,"متأخر عن المتابعة",$J$6:J28,J28),"")</f>
        <v/>
      </c>
    </row>
    <row r="29">
      <c r="A29" s="5" t="n"/>
      <c r="B29" s="5" t="n"/>
      <c r="C29" s="16" t="n"/>
      <c r="D29" s="13" t="n"/>
      <c r="E29" s="17">
        <f>IF(A29&amp;""="","",COUNTIFS('المواعيد'!$C$6:$C$1005,A29&amp;"",'المواعيد'!$F$6:$F$1005,"حضر"))</f>
        <v/>
      </c>
      <c r="F29" s="18">
        <f>IF(A29&amp;""="","",SUMIFS('المواعيد'!$J$6:$J$1005,'المواعيد'!$C$6:$C$1005,A29&amp;""))</f>
        <v/>
      </c>
      <c r="G29" s="18">
        <f>IF(A29&amp;""="","",SUMIFS('المواعيد'!$E$6:$E$1005,'المواعيد'!$C$6:$C$1005,A29&amp;""))</f>
        <v/>
      </c>
      <c r="H29" s="18">
        <f>IF(A29&amp;""="","",ROUND(F29-G29,2))</f>
        <v/>
      </c>
      <c r="I29" s="19">
        <f>IF(A29&amp;""="","",IFERROR(SUMIFS('المواعيد'!$A$6:$A$1005,'المواعيد'!$C$6:$C$1005,A29&amp;"",'المواعيد'!$N$6:$N$1005,1)/COUNTIFS('المواعيد'!$C$6:$C$1005,A29&amp;"",'المواعيد'!$N$6:$N$1005,1),""))</f>
        <v/>
      </c>
      <c r="J29" s="19">
        <f>IF(A29&amp;""="","",IFERROR(SUMIFS('المواعيد'!$G$6:$G$1005,'المواعيد'!$C$6:$C$1005,A29&amp;"",'المواعيد'!$M$6:$M$1005,1)/COUNTIFS('المواعيد'!$C$6:$C$1005,A29&amp;"",'المواعيد'!$M$6:$M$1005,1),""))</f>
        <v/>
      </c>
      <c r="K29" s="6">
        <f>IF(A29&amp;""="","",IF(NOT(ISNUMBER(J29)),"",IF(J29&lt;'الإعدادات'!$B$4,IF(COUNTIFS('المواعيد'!$C$6:$C$1005,A29&amp;"",'المواعيد'!$A$6:$A$1005,"&gt;="&amp;J29,'المواعيد'!$F$6:$F$1005,"حضر")=0,"متأخر عن المتابعة","تمت"),"قادمة")))</f>
        <v/>
      </c>
      <c r="L29" s="17">
        <f>IF(K29="متأخر عن المتابعة",COUNTIFS($K$6:$K$205,"متأخر عن المتابعة",$J$6:$J$205,"&lt;"&amp;J29)+COUNTIFS($K$6:K29,"متأخر عن المتابعة",$J$6:J29,J29),"")</f>
        <v/>
      </c>
    </row>
    <row r="30">
      <c r="A30" s="5" t="n"/>
      <c r="B30" s="5" t="n"/>
      <c r="C30" s="16" t="n"/>
      <c r="D30" s="13" t="n"/>
      <c r="E30" s="17">
        <f>IF(A30&amp;""="","",COUNTIFS('المواعيد'!$C$6:$C$1005,A30&amp;"",'المواعيد'!$F$6:$F$1005,"حضر"))</f>
        <v/>
      </c>
      <c r="F30" s="18">
        <f>IF(A30&amp;""="","",SUMIFS('المواعيد'!$J$6:$J$1005,'المواعيد'!$C$6:$C$1005,A30&amp;""))</f>
        <v/>
      </c>
      <c r="G30" s="18">
        <f>IF(A30&amp;""="","",SUMIFS('المواعيد'!$E$6:$E$1005,'المواعيد'!$C$6:$C$1005,A30&amp;""))</f>
        <v/>
      </c>
      <c r="H30" s="18">
        <f>IF(A30&amp;""="","",ROUND(F30-G30,2))</f>
        <v/>
      </c>
      <c r="I30" s="19">
        <f>IF(A30&amp;""="","",IFERROR(SUMIFS('المواعيد'!$A$6:$A$1005,'المواعيد'!$C$6:$C$1005,A30&amp;"",'المواعيد'!$N$6:$N$1005,1)/COUNTIFS('المواعيد'!$C$6:$C$1005,A30&amp;"",'المواعيد'!$N$6:$N$1005,1),""))</f>
        <v/>
      </c>
      <c r="J30" s="19">
        <f>IF(A30&amp;""="","",IFERROR(SUMIFS('المواعيد'!$G$6:$G$1005,'المواعيد'!$C$6:$C$1005,A30&amp;"",'المواعيد'!$M$6:$M$1005,1)/COUNTIFS('المواعيد'!$C$6:$C$1005,A30&amp;"",'المواعيد'!$M$6:$M$1005,1),""))</f>
        <v/>
      </c>
      <c r="K30" s="6">
        <f>IF(A30&amp;""="","",IF(NOT(ISNUMBER(J30)),"",IF(J30&lt;'الإعدادات'!$B$4,IF(COUNTIFS('المواعيد'!$C$6:$C$1005,A30&amp;"",'المواعيد'!$A$6:$A$1005,"&gt;="&amp;J30,'المواعيد'!$F$6:$F$1005,"حضر")=0,"متأخر عن المتابعة","تمت"),"قادمة")))</f>
        <v/>
      </c>
      <c r="L30" s="17">
        <f>IF(K30="متأخر عن المتابعة",COUNTIFS($K$6:$K$205,"متأخر عن المتابعة",$J$6:$J$205,"&lt;"&amp;J30)+COUNTIFS($K$6:K30,"متأخر عن المتابعة",$J$6:J30,J30),"")</f>
        <v/>
      </c>
    </row>
    <row r="31">
      <c r="A31" s="5" t="n"/>
      <c r="B31" s="5" t="n"/>
      <c r="C31" s="16" t="n"/>
      <c r="D31" s="13" t="n"/>
      <c r="E31" s="17">
        <f>IF(A31&amp;""="","",COUNTIFS('المواعيد'!$C$6:$C$1005,A31&amp;"",'المواعيد'!$F$6:$F$1005,"حضر"))</f>
        <v/>
      </c>
      <c r="F31" s="18">
        <f>IF(A31&amp;""="","",SUMIFS('المواعيد'!$J$6:$J$1005,'المواعيد'!$C$6:$C$1005,A31&amp;""))</f>
        <v/>
      </c>
      <c r="G31" s="18">
        <f>IF(A31&amp;""="","",SUMIFS('المواعيد'!$E$6:$E$1005,'المواعيد'!$C$6:$C$1005,A31&amp;""))</f>
        <v/>
      </c>
      <c r="H31" s="18">
        <f>IF(A31&amp;""="","",ROUND(F31-G31,2))</f>
        <v/>
      </c>
      <c r="I31" s="19">
        <f>IF(A31&amp;""="","",IFERROR(SUMIFS('المواعيد'!$A$6:$A$1005,'المواعيد'!$C$6:$C$1005,A31&amp;"",'المواعيد'!$N$6:$N$1005,1)/COUNTIFS('المواعيد'!$C$6:$C$1005,A31&amp;"",'المواعيد'!$N$6:$N$1005,1),""))</f>
        <v/>
      </c>
      <c r="J31" s="19">
        <f>IF(A31&amp;""="","",IFERROR(SUMIFS('المواعيد'!$G$6:$G$1005,'المواعيد'!$C$6:$C$1005,A31&amp;"",'المواعيد'!$M$6:$M$1005,1)/COUNTIFS('المواعيد'!$C$6:$C$1005,A31&amp;"",'المواعيد'!$M$6:$M$1005,1),""))</f>
        <v/>
      </c>
      <c r="K31" s="6">
        <f>IF(A31&amp;""="","",IF(NOT(ISNUMBER(J31)),"",IF(J31&lt;'الإعدادات'!$B$4,IF(COUNTIFS('المواعيد'!$C$6:$C$1005,A31&amp;"",'المواعيد'!$A$6:$A$1005,"&gt;="&amp;J31,'المواعيد'!$F$6:$F$1005,"حضر")=0,"متأخر عن المتابعة","تمت"),"قادمة")))</f>
        <v/>
      </c>
      <c r="L31" s="17">
        <f>IF(K31="متأخر عن المتابعة",COUNTIFS($K$6:$K$205,"متأخر عن المتابعة",$J$6:$J$205,"&lt;"&amp;J31)+COUNTIFS($K$6:K31,"متأخر عن المتابعة",$J$6:J31,J31),"")</f>
        <v/>
      </c>
    </row>
    <row r="32">
      <c r="A32" s="5" t="n"/>
      <c r="B32" s="5" t="n"/>
      <c r="C32" s="16" t="n"/>
      <c r="D32" s="13" t="n"/>
      <c r="E32" s="17">
        <f>IF(A32&amp;""="","",COUNTIFS('المواعيد'!$C$6:$C$1005,A32&amp;"",'المواعيد'!$F$6:$F$1005,"حضر"))</f>
        <v/>
      </c>
      <c r="F32" s="18">
        <f>IF(A32&amp;""="","",SUMIFS('المواعيد'!$J$6:$J$1005,'المواعيد'!$C$6:$C$1005,A32&amp;""))</f>
        <v/>
      </c>
      <c r="G32" s="18">
        <f>IF(A32&amp;""="","",SUMIFS('المواعيد'!$E$6:$E$1005,'المواعيد'!$C$6:$C$1005,A32&amp;""))</f>
        <v/>
      </c>
      <c r="H32" s="18">
        <f>IF(A32&amp;""="","",ROUND(F32-G32,2))</f>
        <v/>
      </c>
      <c r="I32" s="19">
        <f>IF(A32&amp;""="","",IFERROR(SUMIFS('المواعيد'!$A$6:$A$1005,'المواعيد'!$C$6:$C$1005,A32&amp;"",'المواعيد'!$N$6:$N$1005,1)/COUNTIFS('المواعيد'!$C$6:$C$1005,A32&amp;"",'المواعيد'!$N$6:$N$1005,1),""))</f>
        <v/>
      </c>
      <c r="J32" s="19">
        <f>IF(A32&amp;""="","",IFERROR(SUMIFS('المواعيد'!$G$6:$G$1005,'المواعيد'!$C$6:$C$1005,A32&amp;"",'المواعيد'!$M$6:$M$1005,1)/COUNTIFS('المواعيد'!$C$6:$C$1005,A32&amp;"",'المواعيد'!$M$6:$M$1005,1),""))</f>
        <v/>
      </c>
      <c r="K32" s="6">
        <f>IF(A32&amp;""="","",IF(NOT(ISNUMBER(J32)),"",IF(J32&lt;'الإعدادات'!$B$4,IF(COUNTIFS('المواعيد'!$C$6:$C$1005,A32&amp;"",'المواعيد'!$A$6:$A$1005,"&gt;="&amp;J32,'المواعيد'!$F$6:$F$1005,"حضر")=0,"متأخر عن المتابعة","تمت"),"قادمة")))</f>
        <v/>
      </c>
      <c r="L32" s="17">
        <f>IF(K32="متأخر عن المتابعة",COUNTIFS($K$6:$K$205,"متأخر عن المتابعة",$J$6:$J$205,"&lt;"&amp;J32)+COUNTIFS($K$6:K32,"متأخر عن المتابعة",$J$6:J32,J32),"")</f>
        <v/>
      </c>
    </row>
    <row r="33">
      <c r="A33" s="5" t="n"/>
      <c r="B33" s="5" t="n"/>
      <c r="C33" s="16" t="n"/>
      <c r="D33" s="13" t="n"/>
      <c r="E33" s="17">
        <f>IF(A33&amp;""="","",COUNTIFS('المواعيد'!$C$6:$C$1005,A33&amp;"",'المواعيد'!$F$6:$F$1005,"حضر"))</f>
        <v/>
      </c>
      <c r="F33" s="18">
        <f>IF(A33&amp;""="","",SUMIFS('المواعيد'!$J$6:$J$1005,'المواعيد'!$C$6:$C$1005,A33&amp;""))</f>
        <v/>
      </c>
      <c r="G33" s="18">
        <f>IF(A33&amp;""="","",SUMIFS('المواعيد'!$E$6:$E$1005,'المواعيد'!$C$6:$C$1005,A33&amp;""))</f>
        <v/>
      </c>
      <c r="H33" s="18">
        <f>IF(A33&amp;""="","",ROUND(F33-G33,2))</f>
        <v/>
      </c>
      <c r="I33" s="19">
        <f>IF(A33&amp;""="","",IFERROR(SUMIFS('المواعيد'!$A$6:$A$1005,'المواعيد'!$C$6:$C$1005,A33&amp;"",'المواعيد'!$N$6:$N$1005,1)/COUNTIFS('المواعيد'!$C$6:$C$1005,A33&amp;"",'المواعيد'!$N$6:$N$1005,1),""))</f>
        <v/>
      </c>
      <c r="J33" s="19">
        <f>IF(A33&amp;""="","",IFERROR(SUMIFS('المواعيد'!$G$6:$G$1005,'المواعيد'!$C$6:$C$1005,A33&amp;"",'المواعيد'!$M$6:$M$1005,1)/COUNTIFS('المواعيد'!$C$6:$C$1005,A33&amp;"",'المواعيد'!$M$6:$M$1005,1),""))</f>
        <v/>
      </c>
      <c r="K33" s="6">
        <f>IF(A33&amp;""="","",IF(NOT(ISNUMBER(J33)),"",IF(J33&lt;'الإعدادات'!$B$4,IF(COUNTIFS('المواعيد'!$C$6:$C$1005,A33&amp;"",'المواعيد'!$A$6:$A$1005,"&gt;="&amp;J33,'المواعيد'!$F$6:$F$1005,"حضر")=0,"متأخر عن المتابعة","تمت"),"قادمة")))</f>
        <v/>
      </c>
      <c r="L33" s="17">
        <f>IF(K33="متأخر عن المتابعة",COUNTIFS($K$6:$K$205,"متأخر عن المتابعة",$J$6:$J$205,"&lt;"&amp;J33)+COUNTIFS($K$6:K33,"متأخر عن المتابعة",$J$6:J33,J33),"")</f>
        <v/>
      </c>
    </row>
    <row r="34">
      <c r="A34" s="5" t="n"/>
      <c r="B34" s="5" t="n"/>
      <c r="C34" s="16" t="n"/>
      <c r="D34" s="13" t="n"/>
      <c r="E34" s="17">
        <f>IF(A34&amp;""="","",COUNTIFS('المواعيد'!$C$6:$C$1005,A34&amp;"",'المواعيد'!$F$6:$F$1005,"حضر"))</f>
        <v/>
      </c>
      <c r="F34" s="18">
        <f>IF(A34&amp;""="","",SUMIFS('المواعيد'!$J$6:$J$1005,'المواعيد'!$C$6:$C$1005,A34&amp;""))</f>
        <v/>
      </c>
      <c r="G34" s="18">
        <f>IF(A34&amp;""="","",SUMIFS('المواعيد'!$E$6:$E$1005,'المواعيد'!$C$6:$C$1005,A34&amp;""))</f>
        <v/>
      </c>
      <c r="H34" s="18">
        <f>IF(A34&amp;""="","",ROUND(F34-G34,2))</f>
        <v/>
      </c>
      <c r="I34" s="19">
        <f>IF(A34&amp;""="","",IFERROR(SUMIFS('المواعيد'!$A$6:$A$1005,'المواعيد'!$C$6:$C$1005,A34&amp;"",'المواعيد'!$N$6:$N$1005,1)/COUNTIFS('المواعيد'!$C$6:$C$1005,A34&amp;"",'المواعيد'!$N$6:$N$1005,1),""))</f>
        <v/>
      </c>
      <c r="J34" s="19">
        <f>IF(A34&amp;""="","",IFERROR(SUMIFS('المواعيد'!$G$6:$G$1005,'المواعيد'!$C$6:$C$1005,A34&amp;"",'المواعيد'!$M$6:$M$1005,1)/COUNTIFS('المواعيد'!$C$6:$C$1005,A34&amp;"",'المواعيد'!$M$6:$M$1005,1),""))</f>
        <v/>
      </c>
      <c r="K34" s="6">
        <f>IF(A34&amp;""="","",IF(NOT(ISNUMBER(J34)),"",IF(J34&lt;'الإعدادات'!$B$4,IF(COUNTIFS('المواعيد'!$C$6:$C$1005,A34&amp;"",'المواعيد'!$A$6:$A$1005,"&gt;="&amp;J34,'المواعيد'!$F$6:$F$1005,"حضر")=0,"متأخر عن المتابعة","تمت"),"قادمة")))</f>
        <v/>
      </c>
      <c r="L34" s="17">
        <f>IF(K34="متأخر عن المتابعة",COUNTIFS($K$6:$K$205,"متأخر عن المتابعة",$J$6:$J$205,"&lt;"&amp;J34)+COUNTIFS($K$6:K34,"متأخر عن المتابعة",$J$6:J34,J34),"")</f>
        <v/>
      </c>
    </row>
    <row r="35">
      <c r="A35" s="5" t="n"/>
      <c r="B35" s="5" t="n"/>
      <c r="C35" s="16" t="n"/>
      <c r="D35" s="13" t="n"/>
      <c r="E35" s="17">
        <f>IF(A35&amp;""="","",COUNTIFS('المواعيد'!$C$6:$C$1005,A35&amp;"",'المواعيد'!$F$6:$F$1005,"حضر"))</f>
        <v/>
      </c>
      <c r="F35" s="18">
        <f>IF(A35&amp;""="","",SUMIFS('المواعيد'!$J$6:$J$1005,'المواعيد'!$C$6:$C$1005,A35&amp;""))</f>
        <v/>
      </c>
      <c r="G35" s="18">
        <f>IF(A35&amp;""="","",SUMIFS('المواعيد'!$E$6:$E$1005,'المواعيد'!$C$6:$C$1005,A35&amp;""))</f>
        <v/>
      </c>
      <c r="H35" s="18">
        <f>IF(A35&amp;""="","",ROUND(F35-G35,2))</f>
        <v/>
      </c>
      <c r="I35" s="19">
        <f>IF(A35&amp;""="","",IFERROR(SUMIFS('المواعيد'!$A$6:$A$1005,'المواعيد'!$C$6:$C$1005,A35&amp;"",'المواعيد'!$N$6:$N$1005,1)/COUNTIFS('المواعيد'!$C$6:$C$1005,A35&amp;"",'المواعيد'!$N$6:$N$1005,1),""))</f>
        <v/>
      </c>
      <c r="J35" s="19">
        <f>IF(A35&amp;""="","",IFERROR(SUMIFS('المواعيد'!$G$6:$G$1005,'المواعيد'!$C$6:$C$1005,A35&amp;"",'المواعيد'!$M$6:$M$1005,1)/COUNTIFS('المواعيد'!$C$6:$C$1005,A35&amp;"",'المواعيد'!$M$6:$M$1005,1),""))</f>
        <v/>
      </c>
      <c r="K35" s="6">
        <f>IF(A35&amp;""="","",IF(NOT(ISNUMBER(J35)),"",IF(J35&lt;'الإعدادات'!$B$4,IF(COUNTIFS('المواعيد'!$C$6:$C$1005,A35&amp;"",'المواعيد'!$A$6:$A$1005,"&gt;="&amp;J35,'المواعيد'!$F$6:$F$1005,"حضر")=0,"متأخر عن المتابعة","تمت"),"قادمة")))</f>
        <v/>
      </c>
      <c r="L35" s="17">
        <f>IF(K35="متأخر عن المتابعة",COUNTIFS($K$6:$K$205,"متأخر عن المتابعة",$J$6:$J$205,"&lt;"&amp;J35)+COUNTIFS($K$6:K35,"متأخر عن المتابعة",$J$6:J35,J35),"")</f>
        <v/>
      </c>
    </row>
    <row r="36">
      <c r="A36" s="5" t="n"/>
      <c r="B36" s="5" t="n"/>
      <c r="C36" s="16" t="n"/>
      <c r="D36" s="13" t="n"/>
      <c r="E36" s="17">
        <f>IF(A36&amp;""="","",COUNTIFS('المواعيد'!$C$6:$C$1005,A36&amp;"",'المواعيد'!$F$6:$F$1005,"حضر"))</f>
        <v/>
      </c>
      <c r="F36" s="18">
        <f>IF(A36&amp;""="","",SUMIFS('المواعيد'!$J$6:$J$1005,'المواعيد'!$C$6:$C$1005,A36&amp;""))</f>
        <v/>
      </c>
      <c r="G36" s="18">
        <f>IF(A36&amp;""="","",SUMIFS('المواعيد'!$E$6:$E$1005,'المواعيد'!$C$6:$C$1005,A36&amp;""))</f>
        <v/>
      </c>
      <c r="H36" s="18">
        <f>IF(A36&amp;""="","",ROUND(F36-G36,2))</f>
        <v/>
      </c>
      <c r="I36" s="19">
        <f>IF(A36&amp;""="","",IFERROR(SUMIFS('المواعيد'!$A$6:$A$1005,'المواعيد'!$C$6:$C$1005,A36&amp;"",'المواعيد'!$N$6:$N$1005,1)/COUNTIFS('المواعيد'!$C$6:$C$1005,A36&amp;"",'المواعيد'!$N$6:$N$1005,1),""))</f>
        <v/>
      </c>
      <c r="J36" s="19">
        <f>IF(A36&amp;""="","",IFERROR(SUMIFS('المواعيد'!$G$6:$G$1005,'المواعيد'!$C$6:$C$1005,A36&amp;"",'المواعيد'!$M$6:$M$1005,1)/COUNTIFS('المواعيد'!$C$6:$C$1005,A36&amp;"",'المواعيد'!$M$6:$M$1005,1),""))</f>
        <v/>
      </c>
      <c r="K36" s="6">
        <f>IF(A36&amp;""="","",IF(NOT(ISNUMBER(J36)),"",IF(J36&lt;'الإعدادات'!$B$4,IF(COUNTIFS('المواعيد'!$C$6:$C$1005,A36&amp;"",'المواعيد'!$A$6:$A$1005,"&gt;="&amp;J36,'المواعيد'!$F$6:$F$1005,"حضر")=0,"متأخر عن المتابعة","تمت"),"قادمة")))</f>
        <v/>
      </c>
      <c r="L36" s="17">
        <f>IF(K36="متأخر عن المتابعة",COUNTIFS($K$6:$K$205,"متأخر عن المتابعة",$J$6:$J$205,"&lt;"&amp;J36)+COUNTIFS($K$6:K36,"متأخر عن المتابعة",$J$6:J36,J36),"")</f>
        <v/>
      </c>
    </row>
    <row r="37">
      <c r="A37" s="5" t="n"/>
      <c r="B37" s="5" t="n"/>
      <c r="C37" s="16" t="n"/>
      <c r="D37" s="13" t="n"/>
      <c r="E37" s="17">
        <f>IF(A37&amp;""="","",COUNTIFS('المواعيد'!$C$6:$C$1005,A37&amp;"",'المواعيد'!$F$6:$F$1005,"حضر"))</f>
        <v/>
      </c>
      <c r="F37" s="18">
        <f>IF(A37&amp;""="","",SUMIFS('المواعيد'!$J$6:$J$1005,'المواعيد'!$C$6:$C$1005,A37&amp;""))</f>
        <v/>
      </c>
      <c r="G37" s="18">
        <f>IF(A37&amp;""="","",SUMIFS('المواعيد'!$E$6:$E$1005,'المواعيد'!$C$6:$C$1005,A37&amp;""))</f>
        <v/>
      </c>
      <c r="H37" s="18">
        <f>IF(A37&amp;""="","",ROUND(F37-G37,2))</f>
        <v/>
      </c>
      <c r="I37" s="19">
        <f>IF(A37&amp;""="","",IFERROR(SUMIFS('المواعيد'!$A$6:$A$1005,'المواعيد'!$C$6:$C$1005,A37&amp;"",'المواعيد'!$N$6:$N$1005,1)/COUNTIFS('المواعيد'!$C$6:$C$1005,A37&amp;"",'المواعيد'!$N$6:$N$1005,1),""))</f>
        <v/>
      </c>
      <c r="J37" s="19">
        <f>IF(A37&amp;""="","",IFERROR(SUMIFS('المواعيد'!$G$6:$G$1005,'المواعيد'!$C$6:$C$1005,A37&amp;"",'المواعيد'!$M$6:$M$1005,1)/COUNTIFS('المواعيد'!$C$6:$C$1005,A37&amp;"",'المواعيد'!$M$6:$M$1005,1),""))</f>
        <v/>
      </c>
      <c r="K37" s="6">
        <f>IF(A37&amp;""="","",IF(NOT(ISNUMBER(J37)),"",IF(J37&lt;'الإعدادات'!$B$4,IF(COUNTIFS('المواعيد'!$C$6:$C$1005,A37&amp;"",'المواعيد'!$A$6:$A$1005,"&gt;="&amp;J37,'المواعيد'!$F$6:$F$1005,"حضر")=0,"متأخر عن المتابعة","تمت"),"قادمة")))</f>
        <v/>
      </c>
      <c r="L37" s="17">
        <f>IF(K37="متأخر عن المتابعة",COUNTIFS($K$6:$K$205,"متأخر عن المتابعة",$J$6:$J$205,"&lt;"&amp;J37)+COUNTIFS($K$6:K37,"متأخر عن المتابعة",$J$6:J37,J37),"")</f>
        <v/>
      </c>
    </row>
    <row r="38">
      <c r="A38" s="5" t="n"/>
      <c r="B38" s="5" t="n"/>
      <c r="C38" s="16" t="n"/>
      <c r="D38" s="13" t="n"/>
      <c r="E38" s="17">
        <f>IF(A38&amp;""="","",COUNTIFS('المواعيد'!$C$6:$C$1005,A38&amp;"",'المواعيد'!$F$6:$F$1005,"حضر"))</f>
        <v/>
      </c>
      <c r="F38" s="18">
        <f>IF(A38&amp;""="","",SUMIFS('المواعيد'!$J$6:$J$1005,'المواعيد'!$C$6:$C$1005,A38&amp;""))</f>
        <v/>
      </c>
      <c r="G38" s="18">
        <f>IF(A38&amp;""="","",SUMIFS('المواعيد'!$E$6:$E$1005,'المواعيد'!$C$6:$C$1005,A38&amp;""))</f>
        <v/>
      </c>
      <c r="H38" s="18">
        <f>IF(A38&amp;""="","",ROUND(F38-G38,2))</f>
        <v/>
      </c>
      <c r="I38" s="19">
        <f>IF(A38&amp;""="","",IFERROR(SUMIFS('المواعيد'!$A$6:$A$1005,'المواعيد'!$C$6:$C$1005,A38&amp;"",'المواعيد'!$N$6:$N$1005,1)/COUNTIFS('المواعيد'!$C$6:$C$1005,A38&amp;"",'المواعيد'!$N$6:$N$1005,1),""))</f>
        <v/>
      </c>
      <c r="J38" s="19">
        <f>IF(A38&amp;""="","",IFERROR(SUMIFS('المواعيد'!$G$6:$G$1005,'المواعيد'!$C$6:$C$1005,A38&amp;"",'المواعيد'!$M$6:$M$1005,1)/COUNTIFS('المواعيد'!$C$6:$C$1005,A38&amp;"",'المواعيد'!$M$6:$M$1005,1),""))</f>
        <v/>
      </c>
      <c r="K38" s="6">
        <f>IF(A38&amp;""="","",IF(NOT(ISNUMBER(J38)),"",IF(J38&lt;'الإعدادات'!$B$4,IF(COUNTIFS('المواعيد'!$C$6:$C$1005,A38&amp;"",'المواعيد'!$A$6:$A$1005,"&gt;="&amp;J38,'المواعيد'!$F$6:$F$1005,"حضر")=0,"متأخر عن المتابعة","تمت"),"قادمة")))</f>
        <v/>
      </c>
      <c r="L38" s="17">
        <f>IF(K38="متأخر عن المتابعة",COUNTIFS($K$6:$K$205,"متأخر عن المتابعة",$J$6:$J$205,"&lt;"&amp;J38)+COUNTIFS($K$6:K38,"متأخر عن المتابعة",$J$6:J38,J38),"")</f>
        <v/>
      </c>
    </row>
    <row r="39">
      <c r="A39" s="5" t="n"/>
      <c r="B39" s="5" t="n"/>
      <c r="C39" s="16" t="n"/>
      <c r="D39" s="13" t="n"/>
      <c r="E39" s="17">
        <f>IF(A39&amp;""="","",COUNTIFS('المواعيد'!$C$6:$C$1005,A39&amp;"",'المواعيد'!$F$6:$F$1005,"حضر"))</f>
        <v/>
      </c>
      <c r="F39" s="18">
        <f>IF(A39&amp;""="","",SUMIFS('المواعيد'!$J$6:$J$1005,'المواعيد'!$C$6:$C$1005,A39&amp;""))</f>
        <v/>
      </c>
      <c r="G39" s="18">
        <f>IF(A39&amp;""="","",SUMIFS('المواعيد'!$E$6:$E$1005,'المواعيد'!$C$6:$C$1005,A39&amp;""))</f>
        <v/>
      </c>
      <c r="H39" s="18">
        <f>IF(A39&amp;""="","",ROUND(F39-G39,2))</f>
        <v/>
      </c>
      <c r="I39" s="19">
        <f>IF(A39&amp;""="","",IFERROR(SUMIFS('المواعيد'!$A$6:$A$1005,'المواعيد'!$C$6:$C$1005,A39&amp;"",'المواعيد'!$N$6:$N$1005,1)/COUNTIFS('المواعيد'!$C$6:$C$1005,A39&amp;"",'المواعيد'!$N$6:$N$1005,1),""))</f>
        <v/>
      </c>
      <c r="J39" s="19">
        <f>IF(A39&amp;""="","",IFERROR(SUMIFS('المواعيد'!$G$6:$G$1005,'المواعيد'!$C$6:$C$1005,A39&amp;"",'المواعيد'!$M$6:$M$1005,1)/COUNTIFS('المواعيد'!$C$6:$C$1005,A39&amp;"",'المواعيد'!$M$6:$M$1005,1),""))</f>
        <v/>
      </c>
      <c r="K39" s="6">
        <f>IF(A39&amp;""="","",IF(NOT(ISNUMBER(J39)),"",IF(J39&lt;'الإعدادات'!$B$4,IF(COUNTIFS('المواعيد'!$C$6:$C$1005,A39&amp;"",'المواعيد'!$A$6:$A$1005,"&gt;="&amp;J39,'المواعيد'!$F$6:$F$1005,"حضر")=0,"متأخر عن المتابعة","تمت"),"قادمة")))</f>
        <v/>
      </c>
      <c r="L39" s="17">
        <f>IF(K39="متأخر عن المتابعة",COUNTIFS($K$6:$K$205,"متأخر عن المتابعة",$J$6:$J$205,"&lt;"&amp;J39)+COUNTIFS($K$6:K39,"متأخر عن المتابعة",$J$6:J39,J39),"")</f>
        <v/>
      </c>
    </row>
    <row r="40">
      <c r="A40" s="5" t="n"/>
      <c r="B40" s="5" t="n"/>
      <c r="C40" s="16" t="n"/>
      <c r="D40" s="13" t="n"/>
      <c r="E40" s="17">
        <f>IF(A40&amp;""="","",COUNTIFS('المواعيد'!$C$6:$C$1005,A40&amp;"",'المواعيد'!$F$6:$F$1005,"حضر"))</f>
        <v/>
      </c>
      <c r="F40" s="18">
        <f>IF(A40&amp;""="","",SUMIFS('المواعيد'!$J$6:$J$1005,'المواعيد'!$C$6:$C$1005,A40&amp;""))</f>
        <v/>
      </c>
      <c r="G40" s="18">
        <f>IF(A40&amp;""="","",SUMIFS('المواعيد'!$E$6:$E$1005,'المواعيد'!$C$6:$C$1005,A40&amp;""))</f>
        <v/>
      </c>
      <c r="H40" s="18">
        <f>IF(A40&amp;""="","",ROUND(F40-G40,2))</f>
        <v/>
      </c>
      <c r="I40" s="19">
        <f>IF(A40&amp;""="","",IFERROR(SUMIFS('المواعيد'!$A$6:$A$1005,'المواعيد'!$C$6:$C$1005,A40&amp;"",'المواعيد'!$N$6:$N$1005,1)/COUNTIFS('المواعيد'!$C$6:$C$1005,A40&amp;"",'المواعيد'!$N$6:$N$1005,1),""))</f>
        <v/>
      </c>
      <c r="J40" s="19">
        <f>IF(A40&amp;""="","",IFERROR(SUMIFS('المواعيد'!$G$6:$G$1005,'المواعيد'!$C$6:$C$1005,A40&amp;"",'المواعيد'!$M$6:$M$1005,1)/COUNTIFS('المواعيد'!$C$6:$C$1005,A40&amp;"",'المواعيد'!$M$6:$M$1005,1),""))</f>
        <v/>
      </c>
      <c r="K40" s="6">
        <f>IF(A40&amp;""="","",IF(NOT(ISNUMBER(J40)),"",IF(J40&lt;'الإعدادات'!$B$4,IF(COUNTIFS('المواعيد'!$C$6:$C$1005,A40&amp;"",'المواعيد'!$A$6:$A$1005,"&gt;="&amp;J40,'المواعيد'!$F$6:$F$1005,"حضر")=0,"متأخر عن المتابعة","تمت"),"قادمة")))</f>
        <v/>
      </c>
      <c r="L40" s="17">
        <f>IF(K40="متأخر عن المتابعة",COUNTIFS($K$6:$K$205,"متأخر عن المتابعة",$J$6:$J$205,"&lt;"&amp;J40)+COUNTIFS($K$6:K40,"متأخر عن المتابعة",$J$6:J40,J40),"")</f>
        <v/>
      </c>
    </row>
    <row r="41">
      <c r="A41" s="5" t="n"/>
      <c r="B41" s="5" t="n"/>
      <c r="C41" s="16" t="n"/>
      <c r="D41" s="13" t="n"/>
      <c r="E41" s="17">
        <f>IF(A41&amp;""="","",COUNTIFS('المواعيد'!$C$6:$C$1005,A41&amp;"",'المواعيد'!$F$6:$F$1005,"حضر"))</f>
        <v/>
      </c>
      <c r="F41" s="18">
        <f>IF(A41&amp;""="","",SUMIFS('المواعيد'!$J$6:$J$1005,'المواعيد'!$C$6:$C$1005,A41&amp;""))</f>
        <v/>
      </c>
      <c r="G41" s="18">
        <f>IF(A41&amp;""="","",SUMIFS('المواعيد'!$E$6:$E$1005,'المواعيد'!$C$6:$C$1005,A41&amp;""))</f>
        <v/>
      </c>
      <c r="H41" s="18">
        <f>IF(A41&amp;""="","",ROUND(F41-G41,2))</f>
        <v/>
      </c>
      <c r="I41" s="19">
        <f>IF(A41&amp;""="","",IFERROR(SUMIFS('المواعيد'!$A$6:$A$1005,'المواعيد'!$C$6:$C$1005,A41&amp;"",'المواعيد'!$N$6:$N$1005,1)/COUNTIFS('المواعيد'!$C$6:$C$1005,A41&amp;"",'المواعيد'!$N$6:$N$1005,1),""))</f>
        <v/>
      </c>
      <c r="J41" s="19">
        <f>IF(A41&amp;""="","",IFERROR(SUMIFS('المواعيد'!$G$6:$G$1005,'المواعيد'!$C$6:$C$1005,A41&amp;"",'المواعيد'!$M$6:$M$1005,1)/COUNTIFS('المواعيد'!$C$6:$C$1005,A41&amp;"",'المواعيد'!$M$6:$M$1005,1),""))</f>
        <v/>
      </c>
      <c r="K41" s="6">
        <f>IF(A41&amp;""="","",IF(NOT(ISNUMBER(J41)),"",IF(J41&lt;'الإعدادات'!$B$4,IF(COUNTIFS('المواعيد'!$C$6:$C$1005,A41&amp;"",'المواعيد'!$A$6:$A$1005,"&gt;="&amp;J41,'المواعيد'!$F$6:$F$1005,"حضر")=0,"متأخر عن المتابعة","تمت"),"قادمة")))</f>
        <v/>
      </c>
      <c r="L41" s="17">
        <f>IF(K41="متأخر عن المتابعة",COUNTIFS($K$6:$K$205,"متأخر عن المتابعة",$J$6:$J$205,"&lt;"&amp;J41)+COUNTIFS($K$6:K41,"متأخر عن المتابعة",$J$6:J41,J41),"")</f>
        <v/>
      </c>
    </row>
    <row r="42">
      <c r="A42" s="5" t="n"/>
      <c r="B42" s="5" t="n"/>
      <c r="C42" s="16" t="n"/>
      <c r="D42" s="13" t="n"/>
      <c r="E42" s="17">
        <f>IF(A42&amp;""="","",COUNTIFS('المواعيد'!$C$6:$C$1005,A42&amp;"",'المواعيد'!$F$6:$F$1005,"حضر"))</f>
        <v/>
      </c>
      <c r="F42" s="18">
        <f>IF(A42&amp;""="","",SUMIFS('المواعيد'!$J$6:$J$1005,'المواعيد'!$C$6:$C$1005,A42&amp;""))</f>
        <v/>
      </c>
      <c r="G42" s="18">
        <f>IF(A42&amp;""="","",SUMIFS('المواعيد'!$E$6:$E$1005,'المواعيد'!$C$6:$C$1005,A42&amp;""))</f>
        <v/>
      </c>
      <c r="H42" s="18">
        <f>IF(A42&amp;""="","",ROUND(F42-G42,2))</f>
        <v/>
      </c>
      <c r="I42" s="19">
        <f>IF(A42&amp;""="","",IFERROR(SUMIFS('المواعيد'!$A$6:$A$1005,'المواعيد'!$C$6:$C$1005,A42&amp;"",'المواعيد'!$N$6:$N$1005,1)/COUNTIFS('المواعيد'!$C$6:$C$1005,A42&amp;"",'المواعيد'!$N$6:$N$1005,1),""))</f>
        <v/>
      </c>
      <c r="J42" s="19">
        <f>IF(A42&amp;""="","",IFERROR(SUMIFS('المواعيد'!$G$6:$G$1005,'المواعيد'!$C$6:$C$1005,A42&amp;"",'المواعيد'!$M$6:$M$1005,1)/COUNTIFS('المواعيد'!$C$6:$C$1005,A42&amp;"",'المواعيد'!$M$6:$M$1005,1),""))</f>
        <v/>
      </c>
      <c r="K42" s="6">
        <f>IF(A42&amp;""="","",IF(NOT(ISNUMBER(J42)),"",IF(J42&lt;'الإعدادات'!$B$4,IF(COUNTIFS('المواعيد'!$C$6:$C$1005,A42&amp;"",'المواعيد'!$A$6:$A$1005,"&gt;="&amp;J42,'المواعيد'!$F$6:$F$1005,"حضر")=0,"متأخر عن المتابعة","تمت"),"قادمة")))</f>
        <v/>
      </c>
      <c r="L42" s="17">
        <f>IF(K42="متأخر عن المتابعة",COUNTIFS($K$6:$K$205,"متأخر عن المتابعة",$J$6:$J$205,"&lt;"&amp;J42)+COUNTIFS($K$6:K42,"متأخر عن المتابعة",$J$6:J42,J42),"")</f>
        <v/>
      </c>
    </row>
    <row r="43">
      <c r="A43" s="5" t="n"/>
      <c r="B43" s="5" t="n"/>
      <c r="C43" s="16" t="n"/>
      <c r="D43" s="13" t="n"/>
      <c r="E43" s="17">
        <f>IF(A43&amp;""="","",COUNTIFS('المواعيد'!$C$6:$C$1005,A43&amp;"",'المواعيد'!$F$6:$F$1005,"حضر"))</f>
        <v/>
      </c>
      <c r="F43" s="18">
        <f>IF(A43&amp;""="","",SUMIFS('المواعيد'!$J$6:$J$1005,'المواعيد'!$C$6:$C$1005,A43&amp;""))</f>
        <v/>
      </c>
      <c r="G43" s="18">
        <f>IF(A43&amp;""="","",SUMIFS('المواعيد'!$E$6:$E$1005,'المواعيد'!$C$6:$C$1005,A43&amp;""))</f>
        <v/>
      </c>
      <c r="H43" s="18">
        <f>IF(A43&amp;""="","",ROUND(F43-G43,2))</f>
        <v/>
      </c>
      <c r="I43" s="19">
        <f>IF(A43&amp;""="","",IFERROR(SUMIFS('المواعيد'!$A$6:$A$1005,'المواعيد'!$C$6:$C$1005,A43&amp;"",'المواعيد'!$N$6:$N$1005,1)/COUNTIFS('المواعيد'!$C$6:$C$1005,A43&amp;"",'المواعيد'!$N$6:$N$1005,1),""))</f>
        <v/>
      </c>
      <c r="J43" s="19">
        <f>IF(A43&amp;""="","",IFERROR(SUMIFS('المواعيد'!$G$6:$G$1005,'المواعيد'!$C$6:$C$1005,A43&amp;"",'المواعيد'!$M$6:$M$1005,1)/COUNTIFS('المواعيد'!$C$6:$C$1005,A43&amp;"",'المواعيد'!$M$6:$M$1005,1),""))</f>
        <v/>
      </c>
      <c r="K43" s="6">
        <f>IF(A43&amp;""="","",IF(NOT(ISNUMBER(J43)),"",IF(J43&lt;'الإعدادات'!$B$4,IF(COUNTIFS('المواعيد'!$C$6:$C$1005,A43&amp;"",'المواعيد'!$A$6:$A$1005,"&gt;="&amp;J43,'المواعيد'!$F$6:$F$1005,"حضر")=0,"متأخر عن المتابعة","تمت"),"قادمة")))</f>
        <v/>
      </c>
      <c r="L43" s="17">
        <f>IF(K43="متأخر عن المتابعة",COUNTIFS($K$6:$K$205,"متأخر عن المتابعة",$J$6:$J$205,"&lt;"&amp;J43)+COUNTIFS($K$6:K43,"متأخر عن المتابعة",$J$6:J43,J43),"")</f>
        <v/>
      </c>
    </row>
    <row r="44">
      <c r="A44" s="5" t="n"/>
      <c r="B44" s="5" t="n"/>
      <c r="C44" s="16" t="n"/>
      <c r="D44" s="13" t="n"/>
      <c r="E44" s="17">
        <f>IF(A44&amp;""="","",COUNTIFS('المواعيد'!$C$6:$C$1005,A44&amp;"",'المواعيد'!$F$6:$F$1005,"حضر"))</f>
        <v/>
      </c>
      <c r="F44" s="18">
        <f>IF(A44&amp;""="","",SUMIFS('المواعيد'!$J$6:$J$1005,'المواعيد'!$C$6:$C$1005,A44&amp;""))</f>
        <v/>
      </c>
      <c r="G44" s="18">
        <f>IF(A44&amp;""="","",SUMIFS('المواعيد'!$E$6:$E$1005,'المواعيد'!$C$6:$C$1005,A44&amp;""))</f>
        <v/>
      </c>
      <c r="H44" s="18">
        <f>IF(A44&amp;""="","",ROUND(F44-G44,2))</f>
        <v/>
      </c>
      <c r="I44" s="19">
        <f>IF(A44&amp;""="","",IFERROR(SUMIFS('المواعيد'!$A$6:$A$1005,'المواعيد'!$C$6:$C$1005,A44&amp;"",'المواعيد'!$N$6:$N$1005,1)/COUNTIFS('المواعيد'!$C$6:$C$1005,A44&amp;"",'المواعيد'!$N$6:$N$1005,1),""))</f>
        <v/>
      </c>
      <c r="J44" s="19">
        <f>IF(A44&amp;""="","",IFERROR(SUMIFS('المواعيد'!$G$6:$G$1005,'المواعيد'!$C$6:$C$1005,A44&amp;"",'المواعيد'!$M$6:$M$1005,1)/COUNTIFS('المواعيد'!$C$6:$C$1005,A44&amp;"",'المواعيد'!$M$6:$M$1005,1),""))</f>
        <v/>
      </c>
      <c r="K44" s="6">
        <f>IF(A44&amp;""="","",IF(NOT(ISNUMBER(J44)),"",IF(J44&lt;'الإعدادات'!$B$4,IF(COUNTIFS('المواعيد'!$C$6:$C$1005,A44&amp;"",'المواعيد'!$A$6:$A$1005,"&gt;="&amp;J44,'المواعيد'!$F$6:$F$1005,"حضر")=0,"متأخر عن المتابعة","تمت"),"قادمة")))</f>
        <v/>
      </c>
      <c r="L44" s="17">
        <f>IF(K44="متأخر عن المتابعة",COUNTIFS($K$6:$K$205,"متأخر عن المتابعة",$J$6:$J$205,"&lt;"&amp;J44)+COUNTIFS($K$6:K44,"متأخر عن المتابعة",$J$6:J44,J44),"")</f>
        <v/>
      </c>
    </row>
    <row r="45">
      <c r="A45" s="5" t="n"/>
      <c r="B45" s="5" t="n"/>
      <c r="C45" s="16" t="n"/>
      <c r="D45" s="13" t="n"/>
      <c r="E45" s="17">
        <f>IF(A45&amp;""="","",COUNTIFS('المواعيد'!$C$6:$C$1005,A45&amp;"",'المواعيد'!$F$6:$F$1005,"حضر"))</f>
        <v/>
      </c>
      <c r="F45" s="18">
        <f>IF(A45&amp;""="","",SUMIFS('المواعيد'!$J$6:$J$1005,'المواعيد'!$C$6:$C$1005,A45&amp;""))</f>
        <v/>
      </c>
      <c r="G45" s="18">
        <f>IF(A45&amp;""="","",SUMIFS('المواعيد'!$E$6:$E$1005,'المواعيد'!$C$6:$C$1005,A45&amp;""))</f>
        <v/>
      </c>
      <c r="H45" s="18">
        <f>IF(A45&amp;""="","",ROUND(F45-G45,2))</f>
        <v/>
      </c>
      <c r="I45" s="19">
        <f>IF(A45&amp;""="","",IFERROR(SUMIFS('المواعيد'!$A$6:$A$1005,'المواعيد'!$C$6:$C$1005,A45&amp;"",'المواعيد'!$N$6:$N$1005,1)/COUNTIFS('المواعيد'!$C$6:$C$1005,A45&amp;"",'المواعيد'!$N$6:$N$1005,1),""))</f>
        <v/>
      </c>
      <c r="J45" s="19">
        <f>IF(A45&amp;""="","",IFERROR(SUMIFS('المواعيد'!$G$6:$G$1005,'المواعيد'!$C$6:$C$1005,A45&amp;"",'المواعيد'!$M$6:$M$1005,1)/COUNTIFS('المواعيد'!$C$6:$C$1005,A45&amp;"",'المواعيد'!$M$6:$M$1005,1),""))</f>
        <v/>
      </c>
      <c r="K45" s="6">
        <f>IF(A45&amp;""="","",IF(NOT(ISNUMBER(J45)),"",IF(J45&lt;'الإعدادات'!$B$4,IF(COUNTIFS('المواعيد'!$C$6:$C$1005,A45&amp;"",'المواعيد'!$A$6:$A$1005,"&gt;="&amp;J45,'المواعيد'!$F$6:$F$1005,"حضر")=0,"متأخر عن المتابعة","تمت"),"قادمة")))</f>
        <v/>
      </c>
      <c r="L45" s="17">
        <f>IF(K45="متأخر عن المتابعة",COUNTIFS($K$6:$K$205,"متأخر عن المتابعة",$J$6:$J$205,"&lt;"&amp;J45)+COUNTIFS($K$6:K45,"متأخر عن المتابعة",$J$6:J45,J45),"")</f>
        <v/>
      </c>
    </row>
    <row r="46">
      <c r="A46" s="5" t="n"/>
      <c r="B46" s="5" t="n"/>
      <c r="C46" s="16" t="n"/>
      <c r="D46" s="13" t="n"/>
      <c r="E46" s="17">
        <f>IF(A46&amp;""="","",COUNTIFS('المواعيد'!$C$6:$C$1005,A46&amp;"",'المواعيد'!$F$6:$F$1005,"حضر"))</f>
        <v/>
      </c>
      <c r="F46" s="18">
        <f>IF(A46&amp;""="","",SUMIFS('المواعيد'!$J$6:$J$1005,'المواعيد'!$C$6:$C$1005,A46&amp;""))</f>
        <v/>
      </c>
      <c r="G46" s="18">
        <f>IF(A46&amp;""="","",SUMIFS('المواعيد'!$E$6:$E$1005,'المواعيد'!$C$6:$C$1005,A46&amp;""))</f>
        <v/>
      </c>
      <c r="H46" s="18">
        <f>IF(A46&amp;""="","",ROUND(F46-G46,2))</f>
        <v/>
      </c>
      <c r="I46" s="19">
        <f>IF(A46&amp;""="","",IFERROR(SUMIFS('المواعيد'!$A$6:$A$1005,'المواعيد'!$C$6:$C$1005,A46&amp;"",'المواعيد'!$N$6:$N$1005,1)/COUNTIFS('المواعيد'!$C$6:$C$1005,A46&amp;"",'المواعيد'!$N$6:$N$1005,1),""))</f>
        <v/>
      </c>
      <c r="J46" s="19">
        <f>IF(A46&amp;""="","",IFERROR(SUMIFS('المواعيد'!$G$6:$G$1005,'المواعيد'!$C$6:$C$1005,A46&amp;"",'المواعيد'!$M$6:$M$1005,1)/COUNTIFS('المواعيد'!$C$6:$C$1005,A46&amp;"",'المواعيد'!$M$6:$M$1005,1),""))</f>
        <v/>
      </c>
      <c r="K46" s="6">
        <f>IF(A46&amp;""="","",IF(NOT(ISNUMBER(J46)),"",IF(J46&lt;'الإعدادات'!$B$4,IF(COUNTIFS('المواعيد'!$C$6:$C$1005,A46&amp;"",'المواعيد'!$A$6:$A$1005,"&gt;="&amp;J46,'المواعيد'!$F$6:$F$1005,"حضر")=0,"متأخر عن المتابعة","تمت"),"قادمة")))</f>
        <v/>
      </c>
      <c r="L46" s="17">
        <f>IF(K46="متأخر عن المتابعة",COUNTIFS($K$6:$K$205,"متأخر عن المتابعة",$J$6:$J$205,"&lt;"&amp;J46)+COUNTIFS($K$6:K46,"متأخر عن المتابعة",$J$6:J46,J46),"")</f>
        <v/>
      </c>
    </row>
    <row r="47">
      <c r="A47" s="5" t="n"/>
      <c r="B47" s="5" t="n"/>
      <c r="C47" s="16" t="n"/>
      <c r="D47" s="13" t="n"/>
      <c r="E47" s="17">
        <f>IF(A47&amp;""="","",COUNTIFS('المواعيد'!$C$6:$C$1005,A47&amp;"",'المواعيد'!$F$6:$F$1005,"حضر"))</f>
        <v/>
      </c>
      <c r="F47" s="18">
        <f>IF(A47&amp;""="","",SUMIFS('المواعيد'!$J$6:$J$1005,'المواعيد'!$C$6:$C$1005,A47&amp;""))</f>
        <v/>
      </c>
      <c r="G47" s="18">
        <f>IF(A47&amp;""="","",SUMIFS('المواعيد'!$E$6:$E$1005,'المواعيد'!$C$6:$C$1005,A47&amp;""))</f>
        <v/>
      </c>
      <c r="H47" s="18">
        <f>IF(A47&amp;""="","",ROUND(F47-G47,2))</f>
        <v/>
      </c>
      <c r="I47" s="19">
        <f>IF(A47&amp;""="","",IFERROR(SUMIFS('المواعيد'!$A$6:$A$1005,'المواعيد'!$C$6:$C$1005,A47&amp;"",'المواعيد'!$N$6:$N$1005,1)/COUNTIFS('المواعيد'!$C$6:$C$1005,A47&amp;"",'المواعيد'!$N$6:$N$1005,1),""))</f>
        <v/>
      </c>
      <c r="J47" s="19">
        <f>IF(A47&amp;""="","",IFERROR(SUMIFS('المواعيد'!$G$6:$G$1005,'المواعيد'!$C$6:$C$1005,A47&amp;"",'المواعيد'!$M$6:$M$1005,1)/COUNTIFS('المواعيد'!$C$6:$C$1005,A47&amp;"",'المواعيد'!$M$6:$M$1005,1),""))</f>
        <v/>
      </c>
      <c r="K47" s="6">
        <f>IF(A47&amp;""="","",IF(NOT(ISNUMBER(J47)),"",IF(J47&lt;'الإعدادات'!$B$4,IF(COUNTIFS('المواعيد'!$C$6:$C$1005,A47&amp;"",'المواعيد'!$A$6:$A$1005,"&gt;="&amp;J47,'المواعيد'!$F$6:$F$1005,"حضر")=0,"متأخر عن المتابعة","تمت"),"قادمة")))</f>
        <v/>
      </c>
      <c r="L47" s="17">
        <f>IF(K47="متأخر عن المتابعة",COUNTIFS($K$6:$K$205,"متأخر عن المتابعة",$J$6:$J$205,"&lt;"&amp;J47)+COUNTIFS($K$6:K47,"متأخر عن المتابعة",$J$6:J47,J47),"")</f>
        <v/>
      </c>
    </row>
    <row r="48">
      <c r="A48" s="5" t="n"/>
      <c r="B48" s="5" t="n"/>
      <c r="C48" s="16" t="n"/>
      <c r="D48" s="13" t="n"/>
      <c r="E48" s="17">
        <f>IF(A48&amp;""="","",COUNTIFS('المواعيد'!$C$6:$C$1005,A48&amp;"",'المواعيد'!$F$6:$F$1005,"حضر"))</f>
        <v/>
      </c>
      <c r="F48" s="18">
        <f>IF(A48&amp;""="","",SUMIFS('المواعيد'!$J$6:$J$1005,'المواعيد'!$C$6:$C$1005,A48&amp;""))</f>
        <v/>
      </c>
      <c r="G48" s="18">
        <f>IF(A48&amp;""="","",SUMIFS('المواعيد'!$E$6:$E$1005,'المواعيد'!$C$6:$C$1005,A48&amp;""))</f>
        <v/>
      </c>
      <c r="H48" s="18">
        <f>IF(A48&amp;""="","",ROUND(F48-G48,2))</f>
        <v/>
      </c>
      <c r="I48" s="19">
        <f>IF(A48&amp;""="","",IFERROR(SUMIFS('المواعيد'!$A$6:$A$1005,'المواعيد'!$C$6:$C$1005,A48&amp;"",'المواعيد'!$N$6:$N$1005,1)/COUNTIFS('المواعيد'!$C$6:$C$1005,A48&amp;"",'المواعيد'!$N$6:$N$1005,1),""))</f>
        <v/>
      </c>
      <c r="J48" s="19">
        <f>IF(A48&amp;""="","",IFERROR(SUMIFS('المواعيد'!$G$6:$G$1005,'المواعيد'!$C$6:$C$1005,A48&amp;"",'المواعيد'!$M$6:$M$1005,1)/COUNTIFS('المواعيد'!$C$6:$C$1005,A48&amp;"",'المواعيد'!$M$6:$M$1005,1),""))</f>
        <v/>
      </c>
      <c r="K48" s="6">
        <f>IF(A48&amp;""="","",IF(NOT(ISNUMBER(J48)),"",IF(J48&lt;'الإعدادات'!$B$4,IF(COUNTIFS('المواعيد'!$C$6:$C$1005,A48&amp;"",'المواعيد'!$A$6:$A$1005,"&gt;="&amp;J48,'المواعيد'!$F$6:$F$1005,"حضر")=0,"متأخر عن المتابعة","تمت"),"قادمة")))</f>
        <v/>
      </c>
      <c r="L48" s="17">
        <f>IF(K48="متأخر عن المتابعة",COUNTIFS($K$6:$K$205,"متأخر عن المتابعة",$J$6:$J$205,"&lt;"&amp;J48)+COUNTIFS($K$6:K48,"متأخر عن المتابعة",$J$6:J48,J48),"")</f>
        <v/>
      </c>
    </row>
    <row r="49">
      <c r="A49" s="5" t="n"/>
      <c r="B49" s="5" t="n"/>
      <c r="C49" s="16" t="n"/>
      <c r="D49" s="13" t="n"/>
      <c r="E49" s="17">
        <f>IF(A49&amp;""="","",COUNTIFS('المواعيد'!$C$6:$C$1005,A49&amp;"",'المواعيد'!$F$6:$F$1005,"حضر"))</f>
        <v/>
      </c>
      <c r="F49" s="18">
        <f>IF(A49&amp;""="","",SUMIFS('المواعيد'!$J$6:$J$1005,'المواعيد'!$C$6:$C$1005,A49&amp;""))</f>
        <v/>
      </c>
      <c r="G49" s="18">
        <f>IF(A49&amp;""="","",SUMIFS('المواعيد'!$E$6:$E$1005,'المواعيد'!$C$6:$C$1005,A49&amp;""))</f>
        <v/>
      </c>
      <c r="H49" s="18">
        <f>IF(A49&amp;""="","",ROUND(F49-G49,2))</f>
        <v/>
      </c>
      <c r="I49" s="19">
        <f>IF(A49&amp;""="","",IFERROR(SUMIFS('المواعيد'!$A$6:$A$1005,'المواعيد'!$C$6:$C$1005,A49&amp;"",'المواعيد'!$N$6:$N$1005,1)/COUNTIFS('المواعيد'!$C$6:$C$1005,A49&amp;"",'المواعيد'!$N$6:$N$1005,1),""))</f>
        <v/>
      </c>
      <c r="J49" s="19">
        <f>IF(A49&amp;""="","",IFERROR(SUMIFS('المواعيد'!$G$6:$G$1005,'المواعيد'!$C$6:$C$1005,A49&amp;"",'المواعيد'!$M$6:$M$1005,1)/COUNTIFS('المواعيد'!$C$6:$C$1005,A49&amp;"",'المواعيد'!$M$6:$M$1005,1),""))</f>
        <v/>
      </c>
      <c r="K49" s="6">
        <f>IF(A49&amp;""="","",IF(NOT(ISNUMBER(J49)),"",IF(J49&lt;'الإعدادات'!$B$4,IF(COUNTIFS('المواعيد'!$C$6:$C$1005,A49&amp;"",'المواعيد'!$A$6:$A$1005,"&gt;="&amp;J49,'المواعيد'!$F$6:$F$1005,"حضر")=0,"متأخر عن المتابعة","تمت"),"قادمة")))</f>
        <v/>
      </c>
      <c r="L49" s="17">
        <f>IF(K49="متأخر عن المتابعة",COUNTIFS($K$6:$K$205,"متأخر عن المتابعة",$J$6:$J$205,"&lt;"&amp;J49)+COUNTIFS($K$6:K49,"متأخر عن المتابعة",$J$6:J49,J49),"")</f>
        <v/>
      </c>
    </row>
    <row r="50">
      <c r="A50" s="5" t="n"/>
      <c r="B50" s="5" t="n"/>
      <c r="C50" s="16" t="n"/>
      <c r="D50" s="13" t="n"/>
      <c r="E50" s="17">
        <f>IF(A50&amp;""="","",COUNTIFS('المواعيد'!$C$6:$C$1005,A50&amp;"",'المواعيد'!$F$6:$F$1005,"حضر"))</f>
        <v/>
      </c>
      <c r="F50" s="18">
        <f>IF(A50&amp;""="","",SUMIFS('المواعيد'!$J$6:$J$1005,'المواعيد'!$C$6:$C$1005,A50&amp;""))</f>
        <v/>
      </c>
      <c r="G50" s="18">
        <f>IF(A50&amp;""="","",SUMIFS('المواعيد'!$E$6:$E$1005,'المواعيد'!$C$6:$C$1005,A50&amp;""))</f>
        <v/>
      </c>
      <c r="H50" s="18">
        <f>IF(A50&amp;""="","",ROUND(F50-G50,2))</f>
        <v/>
      </c>
      <c r="I50" s="19">
        <f>IF(A50&amp;""="","",IFERROR(SUMIFS('المواعيد'!$A$6:$A$1005,'المواعيد'!$C$6:$C$1005,A50&amp;"",'المواعيد'!$N$6:$N$1005,1)/COUNTIFS('المواعيد'!$C$6:$C$1005,A50&amp;"",'المواعيد'!$N$6:$N$1005,1),""))</f>
        <v/>
      </c>
      <c r="J50" s="19">
        <f>IF(A50&amp;""="","",IFERROR(SUMIFS('المواعيد'!$G$6:$G$1005,'المواعيد'!$C$6:$C$1005,A50&amp;"",'المواعيد'!$M$6:$M$1005,1)/COUNTIFS('المواعيد'!$C$6:$C$1005,A50&amp;"",'المواعيد'!$M$6:$M$1005,1),""))</f>
        <v/>
      </c>
      <c r="K50" s="6">
        <f>IF(A50&amp;""="","",IF(NOT(ISNUMBER(J50)),"",IF(J50&lt;'الإعدادات'!$B$4,IF(COUNTIFS('المواعيد'!$C$6:$C$1005,A50&amp;"",'المواعيد'!$A$6:$A$1005,"&gt;="&amp;J50,'المواعيد'!$F$6:$F$1005,"حضر")=0,"متأخر عن المتابعة","تمت"),"قادمة")))</f>
        <v/>
      </c>
      <c r="L50" s="17">
        <f>IF(K50="متأخر عن المتابعة",COUNTIFS($K$6:$K$205,"متأخر عن المتابعة",$J$6:$J$205,"&lt;"&amp;J50)+COUNTIFS($K$6:K50,"متأخر عن المتابعة",$J$6:J50,J50),"")</f>
        <v/>
      </c>
    </row>
    <row r="51">
      <c r="A51" s="5" t="n"/>
      <c r="B51" s="5" t="n"/>
      <c r="C51" s="16" t="n"/>
      <c r="D51" s="13" t="n"/>
      <c r="E51" s="17">
        <f>IF(A51&amp;""="","",COUNTIFS('المواعيد'!$C$6:$C$1005,A51&amp;"",'المواعيد'!$F$6:$F$1005,"حضر"))</f>
        <v/>
      </c>
      <c r="F51" s="18">
        <f>IF(A51&amp;""="","",SUMIFS('المواعيد'!$J$6:$J$1005,'المواعيد'!$C$6:$C$1005,A51&amp;""))</f>
        <v/>
      </c>
      <c r="G51" s="18">
        <f>IF(A51&amp;""="","",SUMIFS('المواعيد'!$E$6:$E$1005,'المواعيد'!$C$6:$C$1005,A51&amp;""))</f>
        <v/>
      </c>
      <c r="H51" s="18">
        <f>IF(A51&amp;""="","",ROUND(F51-G51,2))</f>
        <v/>
      </c>
      <c r="I51" s="19">
        <f>IF(A51&amp;""="","",IFERROR(SUMIFS('المواعيد'!$A$6:$A$1005,'المواعيد'!$C$6:$C$1005,A51&amp;"",'المواعيد'!$N$6:$N$1005,1)/COUNTIFS('المواعيد'!$C$6:$C$1005,A51&amp;"",'المواعيد'!$N$6:$N$1005,1),""))</f>
        <v/>
      </c>
      <c r="J51" s="19">
        <f>IF(A51&amp;""="","",IFERROR(SUMIFS('المواعيد'!$G$6:$G$1005,'المواعيد'!$C$6:$C$1005,A51&amp;"",'المواعيد'!$M$6:$M$1005,1)/COUNTIFS('المواعيد'!$C$6:$C$1005,A51&amp;"",'المواعيد'!$M$6:$M$1005,1),""))</f>
        <v/>
      </c>
      <c r="K51" s="6">
        <f>IF(A51&amp;""="","",IF(NOT(ISNUMBER(J51)),"",IF(J51&lt;'الإعدادات'!$B$4,IF(COUNTIFS('المواعيد'!$C$6:$C$1005,A51&amp;"",'المواعيد'!$A$6:$A$1005,"&gt;="&amp;J51,'المواعيد'!$F$6:$F$1005,"حضر")=0,"متأخر عن المتابعة","تمت"),"قادمة")))</f>
        <v/>
      </c>
      <c r="L51" s="17">
        <f>IF(K51="متأخر عن المتابعة",COUNTIFS($K$6:$K$205,"متأخر عن المتابعة",$J$6:$J$205,"&lt;"&amp;J51)+COUNTIFS($K$6:K51,"متأخر عن المتابعة",$J$6:J51,J51),"")</f>
        <v/>
      </c>
    </row>
    <row r="52">
      <c r="A52" s="5" t="n"/>
      <c r="B52" s="5" t="n"/>
      <c r="C52" s="16" t="n"/>
      <c r="D52" s="13" t="n"/>
      <c r="E52" s="17">
        <f>IF(A52&amp;""="","",COUNTIFS('المواعيد'!$C$6:$C$1005,A52&amp;"",'المواعيد'!$F$6:$F$1005,"حضر"))</f>
        <v/>
      </c>
      <c r="F52" s="18">
        <f>IF(A52&amp;""="","",SUMIFS('المواعيد'!$J$6:$J$1005,'المواعيد'!$C$6:$C$1005,A52&amp;""))</f>
        <v/>
      </c>
      <c r="G52" s="18">
        <f>IF(A52&amp;""="","",SUMIFS('المواعيد'!$E$6:$E$1005,'المواعيد'!$C$6:$C$1005,A52&amp;""))</f>
        <v/>
      </c>
      <c r="H52" s="18">
        <f>IF(A52&amp;""="","",ROUND(F52-G52,2))</f>
        <v/>
      </c>
      <c r="I52" s="19">
        <f>IF(A52&amp;""="","",IFERROR(SUMIFS('المواعيد'!$A$6:$A$1005,'المواعيد'!$C$6:$C$1005,A52&amp;"",'المواعيد'!$N$6:$N$1005,1)/COUNTIFS('المواعيد'!$C$6:$C$1005,A52&amp;"",'المواعيد'!$N$6:$N$1005,1),""))</f>
        <v/>
      </c>
      <c r="J52" s="19">
        <f>IF(A52&amp;""="","",IFERROR(SUMIFS('المواعيد'!$G$6:$G$1005,'المواعيد'!$C$6:$C$1005,A52&amp;"",'المواعيد'!$M$6:$M$1005,1)/COUNTIFS('المواعيد'!$C$6:$C$1005,A52&amp;"",'المواعيد'!$M$6:$M$1005,1),""))</f>
        <v/>
      </c>
      <c r="K52" s="6">
        <f>IF(A52&amp;""="","",IF(NOT(ISNUMBER(J52)),"",IF(J52&lt;'الإعدادات'!$B$4,IF(COUNTIFS('المواعيد'!$C$6:$C$1005,A52&amp;"",'المواعيد'!$A$6:$A$1005,"&gt;="&amp;J52,'المواعيد'!$F$6:$F$1005,"حضر")=0,"متأخر عن المتابعة","تمت"),"قادمة")))</f>
        <v/>
      </c>
      <c r="L52" s="17">
        <f>IF(K52="متأخر عن المتابعة",COUNTIFS($K$6:$K$205,"متأخر عن المتابعة",$J$6:$J$205,"&lt;"&amp;J52)+COUNTIFS($K$6:K52,"متأخر عن المتابعة",$J$6:J52,J52),"")</f>
        <v/>
      </c>
    </row>
    <row r="53">
      <c r="A53" s="5" t="n"/>
      <c r="B53" s="5" t="n"/>
      <c r="C53" s="16" t="n"/>
      <c r="D53" s="13" t="n"/>
      <c r="E53" s="17">
        <f>IF(A53&amp;""="","",COUNTIFS('المواعيد'!$C$6:$C$1005,A53&amp;"",'المواعيد'!$F$6:$F$1005,"حضر"))</f>
        <v/>
      </c>
      <c r="F53" s="18">
        <f>IF(A53&amp;""="","",SUMIFS('المواعيد'!$J$6:$J$1005,'المواعيد'!$C$6:$C$1005,A53&amp;""))</f>
        <v/>
      </c>
      <c r="G53" s="18">
        <f>IF(A53&amp;""="","",SUMIFS('المواعيد'!$E$6:$E$1005,'المواعيد'!$C$6:$C$1005,A53&amp;""))</f>
        <v/>
      </c>
      <c r="H53" s="18">
        <f>IF(A53&amp;""="","",ROUND(F53-G53,2))</f>
        <v/>
      </c>
      <c r="I53" s="19">
        <f>IF(A53&amp;""="","",IFERROR(SUMIFS('المواعيد'!$A$6:$A$1005,'المواعيد'!$C$6:$C$1005,A53&amp;"",'المواعيد'!$N$6:$N$1005,1)/COUNTIFS('المواعيد'!$C$6:$C$1005,A53&amp;"",'المواعيد'!$N$6:$N$1005,1),""))</f>
        <v/>
      </c>
      <c r="J53" s="19">
        <f>IF(A53&amp;""="","",IFERROR(SUMIFS('المواعيد'!$G$6:$G$1005,'المواعيد'!$C$6:$C$1005,A53&amp;"",'المواعيد'!$M$6:$M$1005,1)/COUNTIFS('المواعيد'!$C$6:$C$1005,A53&amp;"",'المواعيد'!$M$6:$M$1005,1),""))</f>
        <v/>
      </c>
      <c r="K53" s="6">
        <f>IF(A53&amp;""="","",IF(NOT(ISNUMBER(J53)),"",IF(J53&lt;'الإعدادات'!$B$4,IF(COUNTIFS('المواعيد'!$C$6:$C$1005,A53&amp;"",'المواعيد'!$A$6:$A$1005,"&gt;="&amp;J53,'المواعيد'!$F$6:$F$1005,"حضر")=0,"متأخر عن المتابعة","تمت"),"قادمة")))</f>
        <v/>
      </c>
      <c r="L53" s="17">
        <f>IF(K53="متأخر عن المتابعة",COUNTIFS($K$6:$K$205,"متأخر عن المتابعة",$J$6:$J$205,"&lt;"&amp;J53)+COUNTIFS($K$6:K53,"متأخر عن المتابعة",$J$6:J53,J53),"")</f>
        <v/>
      </c>
    </row>
    <row r="54">
      <c r="A54" s="5" t="n"/>
      <c r="B54" s="5" t="n"/>
      <c r="C54" s="16" t="n"/>
      <c r="D54" s="13" t="n"/>
      <c r="E54" s="17">
        <f>IF(A54&amp;""="","",COUNTIFS('المواعيد'!$C$6:$C$1005,A54&amp;"",'المواعيد'!$F$6:$F$1005,"حضر"))</f>
        <v/>
      </c>
      <c r="F54" s="18">
        <f>IF(A54&amp;""="","",SUMIFS('المواعيد'!$J$6:$J$1005,'المواعيد'!$C$6:$C$1005,A54&amp;""))</f>
        <v/>
      </c>
      <c r="G54" s="18">
        <f>IF(A54&amp;""="","",SUMIFS('المواعيد'!$E$6:$E$1005,'المواعيد'!$C$6:$C$1005,A54&amp;""))</f>
        <v/>
      </c>
      <c r="H54" s="18">
        <f>IF(A54&amp;""="","",ROUND(F54-G54,2))</f>
        <v/>
      </c>
      <c r="I54" s="19">
        <f>IF(A54&amp;""="","",IFERROR(SUMIFS('المواعيد'!$A$6:$A$1005,'المواعيد'!$C$6:$C$1005,A54&amp;"",'المواعيد'!$N$6:$N$1005,1)/COUNTIFS('المواعيد'!$C$6:$C$1005,A54&amp;"",'المواعيد'!$N$6:$N$1005,1),""))</f>
        <v/>
      </c>
      <c r="J54" s="19">
        <f>IF(A54&amp;""="","",IFERROR(SUMIFS('المواعيد'!$G$6:$G$1005,'المواعيد'!$C$6:$C$1005,A54&amp;"",'المواعيد'!$M$6:$M$1005,1)/COUNTIFS('المواعيد'!$C$6:$C$1005,A54&amp;"",'المواعيد'!$M$6:$M$1005,1),""))</f>
        <v/>
      </c>
      <c r="K54" s="6">
        <f>IF(A54&amp;""="","",IF(NOT(ISNUMBER(J54)),"",IF(J54&lt;'الإعدادات'!$B$4,IF(COUNTIFS('المواعيد'!$C$6:$C$1005,A54&amp;"",'المواعيد'!$A$6:$A$1005,"&gt;="&amp;J54,'المواعيد'!$F$6:$F$1005,"حضر")=0,"متأخر عن المتابعة","تمت"),"قادمة")))</f>
        <v/>
      </c>
      <c r="L54" s="17">
        <f>IF(K54="متأخر عن المتابعة",COUNTIFS($K$6:$K$205,"متأخر عن المتابعة",$J$6:$J$205,"&lt;"&amp;J54)+COUNTIFS($K$6:K54,"متأخر عن المتابعة",$J$6:J54,J54),"")</f>
        <v/>
      </c>
    </row>
    <row r="55">
      <c r="A55" s="5" t="n"/>
      <c r="B55" s="5" t="n"/>
      <c r="C55" s="16" t="n"/>
      <c r="D55" s="13" t="n"/>
      <c r="E55" s="17">
        <f>IF(A55&amp;""="","",COUNTIFS('المواعيد'!$C$6:$C$1005,A55&amp;"",'المواعيد'!$F$6:$F$1005,"حضر"))</f>
        <v/>
      </c>
      <c r="F55" s="18">
        <f>IF(A55&amp;""="","",SUMIFS('المواعيد'!$J$6:$J$1005,'المواعيد'!$C$6:$C$1005,A55&amp;""))</f>
        <v/>
      </c>
      <c r="G55" s="18">
        <f>IF(A55&amp;""="","",SUMIFS('المواعيد'!$E$6:$E$1005,'المواعيد'!$C$6:$C$1005,A55&amp;""))</f>
        <v/>
      </c>
      <c r="H55" s="18">
        <f>IF(A55&amp;""="","",ROUND(F55-G55,2))</f>
        <v/>
      </c>
      <c r="I55" s="19">
        <f>IF(A55&amp;""="","",IFERROR(SUMIFS('المواعيد'!$A$6:$A$1005,'المواعيد'!$C$6:$C$1005,A55&amp;"",'المواعيد'!$N$6:$N$1005,1)/COUNTIFS('المواعيد'!$C$6:$C$1005,A55&amp;"",'المواعيد'!$N$6:$N$1005,1),""))</f>
        <v/>
      </c>
      <c r="J55" s="19">
        <f>IF(A55&amp;""="","",IFERROR(SUMIFS('المواعيد'!$G$6:$G$1005,'المواعيد'!$C$6:$C$1005,A55&amp;"",'المواعيد'!$M$6:$M$1005,1)/COUNTIFS('المواعيد'!$C$6:$C$1005,A55&amp;"",'المواعيد'!$M$6:$M$1005,1),""))</f>
        <v/>
      </c>
      <c r="K55" s="6">
        <f>IF(A55&amp;""="","",IF(NOT(ISNUMBER(J55)),"",IF(J55&lt;'الإعدادات'!$B$4,IF(COUNTIFS('المواعيد'!$C$6:$C$1005,A55&amp;"",'المواعيد'!$A$6:$A$1005,"&gt;="&amp;J55,'المواعيد'!$F$6:$F$1005,"حضر")=0,"متأخر عن المتابعة","تمت"),"قادمة")))</f>
        <v/>
      </c>
      <c r="L55" s="17">
        <f>IF(K55="متأخر عن المتابعة",COUNTIFS($K$6:$K$205,"متأخر عن المتابعة",$J$6:$J$205,"&lt;"&amp;J55)+COUNTIFS($K$6:K55,"متأخر عن المتابعة",$J$6:J55,J55),"")</f>
        <v/>
      </c>
    </row>
    <row r="56">
      <c r="A56" s="5" t="n"/>
      <c r="B56" s="5" t="n"/>
      <c r="C56" s="16" t="n"/>
      <c r="D56" s="13" t="n"/>
      <c r="E56" s="17">
        <f>IF(A56&amp;""="","",COUNTIFS('المواعيد'!$C$6:$C$1005,A56&amp;"",'المواعيد'!$F$6:$F$1005,"حضر"))</f>
        <v/>
      </c>
      <c r="F56" s="18">
        <f>IF(A56&amp;""="","",SUMIFS('المواعيد'!$J$6:$J$1005,'المواعيد'!$C$6:$C$1005,A56&amp;""))</f>
        <v/>
      </c>
      <c r="G56" s="18">
        <f>IF(A56&amp;""="","",SUMIFS('المواعيد'!$E$6:$E$1005,'المواعيد'!$C$6:$C$1005,A56&amp;""))</f>
        <v/>
      </c>
      <c r="H56" s="18">
        <f>IF(A56&amp;""="","",ROUND(F56-G56,2))</f>
        <v/>
      </c>
      <c r="I56" s="19">
        <f>IF(A56&amp;""="","",IFERROR(SUMIFS('المواعيد'!$A$6:$A$1005,'المواعيد'!$C$6:$C$1005,A56&amp;"",'المواعيد'!$N$6:$N$1005,1)/COUNTIFS('المواعيد'!$C$6:$C$1005,A56&amp;"",'المواعيد'!$N$6:$N$1005,1),""))</f>
        <v/>
      </c>
      <c r="J56" s="19">
        <f>IF(A56&amp;""="","",IFERROR(SUMIFS('المواعيد'!$G$6:$G$1005,'المواعيد'!$C$6:$C$1005,A56&amp;"",'المواعيد'!$M$6:$M$1005,1)/COUNTIFS('المواعيد'!$C$6:$C$1005,A56&amp;"",'المواعيد'!$M$6:$M$1005,1),""))</f>
        <v/>
      </c>
      <c r="K56" s="6">
        <f>IF(A56&amp;""="","",IF(NOT(ISNUMBER(J56)),"",IF(J56&lt;'الإعدادات'!$B$4,IF(COUNTIFS('المواعيد'!$C$6:$C$1005,A56&amp;"",'المواعيد'!$A$6:$A$1005,"&gt;="&amp;J56,'المواعيد'!$F$6:$F$1005,"حضر")=0,"متأخر عن المتابعة","تمت"),"قادمة")))</f>
        <v/>
      </c>
      <c r="L56" s="17">
        <f>IF(K56="متأخر عن المتابعة",COUNTIFS($K$6:$K$205,"متأخر عن المتابعة",$J$6:$J$205,"&lt;"&amp;J56)+COUNTIFS($K$6:K56,"متأخر عن المتابعة",$J$6:J56,J56),"")</f>
        <v/>
      </c>
    </row>
    <row r="57">
      <c r="A57" s="5" t="n"/>
      <c r="B57" s="5" t="n"/>
      <c r="C57" s="16" t="n"/>
      <c r="D57" s="13" t="n"/>
      <c r="E57" s="17">
        <f>IF(A57&amp;""="","",COUNTIFS('المواعيد'!$C$6:$C$1005,A57&amp;"",'المواعيد'!$F$6:$F$1005,"حضر"))</f>
        <v/>
      </c>
      <c r="F57" s="18">
        <f>IF(A57&amp;""="","",SUMIFS('المواعيد'!$J$6:$J$1005,'المواعيد'!$C$6:$C$1005,A57&amp;""))</f>
        <v/>
      </c>
      <c r="G57" s="18">
        <f>IF(A57&amp;""="","",SUMIFS('المواعيد'!$E$6:$E$1005,'المواعيد'!$C$6:$C$1005,A57&amp;""))</f>
        <v/>
      </c>
      <c r="H57" s="18">
        <f>IF(A57&amp;""="","",ROUND(F57-G57,2))</f>
        <v/>
      </c>
      <c r="I57" s="19">
        <f>IF(A57&amp;""="","",IFERROR(SUMIFS('المواعيد'!$A$6:$A$1005,'المواعيد'!$C$6:$C$1005,A57&amp;"",'المواعيد'!$N$6:$N$1005,1)/COUNTIFS('المواعيد'!$C$6:$C$1005,A57&amp;"",'المواعيد'!$N$6:$N$1005,1),""))</f>
        <v/>
      </c>
      <c r="J57" s="19">
        <f>IF(A57&amp;""="","",IFERROR(SUMIFS('المواعيد'!$G$6:$G$1005,'المواعيد'!$C$6:$C$1005,A57&amp;"",'المواعيد'!$M$6:$M$1005,1)/COUNTIFS('المواعيد'!$C$6:$C$1005,A57&amp;"",'المواعيد'!$M$6:$M$1005,1),""))</f>
        <v/>
      </c>
      <c r="K57" s="6">
        <f>IF(A57&amp;""="","",IF(NOT(ISNUMBER(J57)),"",IF(J57&lt;'الإعدادات'!$B$4,IF(COUNTIFS('المواعيد'!$C$6:$C$1005,A57&amp;"",'المواعيد'!$A$6:$A$1005,"&gt;="&amp;J57,'المواعيد'!$F$6:$F$1005,"حضر")=0,"متأخر عن المتابعة","تمت"),"قادمة")))</f>
        <v/>
      </c>
      <c r="L57" s="17">
        <f>IF(K57="متأخر عن المتابعة",COUNTIFS($K$6:$K$205,"متأخر عن المتابعة",$J$6:$J$205,"&lt;"&amp;J57)+COUNTIFS($K$6:K57,"متأخر عن المتابعة",$J$6:J57,J57),"")</f>
        <v/>
      </c>
    </row>
    <row r="58">
      <c r="A58" s="5" t="n"/>
      <c r="B58" s="5" t="n"/>
      <c r="C58" s="16" t="n"/>
      <c r="D58" s="13" t="n"/>
      <c r="E58" s="17">
        <f>IF(A58&amp;""="","",COUNTIFS('المواعيد'!$C$6:$C$1005,A58&amp;"",'المواعيد'!$F$6:$F$1005,"حضر"))</f>
        <v/>
      </c>
      <c r="F58" s="18">
        <f>IF(A58&amp;""="","",SUMIFS('المواعيد'!$J$6:$J$1005,'المواعيد'!$C$6:$C$1005,A58&amp;""))</f>
        <v/>
      </c>
      <c r="G58" s="18">
        <f>IF(A58&amp;""="","",SUMIFS('المواعيد'!$E$6:$E$1005,'المواعيد'!$C$6:$C$1005,A58&amp;""))</f>
        <v/>
      </c>
      <c r="H58" s="18">
        <f>IF(A58&amp;""="","",ROUND(F58-G58,2))</f>
        <v/>
      </c>
      <c r="I58" s="19">
        <f>IF(A58&amp;""="","",IFERROR(SUMIFS('المواعيد'!$A$6:$A$1005,'المواعيد'!$C$6:$C$1005,A58&amp;"",'المواعيد'!$N$6:$N$1005,1)/COUNTIFS('المواعيد'!$C$6:$C$1005,A58&amp;"",'المواعيد'!$N$6:$N$1005,1),""))</f>
        <v/>
      </c>
      <c r="J58" s="19">
        <f>IF(A58&amp;""="","",IFERROR(SUMIFS('المواعيد'!$G$6:$G$1005,'المواعيد'!$C$6:$C$1005,A58&amp;"",'المواعيد'!$M$6:$M$1005,1)/COUNTIFS('المواعيد'!$C$6:$C$1005,A58&amp;"",'المواعيد'!$M$6:$M$1005,1),""))</f>
        <v/>
      </c>
      <c r="K58" s="6">
        <f>IF(A58&amp;""="","",IF(NOT(ISNUMBER(J58)),"",IF(J58&lt;'الإعدادات'!$B$4,IF(COUNTIFS('المواعيد'!$C$6:$C$1005,A58&amp;"",'المواعيد'!$A$6:$A$1005,"&gt;="&amp;J58,'المواعيد'!$F$6:$F$1005,"حضر")=0,"متأخر عن المتابعة","تمت"),"قادمة")))</f>
        <v/>
      </c>
      <c r="L58" s="17">
        <f>IF(K58="متأخر عن المتابعة",COUNTIFS($K$6:$K$205,"متأخر عن المتابعة",$J$6:$J$205,"&lt;"&amp;J58)+COUNTIFS($K$6:K58,"متأخر عن المتابعة",$J$6:J58,J58),"")</f>
        <v/>
      </c>
    </row>
    <row r="59">
      <c r="A59" s="5" t="n"/>
      <c r="B59" s="5" t="n"/>
      <c r="C59" s="16" t="n"/>
      <c r="D59" s="13" t="n"/>
      <c r="E59" s="17">
        <f>IF(A59&amp;""="","",COUNTIFS('المواعيد'!$C$6:$C$1005,A59&amp;"",'المواعيد'!$F$6:$F$1005,"حضر"))</f>
        <v/>
      </c>
      <c r="F59" s="18">
        <f>IF(A59&amp;""="","",SUMIFS('المواعيد'!$J$6:$J$1005,'المواعيد'!$C$6:$C$1005,A59&amp;""))</f>
        <v/>
      </c>
      <c r="G59" s="18">
        <f>IF(A59&amp;""="","",SUMIFS('المواعيد'!$E$6:$E$1005,'المواعيد'!$C$6:$C$1005,A59&amp;""))</f>
        <v/>
      </c>
      <c r="H59" s="18">
        <f>IF(A59&amp;""="","",ROUND(F59-G59,2))</f>
        <v/>
      </c>
      <c r="I59" s="19">
        <f>IF(A59&amp;""="","",IFERROR(SUMIFS('المواعيد'!$A$6:$A$1005,'المواعيد'!$C$6:$C$1005,A59&amp;"",'المواعيد'!$N$6:$N$1005,1)/COUNTIFS('المواعيد'!$C$6:$C$1005,A59&amp;"",'المواعيد'!$N$6:$N$1005,1),""))</f>
        <v/>
      </c>
      <c r="J59" s="19">
        <f>IF(A59&amp;""="","",IFERROR(SUMIFS('المواعيد'!$G$6:$G$1005,'المواعيد'!$C$6:$C$1005,A59&amp;"",'المواعيد'!$M$6:$M$1005,1)/COUNTIFS('المواعيد'!$C$6:$C$1005,A59&amp;"",'المواعيد'!$M$6:$M$1005,1),""))</f>
        <v/>
      </c>
      <c r="K59" s="6">
        <f>IF(A59&amp;""="","",IF(NOT(ISNUMBER(J59)),"",IF(J59&lt;'الإعدادات'!$B$4,IF(COUNTIFS('المواعيد'!$C$6:$C$1005,A59&amp;"",'المواعيد'!$A$6:$A$1005,"&gt;="&amp;J59,'المواعيد'!$F$6:$F$1005,"حضر")=0,"متأخر عن المتابعة","تمت"),"قادمة")))</f>
        <v/>
      </c>
      <c r="L59" s="17">
        <f>IF(K59="متأخر عن المتابعة",COUNTIFS($K$6:$K$205,"متأخر عن المتابعة",$J$6:$J$205,"&lt;"&amp;J59)+COUNTIFS($K$6:K59,"متأخر عن المتابعة",$J$6:J59,J59),"")</f>
        <v/>
      </c>
    </row>
    <row r="60">
      <c r="A60" s="5" t="n"/>
      <c r="B60" s="5" t="n"/>
      <c r="C60" s="16" t="n"/>
      <c r="D60" s="13" t="n"/>
      <c r="E60" s="17">
        <f>IF(A60&amp;""="","",COUNTIFS('المواعيد'!$C$6:$C$1005,A60&amp;"",'المواعيد'!$F$6:$F$1005,"حضر"))</f>
        <v/>
      </c>
      <c r="F60" s="18">
        <f>IF(A60&amp;""="","",SUMIFS('المواعيد'!$J$6:$J$1005,'المواعيد'!$C$6:$C$1005,A60&amp;""))</f>
        <v/>
      </c>
      <c r="G60" s="18">
        <f>IF(A60&amp;""="","",SUMIFS('المواعيد'!$E$6:$E$1005,'المواعيد'!$C$6:$C$1005,A60&amp;""))</f>
        <v/>
      </c>
      <c r="H60" s="18">
        <f>IF(A60&amp;""="","",ROUND(F60-G60,2))</f>
        <v/>
      </c>
      <c r="I60" s="19">
        <f>IF(A60&amp;""="","",IFERROR(SUMIFS('المواعيد'!$A$6:$A$1005,'المواعيد'!$C$6:$C$1005,A60&amp;"",'المواعيد'!$N$6:$N$1005,1)/COUNTIFS('المواعيد'!$C$6:$C$1005,A60&amp;"",'المواعيد'!$N$6:$N$1005,1),""))</f>
        <v/>
      </c>
      <c r="J60" s="19">
        <f>IF(A60&amp;""="","",IFERROR(SUMIFS('المواعيد'!$G$6:$G$1005,'المواعيد'!$C$6:$C$1005,A60&amp;"",'المواعيد'!$M$6:$M$1005,1)/COUNTIFS('المواعيد'!$C$6:$C$1005,A60&amp;"",'المواعيد'!$M$6:$M$1005,1),""))</f>
        <v/>
      </c>
      <c r="K60" s="6">
        <f>IF(A60&amp;""="","",IF(NOT(ISNUMBER(J60)),"",IF(J60&lt;'الإعدادات'!$B$4,IF(COUNTIFS('المواعيد'!$C$6:$C$1005,A60&amp;"",'المواعيد'!$A$6:$A$1005,"&gt;="&amp;J60,'المواعيد'!$F$6:$F$1005,"حضر")=0,"متأخر عن المتابعة","تمت"),"قادمة")))</f>
        <v/>
      </c>
      <c r="L60" s="17">
        <f>IF(K60="متأخر عن المتابعة",COUNTIFS($K$6:$K$205,"متأخر عن المتابعة",$J$6:$J$205,"&lt;"&amp;J60)+COUNTIFS($K$6:K60,"متأخر عن المتابعة",$J$6:J60,J60),"")</f>
        <v/>
      </c>
    </row>
    <row r="61">
      <c r="A61" s="5" t="n"/>
      <c r="B61" s="5" t="n"/>
      <c r="C61" s="16" t="n"/>
      <c r="D61" s="13" t="n"/>
      <c r="E61" s="17">
        <f>IF(A61&amp;""="","",COUNTIFS('المواعيد'!$C$6:$C$1005,A61&amp;"",'المواعيد'!$F$6:$F$1005,"حضر"))</f>
        <v/>
      </c>
      <c r="F61" s="18">
        <f>IF(A61&amp;""="","",SUMIFS('المواعيد'!$J$6:$J$1005,'المواعيد'!$C$6:$C$1005,A61&amp;""))</f>
        <v/>
      </c>
      <c r="G61" s="18">
        <f>IF(A61&amp;""="","",SUMIFS('المواعيد'!$E$6:$E$1005,'المواعيد'!$C$6:$C$1005,A61&amp;""))</f>
        <v/>
      </c>
      <c r="H61" s="18">
        <f>IF(A61&amp;""="","",ROUND(F61-G61,2))</f>
        <v/>
      </c>
      <c r="I61" s="19">
        <f>IF(A61&amp;""="","",IFERROR(SUMIFS('المواعيد'!$A$6:$A$1005,'المواعيد'!$C$6:$C$1005,A61&amp;"",'المواعيد'!$N$6:$N$1005,1)/COUNTIFS('المواعيد'!$C$6:$C$1005,A61&amp;"",'المواعيد'!$N$6:$N$1005,1),""))</f>
        <v/>
      </c>
      <c r="J61" s="19">
        <f>IF(A61&amp;""="","",IFERROR(SUMIFS('المواعيد'!$G$6:$G$1005,'المواعيد'!$C$6:$C$1005,A61&amp;"",'المواعيد'!$M$6:$M$1005,1)/COUNTIFS('المواعيد'!$C$6:$C$1005,A61&amp;"",'المواعيد'!$M$6:$M$1005,1),""))</f>
        <v/>
      </c>
      <c r="K61" s="6">
        <f>IF(A61&amp;""="","",IF(NOT(ISNUMBER(J61)),"",IF(J61&lt;'الإعدادات'!$B$4,IF(COUNTIFS('المواعيد'!$C$6:$C$1005,A61&amp;"",'المواعيد'!$A$6:$A$1005,"&gt;="&amp;J61,'المواعيد'!$F$6:$F$1005,"حضر")=0,"متأخر عن المتابعة","تمت"),"قادمة")))</f>
        <v/>
      </c>
      <c r="L61" s="17">
        <f>IF(K61="متأخر عن المتابعة",COUNTIFS($K$6:$K$205,"متأخر عن المتابعة",$J$6:$J$205,"&lt;"&amp;J61)+COUNTIFS($K$6:K61,"متأخر عن المتابعة",$J$6:J61,J61),"")</f>
        <v/>
      </c>
    </row>
    <row r="62">
      <c r="A62" s="5" t="n"/>
      <c r="B62" s="5" t="n"/>
      <c r="C62" s="16" t="n"/>
      <c r="D62" s="13" t="n"/>
      <c r="E62" s="17">
        <f>IF(A62&amp;""="","",COUNTIFS('المواعيد'!$C$6:$C$1005,A62&amp;"",'المواعيد'!$F$6:$F$1005,"حضر"))</f>
        <v/>
      </c>
      <c r="F62" s="18">
        <f>IF(A62&amp;""="","",SUMIFS('المواعيد'!$J$6:$J$1005,'المواعيد'!$C$6:$C$1005,A62&amp;""))</f>
        <v/>
      </c>
      <c r="G62" s="18">
        <f>IF(A62&amp;""="","",SUMIFS('المواعيد'!$E$6:$E$1005,'المواعيد'!$C$6:$C$1005,A62&amp;""))</f>
        <v/>
      </c>
      <c r="H62" s="18">
        <f>IF(A62&amp;""="","",ROUND(F62-G62,2))</f>
        <v/>
      </c>
      <c r="I62" s="19">
        <f>IF(A62&amp;""="","",IFERROR(SUMIFS('المواعيد'!$A$6:$A$1005,'المواعيد'!$C$6:$C$1005,A62&amp;"",'المواعيد'!$N$6:$N$1005,1)/COUNTIFS('المواعيد'!$C$6:$C$1005,A62&amp;"",'المواعيد'!$N$6:$N$1005,1),""))</f>
        <v/>
      </c>
      <c r="J62" s="19">
        <f>IF(A62&amp;""="","",IFERROR(SUMIFS('المواعيد'!$G$6:$G$1005,'المواعيد'!$C$6:$C$1005,A62&amp;"",'المواعيد'!$M$6:$M$1005,1)/COUNTIFS('المواعيد'!$C$6:$C$1005,A62&amp;"",'المواعيد'!$M$6:$M$1005,1),""))</f>
        <v/>
      </c>
      <c r="K62" s="6">
        <f>IF(A62&amp;""="","",IF(NOT(ISNUMBER(J62)),"",IF(J62&lt;'الإعدادات'!$B$4,IF(COUNTIFS('المواعيد'!$C$6:$C$1005,A62&amp;"",'المواعيد'!$A$6:$A$1005,"&gt;="&amp;J62,'المواعيد'!$F$6:$F$1005,"حضر")=0,"متأخر عن المتابعة","تمت"),"قادمة")))</f>
        <v/>
      </c>
      <c r="L62" s="17">
        <f>IF(K62="متأخر عن المتابعة",COUNTIFS($K$6:$K$205,"متأخر عن المتابعة",$J$6:$J$205,"&lt;"&amp;J62)+COUNTIFS($K$6:K62,"متأخر عن المتابعة",$J$6:J62,J62),"")</f>
        <v/>
      </c>
    </row>
    <row r="63">
      <c r="A63" s="5" t="n"/>
      <c r="B63" s="5" t="n"/>
      <c r="C63" s="16" t="n"/>
      <c r="D63" s="13" t="n"/>
      <c r="E63" s="17">
        <f>IF(A63&amp;""="","",COUNTIFS('المواعيد'!$C$6:$C$1005,A63&amp;"",'المواعيد'!$F$6:$F$1005,"حضر"))</f>
        <v/>
      </c>
      <c r="F63" s="18">
        <f>IF(A63&amp;""="","",SUMIFS('المواعيد'!$J$6:$J$1005,'المواعيد'!$C$6:$C$1005,A63&amp;""))</f>
        <v/>
      </c>
      <c r="G63" s="18">
        <f>IF(A63&amp;""="","",SUMIFS('المواعيد'!$E$6:$E$1005,'المواعيد'!$C$6:$C$1005,A63&amp;""))</f>
        <v/>
      </c>
      <c r="H63" s="18">
        <f>IF(A63&amp;""="","",ROUND(F63-G63,2))</f>
        <v/>
      </c>
      <c r="I63" s="19">
        <f>IF(A63&amp;""="","",IFERROR(SUMIFS('المواعيد'!$A$6:$A$1005,'المواعيد'!$C$6:$C$1005,A63&amp;"",'المواعيد'!$N$6:$N$1005,1)/COUNTIFS('المواعيد'!$C$6:$C$1005,A63&amp;"",'المواعيد'!$N$6:$N$1005,1),""))</f>
        <v/>
      </c>
      <c r="J63" s="19">
        <f>IF(A63&amp;""="","",IFERROR(SUMIFS('المواعيد'!$G$6:$G$1005,'المواعيد'!$C$6:$C$1005,A63&amp;"",'المواعيد'!$M$6:$M$1005,1)/COUNTIFS('المواعيد'!$C$6:$C$1005,A63&amp;"",'المواعيد'!$M$6:$M$1005,1),""))</f>
        <v/>
      </c>
      <c r="K63" s="6">
        <f>IF(A63&amp;""="","",IF(NOT(ISNUMBER(J63)),"",IF(J63&lt;'الإعدادات'!$B$4,IF(COUNTIFS('المواعيد'!$C$6:$C$1005,A63&amp;"",'المواعيد'!$A$6:$A$1005,"&gt;="&amp;J63,'المواعيد'!$F$6:$F$1005,"حضر")=0,"متأخر عن المتابعة","تمت"),"قادمة")))</f>
        <v/>
      </c>
      <c r="L63" s="17">
        <f>IF(K63="متأخر عن المتابعة",COUNTIFS($K$6:$K$205,"متأخر عن المتابعة",$J$6:$J$205,"&lt;"&amp;J63)+COUNTIFS($K$6:K63,"متأخر عن المتابعة",$J$6:J63,J63),"")</f>
        <v/>
      </c>
    </row>
    <row r="64">
      <c r="A64" s="5" t="n"/>
      <c r="B64" s="5" t="n"/>
      <c r="C64" s="16" t="n"/>
      <c r="D64" s="13" t="n"/>
      <c r="E64" s="17">
        <f>IF(A64&amp;""="","",COUNTIFS('المواعيد'!$C$6:$C$1005,A64&amp;"",'المواعيد'!$F$6:$F$1005,"حضر"))</f>
        <v/>
      </c>
      <c r="F64" s="18">
        <f>IF(A64&amp;""="","",SUMIFS('المواعيد'!$J$6:$J$1005,'المواعيد'!$C$6:$C$1005,A64&amp;""))</f>
        <v/>
      </c>
      <c r="G64" s="18">
        <f>IF(A64&amp;""="","",SUMIFS('المواعيد'!$E$6:$E$1005,'المواعيد'!$C$6:$C$1005,A64&amp;""))</f>
        <v/>
      </c>
      <c r="H64" s="18">
        <f>IF(A64&amp;""="","",ROUND(F64-G64,2))</f>
        <v/>
      </c>
      <c r="I64" s="19">
        <f>IF(A64&amp;""="","",IFERROR(SUMIFS('المواعيد'!$A$6:$A$1005,'المواعيد'!$C$6:$C$1005,A64&amp;"",'المواعيد'!$N$6:$N$1005,1)/COUNTIFS('المواعيد'!$C$6:$C$1005,A64&amp;"",'المواعيد'!$N$6:$N$1005,1),""))</f>
        <v/>
      </c>
      <c r="J64" s="19">
        <f>IF(A64&amp;""="","",IFERROR(SUMIFS('المواعيد'!$G$6:$G$1005,'المواعيد'!$C$6:$C$1005,A64&amp;"",'المواعيد'!$M$6:$M$1005,1)/COUNTIFS('المواعيد'!$C$6:$C$1005,A64&amp;"",'المواعيد'!$M$6:$M$1005,1),""))</f>
        <v/>
      </c>
      <c r="K64" s="6">
        <f>IF(A64&amp;""="","",IF(NOT(ISNUMBER(J64)),"",IF(J64&lt;'الإعدادات'!$B$4,IF(COUNTIFS('المواعيد'!$C$6:$C$1005,A64&amp;"",'المواعيد'!$A$6:$A$1005,"&gt;="&amp;J64,'المواعيد'!$F$6:$F$1005,"حضر")=0,"متأخر عن المتابعة","تمت"),"قادمة")))</f>
        <v/>
      </c>
      <c r="L64" s="17">
        <f>IF(K64="متأخر عن المتابعة",COUNTIFS($K$6:$K$205,"متأخر عن المتابعة",$J$6:$J$205,"&lt;"&amp;J64)+COUNTIFS($K$6:K64,"متأخر عن المتابعة",$J$6:J64,J64),"")</f>
        <v/>
      </c>
    </row>
    <row r="65">
      <c r="A65" s="5" t="n"/>
      <c r="B65" s="5" t="n"/>
      <c r="C65" s="16" t="n"/>
      <c r="D65" s="13" t="n"/>
      <c r="E65" s="17">
        <f>IF(A65&amp;""="","",COUNTIFS('المواعيد'!$C$6:$C$1005,A65&amp;"",'المواعيد'!$F$6:$F$1005,"حضر"))</f>
        <v/>
      </c>
      <c r="F65" s="18">
        <f>IF(A65&amp;""="","",SUMIFS('المواعيد'!$J$6:$J$1005,'المواعيد'!$C$6:$C$1005,A65&amp;""))</f>
        <v/>
      </c>
      <c r="G65" s="18">
        <f>IF(A65&amp;""="","",SUMIFS('المواعيد'!$E$6:$E$1005,'المواعيد'!$C$6:$C$1005,A65&amp;""))</f>
        <v/>
      </c>
      <c r="H65" s="18">
        <f>IF(A65&amp;""="","",ROUND(F65-G65,2))</f>
        <v/>
      </c>
      <c r="I65" s="19">
        <f>IF(A65&amp;""="","",IFERROR(SUMIFS('المواعيد'!$A$6:$A$1005,'المواعيد'!$C$6:$C$1005,A65&amp;"",'المواعيد'!$N$6:$N$1005,1)/COUNTIFS('المواعيد'!$C$6:$C$1005,A65&amp;"",'المواعيد'!$N$6:$N$1005,1),""))</f>
        <v/>
      </c>
      <c r="J65" s="19">
        <f>IF(A65&amp;""="","",IFERROR(SUMIFS('المواعيد'!$G$6:$G$1005,'المواعيد'!$C$6:$C$1005,A65&amp;"",'المواعيد'!$M$6:$M$1005,1)/COUNTIFS('المواعيد'!$C$6:$C$1005,A65&amp;"",'المواعيد'!$M$6:$M$1005,1),""))</f>
        <v/>
      </c>
      <c r="K65" s="6">
        <f>IF(A65&amp;""="","",IF(NOT(ISNUMBER(J65)),"",IF(J65&lt;'الإعدادات'!$B$4,IF(COUNTIFS('المواعيد'!$C$6:$C$1005,A65&amp;"",'المواعيد'!$A$6:$A$1005,"&gt;="&amp;J65,'المواعيد'!$F$6:$F$1005,"حضر")=0,"متأخر عن المتابعة","تمت"),"قادمة")))</f>
        <v/>
      </c>
      <c r="L65" s="17">
        <f>IF(K65="متأخر عن المتابعة",COUNTIFS($K$6:$K$205,"متأخر عن المتابعة",$J$6:$J$205,"&lt;"&amp;J65)+COUNTIFS($K$6:K65,"متأخر عن المتابعة",$J$6:J65,J65),"")</f>
        <v/>
      </c>
    </row>
    <row r="66">
      <c r="A66" s="5" t="n"/>
      <c r="B66" s="5" t="n"/>
      <c r="C66" s="16" t="n"/>
      <c r="D66" s="13" t="n"/>
      <c r="E66" s="17">
        <f>IF(A66&amp;""="","",COUNTIFS('المواعيد'!$C$6:$C$1005,A66&amp;"",'المواعيد'!$F$6:$F$1005,"حضر"))</f>
        <v/>
      </c>
      <c r="F66" s="18">
        <f>IF(A66&amp;""="","",SUMIFS('المواعيد'!$J$6:$J$1005,'المواعيد'!$C$6:$C$1005,A66&amp;""))</f>
        <v/>
      </c>
      <c r="G66" s="18">
        <f>IF(A66&amp;""="","",SUMIFS('المواعيد'!$E$6:$E$1005,'المواعيد'!$C$6:$C$1005,A66&amp;""))</f>
        <v/>
      </c>
      <c r="H66" s="18">
        <f>IF(A66&amp;""="","",ROUND(F66-G66,2))</f>
        <v/>
      </c>
      <c r="I66" s="19">
        <f>IF(A66&amp;""="","",IFERROR(SUMIFS('المواعيد'!$A$6:$A$1005,'المواعيد'!$C$6:$C$1005,A66&amp;"",'المواعيد'!$N$6:$N$1005,1)/COUNTIFS('المواعيد'!$C$6:$C$1005,A66&amp;"",'المواعيد'!$N$6:$N$1005,1),""))</f>
        <v/>
      </c>
      <c r="J66" s="19">
        <f>IF(A66&amp;""="","",IFERROR(SUMIFS('المواعيد'!$G$6:$G$1005,'المواعيد'!$C$6:$C$1005,A66&amp;"",'المواعيد'!$M$6:$M$1005,1)/COUNTIFS('المواعيد'!$C$6:$C$1005,A66&amp;"",'المواعيد'!$M$6:$M$1005,1),""))</f>
        <v/>
      </c>
      <c r="K66" s="6">
        <f>IF(A66&amp;""="","",IF(NOT(ISNUMBER(J66)),"",IF(J66&lt;'الإعدادات'!$B$4,IF(COUNTIFS('المواعيد'!$C$6:$C$1005,A66&amp;"",'المواعيد'!$A$6:$A$1005,"&gt;="&amp;J66,'المواعيد'!$F$6:$F$1005,"حضر")=0,"متأخر عن المتابعة","تمت"),"قادمة")))</f>
        <v/>
      </c>
      <c r="L66" s="17">
        <f>IF(K66="متأخر عن المتابعة",COUNTIFS($K$6:$K$205,"متأخر عن المتابعة",$J$6:$J$205,"&lt;"&amp;J66)+COUNTIFS($K$6:K66,"متأخر عن المتابعة",$J$6:J66,J66),"")</f>
        <v/>
      </c>
    </row>
    <row r="67">
      <c r="A67" s="5" t="n"/>
      <c r="B67" s="5" t="n"/>
      <c r="C67" s="16" t="n"/>
      <c r="D67" s="13" t="n"/>
      <c r="E67" s="17">
        <f>IF(A67&amp;""="","",COUNTIFS('المواعيد'!$C$6:$C$1005,A67&amp;"",'المواعيد'!$F$6:$F$1005,"حضر"))</f>
        <v/>
      </c>
      <c r="F67" s="18">
        <f>IF(A67&amp;""="","",SUMIFS('المواعيد'!$J$6:$J$1005,'المواعيد'!$C$6:$C$1005,A67&amp;""))</f>
        <v/>
      </c>
      <c r="G67" s="18">
        <f>IF(A67&amp;""="","",SUMIFS('المواعيد'!$E$6:$E$1005,'المواعيد'!$C$6:$C$1005,A67&amp;""))</f>
        <v/>
      </c>
      <c r="H67" s="18">
        <f>IF(A67&amp;""="","",ROUND(F67-G67,2))</f>
        <v/>
      </c>
      <c r="I67" s="19">
        <f>IF(A67&amp;""="","",IFERROR(SUMIFS('المواعيد'!$A$6:$A$1005,'المواعيد'!$C$6:$C$1005,A67&amp;"",'المواعيد'!$N$6:$N$1005,1)/COUNTIFS('المواعيد'!$C$6:$C$1005,A67&amp;"",'المواعيد'!$N$6:$N$1005,1),""))</f>
        <v/>
      </c>
      <c r="J67" s="19">
        <f>IF(A67&amp;""="","",IFERROR(SUMIFS('المواعيد'!$G$6:$G$1005,'المواعيد'!$C$6:$C$1005,A67&amp;"",'المواعيد'!$M$6:$M$1005,1)/COUNTIFS('المواعيد'!$C$6:$C$1005,A67&amp;"",'المواعيد'!$M$6:$M$1005,1),""))</f>
        <v/>
      </c>
      <c r="K67" s="6">
        <f>IF(A67&amp;""="","",IF(NOT(ISNUMBER(J67)),"",IF(J67&lt;'الإعدادات'!$B$4,IF(COUNTIFS('المواعيد'!$C$6:$C$1005,A67&amp;"",'المواعيد'!$A$6:$A$1005,"&gt;="&amp;J67,'المواعيد'!$F$6:$F$1005,"حضر")=0,"متأخر عن المتابعة","تمت"),"قادمة")))</f>
        <v/>
      </c>
      <c r="L67" s="17">
        <f>IF(K67="متأخر عن المتابعة",COUNTIFS($K$6:$K$205,"متأخر عن المتابعة",$J$6:$J$205,"&lt;"&amp;J67)+COUNTIFS($K$6:K67,"متأخر عن المتابعة",$J$6:J67,J67),"")</f>
        <v/>
      </c>
    </row>
    <row r="68">
      <c r="A68" s="5" t="n"/>
      <c r="B68" s="5" t="n"/>
      <c r="C68" s="16" t="n"/>
      <c r="D68" s="13" t="n"/>
      <c r="E68" s="17">
        <f>IF(A68&amp;""="","",COUNTIFS('المواعيد'!$C$6:$C$1005,A68&amp;"",'المواعيد'!$F$6:$F$1005,"حضر"))</f>
        <v/>
      </c>
      <c r="F68" s="18">
        <f>IF(A68&amp;""="","",SUMIFS('المواعيد'!$J$6:$J$1005,'المواعيد'!$C$6:$C$1005,A68&amp;""))</f>
        <v/>
      </c>
      <c r="G68" s="18">
        <f>IF(A68&amp;""="","",SUMIFS('المواعيد'!$E$6:$E$1005,'المواعيد'!$C$6:$C$1005,A68&amp;""))</f>
        <v/>
      </c>
      <c r="H68" s="18">
        <f>IF(A68&amp;""="","",ROUND(F68-G68,2))</f>
        <v/>
      </c>
      <c r="I68" s="19">
        <f>IF(A68&amp;""="","",IFERROR(SUMIFS('المواعيد'!$A$6:$A$1005,'المواعيد'!$C$6:$C$1005,A68&amp;"",'المواعيد'!$N$6:$N$1005,1)/COUNTIFS('المواعيد'!$C$6:$C$1005,A68&amp;"",'المواعيد'!$N$6:$N$1005,1),""))</f>
        <v/>
      </c>
      <c r="J68" s="19">
        <f>IF(A68&amp;""="","",IFERROR(SUMIFS('المواعيد'!$G$6:$G$1005,'المواعيد'!$C$6:$C$1005,A68&amp;"",'المواعيد'!$M$6:$M$1005,1)/COUNTIFS('المواعيد'!$C$6:$C$1005,A68&amp;"",'المواعيد'!$M$6:$M$1005,1),""))</f>
        <v/>
      </c>
      <c r="K68" s="6">
        <f>IF(A68&amp;""="","",IF(NOT(ISNUMBER(J68)),"",IF(J68&lt;'الإعدادات'!$B$4,IF(COUNTIFS('المواعيد'!$C$6:$C$1005,A68&amp;"",'المواعيد'!$A$6:$A$1005,"&gt;="&amp;J68,'المواعيد'!$F$6:$F$1005,"حضر")=0,"متأخر عن المتابعة","تمت"),"قادمة")))</f>
        <v/>
      </c>
      <c r="L68" s="17">
        <f>IF(K68="متأخر عن المتابعة",COUNTIFS($K$6:$K$205,"متأخر عن المتابعة",$J$6:$J$205,"&lt;"&amp;J68)+COUNTIFS($K$6:K68,"متأخر عن المتابعة",$J$6:J68,J68),"")</f>
        <v/>
      </c>
    </row>
    <row r="69">
      <c r="A69" s="5" t="n"/>
      <c r="B69" s="5" t="n"/>
      <c r="C69" s="16" t="n"/>
      <c r="D69" s="13" t="n"/>
      <c r="E69" s="17">
        <f>IF(A69&amp;""="","",COUNTIFS('المواعيد'!$C$6:$C$1005,A69&amp;"",'المواعيد'!$F$6:$F$1005,"حضر"))</f>
        <v/>
      </c>
      <c r="F69" s="18">
        <f>IF(A69&amp;""="","",SUMIFS('المواعيد'!$J$6:$J$1005,'المواعيد'!$C$6:$C$1005,A69&amp;""))</f>
        <v/>
      </c>
      <c r="G69" s="18">
        <f>IF(A69&amp;""="","",SUMIFS('المواعيد'!$E$6:$E$1005,'المواعيد'!$C$6:$C$1005,A69&amp;""))</f>
        <v/>
      </c>
      <c r="H69" s="18">
        <f>IF(A69&amp;""="","",ROUND(F69-G69,2))</f>
        <v/>
      </c>
      <c r="I69" s="19">
        <f>IF(A69&amp;""="","",IFERROR(SUMIFS('المواعيد'!$A$6:$A$1005,'المواعيد'!$C$6:$C$1005,A69&amp;"",'المواعيد'!$N$6:$N$1005,1)/COUNTIFS('المواعيد'!$C$6:$C$1005,A69&amp;"",'المواعيد'!$N$6:$N$1005,1),""))</f>
        <v/>
      </c>
      <c r="J69" s="19">
        <f>IF(A69&amp;""="","",IFERROR(SUMIFS('المواعيد'!$G$6:$G$1005,'المواعيد'!$C$6:$C$1005,A69&amp;"",'المواعيد'!$M$6:$M$1005,1)/COUNTIFS('المواعيد'!$C$6:$C$1005,A69&amp;"",'المواعيد'!$M$6:$M$1005,1),""))</f>
        <v/>
      </c>
      <c r="K69" s="6">
        <f>IF(A69&amp;""="","",IF(NOT(ISNUMBER(J69)),"",IF(J69&lt;'الإعدادات'!$B$4,IF(COUNTIFS('المواعيد'!$C$6:$C$1005,A69&amp;"",'المواعيد'!$A$6:$A$1005,"&gt;="&amp;J69,'المواعيد'!$F$6:$F$1005,"حضر")=0,"متأخر عن المتابعة","تمت"),"قادمة")))</f>
        <v/>
      </c>
      <c r="L69" s="17">
        <f>IF(K69="متأخر عن المتابعة",COUNTIFS($K$6:$K$205,"متأخر عن المتابعة",$J$6:$J$205,"&lt;"&amp;J69)+COUNTIFS($K$6:K69,"متأخر عن المتابعة",$J$6:J69,J69),"")</f>
        <v/>
      </c>
    </row>
    <row r="70">
      <c r="A70" s="5" t="n"/>
      <c r="B70" s="5" t="n"/>
      <c r="C70" s="16" t="n"/>
      <c r="D70" s="13" t="n"/>
      <c r="E70" s="17">
        <f>IF(A70&amp;""="","",COUNTIFS('المواعيد'!$C$6:$C$1005,A70&amp;"",'المواعيد'!$F$6:$F$1005,"حضر"))</f>
        <v/>
      </c>
      <c r="F70" s="18">
        <f>IF(A70&amp;""="","",SUMIFS('المواعيد'!$J$6:$J$1005,'المواعيد'!$C$6:$C$1005,A70&amp;""))</f>
        <v/>
      </c>
      <c r="G70" s="18">
        <f>IF(A70&amp;""="","",SUMIFS('المواعيد'!$E$6:$E$1005,'المواعيد'!$C$6:$C$1005,A70&amp;""))</f>
        <v/>
      </c>
      <c r="H70" s="18">
        <f>IF(A70&amp;""="","",ROUND(F70-G70,2))</f>
        <v/>
      </c>
      <c r="I70" s="19">
        <f>IF(A70&amp;""="","",IFERROR(SUMIFS('المواعيد'!$A$6:$A$1005,'المواعيد'!$C$6:$C$1005,A70&amp;"",'المواعيد'!$N$6:$N$1005,1)/COUNTIFS('المواعيد'!$C$6:$C$1005,A70&amp;"",'المواعيد'!$N$6:$N$1005,1),""))</f>
        <v/>
      </c>
      <c r="J70" s="19">
        <f>IF(A70&amp;""="","",IFERROR(SUMIFS('المواعيد'!$G$6:$G$1005,'المواعيد'!$C$6:$C$1005,A70&amp;"",'المواعيد'!$M$6:$M$1005,1)/COUNTIFS('المواعيد'!$C$6:$C$1005,A70&amp;"",'المواعيد'!$M$6:$M$1005,1),""))</f>
        <v/>
      </c>
      <c r="K70" s="6">
        <f>IF(A70&amp;""="","",IF(NOT(ISNUMBER(J70)),"",IF(J70&lt;'الإعدادات'!$B$4,IF(COUNTIFS('المواعيد'!$C$6:$C$1005,A70&amp;"",'المواعيد'!$A$6:$A$1005,"&gt;="&amp;J70,'المواعيد'!$F$6:$F$1005,"حضر")=0,"متأخر عن المتابعة","تمت"),"قادمة")))</f>
        <v/>
      </c>
      <c r="L70" s="17">
        <f>IF(K70="متأخر عن المتابعة",COUNTIFS($K$6:$K$205,"متأخر عن المتابعة",$J$6:$J$205,"&lt;"&amp;J70)+COUNTIFS($K$6:K70,"متأخر عن المتابعة",$J$6:J70,J70),"")</f>
        <v/>
      </c>
    </row>
    <row r="71">
      <c r="A71" s="5" t="n"/>
      <c r="B71" s="5" t="n"/>
      <c r="C71" s="16" t="n"/>
      <c r="D71" s="13" t="n"/>
      <c r="E71" s="17">
        <f>IF(A71&amp;""="","",COUNTIFS('المواعيد'!$C$6:$C$1005,A71&amp;"",'المواعيد'!$F$6:$F$1005,"حضر"))</f>
        <v/>
      </c>
      <c r="F71" s="18">
        <f>IF(A71&amp;""="","",SUMIFS('المواعيد'!$J$6:$J$1005,'المواعيد'!$C$6:$C$1005,A71&amp;""))</f>
        <v/>
      </c>
      <c r="G71" s="18">
        <f>IF(A71&amp;""="","",SUMIFS('المواعيد'!$E$6:$E$1005,'المواعيد'!$C$6:$C$1005,A71&amp;""))</f>
        <v/>
      </c>
      <c r="H71" s="18">
        <f>IF(A71&amp;""="","",ROUND(F71-G71,2))</f>
        <v/>
      </c>
      <c r="I71" s="19">
        <f>IF(A71&amp;""="","",IFERROR(SUMIFS('المواعيد'!$A$6:$A$1005,'المواعيد'!$C$6:$C$1005,A71&amp;"",'المواعيد'!$N$6:$N$1005,1)/COUNTIFS('المواعيد'!$C$6:$C$1005,A71&amp;"",'المواعيد'!$N$6:$N$1005,1),""))</f>
        <v/>
      </c>
      <c r="J71" s="19">
        <f>IF(A71&amp;""="","",IFERROR(SUMIFS('المواعيد'!$G$6:$G$1005,'المواعيد'!$C$6:$C$1005,A71&amp;"",'المواعيد'!$M$6:$M$1005,1)/COUNTIFS('المواعيد'!$C$6:$C$1005,A71&amp;"",'المواعيد'!$M$6:$M$1005,1),""))</f>
        <v/>
      </c>
      <c r="K71" s="6">
        <f>IF(A71&amp;""="","",IF(NOT(ISNUMBER(J71)),"",IF(J71&lt;'الإعدادات'!$B$4,IF(COUNTIFS('المواعيد'!$C$6:$C$1005,A71&amp;"",'المواعيد'!$A$6:$A$1005,"&gt;="&amp;J71,'المواعيد'!$F$6:$F$1005,"حضر")=0,"متأخر عن المتابعة","تمت"),"قادمة")))</f>
        <v/>
      </c>
      <c r="L71" s="17">
        <f>IF(K71="متأخر عن المتابعة",COUNTIFS($K$6:$K$205,"متأخر عن المتابعة",$J$6:$J$205,"&lt;"&amp;J71)+COUNTIFS($K$6:K71,"متأخر عن المتابعة",$J$6:J71,J71),"")</f>
        <v/>
      </c>
    </row>
    <row r="72">
      <c r="A72" s="5" t="n"/>
      <c r="B72" s="5" t="n"/>
      <c r="C72" s="16" t="n"/>
      <c r="D72" s="13" t="n"/>
      <c r="E72" s="17">
        <f>IF(A72&amp;""="","",COUNTIFS('المواعيد'!$C$6:$C$1005,A72&amp;"",'المواعيد'!$F$6:$F$1005,"حضر"))</f>
        <v/>
      </c>
      <c r="F72" s="18">
        <f>IF(A72&amp;""="","",SUMIFS('المواعيد'!$J$6:$J$1005,'المواعيد'!$C$6:$C$1005,A72&amp;""))</f>
        <v/>
      </c>
      <c r="G72" s="18">
        <f>IF(A72&amp;""="","",SUMIFS('المواعيد'!$E$6:$E$1005,'المواعيد'!$C$6:$C$1005,A72&amp;""))</f>
        <v/>
      </c>
      <c r="H72" s="18">
        <f>IF(A72&amp;""="","",ROUND(F72-G72,2))</f>
        <v/>
      </c>
      <c r="I72" s="19">
        <f>IF(A72&amp;""="","",IFERROR(SUMIFS('المواعيد'!$A$6:$A$1005,'المواعيد'!$C$6:$C$1005,A72&amp;"",'المواعيد'!$N$6:$N$1005,1)/COUNTIFS('المواعيد'!$C$6:$C$1005,A72&amp;"",'المواعيد'!$N$6:$N$1005,1),""))</f>
        <v/>
      </c>
      <c r="J72" s="19">
        <f>IF(A72&amp;""="","",IFERROR(SUMIFS('المواعيد'!$G$6:$G$1005,'المواعيد'!$C$6:$C$1005,A72&amp;"",'المواعيد'!$M$6:$M$1005,1)/COUNTIFS('المواعيد'!$C$6:$C$1005,A72&amp;"",'المواعيد'!$M$6:$M$1005,1),""))</f>
        <v/>
      </c>
      <c r="K72" s="6">
        <f>IF(A72&amp;""="","",IF(NOT(ISNUMBER(J72)),"",IF(J72&lt;'الإعدادات'!$B$4,IF(COUNTIFS('المواعيد'!$C$6:$C$1005,A72&amp;"",'المواعيد'!$A$6:$A$1005,"&gt;="&amp;J72,'المواعيد'!$F$6:$F$1005,"حضر")=0,"متأخر عن المتابعة","تمت"),"قادمة")))</f>
        <v/>
      </c>
      <c r="L72" s="17">
        <f>IF(K72="متأخر عن المتابعة",COUNTIFS($K$6:$K$205,"متأخر عن المتابعة",$J$6:$J$205,"&lt;"&amp;J72)+COUNTIFS($K$6:K72,"متأخر عن المتابعة",$J$6:J72,J72),"")</f>
        <v/>
      </c>
    </row>
    <row r="73">
      <c r="A73" s="5" t="n"/>
      <c r="B73" s="5" t="n"/>
      <c r="C73" s="16" t="n"/>
      <c r="D73" s="13" t="n"/>
      <c r="E73" s="17">
        <f>IF(A73&amp;""="","",COUNTIFS('المواعيد'!$C$6:$C$1005,A73&amp;"",'المواعيد'!$F$6:$F$1005,"حضر"))</f>
        <v/>
      </c>
      <c r="F73" s="18">
        <f>IF(A73&amp;""="","",SUMIFS('المواعيد'!$J$6:$J$1005,'المواعيد'!$C$6:$C$1005,A73&amp;""))</f>
        <v/>
      </c>
      <c r="G73" s="18">
        <f>IF(A73&amp;""="","",SUMIFS('المواعيد'!$E$6:$E$1005,'المواعيد'!$C$6:$C$1005,A73&amp;""))</f>
        <v/>
      </c>
      <c r="H73" s="18">
        <f>IF(A73&amp;""="","",ROUND(F73-G73,2))</f>
        <v/>
      </c>
      <c r="I73" s="19">
        <f>IF(A73&amp;""="","",IFERROR(SUMIFS('المواعيد'!$A$6:$A$1005,'المواعيد'!$C$6:$C$1005,A73&amp;"",'المواعيد'!$N$6:$N$1005,1)/COUNTIFS('المواعيد'!$C$6:$C$1005,A73&amp;"",'المواعيد'!$N$6:$N$1005,1),""))</f>
        <v/>
      </c>
      <c r="J73" s="19">
        <f>IF(A73&amp;""="","",IFERROR(SUMIFS('المواعيد'!$G$6:$G$1005,'المواعيد'!$C$6:$C$1005,A73&amp;"",'المواعيد'!$M$6:$M$1005,1)/COUNTIFS('المواعيد'!$C$6:$C$1005,A73&amp;"",'المواعيد'!$M$6:$M$1005,1),""))</f>
        <v/>
      </c>
      <c r="K73" s="6">
        <f>IF(A73&amp;""="","",IF(NOT(ISNUMBER(J73)),"",IF(J73&lt;'الإعدادات'!$B$4,IF(COUNTIFS('المواعيد'!$C$6:$C$1005,A73&amp;"",'المواعيد'!$A$6:$A$1005,"&gt;="&amp;J73,'المواعيد'!$F$6:$F$1005,"حضر")=0,"متأخر عن المتابعة","تمت"),"قادمة")))</f>
        <v/>
      </c>
      <c r="L73" s="17">
        <f>IF(K73="متأخر عن المتابعة",COUNTIFS($K$6:$K$205,"متأخر عن المتابعة",$J$6:$J$205,"&lt;"&amp;J73)+COUNTIFS($K$6:K73,"متأخر عن المتابعة",$J$6:J73,J73),"")</f>
        <v/>
      </c>
    </row>
    <row r="74">
      <c r="A74" s="5" t="n"/>
      <c r="B74" s="5" t="n"/>
      <c r="C74" s="16" t="n"/>
      <c r="D74" s="13" t="n"/>
      <c r="E74" s="17">
        <f>IF(A74&amp;""="","",COUNTIFS('المواعيد'!$C$6:$C$1005,A74&amp;"",'المواعيد'!$F$6:$F$1005,"حضر"))</f>
        <v/>
      </c>
      <c r="F74" s="18">
        <f>IF(A74&amp;""="","",SUMIFS('المواعيد'!$J$6:$J$1005,'المواعيد'!$C$6:$C$1005,A74&amp;""))</f>
        <v/>
      </c>
      <c r="G74" s="18">
        <f>IF(A74&amp;""="","",SUMIFS('المواعيد'!$E$6:$E$1005,'المواعيد'!$C$6:$C$1005,A74&amp;""))</f>
        <v/>
      </c>
      <c r="H74" s="18">
        <f>IF(A74&amp;""="","",ROUND(F74-G74,2))</f>
        <v/>
      </c>
      <c r="I74" s="19">
        <f>IF(A74&amp;""="","",IFERROR(SUMIFS('المواعيد'!$A$6:$A$1005,'المواعيد'!$C$6:$C$1005,A74&amp;"",'المواعيد'!$N$6:$N$1005,1)/COUNTIFS('المواعيد'!$C$6:$C$1005,A74&amp;"",'المواعيد'!$N$6:$N$1005,1),""))</f>
        <v/>
      </c>
      <c r="J74" s="19">
        <f>IF(A74&amp;""="","",IFERROR(SUMIFS('المواعيد'!$G$6:$G$1005,'المواعيد'!$C$6:$C$1005,A74&amp;"",'المواعيد'!$M$6:$M$1005,1)/COUNTIFS('المواعيد'!$C$6:$C$1005,A74&amp;"",'المواعيد'!$M$6:$M$1005,1),""))</f>
        <v/>
      </c>
      <c r="K74" s="6">
        <f>IF(A74&amp;""="","",IF(NOT(ISNUMBER(J74)),"",IF(J74&lt;'الإعدادات'!$B$4,IF(COUNTIFS('المواعيد'!$C$6:$C$1005,A74&amp;"",'المواعيد'!$A$6:$A$1005,"&gt;="&amp;J74,'المواعيد'!$F$6:$F$1005,"حضر")=0,"متأخر عن المتابعة","تمت"),"قادمة")))</f>
        <v/>
      </c>
      <c r="L74" s="17">
        <f>IF(K74="متأخر عن المتابعة",COUNTIFS($K$6:$K$205,"متأخر عن المتابعة",$J$6:$J$205,"&lt;"&amp;J74)+COUNTIFS($K$6:K74,"متأخر عن المتابعة",$J$6:J74,J74),"")</f>
        <v/>
      </c>
    </row>
    <row r="75">
      <c r="A75" s="5" t="n"/>
      <c r="B75" s="5" t="n"/>
      <c r="C75" s="16" t="n"/>
      <c r="D75" s="13" t="n"/>
      <c r="E75" s="17">
        <f>IF(A75&amp;""="","",COUNTIFS('المواعيد'!$C$6:$C$1005,A75&amp;"",'المواعيد'!$F$6:$F$1005,"حضر"))</f>
        <v/>
      </c>
      <c r="F75" s="18">
        <f>IF(A75&amp;""="","",SUMIFS('المواعيد'!$J$6:$J$1005,'المواعيد'!$C$6:$C$1005,A75&amp;""))</f>
        <v/>
      </c>
      <c r="G75" s="18">
        <f>IF(A75&amp;""="","",SUMIFS('المواعيد'!$E$6:$E$1005,'المواعيد'!$C$6:$C$1005,A75&amp;""))</f>
        <v/>
      </c>
      <c r="H75" s="18">
        <f>IF(A75&amp;""="","",ROUND(F75-G75,2))</f>
        <v/>
      </c>
      <c r="I75" s="19">
        <f>IF(A75&amp;""="","",IFERROR(SUMIFS('المواعيد'!$A$6:$A$1005,'المواعيد'!$C$6:$C$1005,A75&amp;"",'المواعيد'!$N$6:$N$1005,1)/COUNTIFS('المواعيد'!$C$6:$C$1005,A75&amp;"",'المواعيد'!$N$6:$N$1005,1),""))</f>
        <v/>
      </c>
      <c r="J75" s="19">
        <f>IF(A75&amp;""="","",IFERROR(SUMIFS('المواعيد'!$G$6:$G$1005,'المواعيد'!$C$6:$C$1005,A75&amp;"",'المواعيد'!$M$6:$M$1005,1)/COUNTIFS('المواعيد'!$C$6:$C$1005,A75&amp;"",'المواعيد'!$M$6:$M$1005,1),""))</f>
        <v/>
      </c>
      <c r="K75" s="6">
        <f>IF(A75&amp;""="","",IF(NOT(ISNUMBER(J75)),"",IF(J75&lt;'الإعدادات'!$B$4,IF(COUNTIFS('المواعيد'!$C$6:$C$1005,A75&amp;"",'المواعيد'!$A$6:$A$1005,"&gt;="&amp;J75,'المواعيد'!$F$6:$F$1005,"حضر")=0,"متأخر عن المتابعة","تمت"),"قادمة")))</f>
        <v/>
      </c>
      <c r="L75" s="17">
        <f>IF(K75="متأخر عن المتابعة",COUNTIFS($K$6:$K$205,"متأخر عن المتابعة",$J$6:$J$205,"&lt;"&amp;J75)+COUNTIFS($K$6:K75,"متأخر عن المتابعة",$J$6:J75,J75),"")</f>
        <v/>
      </c>
    </row>
    <row r="76">
      <c r="A76" s="5" t="n"/>
      <c r="B76" s="5" t="n"/>
      <c r="C76" s="16" t="n"/>
      <c r="D76" s="13" t="n"/>
      <c r="E76" s="17">
        <f>IF(A76&amp;""="","",COUNTIFS('المواعيد'!$C$6:$C$1005,A76&amp;"",'المواعيد'!$F$6:$F$1005,"حضر"))</f>
        <v/>
      </c>
      <c r="F76" s="18">
        <f>IF(A76&amp;""="","",SUMIFS('المواعيد'!$J$6:$J$1005,'المواعيد'!$C$6:$C$1005,A76&amp;""))</f>
        <v/>
      </c>
      <c r="G76" s="18">
        <f>IF(A76&amp;""="","",SUMIFS('المواعيد'!$E$6:$E$1005,'المواعيد'!$C$6:$C$1005,A76&amp;""))</f>
        <v/>
      </c>
      <c r="H76" s="18">
        <f>IF(A76&amp;""="","",ROUND(F76-G76,2))</f>
        <v/>
      </c>
      <c r="I76" s="19">
        <f>IF(A76&amp;""="","",IFERROR(SUMIFS('المواعيد'!$A$6:$A$1005,'المواعيد'!$C$6:$C$1005,A76&amp;"",'المواعيد'!$N$6:$N$1005,1)/COUNTIFS('المواعيد'!$C$6:$C$1005,A76&amp;"",'المواعيد'!$N$6:$N$1005,1),""))</f>
        <v/>
      </c>
      <c r="J76" s="19">
        <f>IF(A76&amp;""="","",IFERROR(SUMIFS('المواعيد'!$G$6:$G$1005,'المواعيد'!$C$6:$C$1005,A76&amp;"",'المواعيد'!$M$6:$M$1005,1)/COUNTIFS('المواعيد'!$C$6:$C$1005,A76&amp;"",'المواعيد'!$M$6:$M$1005,1),""))</f>
        <v/>
      </c>
      <c r="K76" s="6">
        <f>IF(A76&amp;""="","",IF(NOT(ISNUMBER(J76)),"",IF(J76&lt;'الإعدادات'!$B$4,IF(COUNTIFS('المواعيد'!$C$6:$C$1005,A76&amp;"",'المواعيد'!$A$6:$A$1005,"&gt;="&amp;J76,'المواعيد'!$F$6:$F$1005,"حضر")=0,"متأخر عن المتابعة","تمت"),"قادمة")))</f>
        <v/>
      </c>
      <c r="L76" s="17">
        <f>IF(K76="متأخر عن المتابعة",COUNTIFS($K$6:$K$205,"متأخر عن المتابعة",$J$6:$J$205,"&lt;"&amp;J76)+COUNTIFS($K$6:K76,"متأخر عن المتابعة",$J$6:J76,J76),"")</f>
        <v/>
      </c>
    </row>
    <row r="77">
      <c r="A77" s="5" t="n"/>
      <c r="B77" s="5" t="n"/>
      <c r="C77" s="16" t="n"/>
      <c r="D77" s="13" t="n"/>
      <c r="E77" s="17">
        <f>IF(A77&amp;""="","",COUNTIFS('المواعيد'!$C$6:$C$1005,A77&amp;"",'المواعيد'!$F$6:$F$1005,"حضر"))</f>
        <v/>
      </c>
      <c r="F77" s="18">
        <f>IF(A77&amp;""="","",SUMIFS('المواعيد'!$J$6:$J$1005,'المواعيد'!$C$6:$C$1005,A77&amp;""))</f>
        <v/>
      </c>
      <c r="G77" s="18">
        <f>IF(A77&amp;""="","",SUMIFS('المواعيد'!$E$6:$E$1005,'المواعيد'!$C$6:$C$1005,A77&amp;""))</f>
        <v/>
      </c>
      <c r="H77" s="18">
        <f>IF(A77&amp;""="","",ROUND(F77-G77,2))</f>
        <v/>
      </c>
      <c r="I77" s="19">
        <f>IF(A77&amp;""="","",IFERROR(SUMIFS('المواعيد'!$A$6:$A$1005,'المواعيد'!$C$6:$C$1005,A77&amp;"",'المواعيد'!$N$6:$N$1005,1)/COUNTIFS('المواعيد'!$C$6:$C$1005,A77&amp;"",'المواعيد'!$N$6:$N$1005,1),""))</f>
        <v/>
      </c>
      <c r="J77" s="19">
        <f>IF(A77&amp;""="","",IFERROR(SUMIFS('المواعيد'!$G$6:$G$1005,'المواعيد'!$C$6:$C$1005,A77&amp;"",'المواعيد'!$M$6:$M$1005,1)/COUNTIFS('المواعيد'!$C$6:$C$1005,A77&amp;"",'المواعيد'!$M$6:$M$1005,1),""))</f>
        <v/>
      </c>
      <c r="K77" s="6">
        <f>IF(A77&amp;""="","",IF(NOT(ISNUMBER(J77)),"",IF(J77&lt;'الإعدادات'!$B$4,IF(COUNTIFS('المواعيد'!$C$6:$C$1005,A77&amp;"",'المواعيد'!$A$6:$A$1005,"&gt;="&amp;J77,'المواعيد'!$F$6:$F$1005,"حضر")=0,"متأخر عن المتابعة","تمت"),"قادمة")))</f>
        <v/>
      </c>
      <c r="L77" s="17">
        <f>IF(K77="متأخر عن المتابعة",COUNTIFS($K$6:$K$205,"متأخر عن المتابعة",$J$6:$J$205,"&lt;"&amp;J77)+COUNTIFS($K$6:K77,"متأخر عن المتابعة",$J$6:J77,J77),"")</f>
        <v/>
      </c>
    </row>
    <row r="78">
      <c r="A78" s="5" t="n"/>
      <c r="B78" s="5" t="n"/>
      <c r="C78" s="16" t="n"/>
      <c r="D78" s="13" t="n"/>
      <c r="E78" s="17">
        <f>IF(A78&amp;""="","",COUNTIFS('المواعيد'!$C$6:$C$1005,A78&amp;"",'المواعيد'!$F$6:$F$1005,"حضر"))</f>
        <v/>
      </c>
      <c r="F78" s="18">
        <f>IF(A78&amp;""="","",SUMIFS('المواعيد'!$J$6:$J$1005,'المواعيد'!$C$6:$C$1005,A78&amp;""))</f>
        <v/>
      </c>
      <c r="G78" s="18">
        <f>IF(A78&amp;""="","",SUMIFS('المواعيد'!$E$6:$E$1005,'المواعيد'!$C$6:$C$1005,A78&amp;""))</f>
        <v/>
      </c>
      <c r="H78" s="18">
        <f>IF(A78&amp;""="","",ROUND(F78-G78,2))</f>
        <v/>
      </c>
      <c r="I78" s="19">
        <f>IF(A78&amp;""="","",IFERROR(SUMIFS('المواعيد'!$A$6:$A$1005,'المواعيد'!$C$6:$C$1005,A78&amp;"",'المواعيد'!$N$6:$N$1005,1)/COUNTIFS('المواعيد'!$C$6:$C$1005,A78&amp;"",'المواعيد'!$N$6:$N$1005,1),""))</f>
        <v/>
      </c>
      <c r="J78" s="19">
        <f>IF(A78&amp;""="","",IFERROR(SUMIFS('المواعيد'!$G$6:$G$1005,'المواعيد'!$C$6:$C$1005,A78&amp;"",'المواعيد'!$M$6:$M$1005,1)/COUNTIFS('المواعيد'!$C$6:$C$1005,A78&amp;"",'المواعيد'!$M$6:$M$1005,1),""))</f>
        <v/>
      </c>
      <c r="K78" s="6">
        <f>IF(A78&amp;""="","",IF(NOT(ISNUMBER(J78)),"",IF(J78&lt;'الإعدادات'!$B$4,IF(COUNTIFS('المواعيد'!$C$6:$C$1005,A78&amp;"",'المواعيد'!$A$6:$A$1005,"&gt;="&amp;J78,'المواعيد'!$F$6:$F$1005,"حضر")=0,"متأخر عن المتابعة","تمت"),"قادمة")))</f>
        <v/>
      </c>
      <c r="L78" s="17">
        <f>IF(K78="متأخر عن المتابعة",COUNTIFS($K$6:$K$205,"متأخر عن المتابعة",$J$6:$J$205,"&lt;"&amp;J78)+COUNTIFS($K$6:K78,"متأخر عن المتابعة",$J$6:J78,J78),"")</f>
        <v/>
      </c>
    </row>
    <row r="79">
      <c r="A79" s="5" t="n"/>
      <c r="B79" s="5" t="n"/>
      <c r="C79" s="16" t="n"/>
      <c r="D79" s="13" t="n"/>
      <c r="E79" s="17">
        <f>IF(A79&amp;""="","",COUNTIFS('المواعيد'!$C$6:$C$1005,A79&amp;"",'المواعيد'!$F$6:$F$1005,"حضر"))</f>
        <v/>
      </c>
      <c r="F79" s="18">
        <f>IF(A79&amp;""="","",SUMIFS('المواعيد'!$J$6:$J$1005,'المواعيد'!$C$6:$C$1005,A79&amp;""))</f>
        <v/>
      </c>
      <c r="G79" s="18">
        <f>IF(A79&amp;""="","",SUMIFS('المواعيد'!$E$6:$E$1005,'المواعيد'!$C$6:$C$1005,A79&amp;""))</f>
        <v/>
      </c>
      <c r="H79" s="18">
        <f>IF(A79&amp;""="","",ROUND(F79-G79,2))</f>
        <v/>
      </c>
      <c r="I79" s="19">
        <f>IF(A79&amp;""="","",IFERROR(SUMIFS('المواعيد'!$A$6:$A$1005,'المواعيد'!$C$6:$C$1005,A79&amp;"",'المواعيد'!$N$6:$N$1005,1)/COUNTIFS('المواعيد'!$C$6:$C$1005,A79&amp;"",'المواعيد'!$N$6:$N$1005,1),""))</f>
        <v/>
      </c>
      <c r="J79" s="19">
        <f>IF(A79&amp;""="","",IFERROR(SUMIFS('المواعيد'!$G$6:$G$1005,'المواعيد'!$C$6:$C$1005,A79&amp;"",'المواعيد'!$M$6:$M$1005,1)/COUNTIFS('المواعيد'!$C$6:$C$1005,A79&amp;"",'المواعيد'!$M$6:$M$1005,1),""))</f>
        <v/>
      </c>
      <c r="K79" s="6">
        <f>IF(A79&amp;""="","",IF(NOT(ISNUMBER(J79)),"",IF(J79&lt;'الإعدادات'!$B$4,IF(COUNTIFS('المواعيد'!$C$6:$C$1005,A79&amp;"",'المواعيد'!$A$6:$A$1005,"&gt;="&amp;J79,'المواعيد'!$F$6:$F$1005,"حضر")=0,"متأخر عن المتابعة","تمت"),"قادمة")))</f>
        <v/>
      </c>
      <c r="L79" s="17">
        <f>IF(K79="متأخر عن المتابعة",COUNTIFS($K$6:$K$205,"متأخر عن المتابعة",$J$6:$J$205,"&lt;"&amp;J79)+COUNTIFS($K$6:K79,"متأخر عن المتابعة",$J$6:J79,J79),"")</f>
        <v/>
      </c>
    </row>
    <row r="80">
      <c r="A80" s="5" t="n"/>
      <c r="B80" s="5" t="n"/>
      <c r="C80" s="16" t="n"/>
      <c r="D80" s="13" t="n"/>
      <c r="E80" s="17">
        <f>IF(A80&amp;""="","",COUNTIFS('المواعيد'!$C$6:$C$1005,A80&amp;"",'المواعيد'!$F$6:$F$1005,"حضر"))</f>
        <v/>
      </c>
      <c r="F80" s="18">
        <f>IF(A80&amp;""="","",SUMIFS('المواعيد'!$J$6:$J$1005,'المواعيد'!$C$6:$C$1005,A80&amp;""))</f>
        <v/>
      </c>
      <c r="G80" s="18">
        <f>IF(A80&amp;""="","",SUMIFS('المواعيد'!$E$6:$E$1005,'المواعيد'!$C$6:$C$1005,A80&amp;""))</f>
        <v/>
      </c>
      <c r="H80" s="18">
        <f>IF(A80&amp;""="","",ROUND(F80-G80,2))</f>
        <v/>
      </c>
      <c r="I80" s="19">
        <f>IF(A80&amp;""="","",IFERROR(SUMIFS('المواعيد'!$A$6:$A$1005,'المواعيد'!$C$6:$C$1005,A80&amp;"",'المواعيد'!$N$6:$N$1005,1)/COUNTIFS('المواعيد'!$C$6:$C$1005,A80&amp;"",'المواعيد'!$N$6:$N$1005,1),""))</f>
        <v/>
      </c>
      <c r="J80" s="19">
        <f>IF(A80&amp;""="","",IFERROR(SUMIFS('المواعيد'!$G$6:$G$1005,'المواعيد'!$C$6:$C$1005,A80&amp;"",'المواعيد'!$M$6:$M$1005,1)/COUNTIFS('المواعيد'!$C$6:$C$1005,A80&amp;"",'المواعيد'!$M$6:$M$1005,1),""))</f>
        <v/>
      </c>
      <c r="K80" s="6">
        <f>IF(A80&amp;""="","",IF(NOT(ISNUMBER(J80)),"",IF(J80&lt;'الإعدادات'!$B$4,IF(COUNTIFS('المواعيد'!$C$6:$C$1005,A80&amp;"",'المواعيد'!$A$6:$A$1005,"&gt;="&amp;J80,'المواعيد'!$F$6:$F$1005,"حضر")=0,"متأخر عن المتابعة","تمت"),"قادمة")))</f>
        <v/>
      </c>
      <c r="L80" s="17">
        <f>IF(K80="متأخر عن المتابعة",COUNTIFS($K$6:$K$205,"متأخر عن المتابعة",$J$6:$J$205,"&lt;"&amp;J80)+COUNTIFS($K$6:K80,"متأخر عن المتابعة",$J$6:J80,J80),"")</f>
        <v/>
      </c>
    </row>
    <row r="81">
      <c r="A81" s="5" t="n"/>
      <c r="B81" s="5" t="n"/>
      <c r="C81" s="16" t="n"/>
      <c r="D81" s="13" t="n"/>
      <c r="E81" s="17">
        <f>IF(A81&amp;""="","",COUNTIFS('المواعيد'!$C$6:$C$1005,A81&amp;"",'المواعيد'!$F$6:$F$1005,"حضر"))</f>
        <v/>
      </c>
      <c r="F81" s="18">
        <f>IF(A81&amp;""="","",SUMIFS('المواعيد'!$J$6:$J$1005,'المواعيد'!$C$6:$C$1005,A81&amp;""))</f>
        <v/>
      </c>
      <c r="G81" s="18">
        <f>IF(A81&amp;""="","",SUMIFS('المواعيد'!$E$6:$E$1005,'المواعيد'!$C$6:$C$1005,A81&amp;""))</f>
        <v/>
      </c>
      <c r="H81" s="18">
        <f>IF(A81&amp;""="","",ROUND(F81-G81,2))</f>
        <v/>
      </c>
      <c r="I81" s="19">
        <f>IF(A81&amp;""="","",IFERROR(SUMIFS('المواعيد'!$A$6:$A$1005,'المواعيد'!$C$6:$C$1005,A81&amp;"",'المواعيد'!$N$6:$N$1005,1)/COUNTIFS('المواعيد'!$C$6:$C$1005,A81&amp;"",'المواعيد'!$N$6:$N$1005,1),""))</f>
        <v/>
      </c>
      <c r="J81" s="19">
        <f>IF(A81&amp;""="","",IFERROR(SUMIFS('المواعيد'!$G$6:$G$1005,'المواعيد'!$C$6:$C$1005,A81&amp;"",'المواعيد'!$M$6:$M$1005,1)/COUNTIFS('المواعيد'!$C$6:$C$1005,A81&amp;"",'المواعيد'!$M$6:$M$1005,1),""))</f>
        <v/>
      </c>
      <c r="K81" s="6">
        <f>IF(A81&amp;""="","",IF(NOT(ISNUMBER(J81)),"",IF(J81&lt;'الإعدادات'!$B$4,IF(COUNTIFS('المواعيد'!$C$6:$C$1005,A81&amp;"",'المواعيد'!$A$6:$A$1005,"&gt;="&amp;J81,'المواعيد'!$F$6:$F$1005,"حضر")=0,"متأخر عن المتابعة","تمت"),"قادمة")))</f>
        <v/>
      </c>
      <c r="L81" s="17">
        <f>IF(K81="متأخر عن المتابعة",COUNTIFS($K$6:$K$205,"متأخر عن المتابعة",$J$6:$J$205,"&lt;"&amp;J81)+COUNTIFS($K$6:K81,"متأخر عن المتابعة",$J$6:J81,J81),"")</f>
        <v/>
      </c>
    </row>
    <row r="82">
      <c r="A82" s="5" t="n"/>
      <c r="B82" s="5" t="n"/>
      <c r="C82" s="16" t="n"/>
      <c r="D82" s="13" t="n"/>
      <c r="E82" s="17">
        <f>IF(A82&amp;""="","",COUNTIFS('المواعيد'!$C$6:$C$1005,A82&amp;"",'المواعيد'!$F$6:$F$1005,"حضر"))</f>
        <v/>
      </c>
      <c r="F82" s="18">
        <f>IF(A82&amp;""="","",SUMIFS('المواعيد'!$J$6:$J$1005,'المواعيد'!$C$6:$C$1005,A82&amp;""))</f>
        <v/>
      </c>
      <c r="G82" s="18">
        <f>IF(A82&amp;""="","",SUMIFS('المواعيد'!$E$6:$E$1005,'المواعيد'!$C$6:$C$1005,A82&amp;""))</f>
        <v/>
      </c>
      <c r="H82" s="18">
        <f>IF(A82&amp;""="","",ROUND(F82-G82,2))</f>
        <v/>
      </c>
      <c r="I82" s="19">
        <f>IF(A82&amp;""="","",IFERROR(SUMIFS('المواعيد'!$A$6:$A$1005,'المواعيد'!$C$6:$C$1005,A82&amp;"",'المواعيد'!$N$6:$N$1005,1)/COUNTIFS('المواعيد'!$C$6:$C$1005,A82&amp;"",'المواعيد'!$N$6:$N$1005,1),""))</f>
        <v/>
      </c>
      <c r="J82" s="19">
        <f>IF(A82&amp;""="","",IFERROR(SUMIFS('المواعيد'!$G$6:$G$1005,'المواعيد'!$C$6:$C$1005,A82&amp;"",'المواعيد'!$M$6:$M$1005,1)/COUNTIFS('المواعيد'!$C$6:$C$1005,A82&amp;"",'المواعيد'!$M$6:$M$1005,1),""))</f>
        <v/>
      </c>
      <c r="K82" s="6">
        <f>IF(A82&amp;""="","",IF(NOT(ISNUMBER(J82)),"",IF(J82&lt;'الإعدادات'!$B$4,IF(COUNTIFS('المواعيد'!$C$6:$C$1005,A82&amp;"",'المواعيد'!$A$6:$A$1005,"&gt;="&amp;J82,'المواعيد'!$F$6:$F$1005,"حضر")=0,"متأخر عن المتابعة","تمت"),"قادمة")))</f>
        <v/>
      </c>
      <c r="L82" s="17">
        <f>IF(K82="متأخر عن المتابعة",COUNTIFS($K$6:$K$205,"متأخر عن المتابعة",$J$6:$J$205,"&lt;"&amp;J82)+COUNTIFS($K$6:K82,"متأخر عن المتابعة",$J$6:J82,J82),"")</f>
        <v/>
      </c>
    </row>
    <row r="83">
      <c r="A83" s="5" t="n"/>
      <c r="B83" s="5" t="n"/>
      <c r="C83" s="16" t="n"/>
      <c r="D83" s="13" t="n"/>
      <c r="E83" s="17">
        <f>IF(A83&amp;""="","",COUNTIFS('المواعيد'!$C$6:$C$1005,A83&amp;"",'المواعيد'!$F$6:$F$1005,"حضر"))</f>
        <v/>
      </c>
      <c r="F83" s="18">
        <f>IF(A83&amp;""="","",SUMIFS('المواعيد'!$J$6:$J$1005,'المواعيد'!$C$6:$C$1005,A83&amp;""))</f>
        <v/>
      </c>
      <c r="G83" s="18">
        <f>IF(A83&amp;""="","",SUMIFS('المواعيد'!$E$6:$E$1005,'المواعيد'!$C$6:$C$1005,A83&amp;""))</f>
        <v/>
      </c>
      <c r="H83" s="18">
        <f>IF(A83&amp;""="","",ROUND(F83-G83,2))</f>
        <v/>
      </c>
      <c r="I83" s="19">
        <f>IF(A83&amp;""="","",IFERROR(SUMIFS('المواعيد'!$A$6:$A$1005,'المواعيد'!$C$6:$C$1005,A83&amp;"",'المواعيد'!$N$6:$N$1005,1)/COUNTIFS('المواعيد'!$C$6:$C$1005,A83&amp;"",'المواعيد'!$N$6:$N$1005,1),""))</f>
        <v/>
      </c>
      <c r="J83" s="19">
        <f>IF(A83&amp;""="","",IFERROR(SUMIFS('المواعيد'!$G$6:$G$1005,'المواعيد'!$C$6:$C$1005,A83&amp;"",'المواعيد'!$M$6:$M$1005,1)/COUNTIFS('المواعيد'!$C$6:$C$1005,A83&amp;"",'المواعيد'!$M$6:$M$1005,1),""))</f>
        <v/>
      </c>
      <c r="K83" s="6">
        <f>IF(A83&amp;""="","",IF(NOT(ISNUMBER(J83)),"",IF(J83&lt;'الإعدادات'!$B$4,IF(COUNTIFS('المواعيد'!$C$6:$C$1005,A83&amp;"",'المواعيد'!$A$6:$A$1005,"&gt;="&amp;J83,'المواعيد'!$F$6:$F$1005,"حضر")=0,"متأخر عن المتابعة","تمت"),"قادمة")))</f>
        <v/>
      </c>
      <c r="L83" s="17">
        <f>IF(K83="متأخر عن المتابعة",COUNTIFS($K$6:$K$205,"متأخر عن المتابعة",$J$6:$J$205,"&lt;"&amp;J83)+COUNTIFS($K$6:K83,"متأخر عن المتابعة",$J$6:J83,J83),"")</f>
        <v/>
      </c>
    </row>
    <row r="84">
      <c r="A84" s="5" t="n"/>
      <c r="B84" s="5" t="n"/>
      <c r="C84" s="16" t="n"/>
      <c r="D84" s="13" t="n"/>
      <c r="E84" s="17">
        <f>IF(A84&amp;""="","",COUNTIFS('المواعيد'!$C$6:$C$1005,A84&amp;"",'المواعيد'!$F$6:$F$1005,"حضر"))</f>
        <v/>
      </c>
      <c r="F84" s="18">
        <f>IF(A84&amp;""="","",SUMIFS('المواعيد'!$J$6:$J$1005,'المواعيد'!$C$6:$C$1005,A84&amp;""))</f>
        <v/>
      </c>
      <c r="G84" s="18">
        <f>IF(A84&amp;""="","",SUMIFS('المواعيد'!$E$6:$E$1005,'المواعيد'!$C$6:$C$1005,A84&amp;""))</f>
        <v/>
      </c>
      <c r="H84" s="18">
        <f>IF(A84&amp;""="","",ROUND(F84-G84,2))</f>
        <v/>
      </c>
      <c r="I84" s="19">
        <f>IF(A84&amp;""="","",IFERROR(SUMIFS('المواعيد'!$A$6:$A$1005,'المواعيد'!$C$6:$C$1005,A84&amp;"",'المواعيد'!$N$6:$N$1005,1)/COUNTIFS('المواعيد'!$C$6:$C$1005,A84&amp;"",'المواعيد'!$N$6:$N$1005,1),""))</f>
        <v/>
      </c>
      <c r="J84" s="19">
        <f>IF(A84&amp;""="","",IFERROR(SUMIFS('المواعيد'!$G$6:$G$1005,'المواعيد'!$C$6:$C$1005,A84&amp;"",'المواعيد'!$M$6:$M$1005,1)/COUNTIFS('المواعيد'!$C$6:$C$1005,A84&amp;"",'المواعيد'!$M$6:$M$1005,1),""))</f>
        <v/>
      </c>
      <c r="K84" s="6">
        <f>IF(A84&amp;""="","",IF(NOT(ISNUMBER(J84)),"",IF(J84&lt;'الإعدادات'!$B$4,IF(COUNTIFS('المواعيد'!$C$6:$C$1005,A84&amp;"",'المواعيد'!$A$6:$A$1005,"&gt;="&amp;J84,'المواعيد'!$F$6:$F$1005,"حضر")=0,"متأخر عن المتابعة","تمت"),"قادمة")))</f>
        <v/>
      </c>
      <c r="L84" s="17">
        <f>IF(K84="متأخر عن المتابعة",COUNTIFS($K$6:$K$205,"متأخر عن المتابعة",$J$6:$J$205,"&lt;"&amp;J84)+COUNTIFS($K$6:K84,"متأخر عن المتابعة",$J$6:J84,J84),"")</f>
        <v/>
      </c>
    </row>
    <row r="85">
      <c r="A85" s="5" t="n"/>
      <c r="B85" s="5" t="n"/>
      <c r="C85" s="16" t="n"/>
      <c r="D85" s="13" t="n"/>
      <c r="E85" s="17">
        <f>IF(A85&amp;""="","",COUNTIFS('المواعيد'!$C$6:$C$1005,A85&amp;"",'المواعيد'!$F$6:$F$1005,"حضر"))</f>
        <v/>
      </c>
      <c r="F85" s="18">
        <f>IF(A85&amp;""="","",SUMIFS('المواعيد'!$J$6:$J$1005,'المواعيد'!$C$6:$C$1005,A85&amp;""))</f>
        <v/>
      </c>
      <c r="G85" s="18">
        <f>IF(A85&amp;""="","",SUMIFS('المواعيد'!$E$6:$E$1005,'المواعيد'!$C$6:$C$1005,A85&amp;""))</f>
        <v/>
      </c>
      <c r="H85" s="18">
        <f>IF(A85&amp;""="","",ROUND(F85-G85,2))</f>
        <v/>
      </c>
      <c r="I85" s="19">
        <f>IF(A85&amp;""="","",IFERROR(SUMIFS('المواعيد'!$A$6:$A$1005,'المواعيد'!$C$6:$C$1005,A85&amp;"",'المواعيد'!$N$6:$N$1005,1)/COUNTIFS('المواعيد'!$C$6:$C$1005,A85&amp;"",'المواعيد'!$N$6:$N$1005,1),""))</f>
        <v/>
      </c>
      <c r="J85" s="19">
        <f>IF(A85&amp;""="","",IFERROR(SUMIFS('المواعيد'!$G$6:$G$1005,'المواعيد'!$C$6:$C$1005,A85&amp;"",'المواعيد'!$M$6:$M$1005,1)/COUNTIFS('المواعيد'!$C$6:$C$1005,A85&amp;"",'المواعيد'!$M$6:$M$1005,1),""))</f>
        <v/>
      </c>
      <c r="K85" s="6">
        <f>IF(A85&amp;""="","",IF(NOT(ISNUMBER(J85)),"",IF(J85&lt;'الإعدادات'!$B$4,IF(COUNTIFS('المواعيد'!$C$6:$C$1005,A85&amp;"",'المواعيد'!$A$6:$A$1005,"&gt;="&amp;J85,'المواعيد'!$F$6:$F$1005,"حضر")=0,"متأخر عن المتابعة","تمت"),"قادمة")))</f>
        <v/>
      </c>
      <c r="L85" s="17">
        <f>IF(K85="متأخر عن المتابعة",COUNTIFS($K$6:$K$205,"متأخر عن المتابعة",$J$6:$J$205,"&lt;"&amp;J85)+COUNTIFS($K$6:K85,"متأخر عن المتابعة",$J$6:J85,J85),"")</f>
        <v/>
      </c>
    </row>
    <row r="86">
      <c r="A86" s="5" t="n"/>
      <c r="B86" s="5" t="n"/>
      <c r="C86" s="16" t="n"/>
      <c r="D86" s="13" t="n"/>
      <c r="E86" s="17">
        <f>IF(A86&amp;""="","",COUNTIFS('المواعيد'!$C$6:$C$1005,A86&amp;"",'المواعيد'!$F$6:$F$1005,"حضر"))</f>
        <v/>
      </c>
      <c r="F86" s="18">
        <f>IF(A86&amp;""="","",SUMIFS('المواعيد'!$J$6:$J$1005,'المواعيد'!$C$6:$C$1005,A86&amp;""))</f>
        <v/>
      </c>
      <c r="G86" s="18">
        <f>IF(A86&amp;""="","",SUMIFS('المواعيد'!$E$6:$E$1005,'المواعيد'!$C$6:$C$1005,A86&amp;""))</f>
        <v/>
      </c>
      <c r="H86" s="18">
        <f>IF(A86&amp;""="","",ROUND(F86-G86,2))</f>
        <v/>
      </c>
      <c r="I86" s="19">
        <f>IF(A86&amp;""="","",IFERROR(SUMIFS('المواعيد'!$A$6:$A$1005,'المواعيد'!$C$6:$C$1005,A86&amp;"",'المواعيد'!$N$6:$N$1005,1)/COUNTIFS('المواعيد'!$C$6:$C$1005,A86&amp;"",'المواعيد'!$N$6:$N$1005,1),""))</f>
        <v/>
      </c>
      <c r="J86" s="19">
        <f>IF(A86&amp;""="","",IFERROR(SUMIFS('المواعيد'!$G$6:$G$1005,'المواعيد'!$C$6:$C$1005,A86&amp;"",'المواعيد'!$M$6:$M$1005,1)/COUNTIFS('المواعيد'!$C$6:$C$1005,A86&amp;"",'المواعيد'!$M$6:$M$1005,1),""))</f>
        <v/>
      </c>
      <c r="K86" s="6">
        <f>IF(A86&amp;""="","",IF(NOT(ISNUMBER(J86)),"",IF(J86&lt;'الإعدادات'!$B$4,IF(COUNTIFS('المواعيد'!$C$6:$C$1005,A86&amp;"",'المواعيد'!$A$6:$A$1005,"&gt;="&amp;J86,'المواعيد'!$F$6:$F$1005,"حضر")=0,"متأخر عن المتابعة","تمت"),"قادمة")))</f>
        <v/>
      </c>
      <c r="L86" s="17">
        <f>IF(K86="متأخر عن المتابعة",COUNTIFS($K$6:$K$205,"متأخر عن المتابعة",$J$6:$J$205,"&lt;"&amp;J86)+COUNTIFS($K$6:K86,"متأخر عن المتابعة",$J$6:J86,J86),"")</f>
        <v/>
      </c>
    </row>
    <row r="87">
      <c r="A87" s="5" t="n"/>
      <c r="B87" s="5" t="n"/>
      <c r="C87" s="16" t="n"/>
      <c r="D87" s="13" t="n"/>
      <c r="E87" s="17">
        <f>IF(A87&amp;""="","",COUNTIFS('المواعيد'!$C$6:$C$1005,A87&amp;"",'المواعيد'!$F$6:$F$1005,"حضر"))</f>
        <v/>
      </c>
      <c r="F87" s="18">
        <f>IF(A87&amp;""="","",SUMIFS('المواعيد'!$J$6:$J$1005,'المواعيد'!$C$6:$C$1005,A87&amp;""))</f>
        <v/>
      </c>
      <c r="G87" s="18">
        <f>IF(A87&amp;""="","",SUMIFS('المواعيد'!$E$6:$E$1005,'المواعيد'!$C$6:$C$1005,A87&amp;""))</f>
        <v/>
      </c>
      <c r="H87" s="18">
        <f>IF(A87&amp;""="","",ROUND(F87-G87,2))</f>
        <v/>
      </c>
      <c r="I87" s="19">
        <f>IF(A87&amp;""="","",IFERROR(SUMIFS('المواعيد'!$A$6:$A$1005,'المواعيد'!$C$6:$C$1005,A87&amp;"",'المواعيد'!$N$6:$N$1005,1)/COUNTIFS('المواعيد'!$C$6:$C$1005,A87&amp;"",'المواعيد'!$N$6:$N$1005,1),""))</f>
        <v/>
      </c>
      <c r="J87" s="19">
        <f>IF(A87&amp;""="","",IFERROR(SUMIFS('المواعيد'!$G$6:$G$1005,'المواعيد'!$C$6:$C$1005,A87&amp;"",'المواعيد'!$M$6:$M$1005,1)/COUNTIFS('المواعيد'!$C$6:$C$1005,A87&amp;"",'المواعيد'!$M$6:$M$1005,1),""))</f>
        <v/>
      </c>
      <c r="K87" s="6">
        <f>IF(A87&amp;""="","",IF(NOT(ISNUMBER(J87)),"",IF(J87&lt;'الإعدادات'!$B$4,IF(COUNTIFS('المواعيد'!$C$6:$C$1005,A87&amp;"",'المواعيد'!$A$6:$A$1005,"&gt;="&amp;J87,'المواعيد'!$F$6:$F$1005,"حضر")=0,"متأخر عن المتابعة","تمت"),"قادمة")))</f>
        <v/>
      </c>
      <c r="L87" s="17">
        <f>IF(K87="متأخر عن المتابعة",COUNTIFS($K$6:$K$205,"متأخر عن المتابعة",$J$6:$J$205,"&lt;"&amp;J87)+COUNTIFS($K$6:K87,"متأخر عن المتابعة",$J$6:J87,J87),"")</f>
        <v/>
      </c>
    </row>
    <row r="88">
      <c r="A88" s="5" t="n"/>
      <c r="B88" s="5" t="n"/>
      <c r="C88" s="16" t="n"/>
      <c r="D88" s="13" t="n"/>
      <c r="E88" s="17">
        <f>IF(A88&amp;""="","",COUNTIFS('المواعيد'!$C$6:$C$1005,A88&amp;"",'المواعيد'!$F$6:$F$1005,"حضر"))</f>
        <v/>
      </c>
      <c r="F88" s="18">
        <f>IF(A88&amp;""="","",SUMIFS('المواعيد'!$J$6:$J$1005,'المواعيد'!$C$6:$C$1005,A88&amp;""))</f>
        <v/>
      </c>
      <c r="G88" s="18">
        <f>IF(A88&amp;""="","",SUMIFS('المواعيد'!$E$6:$E$1005,'المواعيد'!$C$6:$C$1005,A88&amp;""))</f>
        <v/>
      </c>
      <c r="H88" s="18">
        <f>IF(A88&amp;""="","",ROUND(F88-G88,2))</f>
        <v/>
      </c>
      <c r="I88" s="19">
        <f>IF(A88&amp;""="","",IFERROR(SUMIFS('المواعيد'!$A$6:$A$1005,'المواعيد'!$C$6:$C$1005,A88&amp;"",'المواعيد'!$N$6:$N$1005,1)/COUNTIFS('المواعيد'!$C$6:$C$1005,A88&amp;"",'المواعيد'!$N$6:$N$1005,1),""))</f>
        <v/>
      </c>
      <c r="J88" s="19">
        <f>IF(A88&amp;""="","",IFERROR(SUMIFS('المواعيد'!$G$6:$G$1005,'المواعيد'!$C$6:$C$1005,A88&amp;"",'المواعيد'!$M$6:$M$1005,1)/COUNTIFS('المواعيد'!$C$6:$C$1005,A88&amp;"",'المواعيد'!$M$6:$M$1005,1),""))</f>
        <v/>
      </c>
      <c r="K88" s="6">
        <f>IF(A88&amp;""="","",IF(NOT(ISNUMBER(J88)),"",IF(J88&lt;'الإعدادات'!$B$4,IF(COUNTIFS('المواعيد'!$C$6:$C$1005,A88&amp;"",'المواعيد'!$A$6:$A$1005,"&gt;="&amp;J88,'المواعيد'!$F$6:$F$1005,"حضر")=0,"متأخر عن المتابعة","تمت"),"قادمة")))</f>
        <v/>
      </c>
      <c r="L88" s="17">
        <f>IF(K88="متأخر عن المتابعة",COUNTIFS($K$6:$K$205,"متأخر عن المتابعة",$J$6:$J$205,"&lt;"&amp;J88)+COUNTIFS($K$6:K88,"متأخر عن المتابعة",$J$6:J88,J88),"")</f>
        <v/>
      </c>
    </row>
    <row r="89">
      <c r="A89" s="5" t="n"/>
      <c r="B89" s="5" t="n"/>
      <c r="C89" s="16" t="n"/>
      <c r="D89" s="13" t="n"/>
      <c r="E89" s="17">
        <f>IF(A89&amp;""="","",COUNTIFS('المواعيد'!$C$6:$C$1005,A89&amp;"",'المواعيد'!$F$6:$F$1005,"حضر"))</f>
        <v/>
      </c>
      <c r="F89" s="18">
        <f>IF(A89&amp;""="","",SUMIFS('المواعيد'!$J$6:$J$1005,'المواعيد'!$C$6:$C$1005,A89&amp;""))</f>
        <v/>
      </c>
      <c r="G89" s="18">
        <f>IF(A89&amp;""="","",SUMIFS('المواعيد'!$E$6:$E$1005,'المواعيد'!$C$6:$C$1005,A89&amp;""))</f>
        <v/>
      </c>
      <c r="H89" s="18">
        <f>IF(A89&amp;""="","",ROUND(F89-G89,2))</f>
        <v/>
      </c>
      <c r="I89" s="19">
        <f>IF(A89&amp;""="","",IFERROR(SUMIFS('المواعيد'!$A$6:$A$1005,'المواعيد'!$C$6:$C$1005,A89&amp;"",'المواعيد'!$N$6:$N$1005,1)/COUNTIFS('المواعيد'!$C$6:$C$1005,A89&amp;"",'المواعيد'!$N$6:$N$1005,1),""))</f>
        <v/>
      </c>
      <c r="J89" s="19">
        <f>IF(A89&amp;""="","",IFERROR(SUMIFS('المواعيد'!$G$6:$G$1005,'المواعيد'!$C$6:$C$1005,A89&amp;"",'المواعيد'!$M$6:$M$1005,1)/COUNTIFS('المواعيد'!$C$6:$C$1005,A89&amp;"",'المواعيد'!$M$6:$M$1005,1),""))</f>
        <v/>
      </c>
      <c r="K89" s="6">
        <f>IF(A89&amp;""="","",IF(NOT(ISNUMBER(J89)),"",IF(J89&lt;'الإعدادات'!$B$4,IF(COUNTIFS('المواعيد'!$C$6:$C$1005,A89&amp;"",'المواعيد'!$A$6:$A$1005,"&gt;="&amp;J89,'المواعيد'!$F$6:$F$1005,"حضر")=0,"متأخر عن المتابعة","تمت"),"قادمة")))</f>
        <v/>
      </c>
      <c r="L89" s="17">
        <f>IF(K89="متأخر عن المتابعة",COUNTIFS($K$6:$K$205,"متأخر عن المتابعة",$J$6:$J$205,"&lt;"&amp;J89)+COUNTIFS($K$6:K89,"متأخر عن المتابعة",$J$6:J89,J89),"")</f>
        <v/>
      </c>
    </row>
    <row r="90">
      <c r="A90" s="5" t="n"/>
      <c r="B90" s="5" t="n"/>
      <c r="C90" s="16" t="n"/>
      <c r="D90" s="13" t="n"/>
      <c r="E90" s="17">
        <f>IF(A90&amp;""="","",COUNTIFS('المواعيد'!$C$6:$C$1005,A90&amp;"",'المواعيد'!$F$6:$F$1005,"حضر"))</f>
        <v/>
      </c>
      <c r="F90" s="18">
        <f>IF(A90&amp;""="","",SUMIFS('المواعيد'!$J$6:$J$1005,'المواعيد'!$C$6:$C$1005,A90&amp;""))</f>
        <v/>
      </c>
      <c r="G90" s="18">
        <f>IF(A90&amp;""="","",SUMIFS('المواعيد'!$E$6:$E$1005,'المواعيد'!$C$6:$C$1005,A90&amp;""))</f>
        <v/>
      </c>
      <c r="H90" s="18">
        <f>IF(A90&amp;""="","",ROUND(F90-G90,2))</f>
        <v/>
      </c>
      <c r="I90" s="19">
        <f>IF(A90&amp;""="","",IFERROR(SUMIFS('المواعيد'!$A$6:$A$1005,'المواعيد'!$C$6:$C$1005,A90&amp;"",'المواعيد'!$N$6:$N$1005,1)/COUNTIFS('المواعيد'!$C$6:$C$1005,A90&amp;"",'المواعيد'!$N$6:$N$1005,1),""))</f>
        <v/>
      </c>
      <c r="J90" s="19">
        <f>IF(A90&amp;""="","",IFERROR(SUMIFS('المواعيد'!$G$6:$G$1005,'المواعيد'!$C$6:$C$1005,A90&amp;"",'المواعيد'!$M$6:$M$1005,1)/COUNTIFS('المواعيد'!$C$6:$C$1005,A90&amp;"",'المواعيد'!$M$6:$M$1005,1),""))</f>
        <v/>
      </c>
      <c r="K90" s="6">
        <f>IF(A90&amp;""="","",IF(NOT(ISNUMBER(J90)),"",IF(J90&lt;'الإعدادات'!$B$4,IF(COUNTIFS('المواعيد'!$C$6:$C$1005,A90&amp;"",'المواعيد'!$A$6:$A$1005,"&gt;="&amp;J90,'المواعيد'!$F$6:$F$1005,"حضر")=0,"متأخر عن المتابعة","تمت"),"قادمة")))</f>
        <v/>
      </c>
      <c r="L90" s="17">
        <f>IF(K90="متأخر عن المتابعة",COUNTIFS($K$6:$K$205,"متأخر عن المتابعة",$J$6:$J$205,"&lt;"&amp;J90)+COUNTIFS($K$6:K90,"متأخر عن المتابعة",$J$6:J90,J90),"")</f>
        <v/>
      </c>
    </row>
    <row r="91">
      <c r="A91" s="5" t="n"/>
      <c r="B91" s="5" t="n"/>
      <c r="C91" s="16" t="n"/>
      <c r="D91" s="13" t="n"/>
      <c r="E91" s="17">
        <f>IF(A91&amp;""="","",COUNTIFS('المواعيد'!$C$6:$C$1005,A91&amp;"",'المواعيد'!$F$6:$F$1005,"حضر"))</f>
        <v/>
      </c>
      <c r="F91" s="18">
        <f>IF(A91&amp;""="","",SUMIFS('المواعيد'!$J$6:$J$1005,'المواعيد'!$C$6:$C$1005,A91&amp;""))</f>
        <v/>
      </c>
      <c r="G91" s="18">
        <f>IF(A91&amp;""="","",SUMIFS('المواعيد'!$E$6:$E$1005,'المواعيد'!$C$6:$C$1005,A91&amp;""))</f>
        <v/>
      </c>
      <c r="H91" s="18">
        <f>IF(A91&amp;""="","",ROUND(F91-G91,2))</f>
        <v/>
      </c>
      <c r="I91" s="19">
        <f>IF(A91&amp;""="","",IFERROR(SUMIFS('المواعيد'!$A$6:$A$1005,'المواعيد'!$C$6:$C$1005,A91&amp;"",'المواعيد'!$N$6:$N$1005,1)/COUNTIFS('المواعيد'!$C$6:$C$1005,A91&amp;"",'المواعيد'!$N$6:$N$1005,1),""))</f>
        <v/>
      </c>
      <c r="J91" s="19">
        <f>IF(A91&amp;""="","",IFERROR(SUMIFS('المواعيد'!$G$6:$G$1005,'المواعيد'!$C$6:$C$1005,A91&amp;"",'المواعيد'!$M$6:$M$1005,1)/COUNTIFS('المواعيد'!$C$6:$C$1005,A91&amp;"",'المواعيد'!$M$6:$M$1005,1),""))</f>
        <v/>
      </c>
      <c r="K91" s="6">
        <f>IF(A91&amp;""="","",IF(NOT(ISNUMBER(J91)),"",IF(J91&lt;'الإعدادات'!$B$4,IF(COUNTIFS('المواعيد'!$C$6:$C$1005,A91&amp;"",'المواعيد'!$A$6:$A$1005,"&gt;="&amp;J91,'المواعيد'!$F$6:$F$1005,"حضر")=0,"متأخر عن المتابعة","تمت"),"قادمة")))</f>
        <v/>
      </c>
      <c r="L91" s="17">
        <f>IF(K91="متأخر عن المتابعة",COUNTIFS($K$6:$K$205,"متأخر عن المتابعة",$J$6:$J$205,"&lt;"&amp;J91)+COUNTIFS($K$6:K91,"متأخر عن المتابعة",$J$6:J91,J91),"")</f>
        <v/>
      </c>
    </row>
    <row r="92">
      <c r="A92" s="5" t="n"/>
      <c r="B92" s="5" t="n"/>
      <c r="C92" s="16" t="n"/>
      <c r="D92" s="13" t="n"/>
      <c r="E92" s="17">
        <f>IF(A92&amp;""="","",COUNTIFS('المواعيد'!$C$6:$C$1005,A92&amp;"",'المواعيد'!$F$6:$F$1005,"حضر"))</f>
        <v/>
      </c>
      <c r="F92" s="18">
        <f>IF(A92&amp;""="","",SUMIFS('المواعيد'!$J$6:$J$1005,'المواعيد'!$C$6:$C$1005,A92&amp;""))</f>
        <v/>
      </c>
      <c r="G92" s="18">
        <f>IF(A92&amp;""="","",SUMIFS('المواعيد'!$E$6:$E$1005,'المواعيد'!$C$6:$C$1005,A92&amp;""))</f>
        <v/>
      </c>
      <c r="H92" s="18">
        <f>IF(A92&amp;""="","",ROUND(F92-G92,2))</f>
        <v/>
      </c>
      <c r="I92" s="19">
        <f>IF(A92&amp;""="","",IFERROR(SUMIFS('المواعيد'!$A$6:$A$1005,'المواعيد'!$C$6:$C$1005,A92&amp;"",'المواعيد'!$N$6:$N$1005,1)/COUNTIFS('المواعيد'!$C$6:$C$1005,A92&amp;"",'المواعيد'!$N$6:$N$1005,1),""))</f>
        <v/>
      </c>
      <c r="J92" s="19">
        <f>IF(A92&amp;""="","",IFERROR(SUMIFS('المواعيد'!$G$6:$G$1005,'المواعيد'!$C$6:$C$1005,A92&amp;"",'المواعيد'!$M$6:$M$1005,1)/COUNTIFS('المواعيد'!$C$6:$C$1005,A92&amp;"",'المواعيد'!$M$6:$M$1005,1),""))</f>
        <v/>
      </c>
      <c r="K92" s="6">
        <f>IF(A92&amp;""="","",IF(NOT(ISNUMBER(J92)),"",IF(J92&lt;'الإعدادات'!$B$4,IF(COUNTIFS('المواعيد'!$C$6:$C$1005,A92&amp;"",'المواعيد'!$A$6:$A$1005,"&gt;="&amp;J92,'المواعيد'!$F$6:$F$1005,"حضر")=0,"متأخر عن المتابعة","تمت"),"قادمة")))</f>
        <v/>
      </c>
      <c r="L92" s="17">
        <f>IF(K92="متأخر عن المتابعة",COUNTIFS($K$6:$K$205,"متأخر عن المتابعة",$J$6:$J$205,"&lt;"&amp;J92)+COUNTIFS($K$6:K92,"متأخر عن المتابعة",$J$6:J92,J92),"")</f>
        <v/>
      </c>
    </row>
    <row r="93">
      <c r="A93" s="5" t="n"/>
      <c r="B93" s="5" t="n"/>
      <c r="C93" s="16" t="n"/>
      <c r="D93" s="13" t="n"/>
      <c r="E93" s="17">
        <f>IF(A93&amp;""="","",COUNTIFS('المواعيد'!$C$6:$C$1005,A93&amp;"",'المواعيد'!$F$6:$F$1005,"حضر"))</f>
        <v/>
      </c>
      <c r="F93" s="18">
        <f>IF(A93&amp;""="","",SUMIFS('المواعيد'!$J$6:$J$1005,'المواعيد'!$C$6:$C$1005,A93&amp;""))</f>
        <v/>
      </c>
      <c r="G93" s="18">
        <f>IF(A93&amp;""="","",SUMIFS('المواعيد'!$E$6:$E$1005,'المواعيد'!$C$6:$C$1005,A93&amp;""))</f>
        <v/>
      </c>
      <c r="H93" s="18">
        <f>IF(A93&amp;""="","",ROUND(F93-G93,2))</f>
        <v/>
      </c>
      <c r="I93" s="19">
        <f>IF(A93&amp;""="","",IFERROR(SUMIFS('المواعيد'!$A$6:$A$1005,'المواعيد'!$C$6:$C$1005,A93&amp;"",'المواعيد'!$N$6:$N$1005,1)/COUNTIFS('المواعيد'!$C$6:$C$1005,A93&amp;"",'المواعيد'!$N$6:$N$1005,1),""))</f>
        <v/>
      </c>
      <c r="J93" s="19">
        <f>IF(A93&amp;""="","",IFERROR(SUMIFS('المواعيد'!$G$6:$G$1005,'المواعيد'!$C$6:$C$1005,A93&amp;"",'المواعيد'!$M$6:$M$1005,1)/COUNTIFS('المواعيد'!$C$6:$C$1005,A93&amp;"",'المواعيد'!$M$6:$M$1005,1),""))</f>
        <v/>
      </c>
      <c r="K93" s="6">
        <f>IF(A93&amp;""="","",IF(NOT(ISNUMBER(J93)),"",IF(J93&lt;'الإعدادات'!$B$4,IF(COUNTIFS('المواعيد'!$C$6:$C$1005,A93&amp;"",'المواعيد'!$A$6:$A$1005,"&gt;="&amp;J93,'المواعيد'!$F$6:$F$1005,"حضر")=0,"متأخر عن المتابعة","تمت"),"قادمة")))</f>
        <v/>
      </c>
      <c r="L93" s="17">
        <f>IF(K93="متأخر عن المتابعة",COUNTIFS($K$6:$K$205,"متأخر عن المتابعة",$J$6:$J$205,"&lt;"&amp;J93)+COUNTIFS($K$6:K93,"متأخر عن المتابعة",$J$6:J93,J93),"")</f>
        <v/>
      </c>
    </row>
    <row r="94">
      <c r="A94" s="5" t="n"/>
      <c r="B94" s="5" t="n"/>
      <c r="C94" s="16" t="n"/>
      <c r="D94" s="13" t="n"/>
      <c r="E94" s="17">
        <f>IF(A94&amp;""="","",COUNTIFS('المواعيد'!$C$6:$C$1005,A94&amp;"",'المواعيد'!$F$6:$F$1005,"حضر"))</f>
        <v/>
      </c>
      <c r="F94" s="18">
        <f>IF(A94&amp;""="","",SUMIFS('المواعيد'!$J$6:$J$1005,'المواعيد'!$C$6:$C$1005,A94&amp;""))</f>
        <v/>
      </c>
      <c r="G94" s="18">
        <f>IF(A94&amp;""="","",SUMIFS('المواعيد'!$E$6:$E$1005,'المواعيد'!$C$6:$C$1005,A94&amp;""))</f>
        <v/>
      </c>
      <c r="H94" s="18">
        <f>IF(A94&amp;""="","",ROUND(F94-G94,2))</f>
        <v/>
      </c>
      <c r="I94" s="19">
        <f>IF(A94&amp;""="","",IFERROR(SUMIFS('المواعيد'!$A$6:$A$1005,'المواعيد'!$C$6:$C$1005,A94&amp;"",'المواعيد'!$N$6:$N$1005,1)/COUNTIFS('المواعيد'!$C$6:$C$1005,A94&amp;"",'المواعيد'!$N$6:$N$1005,1),""))</f>
        <v/>
      </c>
      <c r="J94" s="19">
        <f>IF(A94&amp;""="","",IFERROR(SUMIFS('المواعيد'!$G$6:$G$1005,'المواعيد'!$C$6:$C$1005,A94&amp;"",'المواعيد'!$M$6:$M$1005,1)/COUNTIFS('المواعيد'!$C$6:$C$1005,A94&amp;"",'المواعيد'!$M$6:$M$1005,1),""))</f>
        <v/>
      </c>
      <c r="K94" s="6">
        <f>IF(A94&amp;""="","",IF(NOT(ISNUMBER(J94)),"",IF(J94&lt;'الإعدادات'!$B$4,IF(COUNTIFS('المواعيد'!$C$6:$C$1005,A94&amp;"",'المواعيد'!$A$6:$A$1005,"&gt;="&amp;J94,'المواعيد'!$F$6:$F$1005,"حضر")=0,"متأخر عن المتابعة","تمت"),"قادمة")))</f>
        <v/>
      </c>
      <c r="L94" s="17">
        <f>IF(K94="متأخر عن المتابعة",COUNTIFS($K$6:$K$205,"متأخر عن المتابعة",$J$6:$J$205,"&lt;"&amp;J94)+COUNTIFS($K$6:K94,"متأخر عن المتابعة",$J$6:J94,J94),"")</f>
        <v/>
      </c>
    </row>
    <row r="95">
      <c r="A95" s="5" t="n"/>
      <c r="B95" s="5" t="n"/>
      <c r="C95" s="16" t="n"/>
      <c r="D95" s="13" t="n"/>
      <c r="E95" s="17">
        <f>IF(A95&amp;""="","",COUNTIFS('المواعيد'!$C$6:$C$1005,A95&amp;"",'المواعيد'!$F$6:$F$1005,"حضر"))</f>
        <v/>
      </c>
      <c r="F95" s="18">
        <f>IF(A95&amp;""="","",SUMIFS('المواعيد'!$J$6:$J$1005,'المواعيد'!$C$6:$C$1005,A95&amp;""))</f>
        <v/>
      </c>
      <c r="G95" s="18">
        <f>IF(A95&amp;""="","",SUMIFS('المواعيد'!$E$6:$E$1005,'المواعيد'!$C$6:$C$1005,A95&amp;""))</f>
        <v/>
      </c>
      <c r="H95" s="18">
        <f>IF(A95&amp;""="","",ROUND(F95-G95,2))</f>
        <v/>
      </c>
      <c r="I95" s="19">
        <f>IF(A95&amp;""="","",IFERROR(SUMIFS('المواعيد'!$A$6:$A$1005,'المواعيد'!$C$6:$C$1005,A95&amp;"",'المواعيد'!$N$6:$N$1005,1)/COUNTIFS('المواعيد'!$C$6:$C$1005,A95&amp;"",'المواعيد'!$N$6:$N$1005,1),""))</f>
        <v/>
      </c>
      <c r="J95" s="19">
        <f>IF(A95&amp;""="","",IFERROR(SUMIFS('المواعيد'!$G$6:$G$1005,'المواعيد'!$C$6:$C$1005,A95&amp;"",'المواعيد'!$M$6:$M$1005,1)/COUNTIFS('المواعيد'!$C$6:$C$1005,A95&amp;"",'المواعيد'!$M$6:$M$1005,1),""))</f>
        <v/>
      </c>
      <c r="K95" s="6">
        <f>IF(A95&amp;""="","",IF(NOT(ISNUMBER(J95)),"",IF(J95&lt;'الإعدادات'!$B$4,IF(COUNTIFS('المواعيد'!$C$6:$C$1005,A95&amp;"",'المواعيد'!$A$6:$A$1005,"&gt;="&amp;J95,'المواعيد'!$F$6:$F$1005,"حضر")=0,"متأخر عن المتابعة","تمت"),"قادمة")))</f>
        <v/>
      </c>
      <c r="L95" s="17">
        <f>IF(K95="متأخر عن المتابعة",COUNTIFS($K$6:$K$205,"متأخر عن المتابعة",$J$6:$J$205,"&lt;"&amp;J95)+COUNTIFS($K$6:K95,"متأخر عن المتابعة",$J$6:J95,J95),"")</f>
        <v/>
      </c>
    </row>
    <row r="96">
      <c r="A96" s="5" t="n"/>
      <c r="B96" s="5" t="n"/>
      <c r="C96" s="16" t="n"/>
      <c r="D96" s="13" t="n"/>
      <c r="E96" s="17">
        <f>IF(A96&amp;""="","",COUNTIFS('المواعيد'!$C$6:$C$1005,A96&amp;"",'المواعيد'!$F$6:$F$1005,"حضر"))</f>
        <v/>
      </c>
      <c r="F96" s="18">
        <f>IF(A96&amp;""="","",SUMIFS('المواعيد'!$J$6:$J$1005,'المواعيد'!$C$6:$C$1005,A96&amp;""))</f>
        <v/>
      </c>
      <c r="G96" s="18">
        <f>IF(A96&amp;""="","",SUMIFS('المواعيد'!$E$6:$E$1005,'المواعيد'!$C$6:$C$1005,A96&amp;""))</f>
        <v/>
      </c>
      <c r="H96" s="18">
        <f>IF(A96&amp;""="","",ROUND(F96-G96,2))</f>
        <v/>
      </c>
      <c r="I96" s="19">
        <f>IF(A96&amp;""="","",IFERROR(SUMIFS('المواعيد'!$A$6:$A$1005,'المواعيد'!$C$6:$C$1005,A96&amp;"",'المواعيد'!$N$6:$N$1005,1)/COUNTIFS('المواعيد'!$C$6:$C$1005,A96&amp;"",'المواعيد'!$N$6:$N$1005,1),""))</f>
        <v/>
      </c>
      <c r="J96" s="19">
        <f>IF(A96&amp;""="","",IFERROR(SUMIFS('المواعيد'!$G$6:$G$1005,'المواعيد'!$C$6:$C$1005,A96&amp;"",'المواعيد'!$M$6:$M$1005,1)/COUNTIFS('المواعيد'!$C$6:$C$1005,A96&amp;"",'المواعيد'!$M$6:$M$1005,1),""))</f>
        <v/>
      </c>
      <c r="K96" s="6">
        <f>IF(A96&amp;""="","",IF(NOT(ISNUMBER(J96)),"",IF(J96&lt;'الإعدادات'!$B$4,IF(COUNTIFS('المواعيد'!$C$6:$C$1005,A96&amp;"",'المواعيد'!$A$6:$A$1005,"&gt;="&amp;J96,'المواعيد'!$F$6:$F$1005,"حضر")=0,"متأخر عن المتابعة","تمت"),"قادمة")))</f>
        <v/>
      </c>
      <c r="L96" s="17">
        <f>IF(K96="متأخر عن المتابعة",COUNTIFS($K$6:$K$205,"متأخر عن المتابعة",$J$6:$J$205,"&lt;"&amp;J96)+COUNTIFS($K$6:K96,"متأخر عن المتابعة",$J$6:J96,J96),"")</f>
        <v/>
      </c>
    </row>
    <row r="97">
      <c r="A97" s="5" t="n"/>
      <c r="B97" s="5" t="n"/>
      <c r="C97" s="16" t="n"/>
      <c r="D97" s="13" t="n"/>
      <c r="E97" s="17">
        <f>IF(A97&amp;""="","",COUNTIFS('المواعيد'!$C$6:$C$1005,A97&amp;"",'المواعيد'!$F$6:$F$1005,"حضر"))</f>
        <v/>
      </c>
      <c r="F97" s="18">
        <f>IF(A97&amp;""="","",SUMIFS('المواعيد'!$J$6:$J$1005,'المواعيد'!$C$6:$C$1005,A97&amp;""))</f>
        <v/>
      </c>
      <c r="G97" s="18">
        <f>IF(A97&amp;""="","",SUMIFS('المواعيد'!$E$6:$E$1005,'المواعيد'!$C$6:$C$1005,A97&amp;""))</f>
        <v/>
      </c>
      <c r="H97" s="18">
        <f>IF(A97&amp;""="","",ROUND(F97-G97,2))</f>
        <v/>
      </c>
      <c r="I97" s="19">
        <f>IF(A97&amp;""="","",IFERROR(SUMIFS('المواعيد'!$A$6:$A$1005,'المواعيد'!$C$6:$C$1005,A97&amp;"",'المواعيد'!$N$6:$N$1005,1)/COUNTIFS('المواعيد'!$C$6:$C$1005,A97&amp;"",'المواعيد'!$N$6:$N$1005,1),""))</f>
        <v/>
      </c>
      <c r="J97" s="19">
        <f>IF(A97&amp;""="","",IFERROR(SUMIFS('المواعيد'!$G$6:$G$1005,'المواعيد'!$C$6:$C$1005,A97&amp;"",'المواعيد'!$M$6:$M$1005,1)/COUNTIFS('المواعيد'!$C$6:$C$1005,A97&amp;"",'المواعيد'!$M$6:$M$1005,1),""))</f>
        <v/>
      </c>
      <c r="K97" s="6">
        <f>IF(A97&amp;""="","",IF(NOT(ISNUMBER(J97)),"",IF(J97&lt;'الإعدادات'!$B$4,IF(COUNTIFS('المواعيد'!$C$6:$C$1005,A97&amp;"",'المواعيد'!$A$6:$A$1005,"&gt;="&amp;J97,'المواعيد'!$F$6:$F$1005,"حضر")=0,"متأخر عن المتابعة","تمت"),"قادمة")))</f>
        <v/>
      </c>
      <c r="L97" s="17">
        <f>IF(K97="متأخر عن المتابعة",COUNTIFS($K$6:$K$205,"متأخر عن المتابعة",$J$6:$J$205,"&lt;"&amp;J97)+COUNTIFS($K$6:K97,"متأخر عن المتابعة",$J$6:J97,J97),"")</f>
        <v/>
      </c>
    </row>
    <row r="98">
      <c r="A98" s="5" t="n"/>
      <c r="B98" s="5" t="n"/>
      <c r="C98" s="16" t="n"/>
      <c r="D98" s="13" t="n"/>
      <c r="E98" s="17">
        <f>IF(A98&amp;""="","",COUNTIFS('المواعيد'!$C$6:$C$1005,A98&amp;"",'المواعيد'!$F$6:$F$1005,"حضر"))</f>
        <v/>
      </c>
      <c r="F98" s="18">
        <f>IF(A98&amp;""="","",SUMIFS('المواعيد'!$J$6:$J$1005,'المواعيد'!$C$6:$C$1005,A98&amp;""))</f>
        <v/>
      </c>
      <c r="G98" s="18">
        <f>IF(A98&amp;""="","",SUMIFS('المواعيد'!$E$6:$E$1005,'المواعيد'!$C$6:$C$1005,A98&amp;""))</f>
        <v/>
      </c>
      <c r="H98" s="18">
        <f>IF(A98&amp;""="","",ROUND(F98-G98,2))</f>
        <v/>
      </c>
      <c r="I98" s="19">
        <f>IF(A98&amp;""="","",IFERROR(SUMIFS('المواعيد'!$A$6:$A$1005,'المواعيد'!$C$6:$C$1005,A98&amp;"",'المواعيد'!$N$6:$N$1005,1)/COUNTIFS('المواعيد'!$C$6:$C$1005,A98&amp;"",'المواعيد'!$N$6:$N$1005,1),""))</f>
        <v/>
      </c>
      <c r="J98" s="19">
        <f>IF(A98&amp;""="","",IFERROR(SUMIFS('المواعيد'!$G$6:$G$1005,'المواعيد'!$C$6:$C$1005,A98&amp;"",'المواعيد'!$M$6:$M$1005,1)/COUNTIFS('المواعيد'!$C$6:$C$1005,A98&amp;"",'المواعيد'!$M$6:$M$1005,1),""))</f>
        <v/>
      </c>
      <c r="K98" s="6">
        <f>IF(A98&amp;""="","",IF(NOT(ISNUMBER(J98)),"",IF(J98&lt;'الإعدادات'!$B$4,IF(COUNTIFS('المواعيد'!$C$6:$C$1005,A98&amp;"",'المواعيد'!$A$6:$A$1005,"&gt;="&amp;J98,'المواعيد'!$F$6:$F$1005,"حضر")=0,"متأخر عن المتابعة","تمت"),"قادمة")))</f>
        <v/>
      </c>
      <c r="L98" s="17">
        <f>IF(K98="متأخر عن المتابعة",COUNTIFS($K$6:$K$205,"متأخر عن المتابعة",$J$6:$J$205,"&lt;"&amp;J98)+COUNTIFS($K$6:K98,"متأخر عن المتابعة",$J$6:J98,J98),"")</f>
        <v/>
      </c>
    </row>
    <row r="99">
      <c r="A99" s="5" t="n"/>
      <c r="B99" s="5" t="n"/>
      <c r="C99" s="16" t="n"/>
      <c r="D99" s="13" t="n"/>
      <c r="E99" s="17">
        <f>IF(A99&amp;""="","",COUNTIFS('المواعيد'!$C$6:$C$1005,A99&amp;"",'المواعيد'!$F$6:$F$1005,"حضر"))</f>
        <v/>
      </c>
      <c r="F99" s="18">
        <f>IF(A99&amp;""="","",SUMIFS('المواعيد'!$J$6:$J$1005,'المواعيد'!$C$6:$C$1005,A99&amp;""))</f>
        <v/>
      </c>
      <c r="G99" s="18">
        <f>IF(A99&amp;""="","",SUMIFS('المواعيد'!$E$6:$E$1005,'المواعيد'!$C$6:$C$1005,A99&amp;""))</f>
        <v/>
      </c>
      <c r="H99" s="18">
        <f>IF(A99&amp;""="","",ROUND(F99-G99,2))</f>
        <v/>
      </c>
      <c r="I99" s="19">
        <f>IF(A99&amp;""="","",IFERROR(SUMIFS('المواعيد'!$A$6:$A$1005,'المواعيد'!$C$6:$C$1005,A99&amp;"",'المواعيد'!$N$6:$N$1005,1)/COUNTIFS('المواعيد'!$C$6:$C$1005,A99&amp;"",'المواعيد'!$N$6:$N$1005,1),""))</f>
        <v/>
      </c>
      <c r="J99" s="19">
        <f>IF(A99&amp;""="","",IFERROR(SUMIFS('المواعيد'!$G$6:$G$1005,'المواعيد'!$C$6:$C$1005,A99&amp;"",'المواعيد'!$M$6:$M$1005,1)/COUNTIFS('المواعيد'!$C$6:$C$1005,A99&amp;"",'المواعيد'!$M$6:$M$1005,1),""))</f>
        <v/>
      </c>
      <c r="K99" s="6">
        <f>IF(A99&amp;""="","",IF(NOT(ISNUMBER(J99)),"",IF(J99&lt;'الإعدادات'!$B$4,IF(COUNTIFS('المواعيد'!$C$6:$C$1005,A99&amp;"",'المواعيد'!$A$6:$A$1005,"&gt;="&amp;J99,'المواعيد'!$F$6:$F$1005,"حضر")=0,"متأخر عن المتابعة","تمت"),"قادمة")))</f>
        <v/>
      </c>
      <c r="L99" s="17">
        <f>IF(K99="متأخر عن المتابعة",COUNTIFS($K$6:$K$205,"متأخر عن المتابعة",$J$6:$J$205,"&lt;"&amp;J99)+COUNTIFS($K$6:K99,"متأخر عن المتابعة",$J$6:J99,J99),"")</f>
        <v/>
      </c>
    </row>
    <row r="100">
      <c r="A100" s="5" t="n"/>
      <c r="B100" s="5" t="n"/>
      <c r="C100" s="16" t="n"/>
      <c r="D100" s="13" t="n"/>
      <c r="E100" s="17">
        <f>IF(A100&amp;""="","",COUNTIFS('المواعيد'!$C$6:$C$1005,A100&amp;"",'المواعيد'!$F$6:$F$1005,"حضر"))</f>
        <v/>
      </c>
      <c r="F100" s="18">
        <f>IF(A100&amp;""="","",SUMIFS('المواعيد'!$J$6:$J$1005,'المواعيد'!$C$6:$C$1005,A100&amp;""))</f>
        <v/>
      </c>
      <c r="G100" s="18">
        <f>IF(A100&amp;""="","",SUMIFS('المواعيد'!$E$6:$E$1005,'المواعيد'!$C$6:$C$1005,A100&amp;""))</f>
        <v/>
      </c>
      <c r="H100" s="18">
        <f>IF(A100&amp;""="","",ROUND(F100-G100,2))</f>
        <v/>
      </c>
      <c r="I100" s="19">
        <f>IF(A100&amp;""="","",IFERROR(SUMIFS('المواعيد'!$A$6:$A$1005,'المواعيد'!$C$6:$C$1005,A100&amp;"",'المواعيد'!$N$6:$N$1005,1)/COUNTIFS('المواعيد'!$C$6:$C$1005,A100&amp;"",'المواعيد'!$N$6:$N$1005,1),""))</f>
        <v/>
      </c>
      <c r="J100" s="19">
        <f>IF(A100&amp;""="","",IFERROR(SUMIFS('المواعيد'!$G$6:$G$1005,'المواعيد'!$C$6:$C$1005,A100&amp;"",'المواعيد'!$M$6:$M$1005,1)/COUNTIFS('المواعيد'!$C$6:$C$1005,A100&amp;"",'المواعيد'!$M$6:$M$1005,1),""))</f>
        <v/>
      </c>
      <c r="K100" s="6">
        <f>IF(A100&amp;""="","",IF(NOT(ISNUMBER(J100)),"",IF(J100&lt;'الإعدادات'!$B$4,IF(COUNTIFS('المواعيد'!$C$6:$C$1005,A100&amp;"",'المواعيد'!$A$6:$A$1005,"&gt;="&amp;J100,'المواعيد'!$F$6:$F$1005,"حضر")=0,"متأخر عن المتابعة","تمت"),"قادمة")))</f>
        <v/>
      </c>
      <c r="L100" s="17">
        <f>IF(K100="متأخر عن المتابعة",COUNTIFS($K$6:$K$205,"متأخر عن المتابعة",$J$6:$J$205,"&lt;"&amp;J100)+COUNTIFS($K$6:K100,"متأخر عن المتابعة",$J$6:J100,J100),"")</f>
        <v/>
      </c>
    </row>
    <row r="101">
      <c r="A101" s="5" t="n"/>
      <c r="B101" s="5" t="n"/>
      <c r="C101" s="16" t="n"/>
      <c r="D101" s="13" t="n"/>
      <c r="E101" s="17">
        <f>IF(A101&amp;""="","",COUNTIFS('المواعيد'!$C$6:$C$1005,A101&amp;"",'المواعيد'!$F$6:$F$1005,"حضر"))</f>
        <v/>
      </c>
      <c r="F101" s="18">
        <f>IF(A101&amp;""="","",SUMIFS('المواعيد'!$J$6:$J$1005,'المواعيد'!$C$6:$C$1005,A101&amp;""))</f>
        <v/>
      </c>
      <c r="G101" s="18">
        <f>IF(A101&amp;""="","",SUMIFS('المواعيد'!$E$6:$E$1005,'المواعيد'!$C$6:$C$1005,A101&amp;""))</f>
        <v/>
      </c>
      <c r="H101" s="18">
        <f>IF(A101&amp;""="","",ROUND(F101-G101,2))</f>
        <v/>
      </c>
      <c r="I101" s="19">
        <f>IF(A101&amp;""="","",IFERROR(SUMIFS('المواعيد'!$A$6:$A$1005,'المواعيد'!$C$6:$C$1005,A101&amp;"",'المواعيد'!$N$6:$N$1005,1)/COUNTIFS('المواعيد'!$C$6:$C$1005,A101&amp;"",'المواعيد'!$N$6:$N$1005,1),""))</f>
        <v/>
      </c>
      <c r="J101" s="19">
        <f>IF(A101&amp;""="","",IFERROR(SUMIFS('المواعيد'!$G$6:$G$1005,'المواعيد'!$C$6:$C$1005,A101&amp;"",'المواعيد'!$M$6:$M$1005,1)/COUNTIFS('المواعيد'!$C$6:$C$1005,A101&amp;"",'المواعيد'!$M$6:$M$1005,1),""))</f>
        <v/>
      </c>
      <c r="K101" s="6">
        <f>IF(A101&amp;""="","",IF(NOT(ISNUMBER(J101)),"",IF(J101&lt;'الإعدادات'!$B$4,IF(COUNTIFS('المواعيد'!$C$6:$C$1005,A101&amp;"",'المواعيد'!$A$6:$A$1005,"&gt;="&amp;J101,'المواعيد'!$F$6:$F$1005,"حضر")=0,"متأخر عن المتابعة","تمت"),"قادمة")))</f>
        <v/>
      </c>
      <c r="L101" s="17">
        <f>IF(K101="متأخر عن المتابعة",COUNTIFS($K$6:$K$205,"متأخر عن المتابعة",$J$6:$J$205,"&lt;"&amp;J101)+COUNTIFS($K$6:K101,"متأخر عن المتابعة",$J$6:J101,J101),"")</f>
        <v/>
      </c>
    </row>
    <row r="102">
      <c r="A102" s="5" t="n"/>
      <c r="B102" s="5" t="n"/>
      <c r="C102" s="16" t="n"/>
      <c r="D102" s="13" t="n"/>
      <c r="E102" s="17">
        <f>IF(A102&amp;""="","",COUNTIFS('المواعيد'!$C$6:$C$1005,A102&amp;"",'المواعيد'!$F$6:$F$1005,"حضر"))</f>
        <v/>
      </c>
      <c r="F102" s="18">
        <f>IF(A102&amp;""="","",SUMIFS('المواعيد'!$J$6:$J$1005,'المواعيد'!$C$6:$C$1005,A102&amp;""))</f>
        <v/>
      </c>
      <c r="G102" s="18">
        <f>IF(A102&amp;""="","",SUMIFS('المواعيد'!$E$6:$E$1005,'المواعيد'!$C$6:$C$1005,A102&amp;""))</f>
        <v/>
      </c>
      <c r="H102" s="18">
        <f>IF(A102&amp;""="","",ROUND(F102-G102,2))</f>
        <v/>
      </c>
      <c r="I102" s="19">
        <f>IF(A102&amp;""="","",IFERROR(SUMIFS('المواعيد'!$A$6:$A$1005,'المواعيد'!$C$6:$C$1005,A102&amp;"",'المواعيد'!$N$6:$N$1005,1)/COUNTIFS('المواعيد'!$C$6:$C$1005,A102&amp;"",'المواعيد'!$N$6:$N$1005,1),""))</f>
        <v/>
      </c>
      <c r="J102" s="19">
        <f>IF(A102&amp;""="","",IFERROR(SUMIFS('المواعيد'!$G$6:$G$1005,'المواعيد'!$C$6:$C$1005,A102&amp;"",'المواعيد'!$M$6:$M$1005,1)/COUNTIFS('المواعيد'!$C$6:$C$1005,A102&amp;"",'المواعيد'!$M$6:$M$1005,1),""))</f>
        <v/>
      </c>
      <c r="K102" s="6">
        <f>IF(A102&amp;""="","",IF(NOT(ISNUMBER(J102)),"",IF(J102&lt;'الإعدادات'!$B$4,IF(COUNTIFS('المواعيد'!$C$6:$C$1005,A102&amp;"",'المواعيد'!$A$6:$A$1005,"&gt;="&amp;J102,'المواعيد'!$F$6:$F$1005,"حضر")=0,"متأخر عن المتابعة","تمت"),"قادمة")))</f>
        <v/>
      </c>
      <c r="L102" s="17">
        <f>IF(K102="متأخر عن المتابعة",COUNTIFS($K$6:$K$205,"متأخر عن المتابعة",$J$6:$J$205,"&lt;"&amp;J102)+COUNTIFS($K$6:K102,"متأخر عن المتابعة",$J$6:J102,J102),"")</f>
        <v/>
      </c>
    </row>
    <row r="103">
      <c r="A103" s="5" t="n"/>
      <c r="B103" s="5" t="n"/>
      <c r="C103" s="16" t="n"/>
      <c r="D103" s="13" t="n"/>
      <c r="E103" s="17">
        <f>IF(A103&amp;""="","",COUNTIFS('المواعيد'!$C$6:$C$1005,A103&amp;"",'المواعيد'!$F$6:$F$1005,"حضر"))</f>
        <v/>
      </c>
      <c r="F103" s="18">
        <f>IF(A103&amp;""="","",SUMIFS('المواعيد'!$J$6:$J$1005,'المواعيد'!$C$6:$C$1005,A103&amp;""))</f>
        <v/>
      </c>
      <c r="G103" s="18">
        <f>IF(A103&amp;""="","",SUMIFS('المواعيد'!$E$6:$E$1005,'المواعيد'!$C$6:$C$1005,A103&amp;""))</f>
        <v/>
      </c>
      <c r="H103" s="18">
        <f>IF(A103&amp;""="","",ROUND(F103-G103,2))</f>
        <v/>
      </c>
      <c r="I103" s="19">
        <f>IF(A103&amp;""="","",IFERROR(SUMIFS('المواعيد'!$A$6:$A$1005,'المواعيد'!$C$6:$C$1005,A103&amp;"",'المواعيد'!$N$6:$N$1005,1)/COUNTIFS('المواعيد'!$C$6:$C$1005,A103&amp;"",'المواعيد'!$N$6:$N$1005,1),""))</f>
        <v/>
      </c>
      <c r="J103" s="19">
        <f>IF(A103&amp;""="","",IFERROR(SUMIFS('المواعيد'!$G$6:$G$1005,'المواعيد'!$C$6:$C$1005,A103&amp;"",'المواعيد'!$M$6:$M$1005,1)/COUNTIFS('المواعيد'!$C$6:$C$1005,A103&amp;"",'المواعيد'!$M$6:$M$1005,1),""))</f>
        <v/>
      </c>
      <c r="K103" s="6">
        <f>IF(A103&amp;""="","",IF(NOT(ISNUMBER(J103)),"",IF(J103&lt;'الإعدادات'!$B$4,IF(COUNTIFS('المواعيد'!$C$6:$C$1005,A103&amp;"",'المواعيد'!$A$6:$A$1005,"&gt;="&amp;J103,'المواعيد'!$F$6:$F$1005,"حضر")=0,"متأخر عن المتابعة","تمت"),"قادمة")))</f>
        <v/>
      </c>
      <c r="L103" s="17">
        <f>IF(K103="متأخر عن المتابعة",COUNTIFS($K$6:$K$205,"متأخر عن المتابعة",$J$6:$J$205,"&lt;"&amp;J103)+COUNTIFS($K$6:K103,"متأخر عن المتابعة",$J$6:J103,J103),"")</f>
        <v/>
      </c>
    </row>
    <row r="104">
      <c r="A104" s="5" t="n"/>
      <c r="B104" s="5" t="n"/>
      <c r="C104" s="16" t="n"/>
      <c r="D104" s="13" t="n"/>
      <c r="E104" s="17">
        <f>IF(A104&amp;""="","",COUNTIFS('المواعيد'!$C$6:$C$1005,A104&amp;"",'المواعيد'!$F$6:$F$1005,"حضر"))</f>
        <v/>
      </c>
      <c r="F104" s="18">
        <f>IF(A104&amp;""="","",SUMIFS('المواعيد'!$J$6:$J$1005,'المواعيد'!$C$6:$C$1005,A104&amp;""))</f>
        <v/>
      </c>
      <c r="G104" s="18">
        <f>IF(A104&amp;""="","",SUMIFS('المواعيد'!$E$6:$E$1005,'المواعيد'!$C$6:$C$1005,A104&amp;""))</f>
        <v/>
      </c>
      <c r="H104" s="18">
        <f>IF(A104&amp;""="","",ROUND(F104-G104,2))</f>
        <v/>
      </c>
      <c r="I104" s="19">
        <f>IF(A104&amp;""="","",IFERROR(SUMIFS('المواعيد'!$A$6:$A$1005,'المواعيد'!$C$6:$C$1005,A104&amp;"",'المواعيد'!$N$6:$N$1005,1)/COUNTIFS('المواعيد'!$C$6:$C$1005,A104&amp;"",'المواعيد'!$N$6:$N$1005,1),""))</f>
        <v/>
      </c>
      <c r="J104" s="19">
        <f>IF(A104&amp;""="","",IFERROR(SUMIFS('المواعيد'!$G$6:$G$1005,'المواعيد'!$C$6:$C$1005,A104&amp;"",'المواعيد'!$M$6:$M$1005,1)/COUNTIFS('المواعيد'!$C$6:$C$1005,A104&amp;"",'المواعيد'!$M$6:$M$1005,1),""))</f>
        <v/>
      </c>
      <c r="K104" s="6">
        <f>IF(A104&amp;""="","",IF(NOT(ISNUMBER(J104)),"",IF(J104&lt;'الإعدادات'!$B$4,IF(COUNTIFS('المواعيد'!$C$6:$C$1005,A104&amp;"",'المواعيد'!$A$6:$A$1005,"&gt;="&amp;J104,'المواعيد'!$F$6:$F$1005,"حضر")=0,"متأخر عن المتابعة","تمت"),"قادمة")))</f>
        <v/>
      </c>
      <c r="L104" s="17">
        <f>IF(K104="متأخر عن المتابعة",COUNTIFS($K$6:$K$205,"متأخر عن المتابعة",$J$6:$J$205,"&lt;"&amp;J104)+COUNTIFS($K$6:K104,"متأخر عن المتابعة",$J$6:J104,J104),"")</f>
        <v/>
      </c>
    </row>
    <row r="105">
      <c r="A105" s="5" t="n"/>
      <c r="B105" s="5" t="n"/>
      <c r="C105" s="16" t="n"/>
      <c r="D105" s="13" t="n"/>
      <c r="E105" s="17">
        <f>IF(A105&amp;""="","",COUNTIFS('المواعيد'!$C$6:$C$1005,A105&amp;"",'المواعيد'!$F$6:$F$1005,"حضر"))</f>
        <v/>
      </c>
      <c r="F105" s="18">
        <f>IF(A105&amp;""="","",SUMIFS('المواعيد'!$J$6:$J$1005,'المواعيد'!$C$6:$C$1005,A105&amp;""))</f>
        <v/>
      </c>
      <c r="G105" s="18">
        <f>IF(A105&amp;""="","",SUMIFS('المواعيد'!$E$6:$E$1005,'المواعيد'!$C$6:$C$1005,A105&amp;""))</f>
        <v/>
      </c>
      <c r="H105" s="18">
        <f>IF(A105&amp;""="","",ROUND(F105-G105,2))</f>
        <v/>
      </c>
      <c r="I105" s="19">
        <f>IF(A105&amp;""="","",IFERROR(SUMIFS('المواعيد'!$A$6:$A$1005,'المواعيد'!$C$6:$C$1005,A105&amp;"",'المواعيد'!$N$6:$N$1005,1)/COUNTIFS('المواعيد'!$C$6:$C$1005,A105&amp;"",'المواعيد'!$N$6:$N$1005,1),""))</f>
        <v/>
      </c>
      <c r="J105" s="19">
        <f>IF(A105&amp;""="","",IFERROR(SUMIFS('المواعيد'!$G$6:$G$1005,'المواعيد'!$C$6:$C$1005,A105&amp;"",'المواعيد'!$M$6:$M$1005,1)/COUNTIFS('المواعيد'!$C$6:$C$1005,A105&amp;"",'المواعيد'!$M$6:$M$1005,1),""))</f>
        <v/>
      </c>
      <c r="K105" s="6">
        <f>IF(A105&amp;""="","",IF(NOT(ISNUMBER(J105)),"",IF(J105&lt;'الإعدادات'!$B$4,IF(COUNTIFS('المواعيد'!$C$6:$C$1005,A105&amp;"",'المواعيد'!$A$6:$A$1005,"&gt;="&amp;J105,'المواعيد'!$F$6:$F$1005,"حضر")=0,"متأخر عن المتابعة","تمت"),"قادمة")))</f>
        <v/>
      </c>
      <c r="L105" s="17">
        <f>IF(K105="متأخر عن المتابعة",COUNTIFS($K$6:$K$205,"متأخر عن المتابعة",$J$6:$J$205,"&lt;"&amp;J105)+COUNTIFS($K$6:K105,"متأخر عن المتابعة",$J$6:J105,J105),"")</f>
        <v/>
      </c>
    </row>
    <row r="106">
      <c r="A106" s="5" t="n"/>
      <c r="B106" s="5" t="n"/>
      <c r="C106" s="16" t="n"/>
      <c r="D106" s="13" t="n"/>
      <c r="E106" s="17">
        <f>IF(A106&amp;""="","",COUNTIFS('المواعيد'!$C$6:$C$1005,A106&amp;"",'المواعيد'!$F$6:$F$1005,"حضر"))</f>
        <v/>
      </c>
      <c r="F106" s="18">
        <f>IF(A106&amp;""="","",SUMIFS('المواعيد'!$J$6:$J$1005,'المواعيد'!$C$6:$C$1005,A106&amp;""))</f>
        <v/>
      </c>
      <c r="G106" s="18">
        <f>IF(A106&amp;""="","",SUMIFS('المواعيد'!$E$6:$E$1005,'المواعيد'!$C$6:$C$1005,A106&amp;""))</f>
        <v/>
      </c>
      <c r="H106" s="18">
        <f>IF(A106&amp;""="","",ROUND(F106-G106,2))</f>
        <v/>
      </c>
      <c r="I106" s="19">
        <f>IF(A106&amp;""="","",IFERROR(SUMIFS('المواعيد'!$A$6:$A$1005,'المواعيد'!$C$6:$C$1005,A106&amp;"",'المواعيد'!$N$6:$N$1005,1)/COUNTIFS('المواعيد'!$C$6:$C$1005,A106&amp;"",'المواعيد'!$N$6:$N$1005,1),""))</f>
        <v/>
      </c>
      <c r="J106" s="19">
        <f>IF(A106&amp;""="","",IFERROR(SUMIFS('المواعيد'!$G$6:$G$1005,'المواعيد'!$C$6:$C$1005,A106&amp;"",'المواعيد'!$M$6:$M$1005,1)/COUNTIFS('المواعيد'!$C$6:$C$1005,A106&amp;"",'المواعيد'!$M$6:$M$1005,1),""))</f>
        <v/>
      </c>
      <c r="K106" s="6">
        <f>IF(A106&amp;""="","",IF(NOT(ISNUMBER(J106)),"",IF(J106&lt;'الإعدادات'!$B$4,IF(COUNTIFS('المواعيد'!$C$6:$C$1005,A106&amp;"",'المواعيد'!$A$6:$A$1005,"&gt;="&amp;J106,'المواعيد'!$F$6:$F$1005,"حضر")=0,"متأخر عن المتابعة","تمت"),"قادمة")))</f>
        <v/>
      </c>
      <c r="L106" s="17">
        <f>IF(K106="متأخر عن المتابعة",COUNTIFS($K$6:$K$205,"متأخر عن المتابعة",$J$6:$J$205,"&lt;"&amp;J106)+COUNTIFS($K$6:K106,"متأخر عن المتابعة",$J$6:J106,J106),"")</f>
        <v/>
      </c>
    </row>
    <row r="107">
      <c r="A107" s="5" t="n"/>
      <c r="B107" s="5" t="n"/>
      <c r="C107" s="16" t="n"/>
      <c r="D107" s="13" t="n"/>
      <c r="E107" s="17">
        <f>IF(A107&amp;""="","",COUNTIFS('المواعيد'!$C$6:$C$1005,A107&amp;"",'المواعيد'!$F$6:$F$1005,"حضر"))</f>
        <v/>
      </c>
      <c r="F107" s="18">
        <f>IF(A107&amp;""="","",SUMIFS('المواعيد'!$J$6:$J$1005,'المواعيد'!$C$6:$C$1005,A107&amp;""))</f>
        <v/>
      </c>
      <c r="G107" s="18">
        <f>IF(A107&amp;""="","",SUMIFS('المواعيد'!$E$6:$E$1005,'المواعيد'!$C$6:$C$1005,A107&amp;""))</f>
        <v/>
      </c>
      <c r="H107" s="18">
        <f>IF(A107&amp;""="","",ROUND(F107-G107,2))</f>
        <v/>
      </c>
      <c r="I107" s="19">
        <f>IF(A107&amp;""="","",IFERROR(SUMIFS('المواعيد'!$A$6:$A$1005,'المواعيد'!$C$6:$C$1005,A107&amp;"",'المواعيد'!$N$6:$N$1005,1)/COUNTIFS('المواعيد'!$C$6:$C$1005,A107&amp;"",'المواعيد'!$N$6:$N$1005,1),""))</f>
        <v/>
      </c>
      <c r="J107" s="19">
        <f>IF(A107&amp;""="","",IFERROR(SUMIFS('المواعيد'!$G$6:$G$1005,'المواعيد'!$C$6:$C$1005,A107&amp;"",'المواعيد'!$M$6:$M$1005,1)/COUNTIFS('المواعيد'!$C$6:$C$1005,A107&amp;"",'المواعيد'!$M$6:$M$1005,1),""))</f>
        <v/>
      </c>
      <c r="K107" s="6">
        <f>IF(A107&amp;""="","",IF(NOT(ISNUMBER(J107)),"",IF(J107&lt;'الإعدادات'!$B$4,IF(COUNTIFS('المواعيد'!$C$6:$C$1005,A107&amp;"",'المواعيد'!$A$6:$A$1005,"&gt;="&amp;J107,'المواعيد'!$F$6:$F$1005,"حضر")=0,"متأخر عن المتابعة","تمت"),"قادمة")))</f>
        <v/>
      </c>
      <c r="L107" s="17">
        <f>IF(K107="متأخر عن المتابعة",COUNTIFS($K$6:$K$205,"متأخر عن المتابعة",$J$6:$J$205,"&lt;"&amp;J107)+COUNTIFS($K$6:K107,"متأخر عن المتابعة",$J$6:J107,J107),"")</f>
        <v/>
      </c>
    </row>
    <row r="108">
      <c r="A108" s="5" t="n"/>
      <c r="B108" s="5" t="n"/>
      <c r="C108" s="16" t="n"/>
      <c r="D108" s="13" t="n"/>
      <c r="E108" s="17">
        <f>IF(A108&amp;""="","",COUNTIFS('المواعيد'!$C$6:$C$1005,A108&amp;"",'المواعيد'!$F$6:$F$1005,"حضر"))</f>
        <v/>
      </c>
      <c r="F108" s="18">
        <f>IF(A108&amp;""="","",SUMIFS('المواعيد'!$J$6:$J$1005,'المواعيد'!$C$6:$C$1005,A108&amp;""))</f>
        <v/>
      </c>
      <c r="G108" s="18">
        <f>IF(A108&amp;""="","",SUMIFS('المواعيد'!$E$6:$E$1005,'المواعيد'!$C$6:$C$1005,A108&amp;""))</f>
        <v/>
      </c>
      <c r="H108" s="18">
        <f>IF(A108&amp;""="","",ROUND(F108-G108,2))</f>
        <v/>
      </c>
      <c r="I108" s="19">
        <f>IF(A108&amp;""="","",IFERROR(SUMIFS('المواعيد'!$A$6:$A$1005,'المواعيد'!$C$6:$C$1005,A108&amp;"",'المواعيد'!$N$6:$N$1005,1)/COUNTIFS('المواعيد'!$C$6:$C$1005,A108&amp;"",'المواعيد'!$N$6:$N$1005,1),""))</f>
        <v/>
      </c>
      <c r="J108" s="19">
        <f>IF(A108&amp;""="","",IFERROR(SUMIFS('المواعيد'!$G$6:$G$1005,'المواعيد'!$C$6:$C$1005,A108&amp;"",'المواعيد'!$M$6:$M$1005,1)/COUNTIFS('المواعيد'!$C$6:$C$1005,A108&amp;"",'المواعيد'!$M$6:$M$1005,1),""))</f>
        <v/>
      </c>
      <c r="K108" s="6">
        <f>IF(A108&amp;""="","",IF(NOT(ISNUMBER(J108)),"",IF(J108&lt;'الإعدادات'!$B$4,IF(COUNTIFS('المواعيد'!$C$6:$C$1005,A108&amp;"",'المواعيد'!$A$6:$A$1005,"&gt;="&amp;J108,'المواعيد'!$F$6:$F$1005,"حضر")=0,"متأخر عن المتابعة","تمت"),"قادمة")))</f>
        <v/>
      </c>
      <c r="L108" s="17">
        <f>IF(K108="متأخر عن المتابعة",COUNTIFS($K$6:$K$205,"متأخر عن المتابعة",$J$6:$J$205,"&lt;"&amp;J108)+COUNTIFS($K$6:K108,"متأخر عن المتابعة",$J$6:J108,J108),"")</f>
        <v/>
      </c>
    </row>
    <row r="109">
      <c r="A109" s="5" t="n"/>
      <c r="B109" s="5" t="n"/>
      <c r="C109" s="16" t="n"/>
      <c r="D109" s="13" t="n"/>
      <c r="E109" s="17">
        <f>IF(A109&amp;""="","",COUNTIFS('المواعيد'!$C$6:$C$1005,A109&amp;"",'المواعيد'!$F$6:$F$1005,"حضر"))</f>
        <v/>
      </c>
      <c r="F109" s="18">
        <f>IF(A109&amp;""="","",SUMIFS('المواعيد'!$J$6:$J$1005,'المواعيد'!$C$6:$C$1005,A109&amp;""))</f>
        <v/>
      </c>
      <c r="G109" s="18">
        <f>IF(A109&amp;""="","",SUMIFS('المواعيد'!$E$6:$E$1005,'المواعيد'!$C$6:$C$1005,A109&amp;""))</f>
        <v/>
      </c>
      <c r="H109" s="18">
        <f>IF(A109&amp;""="","",ROUND(F109-G109,2))</f>
        <v/>
      </c>
      <c r="I109" s="19">
        <f>IF(A109&amp;""="","",IFERROR(SUMIFS('المواعيد'!$A$6:$A$1005,'المواعيد'!$C$6:$C$1005,A109&amp;"",'المواعيد'!$N$6:$N$1005,1)/COUNTIFS('المواعيد'!$C$6:$C$1005,A109&amp;"",'المواعيد'!$N$6:$N$1005,1),""))</f>
        <v/>
      </c>
      <c r="J109" s="19">
        <f>IF(A109&amp;""="","",IFERROR(SUMIFS('المواعيد'!$G$6:$G$1005,'المواعيد'!$C$6:$C$1005,A109&amp;"",'المواعيد'!$M$6:$M$1005,1)/COUNTIFS('المواعيد'!$C$6:$C$1005,A109&amp;"",'المواعيد'!$M$6:$M$1005,1),""))</f>
        <v/>
      </c>
      <c r="K109" s="6">
        <f>IF(A109&amp;""="","",IF(NOT(ISNUMBER(J109)),"",IF(J109&lt;'الإعدادات'!$B$4,IF(COUNTIFS('المواعيد'!$C$6:$C$1005,A109&amp;"",'المواعيد'!$A$6:$A$1005,"&gt;="&amp;J109,'المواعيد'!$F$6:$F$1005,"حضر")=0,"متأخر عن المتابعة","تمت"),"قادمة")))</f>
        <v/>
      </c>
      <c r="L109" s="17">
        <f>IF(K109="متأخر عن المتابعة",COUNTIFS($K$6:$K$205,"متأخر عن المتابعة",$J$6:$J$205,"&lt;"&amp;J109)+COUNTIFS($K$6:K109,"متأخر عن المتابعة",$J$6:J109,J109),"")</f>
        <v/>
      </c>
    </row>
    <row r="110">
      <c r="A110" s="5" t="n"/>
      <c r="B110" s="5" t="n"/>
      <c r="C110" s="16" t="n"/>
      <c r="D110" s="13" t="n"/>
      <c r="E110" s="17">
        <f>IF(A110&amp;""="","",COUNTIFS('المواعيد'!$C$6:$C$1005,A110&amp;"",'المواعيد'!$F$6:$F$1005,"حضر"))</f>
        <v/>
      </c>
      <c r="F110" s="18">
        <f>IF(A110&amp;""="","",SUMIFS('المواعيد'!$J$6:$J$1005,'المواعيد'!$C$6:$C$1005,A110&amp;""))</f>
        <v/>
      </c>
      <c r="G110" s="18">
        <f>IF(A110&amp;""="","",SUMIFS('المواعيد'!$E$6:$E$1005,'المواعيد'!$C$6:$C$1005,A110&amp;""))</f>
        <v/>
      </c>
      <c r="H110" s="18">
        <f>IF(A110&amp;""="","",ROUND(F110-G110,2))</f>
        <v/>
      </c>
      <c r="I110" s="19">
        <f>IF(A110&amp;""="","",IFERROR(SUMIFS('المواعيد'!$A$6:$A$1005,'المواعيد'!$C$6:$C$1005,A110&amp;"",'المواعيد'!$N$6:$N$1005,1)/COUNTIFS('المواعيد'!$C$6:$C$1005,A110&amp;"",'المواعيد'!$N$6:$N$1005,1),""))</f>
        <v/>
      </c>
      <c r="J110" s="19">
        <f>IF(A110&amp;""="","",IFERROR(SUMIFS('المواعيد'!$G$6:$G$1005,'المواعيد'!$C$6:$C$1005,A110&amp;"",'المواعيد'!$M$6:$M$1005,1)/COUNTIFS('المواعيد'!$C$6:$C$1005,A110&amp;"",'المواعيد'!$M$6:$M$1005,1),""))</f>
        <v/>
      </c>
      <c r="K110" s="6">
        <f>IF(A110&amp;""="","",IF(NOT(ISNUMBER(J110)),"",IF(J110&lt;'الإعدادات'!$B$4,IF(COUNTIFS('المواعيد'!$C$6:$C$1005,A110&amp;"",'المواعيد'!$A$6:$A$1005,"&gt;="&amp;J110,'المواعيد'!$F$6:$F$1005,"حضر")=0,"متأخر عن المتابعة","تمت"),"قادمة")))</f>
        <v/>
      </c>
      <c r="L110" s="17">
        <f>IF(K110="متأخر عن المتابعة",COUNTIFS($K$6:$K$205,"متأخر عن المتابعة",$J$6:$J$205,"&lt;"&amp;J110)+COUNTIFS($K$6:K110,"متأخر عن المتابعة",$J$6:J110,J110),"")</f>
        <v/>
      </c>
    </row>
    <row r="111">
      <c r="A111" s="5" t="n"/>
      <c r="B111" s="5" t="n"/>
      <c r="C111" s="16" t="n"/>
      <c r="D111" s="13" t="n"/>
      <c r="E111" s="17">
        <f>IF(A111&amp;""="","",COUNTIFS('المواعيد'!$C$6:$C$1005,A111&amp;"",'المواعيد'!$F$6:$F$1005,"حضر"))</f>
        <v/>
      </c>
      <c r="F111" s="18">
        <f>IF(A111&amp;""="","",SUMIFS('المواعيد'!$J$6:$J$1005,'المواعيد'!$C$6:$C$1005,A111&amp;""))</f>
        <v/>
      </c>
      <c r="G111" s="18">
        <f>IF(A111&amp;""="","",SUMIFS('المواعيد'!$E$6:$E$1005,'المواعيد'!$C$6:$C$1005,A111&amp;""))</f>
        <v/>
      </c>
      <c r="H111" s="18">
        <f>IF(A111&amp;""="","",ROUND(F111-G111,2))</f>
        <v/>
      </c>
      <c r="I111" s="19">
        <f>IF(A111&amp;""="","",IFERROR(SUMIFS('المواعيد'!$A$6:$A$1005,'المواعيد'!$C$6:$C$1005,A111&amp;"",'المواعيد'!$N$6:$N$1005,1)/COUNTIFS('المواعيد'!$C$6:$C$1005,A111&amp;"",'المواعيد'!$N$6:$N$1005,1),""))</f>
        <v/>
      </c>
      <c r="J111" s="19">
        <f>IF(A111&amp;""="","",IFERROR(SUMIFS('المواعيد'!$G$6:$G$1005,'المواعيد'!$C$6:$C$1005,A111&amp;"",'المواعيد'!$M$6:$M$1005,1)/COUNTIFS('المواعيد'!$C$6:$C$1005,A111&amp;"",'المواعيد'!$M$6:$M$1005,1),""))</f>
        <v/>
      </c>
      <c r="K111" s="6">
        <f>IF(A111&amp;""="","",IF(NOT(ISNUMBER(J111)),"",IF(J111&lt;'الإعدادات'!$B$4,IF(COUNTIFS('المواعيد'!$C$6:$C$1005,A111&amp;"",'المواعيد'!$A$6:$A$1005,"&gt;="&amp;J111,'المواعيد'!$F$6:$F$1005,"حضر")=0,"متأخر عن المتابعة","تمت"),"قادمة")))</f>
        <v/>
      </c>
      <c r="L111" s="17">
        <f>IF(K111="متأخر عن المتابعة",COUNTIFS($K$6:$K$205,"متأخر عن المتابعة",$J$6:$J$205,"&lt;"&amp;J111)+COUNTIFS($K$6:K111,"متأخر عن المتابعة",$J$6:J111,J111),"")</f>
        <v/>
      </c>
    </row>
    <row r="112">
      <c r="A112" s="5" t="n"/>
      <c r="B112" s="5" t="n"/>
      <c r="C112" s="16" t="n"/>
      <c r="D112" s="13" t="n"/>
      <c r="E112" s="17">
        <f>IF(A112&amp;""="","",COUNTIFS('المواعيد'!$C$6:$C$1005,A112&amp;"",'المواعيد'!$F$6:$F$1005,"حضر"))</f>
        <v/>
      </c>
      <c r="F112" s="18">
        <f>IF(A112&amp;""="","",SUMIFS('المواعيد'!$J$6:$J$1005,'المواعيد'!$C$6:$C$1005,A112&amp;""))</f>
        <v/>
      </c>
      <c r="G112" s="18">
        <f>IF(A112&amp;""="","",SUMIFS('المواعيد'!$E$6:$E$1005,'المواعيد'!$C$6:$C$1005,A112&amp;""))</f>
        <v/>
      </c>
      <c r="H112" s="18">
        <f>IF(A112&amp;""="","",ROUND(F112-G112,2))</f>
        <v/>
      </c>
      <c r="I112" s="19">
        <f>IF(A112&amp;""="","",IFERROR(SUMIFS('المواعيد'!$A$6:$A$1005,'المواعيد'!$C$6:$C$1005,A112&amp;"",'المواعيد'!$N$6:$N$1005,1)/COUNTIFS('المواعيد'!$C$6:$C$1005,A112&amp;"",'المواعيد'!$N$6:$N$1005,1),""))</f>
        <v/>
      </c>
      <c r="J112" s="19">
        <f>IF(A112&amp;""="","",IFERROR(SUMIFS('المواعيد'!$G$6:$G$1005,'المواعيد'!$C$6:$C$1005,A112&amp;"",'المواعيد'!$M$6:$M$1005,1)/COUNTIFS('المواعيد'!$C$6:$C$1005,A112&amp;"",'المواعيد'!$M$6:$M$1005,1),""))</f>
        <v/>
      </c>
      <c r="K112" s="6">
        <f>IF(A112&amp;""="","",IF(NOT(ISNUMBER(J112)),"",IF(J112&lt;'الإعدادات'!$B$4,IF(COUNTIFS('المواعيد'!$C$6:$C$1005,A112&amp;"",'المواعيد'!$A$6:$A$1005,"&gt;="&amp;J112,'المواعيد'!$F$6:$F$1005,"حضر")=0,"متأخر عن المتابعة","تمت"),"قادمة")))</f>
        <v/>
      </c>
      <c r="L112" s="17">
        <f>IF(K112="متأخر عن المتابعة",COUNTIFS($K$6:$K$205,"متأخر عن المتابعة",$J$6:$J$205,"&lt;"&amp;J112)+COUNTIFS($K$6:K112,"متأخر عن المتابعة",$J$6:J112,J112),"")</f>
        <v/>
      </c>
    </row>
    <row r="113">
      <c r="A113" s="5" t="n"/>
      <c r="B113" s="5" t="n"/>
      <c r="C113" s="16" t="n"/>
      <c r="D113" s="13" t="n"/>
      <c r="E113" s="17">
        <f>IF(A113&amp;""="","",COUNTIFS('المواعيد'!$C$6:$C$1005,A113&amp;"",'المواعيد'!$F$6:$F$1005,"حضر"))</f>
        <v/>
      </c>
      <c r="F113" s="18">
        <f>IF(A113&amp;""="","",SUMIFS('المواعيد'!$J$6:$J$1005,'المواعيد'!$C$6:$C$1005,A113&amp;""))</f>
        <v/>
      </c>
      <c r="G113" s="18">
        <f>IF(A113&amp;""="","",SUMIFS('المواعيد'!$E$6:$E$1005,'المواعيد'!$C$6:$C$1005,A113&amp;""))</f>
        <v/>
      </c>
      <c r="H113" s="18">
        <f>IF(A113&amp;""="","",ROUND(F113-G113,2))</f>
        <v/>
      </c>
      <c r="I113" s="19">
        <f>IF(A113&amp;""="","",IFERROR(SUMIFS('المواعيد'!$A$6:$A$1005,'المواعيد'!$C$6:$C$1005,A113&amp;"",'المواعيد'!$N$6:$N$1005,1)/COUNTIFS('المواعيد'!$C$6:$C$1005,A113&amp;"",'المواعيد'!$N$6:$N$1005,1),""))</f>
        <v/>
      </c>
      <c r="J113" s="19">
        <f>IF(A113&amp;""="","",IFERROR(SUMIFS('المواعيد'!$G$6:$G$1005,'المواعيد'!$C$6:$C$1005,A113&amp;"",'المواعيد'!$M$6:$M$1005,1)/COUNTIFS('المواعيد'!$C$6:$C$1005,A113&amp;"",'المواعيد'!$M$6:$M$1005,1),""))</f>
        <v/>
      </c>
      <c r="K113" s="6">
        <f>IF(A113&amp;""="","",IF(NOT(ISNUMBER(J113)),"",IF(J113&lt;'الإعدادات'!$B$4,IF(COUNTIFS('المواعيد'!$C$6:$C$1005,A113&amp;"",'المواعيد'!$A$6:$A$1005,"&gt;="&amp;J113,'المواعيد'!$F$6:$F$1005,"حضر")=0,"متأخر عن المتابعة","تمت"),"قادمة")))</f>
        <v/>
      </c>
      <c r="L113" s="17">
        <f>IF(K113="متأخر عن المتابعة",COUNTIFS($K$6:$K$205,"متأخر عن المتابعة",$J$6:$J$205,"&lt;"&amp;J113)+COUNTIFS($K$6:K113,"متأخر عن المتابعة",$J$6:J113,J113),"")</f>
        <v/>
      </c>
    </row>
    <row r="114">
      <c r="A114" s="5" t="n"/>
      <c r="B114" s="5" t="n"/>
      <c r="C114" s="16" t="n"/>
      <c r="D114" s="13" t="n"/>
      <c r="E114" s="17">
        <f>IF(A114&amp;""="","",COUNTIFS('المواعيد'!$C$6:$C$1005,A114&amp;"",'المواعيد'!$F$6:$F$1005,"حضر"))</f>
        <v/>
      </c>
      <c r="F114" s="18">
        <f>IF(A114&amp;""="","",SUMIFS('المواعيد'!$J$6:$J$1005,'المواعيد'!$C$6:$C$1005,A114&amp;""))</f>
        <v/>
      </c>
      <c r="G114" s="18">
        <f>IF(A114&amp;""="","",SUMIFS('المواعيد'!$E$6:$E$1005,'المواعيد'!$C$6:$C$1005,A114&amp;""))</f>
        <v/>
      </c>
      <c r="H114" s="18">
        <f>IF(A114&amp;""="","",ROUND(F114-G114,2))</f>
        <v/>
      </c>
      <c r="I114" s="19">
        <f>IF(A114&amp;""="","",IFERROR(SUMIFS('المواعيد'!$A$6:$A$1005,'المواعيد'!$C$6:$C$1005,A114&amp;"",'المواعيد'!$N$6:$N$1005,1)/COUNTIFS('المواعيد'!$C$6:$C$1005,A114&amp;"",'المواعيد'!$N$6:$N$1005,1),""))</f>
        <v/>
      </c>
      <c r="J114" s="19">
        <f>IF(A114&amp;""="","",IFERROR(SUMIFS('المواعيد'!$G$6:$G$1005,'المواعيد'!$C$6:$C$1005,A114&amp;"",'المواعيد'!$M$6:$M$1005,1)/COUNTIFS('المواعيد'!$C$6:$C$1005,A114&amp;"",'المواعيد'!$M$6:$M$1005,1),""))</f>
        <v/>
      </c>
      <c r="K114" s="6">
        <f>IF(A114&amp;""="","",IF(NOT(ISNUMBER(J114)),"",IF(J114&lt;'الإعدادات'!$B$4,IF(COUNTIFS('المواعيد'!$C$6:$C$1005,A114&amp;"",'المواعيد'!$A$6:$A$1005,"&gt;="&amp;J114,'المواعيد'!$F$6:$F$1005,"حضر")=0,"متأخر عن المتابعة","تمت"),"قادمة")))</f>
        <v/>
      </c>
      <c r="L114" s="17">
        <f>IF(K114="متأخر عن المتابعة",COUNTIFS($K$6:$K$205,"متأخر عن المتابعة",$J$6:$J$205,"&lt;"&amp;J114)+COUNTIFS($K$6:K114,"متأخر عن المتابعة",$J$6:J114,J114),"")</f>
        <v/>
      </c>
    </row>
    <row r="115">
      <c r="A115" s="5" t="n"/>
      <c r="B115" s="5" t="n"/>
      <c r="C115" s="16" t="n"/>
      <c r="D115" s="13" t="n"/>
      <c r="E115" s="17">
        <f>IF(A115&amp;""="","",COUNTIFS('المواعيد'!$C$6:$C$1005,A115&amp;"",'المواعيد'!$F$6:$F$1005,"حضر"))</f>
        <v/>
      </c>
      <c r="F115" s="18">
        <f>IF(A115&amp;""="","",SUMIFS('المواعيد'!$J$6:$J$1005,'المواعيد'!$C$6:$C$1005,A115&amp;""))</f>
        <v/>
      </c>
      <c r="G115" s="18">
        <f>IF(A115&amp;""="","",SUMIFS('المواعيد'!$E$6:$E$1005,'المواعيد'!$C$6:$C$1005,A115&amp;""))</f>
        <v/>
      </c>
      <c r="H115" s="18">
        <f>IF(A115&amp;""="","",ROUND(F115-G115,2))</f>
        <v/>
      </c>
      <c r="I115" s="19">
        <f>IF(A115&amp;""="","",IFERROR(SUMIFS('المواعيد'!$A$6:$A$1005,'المواعيد'!$C$6:$C$1005,A115&amp;"",'المواعيد'!$N$6:$N$1005,1)/COUNTIFS('المواعيد'!$C$6:$C$1005,A115&amp;"",'المواعيد'!$N$6:$N$1005,1),""))</f>
        <v/>
      </c>
      <c r="J115" s="19">
        <f>IF(A115&amp;""="","",IFERROR(SUMIFS('المواعيد'!$G$6:$G$1005,'المواعيد'!$C$6:$C$1005,A115&amp;"",'المواعيد'!$M$6:$M$1005,1)/COUNTIFS('المواعيد'!$C$6:$C$1005,A115&amp;"",'المواعيد'!$M$6:$M$1005,1),""))</f>
        <v/>
      </c>
      <c r="K115" s="6">
        <f>IF(A115&amp;""="","",IF(NOT(ISNUMBER(J115)),"",IF(J115&lt;'الإعدادات'!$B$4,IF(COUNTIFS('المواعيد'!$C$6:$C$1005,A115&amp;"",'المواعيد'!$A$6:$A$1005,"&gt;="&amp;J115,'المواعيد'!$F$6:$F$1005,"حضر")=0,"متأخر عن المتابعة","تمت"),"قادمة")))</f>
        <v/>
      </c>
      <c r="L115" s="17">
        <f>IF(K115="متأخر عن المتابعة",COUNTIFS($K$6:$K$205,"متأخر عن المتابعة",$J$6:$J$205,"&lt;"&amp;J115)+COUNTIFS($K$6:K115,"متأخر عن المتابعة",$J$6:J115,J115),"")</f>
        <v/>
      </c>
    </row>
    <row r="116">
      <c r="A116" s="5" t="n"/>
      <c r="B116" s="5" t="n"/>
      <c r="C116" s="16" t="n"/>
      <c r="D116" s="13" t="n"/>
      <c r="E116" s="17">
        <f>IF(A116&amp;""="","",COUNTIFS('المواعيد'!$C$6:$C$1005,A116&amp;"",'المواعيد'!$F$6:$F$1005,"حضر"))</f>
        <v/>
      </c>
      <c r="F116" s="18">
        <f>IF(A116&amp;""="","",SUMIFS('المواعيد'!$J$6:$J$1005,'المواعيد'!$C$6:$C$1005,A116&amp;""))</f>
        <v/>
      </c>
      <c r="G116" s="18">
        <f>IF(A116&amp;""="","",SUMIFS('المواعيد'!$E$6:$E$1005,'المواعيد'!$C$6:$C$1005,A116&amp;""))</f>
        <v/>
      </c>
      <c r="H116" s="18">
        <f>IF(A116&amp;""="","",ROUND(F116-G116,2))</f>
        <v/>
      </c>
      <c r="I116" s="19">
        <f>IF(A116&amp;""="","",IFERROR(SUMIFS('المواعيد'!$A$6:$A$1005,'المواعيد'!$C$6:$C$1005,A116&amp;"",'المواعيد'!$N$6:$N$1005,1)/COUNTIFS('المواعيد'!$C$6:$C$1005,A116&amp;"",'المواعيد'!$N$6:$N$1005,1),""))</f>
        <v/>
      </c>
      <c r="J116" s="19">
        <f>IF(A116&amp;""="","",IFERROR(SUMIFS('المواعيد'!$G$6:$G$1005,'المواعيد'!$C$6:$C$1005,A116&amp;"",'المواعيد'!$M$6:$M$1005,1)/COUNTIFS('المواعيد'!$C$6:$C$1005,A116&amp;"",'المواعيد'!$M$6:$M$1005,1),""))</f>
        <v/>
      </c>
      <c r="K116" s="6">
        <f>IF(A116&amp;""="","",IF(NOT(ISNUMBER(J116)),"",IF(J116&lt;'الإعدادات'!$B$4,IF(COUNTIFS('المواعيد'!$C$6:$C$1005,A116&amp;"",'المواعيد'!$A$6:$A$1005,"&gt;="&amp;J116,'المواعيد'!$F$6:$F$1005,"حضر")=0,"متأخر عن المتابعة","تمت"),"قادمة")))</f>
        <v/>
      </c>
      <c r="L116" s="17">
        <f>IF(K116="متأخر عن المتابعة",COUNTIFS($K$6:$K$205,"متأخر عن المتابعة",$J$6:$J$205,"&lt;"&amp;J116)+COUNTIFS($K$6:K116,"متأخر عن المتابعة",$J$6:J116,J116),"")</f>
        <v/>
      </c>
    </row>
    <row r="117">
      <c r="A117" s="5" t="n"/>
      <c r="B117" s="5" t="n"/>
      <c r="C117" s="16" t="n"/>
      <c r="D117" s="13" t="n"/>
      <c r="E117" s="17">
        <f>IF(A117&amp;""="","",COUNTIFS('المواعيد'!$C$6:$C$1005,A117&amp;"",'المواعيد'!$F$6:$F$1005,"حضر"))</f>
        <v/>
      </c>
      <c r="F117" s="18">
        <f>IF(A117&amp;""="","",SUMIFS('المواعيد'!$J$6:$J$1005,'المواعيد'!$C$6:$C$1005,A117&amp;""))</f>
        <v/>
      </c>
      <c r="G117" s="18">
        <f>IF(A117&amp;""="","",SUMIFS('المواعيد'!$E$6:$E$1005,'المواعيد'!$C$6:$C$1005,A117&amp;""))</f>
        <v/>
      </c>
      <c r="H117" s="18">
        <f>IF(A117&amp;""="","",ROUND(F117-G117,2))</f>
        <v/>
      </c>
      <c r="I117" s="19">
        <f>IF(A117&amp;""="","",IFERROR(SUMIFS('المواعيد'!$A$6:$A$1005,'المواعيد'!$C$6:$C$1005,A117&amp;"",'المواعيد'!$N$6:$N$1005,1)/COUNTIFS('المواعيد'!$C$6:$C$1005,A117&amp;"",'المواعيد'!$N$6:$N$1005,1),""))</f>
        <v/>
      </c>
      <c r="J117" s="19">
        <f>IF(A117&amp;""="","",IFERROR(SUMIFS('المواعيد'!$G$6:$G$1005,'المواعيد'!$C$6:$C$1005,A117&amp;"",'المواعيد'!$M$6:$M$1005,1)/COUNTIFS('المواعيد'!$C$6:$C$1005,A117&amp;"",'المواعيد'!$M$6:$M$1005,1),""))</f>
        <v/>
      </c>
      <c r="K117" s="6">
        <f>IF(A117&amp;""="","",IF(NOT(ISNUMBER(J117)),"",IF(J117&lt;'الإعدادات'!$B$4,IF(COUNTIFS('المواعيد'!$C$6:$C$1005,A117&amp;"",'المواعيد'!$A$6:$A$1005,"&gt;="&amp;J117,'المواعيد'!$F$6:$F$1005,"حضر")=0,"متأخر عن المتابعة","تمت"),"قادمة")))</f>
        <v/>
      </c>
      <c r="L117" s="17">
        <f>IF(K117="متأخر عن المتابعة",COUNTIFS($K$6:$K$205,"متأخر عن المتابعة",$J$6:$J$205,"&lt;"&amp;J117)+COUNTIFS($K$6:K117,"متأخر عن المتابعة",$J$6:J117,J117),"")</f>
        <v/>
      </c>
    </row>
    <row r="118">
      <c r="A118" s="5" t="n"/>
      <c r="B118" s="5" t="n"/>
      <c r="C118" s="16" t="n"/>
      <c r="D118" s="13" t="n"/>
      <c r="E118" s="17">
        <f>IF(A118&amp;""="","",COUNTIFS('المواعيد'!$C$6:$C$1005,A118&amp;"",'المواعيد'!$F$6:$F$1005,"حضر"))</f>
        <v/>
      </c>
      <c r="F118" s="18">
        <f>IF(A118&amp;""="","",SUMIFS('المواعيد'!$J$6:$J$1005,'المواعيد'!$C$6:$C$1005,A118&amp;""))</f>
        <v/>
      </c>
      <c r="G118" s="18">
        <f>IF(A118&amp;""="","",SUMIFS('المواعيد'!$E$6:$E$1005,'المواعيد'!$C$6:$C$1005,A118&amp;""))</f>
        <v/>
      </c>
      <c r="H118" s="18">
        <f>IF(A118&amp;""="","",ROUND(F118-G118,2))</f>
        <v/>
      </c>
      <c r="I118" s="19">
        <f>IF(A118&amp;""="","",IFERROR(SUMIFS('المواعيد'!$A$6:$A$1005,'المواعيد'!$C$6:$C$1005,A118&amp;"",'المواعيد'!$N$6:$N$1005,1)/COUNTIFS('المواعيد'!$C$6:$C$1005,A118&amp;"",'المواعيد'!$N$6:$N$1005,1),""))</f>
        <v/>
      </c>
      <c r="J118" s="19">
        <f>IF(A118&amp;""="","",IFERROR(SUMIFS('المواعيد'!$G$6:$G$1005,'المواعيد'!$C$6:$C$1005,A118&amp;"",'المواعيد'!$M$6:$M$1005,1)/COUNTIFS('المواعيد'!$C$6:$C$1005,A118&amp;"",'المواعيد'!$M$6:$M$1005,1),""))</f>
        <v/>
      </c>
      <c r="K118" s="6">
        <f>IF(A118&amp;""="","",IF(NOT(ISNUMBER(J118)),"",IF(J118&lt;'الإعدادات'!$B$4,IF(COUNTIFS('المواعيد'!$C$6:$C$1005,A118&amp;"",'المواعيد'!$A$6:$A$1005,"&gt;="&amp;J118,'المواعيد'!$F$6:$F$1005,"حضر")=0,"متأخر عن المتابعة","تمت"),"قادمة")))</f>
        <v/>
      </c>
      <c r="L118" s="17">
        <f>IF(K118="متأخر عن المتابعة",COUNTIFS($K$6:$K$205,"متأخر عن المتابعة",$J$6:$J$205,"&lt;"&amp;J118)+COUNTIFS($K$6:K118,"متأخر عن المتابعة",$J$6:J118,J118),"")</f>
        <v/>
      </c>
    </row>
    <row r="119">
      <c r="A119" s="5" t="n"/>
      <c r="B119" s="5" t="n"/>
      <c r="C119" s="16" t="n"/>
      <c r="D119" s="13" t="n"/>
      <c r="E119" s="17">
        <f>IF(A119&amp;""="","",COUNTIFS('المواعيد'!$C$6:$C$1005,A119&amp;"",'المواعيد'!$F$6:$F$1005,"حضر"))</f>
        <v/>
      </c>
      <c r="F119" s="18">
        <f>IF(A119&amp;""="","",SUMIFS('المواعيد'!$J$6:$J$1005,'المواعيد'!$C$6:$C$1005,A119&amp;""))</f>
        <v/>
      </c>
      <c r="G119" s="18">
        <f>IF(A119&amp;""="","",SUMIFS('المواعيد'!$E$6:$E$1005,'المواعيد'!$C$6:$C$1005,A119&amp;""))</f>
        <v/>
      </c>
      <c r="H119" s="18">
        <f>IF(A119&amp;""="","",ROUND(F119-G119,2))</f>
        <v/>
      </c>
      <c r="I119" s="19">
        <f>IF(A119&amp;""="","",IFERROR(SUMIFS('المواعيد'!$A$6:$A$1005,'المواعيد'!$C$6:$C$1005,A119&amp;"",'المواعيد'!$N$6:$N$1005,1)/COUNTIFS('المواعيد'!$C$6:$C$1005,A119&amp;"",'المواعيد'!$N$6:$N$1005,1),""))</f>
        <v/>
      </c>
      <c r="J119" s="19">
        <f>IF(A119&amp;""="","",IFERROR(SUMIFS('المواعيد'!$G$6:$G$1005,'المواعيد'!$C$6:$C$1005,A119&amp;"",'المواعيد'!$M$6:$M$1005,1)/COUNTIFS('المواعيد'!$C$6:$C$1005,A119&amp;"",'المواعيد'!$M$6:$M$1005,1),""))</f>
        <v/>
      </c>
      <c r="K119" s="6">
        <f>IF(A119&amp;""="","",IF(NOT(ISNUMBER(J119)),"",IF(J119&lt;'الإعدادات'!$B$4,IF(COUNTIFS('المواعيد'!$C$6:$C$1005,A119&amp;"",'المواعيد'!$A$6:$A$1005,"&gt;="&amp;J119,'المواعيد'!$F$6:$F$1005,"حضر")=0,"متأخر عن المتابعة","تمت"),"قادمة")))</f>
        <v/>
      </c>
      <c r="L119" s="17">
        <f>IF(K119="متأخر عن المتابعة",COUNTIFS($K$6:$K$205,"متأخر عن المتابعة",$J$6:$J$205,"&lt;"&amp;J119)+COUNTIFS($K$6:K119,"متأخر عن المتابعة",$J$6:J119,J119),"")</f>
        <v/>
      </c>
    </row>
    <row r="120">
      <c r="A120" s="5" t="n"/>
      <c r="B120" s="5" t="n"/>
      <c r="C120" s="16" t="n"/>
      <c r="D120" s="13" t="n"/>
      <c r="E120" s="17">
        <f>IF(A120&amp;""="","",COUNTIFS('المواعيد'!$C$6:$C$1005,A120&amp;"",'المواعيد'!$F$6:$F$1005,"حضر"))</f>
        <v/>
      </c>
      <c r="F120" s="18">
        <f>IF(A120&amp;""="","",SUMIFS('المواعيد'!$J$6:$J$1005,'المواعيد'!$C$6:$C$1005,A120&amp;""))</f>
        <v/>
      </c>
      <c r="G120" s="18">
        <f>IF(A120&amp;""="","",SUMIFS('المواعيد'!$E$6:$E$1005,'المواعيد'!$C$6:$C$1005,A120&amp;""))</f>
        <v/>
      </c>
      <c r="H120" s="18">
        <f>IF(A120&amp;""="","",ROUND(F120-G120,2))</f>
        <v/>
      </c>
      <c r="I120" s="19">
        <f>IF(A120&amp;""="","",IFERROR(SUMIFS('المواعيد'!$A$6:$A$1005,'المواعيد'!$C$6:$C$1005,A120&amp;"",'المواعيد'!$N$6:$N$1005,1)/COUNTIFS('المواعيد'!$C$6:$C$1005,A120&amp;"",'المواعيد'!$N$6:$N$1005,1),""))</f>
        <v/>
      </c>
      <c r="J120" s="19">
        <f>IF(A120&amp;""="","",IFERROR(SUMIFS('المواعيد'!$G$6:$G$1005,'المواعيد'!$C$6:$C$1005,A120&amp;"",'المواعيد'!$M$6:$M$1005,1)/COUNTIFS('المواعيد'!$C$6:$C$1005,A120&amp;"",'المواعيد'!$M$6:$M$1005,1),""))</f>
        <v/>
      </c>
      <c r="K120" s="6">
        <f>IF(A120&amp;""="","",IF(NOT(ISNUMBER(J120)),"",IF(J120&lt;'الإعدادات'!$B$4,IF(COUNTIFS('المواعيد'!$C$6:$C$1005,A120&amp;"",'المواعيد'!$A$6:$A$1005,"&gt;="&amp;J120,'المواعيد'!$F$6:$F$1005,"حضر")=0,"متأخر عن المتابعة","تمت"),"قادمة")))</f>
        <v/>
      </c>
      <c r="L120" s="17">
        <f>IF(K120="متأخر عن المتابعة",COUNTIFS($K$6:$K$205,"متأخر عن المتابعة",$J$6:$J$205,"&lt;"&amp;J120)+COUNTIFS($K$6:K120,"متأخر عن المتابعة",$J$6:J120,J120),"")</f>
        <v/>
      </c>
    </row>
    <row r="121">
      <c r="A121" s="5" t="n"/>
      <c r="B121" s="5" t="n"/>
      <c r="C121" s="16" t="n"/>
      <c r="D121" s="13" t="n"/>
      <c r="E121" s="17">
        <f>IF(A121&amp;""="","",COUNTIFS('المواعيد'!$C$6:$C$1005,A121&amp;"",'المواعيد'!$F$6:$F$1005,"حضر"))</f>
        <v/>
      </c>
      <c r="F121" s="18">
        <f>IF(A121&amp;""="","",SUMIFS('المواعيد'!$J$6:$J$1005,'المواعيد'!$C$6:$C$1005,A121&amp;""))</f>
        <v/>
      </c>
      <c r="G121" s="18">
        <f>IF(A121&amp;""="","",SUMIFS('المواعيد'!$E$6:$E$1005,'المواعيد'!$C$6:$C$1005,A121&amp;""))</f>
        <v/>
      </c>
      <c r="H121" s="18">
        <f>IF(A121&amp;""="","",ROUND(F121-G121,2))</f>
        <v/>
      </c>
      <c r="I121" s="19">
        <f>IF(A121&amp;""="","",IFERROR(SUMIFS('المواعيد'!$A$6:$A$1005,'المواعيد'!$C$6:$C$1005,A121&amp;"",'المواعيد'!$N$6:$N$1005,1)/COUNTIFS('المواعيد'!$C$6:$C$1005,A121&amp;"",'المواعيد'!$N$6:$N$1005,1),""))</f>
        <v/>
      </c>
      <c r="J121" s="19">
        <f>IF(A121&amp;""="","",IFERROR(SUMIFS('المواعيد'!$G$6:$G$1005,'المواعيد'!$C$6:$C$1005,A121&amp;"",'المواعيد'!$M$6:$M$1005,1)/COUNTIFS('المواعيد'!$C$6:$C$1005,A121&amp;"",'المواعيد'!$M$6:$M$1005,1),""))</f>
        <v/>
      </c>
      <c r="K121" s="6">
        <f>IF(A121&amp;""="","",IF(NOT(ISNUMBER(J121)),"",IF(J121&lt;'الإعدادات'!$B$4,IF(COUNTIFS('المواعيد'!$C$6:$C$1005,A121&amp;"",'المواعيد'!$A$6:$A$1005,"&gt;="&amp;J121,'المواعيد'!$F$6:$F$1005,"حضر")=0,"متأخر عن المتابعة","تمت"),"قادمة")))</f>
        <v/>
      </c>
      <c r="L121" s="17">
        <f>IF(K121="متأخر عن المتابعة",COUNTIFS($K$6:$K$205,"متأخر عن المتابعة",$J$6:$J$205,"&lt;"&amp;J121)+COUNTIFS($K$6:K121,"متأخر عن المتابعة",$J$6:J121,J121),"")</f>
        <v/>
      </c>
    </row>
    <row r="122">
      <c r="A122" s="5" t="n"/>
      <c r="B122" s="5" t="n"/>
      <c r="C122" s="16" t="n"/>
      <c r="D122" s="13" t="n"/>
      <c r="E122" s="17">
        <f>IF(A122&amp;""="","",COUNTIFS('المواعيد'!$C$6:$C$1005,A122&amp;"",'المواعيد'!$F$6:$F$1005,"حضر"))</f>
        <v/>
      </c>
      <c r="F122" s="18">
        <f>IF(A122&amp;""="","",SUMIFS('المواعيد'!$J$6:$J$1005,'المواعيد'!$C$6:$C$1005,A122&amp;""))</f>
        <v/>
      </c>
      <c r="G122" s="18">
        <f>IF(A122&amp;""="","",SUMIFS('المواعيد'!$E$6:$E$1005,'المواعيد'!$C$6:$C$1005,A122&amp;""))</f>
        <v/>
      </c>
      <c r="H122" s="18">
        <f>IF(A122&amp;""="","",ROUND(F122-G122,2))</f>
        <v/>
      </c>
      <c r="I122" s="19">
        <f>IF(A122&amp;""="","",IFERROR(SUMIFS('المواعيد'!$A$6:$A$1005,'المواعيد'!$C$6:$C$1005,A122&amp;"",'المواعيد'!$N$6:$N$1005,1)/COUNTIFS('المواعيد'!$C$6:$C$1005,A122&amp;"",'المواعيد'!$N$6:$N$1005,1),""))</f>
        <v/>
      </c>
      <c r="J122" s="19">
        <f>IF(A122&amp;""="","",IFERROR(SUMIFS('المواعيد'!$G$6:$G$1005,'المواعيد'!$C$6:$C$1005,A122&amp;"",'المواعيد'!$M$6:$M$1005,1)/COUNTIFS('المواعيد'!$C$6:$C$1005,A122&amp;"",'المواعيد'!$M$6:$M$1005,1),""))</f>
        <v/>
      </c>
      <c r="K122" s="6">
        <f>IF(A122&amp;""="","",IF(NOT(ISNUMBER(J122)),"",IF(J122&lt;'الإعدادات'!$B$4,IF(COUNTIFS('المواعيد'!$C$6:$C$1005,A122&amp;"",'المواعيد'!$A$6:$A$1005,"&gt;="&amp;J122,'المواعيد'!$F$6:$F$1005,"حضر")=0,"متأخر عن المتابعة","تمت"),"قادمة")))</f>
        <v/>
      </c>
      <c r="L122" s="17">
        <f>IF(K122="متأخر عن المتابعة",COUNTIFS($K$6:$K$205,"متأخر عن المتابعة",$J$6:$J$205,"&lt;"&amp;J122)+COUNTIFS($K$6:K122,"متأخر عن المتابعة",$J$6:J122,J122),"")</f>
        <v/>
      </c>
    </row>
    <row r="123">
      <c r="A123" s="5" t="n"/>
      <c r="B123" s="5" t="n"/>
      <c r="C123" s="16" t="n"/>
      <c r="D123" s="13" t="n"/>
      <c r="E123" s="17">
        <f>IF(A123&amp;""="","",COUNTIFS('المواعيد'!$C$6:$C$1005,A123&amp;"",'المواعيد'!$F$6:$F$1005,"حضر"))</f>
        <v/>
      </c>
      <c r="F123" s="18">
        <f>IF(A123&amp;""="","",SUMIFS('المواعيد'!$J$6:$J$1005,'المواعيد'!$C$6:$C$1005,A123&amp;""))</f>
        <v/>
      </c>
      <c r="G123" s="18">
        <f>IF(A123&amp;""="","",SUMIFS('المواعيد'!$E$6:$E$1005,'المواعيد'!$C$6:$C$1005,A123&amp;""))</f>
        <v/>
      </c>
      <c r="H123" s="18">
        <f>IF(A123&amp;""="","",ROUND(F123-G123,2))</f>
        <v/>
      </c>
      <c r="I123" s="19">
        <f>IF(A123&amp;""="","",IFERROR(SUMIFS('المواعيد'!$A$6:$A$1005,'المواعيد'!$C$6:$C$1005,A123&amp;"",'المواعيد'!$N$6:$N$1005,1)/COUNTIFS('المواعيد'!$C$6:$C$1005,A123&amp;"",'المواعيد'!$N$6:$N$1005,1),""))</f>
        <v/>
      </c>
      <c r="J123" s="19">
        <f>IF(A123&amp;""="","",IFERROR(SUMIFS('المواعيد'!$G$6:$G$1005,'المواعيد'!$C$6:$C$1005,A123&amp;"",'المواعيد'!$M$6:$M$1005,1)/COUNTIFS('المواعيد'!$C$6:$C$1005,A123&amp;"",'المواعيد'!$M$6:$M$1005,1),""))</f>
        <v/>
      </c>
      <c r="K123" s="6">
        <f>IF(A123&amp;""="","",IF(NOT(ISNUMBER(J123)),"",IF(J123&lt;'الإعدادات'!$B$4,IF(COUNTIFS('المواعيد'!$C$6:$C$1005,A123&amp;"",'المواعيد'!$A$6:$A$1005,"&gt;="&amp;J123,'المواعيد'!$F$6:$F$1005,"حضر")=0,"متأخر عن المتابعة","تمت"),"قادمة")))</f>
        <v/>
      </c>
      <c r="L123" s="17">
        <f>IF(K123="متأخر عن المتابعة",COUNTIFS($K$6:$K$205,"متأخر عن المتابعة",$J$6:$J$205,"&lt;"&amp;J123)+COUNTIFS($K$6:K123,"متأخر عن المتابعة",$J$6:J123,J123),"")</f>
        <v/>
      </c>
    </row>
    <row r="124">
      <c r="A124" s="5" t="n"/>
      <c r="B124" s="5" t="n"/>
      <c r="C124" s="16" t="n"/>
      <c r="D124" s="13" t="n"/>
      <c r="E124" s="17">
        <f>IF(A124&amp;""="","",COUNTIFS('المواعيد'!$C$6:$C$1005,A124&amp;"",'المواعيد'!$F$6:$F$1005,"حضر"))</f>
        <v/>
      </c>
      <c r="F124" s="18">
        <f>IF(A124&amp;""="","",SUMIFS('المواعيد'!$J$6:$J$1005,'المواعيد'!$C$6:$C$1005,A124&amp;""))</f>
        <v/>
      </c>
      <c r="G124" s="18">
        <f>IF(A124&amp;""="","",SUMIFS('المواعيد'!$E$6:$E$1005,'المواعيد'!$C$6:$C$1005,A124&amp;""))</f>
        <v/>
      </c>
      <c r="H124" s="18">
        <f>IF(A124&amp;""="","",ROUND(F124-G124,2))</f>
        <v/>
      </c>
      <c r="I124" s="19">
        <f>IF(A124&amp;""="","",IFERROR(SUMIFS('المواعيد'!$A$6:$A$1005,'المواعيد'!$C$6:$C$1005,A124&amp;"",'المواعيد'!$N$6:$N$1005,1)/COUNTIFS('المواعيد'!$C$6:$C$1005,A124&amp;"",'المواعيد'!$N$6:$N$1005,1),""))</f>
        <v/>
      </c>
      <c r="J124" s="19">
        <f>IF(A124&amp;""="","",IFERROR(SUMIFS('المواعيد'!$G$6:$G$1005,'المواعيد'!$C$6:$C$1005,A124&amp;"",'المواعيد'!$M$6:$M$1005,1)/COUNTIFS('المواعيد'!$C$6:$C$1005,A124&amp;"",'المواعيد'!$M$6:$M$1005,1),""))</f>
        <v/>
      </c>
      <c r="K124" s="6">
        <f>IF(A124&amp;""="","",IF(NOT(ISNUMBER(J124)),"",IF(J124&lt;'الإعدادات'!$B$4,IF(COUNTIFS('المواعيد'!$C$6:$C$1005,A124&amp;"",'المواعيد'!$A$6:$A$1005,"&gt;="&amp;J124,'المواعيد'!$F$6:$F$1005,"حضر")=0,"متأخر عن المتابعة","تمت"),"قادمة")))</f>
        <v/>
      </c>
      <c r="L124" s="17">
        <f>IF(K124="متأخر عن المتابعة",COUNTIFS($K$6:$K$205,"متأخر عن المتابعة",$J$6:$J$205,"&lt;"&amp;J124)+COUNTIFS($K$6:K124,"متأخر عن المتابعة",$J$6:J124,J124),"")</f>
        <v/>
      </c>
    </row>
    <row r="125">
      <c r="A125" s="5" t="n"/>
      <c r="B125" s="5" t="n"/>
      <c r="C125" s="16" t="n"/>
      <c r="D125" s="13" t="n"/>
      <c r="E125" s="17">
        <f>IF(A125&amp;""="","",COUNTIFS('المواعيد'!$C$6:$C$1005,A125&amp;"",'المواعيد'!$F$6:$F$1005,"حضر"))</f>
        <v/>
      </c>
      <c r="F125" s="18">
        <f>IF(A125&amp;""="","",SUMIFS('المواعيد'!$J$6:$J$1005,'المواعيد'!$C$6:$C$1005,A125&amp;""))</f>
        <v/>
      </c>
      <c r="G125" s="18">
        <f>IF(A125&amp;""="","",SUMIFS('المواعيد'!$E$6:$E$1005,'المواعيد'!$C$6:$C$1005,A125&amp;""))</f>
        <v/>
      </c>
      <c r="H125" s="18">
        <f>IF(A125&amp;""="","",ROUND(F125-G125,2))</f>
        <v/>
      </c>
      <c r="I125" s="19">
        <f>IF(A125&amp;""="","",IFERROR(SUMIFS('المواعيد'!$A$6:$A$1005,'المواعيد'!$C$6:$C$1005,A125&amp;"",'المواعيد'!$N$6:$N$1005,1)/COUNTIFS('المواعيد'!$C$6:$C$1005,A125&amp;"",'المواعيد'!$N$6:$N$1005,1),""))</f>
        <v/>
      </c>
      <c r="J125" s="19">
        <f>IF(A125&amp;""="","",IFERROR(SUMIFS('المواعيد'!$G$6:$G$1005,'المواعيد'!$C$6:$C$1005,A125&amp;"",'المواعيد'!$M$6:$M$1005,1)/COUNTIFS('المواعيد'!$C$6:$C$1005,A125&amp;"",'المواعيد'!$M$6:$M$1005,1),""))</f>
        <v/>
      </c>
      <c r="K125" s="6">
        <f>IF(A125&amp;""="","",IF(NOT(ISNUMBER(J125)),"",IF(J125&lt;'الإعدادات'!$B$4,IF(COUNTIFS('المواعيد'!$C$6:$C$1005,A125&amp;"",'المواعيد'!$A$6:$A$1005,"&gt;="&amp;J125,'المواعيد'!$F$6:$F$1005,"حضر")=0,"متأخر عن المتابعة","تمت"),"قادمة")))</f>
        <v/>
      </c>
      <c r="L125" s="17">
        <f>IF(K125="متأخر عن المتابعة",COUNTIFS($K$6:$K$205,"متأخر عن المتابعة",$J$6:$J$205,"&lt;"&amp;J125)+COUNTIFS($K$6:K125,"متأخر عن المتابعة",$J$6:J125,J125),"")</f>
        <v/>
      </c>
    </row>
    <row r="126">
      <c r="A126" s="5" t="n"/>
      <c r="B126" s="5" t="n"/>
      <c r="C126" s="16" t="n"/>
      <c r="D126" s="13" t="n"/>
      <c r="E126" s="17">
        <f>IF(A126&amp;""="","",COUNTIFS('المواعيد'!$C$6:$C$1005,A126&amp;"",'المواعيد'!$F$6:$F$1005,"حضر"))</f>
        <v/>
      </c>
      <c r="F126" s="18">
        <f>IF(A126&amp;""="","",SUMIFS('المواعيد'!$J$6:$J$1005,'المواعيد'!$C$6:$C$1005,A126&amp;""))</f>
        <v/>
      </c>
      <c r="G126" s="18">
        <f>IF(A126&amp;""="","",SUMIFS('المواعيد'!$E$6:$E$1005,'المواعيد'!$C$6:$C$1005,A126&amp;""))</f>
        <v/>
      </c>
      <c r="H126" s="18">
        <f>IF(A126&amp;""="","",ROUND(F126-G126,2))</f>
        <v/>
      </c>
      <c r="I126" s="19">
        <f>IF(A126&amp;""="","",IFERROR(SUMIFS('المواعيد'!$A$6:$A$1005,'المواعيد'!$C$6:$C$1005,A126&amp;"",'المواعيد'!$N$6:$N$1005,1)/COUNTIFS('المواعيد'!$C$6:$C$1005,A126&amp;"",'المواعيد'!$N$6:$N$1005,1),""))</f>
        <v/>
      </c>
      <c r="J126" s="19">
        <f>IF(A126&amp;""="","",IFERROR(SUMIFS('المواعيد'!$G$6:$G$1005,'المواعيد'!$C$6:$C$1005,A126&amp;"",'المواعيد'!$M$6:$M$1005,1)/COUNTIFS('المواعيد'!$C$6:$C$1005,A126&amp;"",'المواعيد'!$M$6:$M$1005,1),""))</f>
        <v/>
      </c>
      <c r="K126" s="6">
        <f>IF(A126&amp;""="","",IF(NOT(ISNUMBER(J126)),"",IF(J126&lt;'الإعدادات'!$B$4,IF(COUNTIFS('المواعيد'!$C$6:$C$1005,A126&amp;"",'المواعيد'!$A$6:$A$1005,"&gt;="&amp;J126,'المواعيد'!$F$6:$F$1005,"حضر")=0,"متأخر عن المتابعة","تمت"),"قادمة")))</f>
        <v/>
      </c>
      <c r="L126" s="17">
        <f>IF(K126="متأخر عن المتابعة",COUNTIFS($K$6:$K$205,"متأخر عن المتابعة",$J$6:$J$205,"&lt;"&amp;J126)+COUNTIFS($K$6:K126,"متأخر عن المتابعة",$J$6:J126,J126),"")</f>
        <v/>
      </c>
    </row>
    <row r="127">
      <c r="A127" s="5" t="n"/>
      <c r="B127" s="5" t="n"/>
      <c r="C127" s="16" t="n"/>
      <c r="D127" s="13" t="n"/>
      <c r="E127" s="17">
        <f>IF(A127&amp;""="","",COUNTIFS('المواعيد'!$C$6:$C$1005,A127&amp;"",'المواعيد'!$F$6:$F$1005,"حضر"))</f>
        <v/>
      </c>
      <c r="F127" s="18">
        <f>IF(A127&amp;""="","",SUMIFS('المواعيد'!$J$6:$J$1005,'المواعيد'!$C$6:$C$1005,A127&amp;""))</f>
        <v/>
      </c>
      <c r="G127" s="18">
        <f>IF(A127&amp;""="","",SUMIFS('المواعيد'!$E$6:$E$1005,'المواعيد'!$C$6:$C$1005,A127&amp;""))</f>
        <v/>
      </c>
      <c r="H127" s="18">
        <f>IF(A127&amp;""="","",ROUND(F127-G127,2))</f>
        <v/>
      </c>
      <c r="I127" s="19">
        <f>IF(A127&amp;""="","",IFERROR(SUMIFS('المواعيد'!$A$6:$A$1005,'المواعيد'!$C$6:$C$1005,A127&amp;"",'المواعيد'!$N$6:$N$1005,1)/COUNTIFS('المواعيد'!$C$6:$C$1005,A127&amp;"",'المواعيد'!$N$6:$N$1005,1),""))</f>
        <v/>
      </c>
      <c r="J127" s="19">
        <f>IF(A127&amp;""="","",IFERROR(SUMIFS('المواعيد'!$G$6:$G$1005,'المواعيد'!$C$6:$C$1005,A127&amp;"",'المواعيد'!$M$6:$M$1005,1)/COUNTIFS('المواعيد'!$C$6:$C$1005,A127&amp;"",'المواعيد'!$M$6:$M$1005,1),""))</f>
        <v/>
      </c>
      <c r="K127" s="6">
        <f>IF(A127&amp;""="","",IF(NOT(ISNUMBER(J127)),"",IF(J127&lt;'الإعدادات'!$B$4,IF(COUNTIFS('المواعيد'!$C$6:$C$1005,A127&amp;"",'المواعيد'!$A$6:$A$1005,"&gt;="&amp;J127,'المواعيد'!$F$6:$F$1005,"حضر")=0,"متأخر عن المتابعة","تمت"),"قادمة")))</f>
        <v/>
      </c>
      <c r="L127" s="17">
        <f>IF(K127="متأخر عن المتابعة",COUNTIFS($K$6:$K$205,"متأخر عن المتابعة",$J$6:$J$205,"&lt;"&amp;J127)+COUNTIFS($K$6:K127,"متأخر عن المتابعة",$J$6:J127,J127),"")</f>
        <v/>
      </c>
    </row>
    <row r="128">
      <c r="A128" s="5" t="n"/>
      <c r="B128" s="5" t="n"/>
      <c r="C128" s="16" t="n"/>
      <c r="D128" s="13" t="n"/>
      <c r="E128" s="17">
        <f>IF(A128&amp;""="","",COUNTIFS('المواعيد'!$C$6:$C$1005,A128&amp;"",'المواعيد'!$F$6:$F$1005,"حضر"))</f>
        <v/>
      </c>
      <c r="F128" s="18">
        <f>IF(A128&amp;""="","",SUMIFS('المواعيد'!$J$6:$J$1005,'المواعيد'!$C$6:$C$1005,A128&amp;""))</f>
        <v/>
      </c>
      <c r="G128" s="18">
        <f>IF(A128&amp;""="","",SUMIFS('المواعيد'!$E$6:$E$1005,'المواعيد'!$C$6:$C$1005,A128&amp;""))</f>
        <v/>
      </c>
      <c r="H128" s="18">
        <f>IF(A128&amp;""="","",ROUND(F128-G128,2))</f>
        <v/>
      </c>
      <c r="I128" s="19">
        <f>IF(A128&amp;""="","",IFERROR(SUMIFS('المواعيد'!$A$6:$A$1005,'المواعيد'!$C$6:$C$1005,A128&amp;"",'المواعيد'!$N$6:$N$1005,1)/COUNTIFS('المواعيد'!$C$6:$C$1005,A128&amp;"",'المواعيد'!$N$6:$N$1005,1),""))</f>
        <v/>
      </c>
      <c r="J128" s="19">
        <f>IF(A128&amp;""="","",IFERROR(SUMIFS('المواعيد'!$G$6:$G$1005,'المواعيد'!$C$6:$C$1005,A128&amp;"",'المواعيد'!$M$6:$M$1005,1)/COUNTIFS('المواعيد'!$C$6:$C$1005,A128&amp;"",'المواعيد'!$M$6:$M$1005,1),""))</f>
        <v/>
      </c>
      <c r="K128" s="6">
        <f>IF(A128&amp;""="","",IF(NOT(ISNUMBER(J128)),"",IF(J128&lt;'الإعدادات'!$B$4,IF(COUNTIFS('المواعيد'!$C$6:$C$1005,A128&amp;"",'المواعيد'!$A$6:$A$1005,"&gt;="&amp;J128,'المواعيد'!$F$6:$F$1005,"حضر")=0,"متأخر عن المتابعة","تمت"),"قادمة")))</f>
        <v/>
      </c>
      <c r="L128" s="17">
        <f>IF(K128="متأخر عن المتابعة",COUNTIFS($K$6:$K$205,"متأخر عن المتابعة",$J$6:$J$205,"&lt;"&amp;J128)+COUNTIFS($K$6:K128,"متأخر عن المتابعة",$J$6:J128,J128),"")</f>
        <v/>
      </c>
    </row>
    <row r="129">
      <c r="A129" s="5" t="n"/>
      <c r="B129" s="5" t="n"/>
      <c r="C129" s="16" t="n"/>
      <c r="D129" s="13" t="n"/>
      <c r="E129" s="17">
        <f>IF(A129&amp;""="","",COUNTIFS('المواعيد'!$C$6:$C$1005,A129&amp;"",'المواعيد'!$F$6:$F$1005,"حضر"))</f>
        <v/>
      </c>
      <c r="F129" s="18">
        <f>IF(A129&amp;""="","",SUMIFS('المواعيد'!$J$6:$J$1005,'المواعيد'!$C$6:$C$1005,A129&amp;""))</f>
        <v/>
      </c>
      <c r="G129" s="18">
        <f>IF(A129&amp;""="","",SUMIFS('المواعيد'!$E$6:$E$1005,'المواعيد'!$C$6:$C$1005,A129&amp;""))</f>
        <v/>
      </c>
      <c r="H129" s="18">
        <f>IF(A129&amp;""="","",ROUND(F129-G129,2))</f>
        <v/>
      </c>
      <c r="I129" s="19">
        <f>IF(A129&amp;""="","",IFERROR(SUMIFS('المواعيد'!$A$6:$A$1005,'المواعيد'!$C$6:$C$1005,A129&amp;"",'المواعيد'!$N$6:$N$1005,1)/COUNTIFS('المواعيد'!$C$6:$C$1005,A129&amp;"",'المواعيد'!$N$6:$N$1005,1),""))</f>
        <v/>
      </c>
      <c r="J129" s="19">
        <f>IF(A129&amp;""="","",IFERROR(SUMIFS('المواعيد'!$G$6:$G$1005,'المواعيد'!$C$6:$C$1005,A129&amp;"",'المواعيد'!$M$6:$M$1005,1)/COUNTIFS('المواعيد'!$C$6:$C$1005,A129&amp;"",'المواعيد'!$M$6:$M$1005,1),""))</f>
        <v/>
      </c>
      <c r="K129" s="6">
        <f>IF(A129&amp;""="","",IF(NOT(ISNUMBER(J129)),"",IF(J129&lt;'الإعدادات'!$B$4,IF(COUNTIFS('المواعيد'!$C$6:$C$1005,A129&amp;"",'المواعيد'!$A$6:$A$1005,"&gt;="&amp;J129,'المواعيد'!$F$6:$F$1005,"حضر")=0,"متأخر عن المتابعة","تمت"),"قادمة")))</f>
        <v/>
      </c>
      <c r="L129" s="17">
        <f>IF(K129="متأخر عن المتابعة",COUNTIFS($K$6:$K$205,"متأخر عن المتابعة",$J$6:$J$205,"&lt;"&amp;J129)+COUNTIFS($K$6:K129,"متأخر عن المتابعة",$J$6:J129,J129),"")</f>
        <v/>
      </c>
    </row>
    <row r="130">
      <c r="A130" s="5" t="n"/>
      <c r="B130" s="5" t="n"/>
      <c r="C130" s="16" t="n"/>
      <c r="D130" s="13" t="n"/>
      <c r="E130" s="17">
        <f>IF(A130&amp;""="","",COUNTIFS('المواعيد'!$C$6:$C$1005,A130&amp;"",'المواعيد'!$F$6:$F$1005,"حضر"))</f>
        <v/>
      </c>
      <c r="F130" s="18">
        <f>IF(A130&amp;""="","",SUMIFS('المواعيد'!$J$6:$J$1005,'المواعيد'!$C$6:$C$1005,A130&amp;""))</f>
        <v/>
      </c>
      <c r="G130" s="18">
        <f>IF(A130&amp;""="","",SUMIFS('المواعيد'!$E$6:$E$1005,'المواعيد'!$C$6:$C$1005,A130&amp;""))</f>
        <v/>
      </c>
      <c r="H130" s="18">
        <f>IF(A130&amp;""="","",ROUND(F130-G130,2))</f>
        <v/>
      </c>
      <c r="I130" s="19">
        <f>IF(A130&amp;""="","",IFERROR(SUMIFS('المواعيد'!$A$6:$A$1005,'المواعيد'!$C$6:$C$1005,A130&amp;"",'المواعيد'!$N$6:$N$1005,1)/COUNTIFS('المواعيد'!$C$6:$C$1005,A130&amp;"",'المواعيد'!$N$6:$N$1005,1),""))</f>
        <v/>
      </c>
      <c r="J130" s="19">
        <f>IF(A130&amp;""="","",IFERROR(SUMIFS('المواعيد'!$G$6:$G$1005,'المواعيد'!$C$6:$C$1005,A130&amp;"",'المواعيد'!$M$6:$M$1005,1)/COUNTIFS('المواعيد'!$C$6:$C$1005,A130&amp;"",'المواعيد'!$M$6:$M$1005,1),""))</f>
        <v/>
      </c>
      <c r="K130" s="6">
        <f>IF(A130&amp;""="","",IF(NOT(ISNUMBER(J130)),"",IF(J130&lt;'الإعدادات'!$B$4,IF(COUNTIFS('المواعيد'!$C$6:$C$1005,A130&amp;"",'المواعيد'!$A$6:$A$1005,"&gt;="&amp;J130,'المواعيد'!$F$6:$F$1005,"حضر")=0,"متأخر عن المتابعة","تمت"),"قادمة")))</f>
        <v/>
      </c>
      <c r="L130" s="17">
        <f>IF(K130="متأخر عن المتابعة",COUNTIFS($K$6:$K$205,"متأخر عن المتابعة",$J$6:$J$205,"&lt;"&amp;J130)+COUNTIFS($K$6:K130,"متأخر عن المتابعة",$J$6:J130,J130),"")</f>
        <v/>
      </c>
    </row>
    <row r="131">
      <c r="A131" s="5" t="n"/>
      <c r="B131" s="5" t="n"/>
      <c r="C131" s="16" t="n"/>
      <c r="D131" s="13" t="n"/>
      <c r="E131" s="17">
        <f>IF(A131&amp;""="","",COUNTIFS('المواعيد'!$C$6:$C$1005,A131&amp;"",'المواعيد'!$F$6:$F$1005,"حضر"))</f>
        <v/>
      </c>
      <c r="F131" s="18">
        <f>IF(A131&amp;""="","",SUMIFS('المواعيد'!$J$6:$J$1005,'المواعيد'!$C$6:$C$1005,A131&amp;""))</f>
        <v/>
      </c>
      <c r="G131" s="18">
        <f>IF(A131&amp;""="","",SUMIFS('المواعيد'!$E$6:$E$1005,'المواعيد'!$C$6:$C$1005,A131&amp;""))</f>
        <v/>
      </c>
      <c r="H131" s="18">
        <f>IF(A131&amp;""="","",ROUND(F131-G131,2))</f>
        <v/>
      </c>
      <c r="I131" s="19">
        <f>IF(A131&amp;""="","",IFERROR(SUMIFS('المواعيد'!$A$6:$A$1005,'المواعيد'!$C$6:$C$1005,A131&amp;"",'المواعيد'!$N$6:$N$1005,1)/COUNTIFS('المواعيد'!$C$6:$C$1005,A131&amp;"",'المواعيد'!$N$6:$N$1005,1),""))</f>
        <v/>
      </c>
      <c r="J131" s="19">
        <f>IF(A131&amp;""="","",IFERROR(SUMIFS('المواعيد'!$G$6:$G$1005,'المواعيد'!$C$6:$C$1005,A131&amp;"",'المواعيد'!$M$6:$M$1005,1)/COUNTIFS('المواعيد'!$C$6:$C$1005,A131&amp;"",'المواعيد'!$M$6:$M$1005,1),""))</f>
        <v/>
      </c>
      <c r="K131" s="6">
        <f>IF(A131&amp;""="","",IF(NOT(ISNUMBER(J131)),"",IF(J131&lt;'الإعدادات'!$B$4,IF(COUNTIFS('المواعيد'!$C$6:$C$1005,A131&amp;"",'المواعيد'!$A$6:$A$1005,"&gt;="&amp;J131,'المواعيد'!$F$6:$F$1005,"حضر")=0,"متأخر عن المتابعة","تمت"),"قادمة")))</f>
        <v/>
      </c>
      <c r="L131" s="17">
        <f>IF(K131="متأخر عن المتابعة",COUNTIFS($K$6:$K$205,"متأخر عن المتابعة",$J$6:$J$205,"&lt;"&amp;J131)+COUNTIFS($K$6:K131,"متأخر عن المتابعة",$J$6:J131,J131),"")</f>
        <v/>
      </c>
    </row>
    <row r="132">
      <c r="A132" s="5" t="n"/>
      <c r="B132" s="5" t="n"/>
      <c r="C132" s="16" t="n"/>
      <c r="D132" s="13" t="n"/>
      <c r="E132" s="17">
        <f>IF(A132&amp;""="","",COUNTIFS('المواعيد'!$C$6:$C$1005,A132&amp;"",'المواعيد'!$F$6:$F$1005,"حضر"))</f>
        <v/>
      </c>
      <c r="F132" s="18">
        <f>IF(A132&amp;""="","",SUMIFS('المواعيد'!$J$6:$J$1005,'المواعيد'!$C$6:$C$1005,A132&amp;""))</f>
        <v/>
      </c>
      <c r="G132" s="18">
        <f>IF(A132&amp;""="","",SUMIFS('المواعيد'!$E$6:$E$1005,'المواعيد'!$C$6:$C$1005,A132&amp;""))</f>
        <v/>
      </c>
      <c r="H132" s="18">
        <f>IF(A132&amp;""="","",ROUND(F132-G132,2))</f>
        <v/>
      </c>
      <c r="I132" s="19">
        <f>IF(A132&amp;""="","",IFERROR(SUMIFS('المواعيد'!$A$6:$A$1005,'المواعيد'!$C$6:$C$1005,A132&amp;"",'المواعيد'!$N$6:$N$1005,1)/COUNTIFS('المواعيد'!$C$6:$C$1005,A132&amp;"",'المواعيد'!$N$6:$N$1005,1),""))</f>
        <v/>
      </c>
      <c r="J132" s="19">
        <f>IF(A132&amp;""="","",IFERROR(SUMIFS('المواعيد'!$G$6:$G$1005,'المواعيد'!$C$6:$C$1005,A132&amp;"",'المواعيد'!$M$6:$M$1005,1)/COUNTIFS('المواعيد'!$C$6:$C$1005,A132&amp;"",'المواعيد'!$M$6:$M$1005,1),""))</f>
        <v/>
      </c>
      <c r="K132" s="6">
        <f>IF(A132&amp;""="","",IF(NOT(ISNUMBER(J132)),"",IF(J132&lt;'الإعدادات'!$B$4,IF(COUNTIFS('المواعيد'!$C$6:$C$1005,A132&amp;"",'المواعيد'!$A$6:$A$1005,"&gt;="&amp;J132,'المواعيد'!$F$6:$F$1005,"حضر")=0,"متأخر عن المتابعة","تمت"),"قادمة")))</f>
        <v/>
      </c>
      <c r="L132" s="17">
        <f>IF(K132="متأخر عن المتابعة",COUNTIFS($K$6:$K$205,"متأخر عن المتابعة",$J$6:$J$205,"&lt;"&amp;J132)+COUNTIFS($K$6:K132,"متأخر عن المتابعة",$J$6:J132,J132),"")</f>
        <v/>
      </c>
    </row>
    <row r="133">
      <c r="A133" s="5" t="n"/>
      <c r="B133" s="5" t="n"/>
      <c r="C133" s="16" t="n"/>
      <c r="D133" s="13" t="n"/>
      <c r="E133" s="17">
        <f>IF(A133&amp;""="","",COUNTIFS('المواعيد'!$C$6:$C$1005,A133&amp;"",'المواعيد'!$F$6:$F$1005,"حضر"))</f>
        <v/>
      </c>
      <c r="F133" s="18">
        <f>IF(A133&amp;""="","",SUMIFS('المواعيد'!$J$6:$J$1005,'المواعيد'!$C$6:$C$1005,A133&amp;""))</f>
        <v/>
      </c>
      <c r="G133" s="18">
        <f>IF(A133&amp;""="","",SUMIFS('المواعيد'!$E$6:$E$1005,'المواعيد'!$C$6:$C$1005,A133&amp;""))</f>
        <v/>
      </c>
      <c r="H133" s="18">
        <f>IF(A133&amp;""="","",ROUND(F133-G133,2))</f>
        <v/>
      </c>
      <c r="I133" s="19">
        <f>IF(A133&amp;""="","",IFERROR(SUMIFS('المواعيد'!$A$6:$A$1005,'المواعيد'!$C$6:$C$1005,A133&amp;"",'المواعيد'!$N$6:$N$1005,1)/COUNTIFS('المواعيد'!$C$6:$C$1005,A133&amp;"",'المواعيد'!$N$6:$N$1005,1),""))</f>
        <v/>
      </c>
      <c r="J133" s="19">
        <f>IF(A133&amp;""="","",IFERROR(SUMIFS('المواعيد'!$G$6:$G$1005,'المواعيد'!$C$6:$C$1005,A133&amp;"",'المواعيد'!$M$6:$M$1005,1)/COUNTIFS('المواعيد'!$C$6:$C$1005,A133&amp;"",'المواعيد'!$M$6:$M$1005,1),""))</f>
        <v/>
      </c>
      <c r="K133" s="6">
        <f>IF(A133&amp;""="","",IF(NOT(ISNUMBER(J133)),"",IF(J133&lt;'الإعدادات'!$B$4,IF(COUNTIFS('المواعيد'!$C$6:$C$1005,A133&amp;"",'المواعيد'!$A$6:$A$1005,"&gt;="&amp;J133,'المواعيد'!$F$6:$F$1005,"حضر")=0,"متأخر عن المتابعة","تمت"),"قادمة")))</f>
        <v/>
      </c>
      <c r="L133" s="17">
        <f>IF(K133="متأخر عن المتابعة",COUNTIFS($K$6:$K$205,"متأخر عن المتابعة",$J$6:$J$205,"&lt;"&amp;J133)+COUNTIFS($K$6:K133,"متأخر عن المتابعة",$J$6:J133,J133),"")</f>
        <v/>
      </c>
    </row>
    <row r="134">
      <c r="A134" s="5" t="n"/>
      <c r="B134" s="5" t="n"/>
      <c r="C134" s="16" t="n"/>
      <c r="D134" s="13" t="n"/>
      <c r="E134" s="17">
        <f>IF(A134&amp;""="","",COUNTIFS('المواعيد'!$C$6:$C$1005,A134&amp;"",'المواعيد'!$F$6:$F$1005,"حضر"))</f>
        <v/>
      </c>
      <c r="F134" s="18">
        <f>IF(A134&amp;""="","",SUMIFS('المواعيد'!$J$6:$J$1005,'المواعيد'!$C$6:$C$1005,A134&amp;""))</f>
        <v/>
      </c>
      <c r="G134" s="18">
        <f>IF(A134&amp;""="","",SUMIFS('المواعيد'!$E$6:$E$1005,'المواعيد'!$C$6:$C$1005,A134&amp;""))</f>
        <v/>
      </c>
      <c r="H134" s="18">
        <f>IF(A134&amp;""="","",ROUND(F134-G134,2))</f>
        <v/>
      </c>
      <c r="I134" s="19">
        <f>IF(A134&amp;""="","",IFERROR(SUMIFS('المواعيد'!$A$6:$A$1005,'المواعيد'!$C$6:$C$1005,A134&amp;"",'المواعيد'!$N$6:$N$1005,1)/COUNTIFS('المواعيد'!$C$6:$C$1005,A134&amp;"",'المواعيد'!$N$6:$N$1005,1),""))</f>
        <v/>
      </c>
      <c r="J134" s="19">
        <f>IF(A134&amp;""="","",IFERROR(SUMIFS('المواعيد'!$G$6:$G$1005,'المواعيد'!$C$6:$C$1005,A134&amp;"",'المواعيد'!$M$6:$M$1005,1)/COUNTIFS('المواعيد'!$C$6:$C$1005,A134&amp;"",'المواعيد'!$M$6:$M$1005,1),""))</f>
        <v/>
      </c>
      <c r="K134" s="6">
        <f>IF(A134&amp;""="","",IF(NOT(ISNUMBER(J134)),"",IF(J134&lt;'الإعدادات'!$B$4,IF(COUNTIFS('المواعيد'!$C$6:$C$1005,A134&amp;"",'المواعيد'!$A$6:$A$1005,"&gt;="&amp;J134,'المواعيد'!$F$6:$F$1005,"حضر")=0,"متأخر عن المتابعة","تمت"),"قادمة")))</f>
        <v/>
      </c>
      <c r="L134" s="17">
        <f>IF(K134="متأخر عن المتابعة",COUNTIFS($K$6:$K$205,"متأخر عن المتابعة",$J$6:$J$205,"&lt;"&amp;J134)+COUNTIFS($K$6:K134,"متأخر عن المتابعة",$J$6:J134,J134),"")</f>
        <v/>
      </c>
    </row>
    <row r="135">
      <c r="A135" s="5" t="n"/>
      <c r="B135" s="5" t="n"/>
      <c r="C135" s="16" t="n"/>
      <c r="D135" s="13" t="n"/>
      <c r="E135" s="17">
        <f>IF(A135&amp;""="","",COUNTIFS('المواعيد'!$C$6:$C$1005,A135&amp;"",'المواعيد'!$F$6:$F$1005,"حضر"))</f>
        <v/>
      </c>
      <c r="F135" s="18">
        <f>IF(A135&amp;""="","",SUMIFS('المواعيد'!$J$6:$J$1005,'المواعيد'!$C$6:$C$1005,A135&amp;""))</f>
        <v/>
      </c>
      <c r="G135" s="18">
        <f>IF(A135&amp;""="","",SUMIFS('المواعيد'!$E$6:$E$1005,'المواعيد'!$C$6:$C$1005,A135&amp;""))</f>
        <v/>
      </c>
      <c r="H135" s="18">
        <f>IF(A135&amp;""="","",ROUND(F135-G135,2))</f>
        <v/>
      </c>
      <c r="I135" s="19">
        <f>IF(A135&amp;""="","",IFERROR(SUMIFS('المواعيد'!$A$6:$A$1005,'المواعيد'!$C$6:$C$1005,A135&amp;"",'المواعيد'!$N$6:$N$1005,1)/COUNTIFS('المواعيد'!$C$6:$C$1005,A135&amp;"",'المواعيد'!$N$6:$N$1005,1),""))</f>
        <v/>
      </c>
      <c r="J135" s="19">
        <f>IF(A135&amp;""="","",IFERROR(SUMIFS('المواعيد'!$G$6:$G$1005,'المواعيد'!$C$6:$C$1005,A135&amp;"",'المواعيد'!$M$6:$M$1005,1)/COUNTIFS('المواعيد'!$C$6:$C$1005,A135&amp;"",'المواعيد'!$M$6:$M$1005,1),""))</f>
        <v/>
      </c>
      <c r="K135" s="6">
        <f>IF(A135&amp;""="","",IF(NOT(ISNUMBER(J135)),"",IF(J135&lt;'الإعدادات'!$B$4,IF(COUNTIFS('المواعيد'!$C$6:$C$1005,A135&amp;"",'المواعيد'!$A$6:$A$1005,"&gt;="&amp;J135,'المواعيد'!$F$6:$F$1005,"حضر")=0,"متأخر عن المتابعة","تمت"),"قادمة")))</f>
        <v/>
      </c>
      <c r="L135" s="17">
        <f>IF(K135="متأخر عن المتابعة",COUNTIFS($K$6:$K$205,"متأخر عن المتابعة",$J$6:$J$205,"&lt;"&amp;J135)+COUNTIFS($K$6:K135,"متأخر عن المتابعة",$J$6:J135,J135),"")</f>
        <v/>
      </c>
    </row>
    <row r="136">
      <c r="A136" s="5" t="n"/>
      <c r="B136" s="5" t="n"/>
      <c r="C136" s="16" t="n"/>
      <c r="D136" s="13" t="n"/>
      <c r="E136" s="17">
        <f>IF(A136&amp;""="","",COUNTIFS('المواعيد'!$C$6:$C$1005,A136&amp;"",'المواعيد'!$F$6:$F$1005,"حضر"))</f>
        <v/>
      </c>
      <c r="F136" s="18">
        <f>IF(A136&amp;""="","",SUMIFS('المواعيد'!$J$6:$J$1005,'المواعيد'!$C$6:$C$1005,A136&amp;""))</f>
        <v/>
      </c>
      <c r="G136" s="18">
        <f>IF(A136&amp;""="","",SUMIFS('المواعيد'!$E$6:$E$1005,'المواعيد'!$C$6:$C$1005,A136&amp;""))</f>
        <v/>
      </c>
      <c r="H136" s="18">
        <f>IF(A136&amp;""="","",ROUND(F136-G136,2))</f>
        <v/>
      </c>
      <c r="I136" s="19">
        <f>IF(A136&amp;""="","",IFERROR(SUMIFS('المواعيد'!$A$6:$A$1005,'المواعيد'!$C$6:$C$1005,A136&amp;"",'المواعيد'!$N$6:$N$1005,1)/COUNTIFS('المواعيد'!$C$6:$C$1005,A136&amp;"",'المواعيد'!$N$6:$N$1005,1),""))</f>
        <v/>
      </c>
      <c r="J136" s="19">
        <f>IF(A136&amp;""="","",IFERROR(SUMIFS('المواعيد'!$G$6:$G$1005,'المواعيد'!$C$6:$C$1005,A136&amp;"",'المواعيد'!$M$6:$M$1005,1)/COUNTIFS('المواعيد'!$C$6:$C$1005,A136&amp;"",'المواعيد'!$M$6:$M$1005,1),""))</f>
        <v/>
      </c>
      <c r="K136" s="6">
        <f>IF(A136&amp;""="","",IF(NOT(ISNUMBER(J136)),"",IF(J136&lt;'الإعدادات'!$B$4,IF(COUNTIFS('المواعيد'!$C$6:$C$1005,A136&amp;"",'المواعيد'!$A$6:$A$1005,"&gt;="&amp;J136,'المواعيد'!$F$6:$F$1005,"حضر")=0,"متأخر عن المتابعة","تمت"),"قادمة")))</f>
        <v/>
      </c>
      <c r="L136" s="17">
        <f>IF(K136="متأخر عن المتابعة",COUNTIFS($K$6:$K$205,"متأخر عن المتابعة",$J$6:$J$205,"&lt;"&amp;J136)+COUNTIFS($K$6:K136,"متأخر عن المتابعة",$J$6:J136,J136),"")</f>
        <v/>
      </c>
    </row>
    <row r="137">
      <c r="A137" s="5" t="n"/>
      <c r="B137" s="5" t="n"/>
      <c r="C137" s="16" t="n"/>
      <c r="D137" s="13" t="n"/>
      <c r="E137" s="17">
        <f>IF(A137&amp;""="","",COUNTIFS('المواعيد'!$C$6:$C$1005,A137&amp;"",'المواعيد'!$F$6:$F$1005,"حضر"))</f>
        <v/>
      </c>
      <c r="F137" s="18">
        <f>IF(A137&amp;""="","",SUMIFS('المواعيد'!$J$6:$J$1005,'المواعيد'!$C$6:$C$1005,A137&amp;""))</f>
        <v/>
      </c>
      <c r="G137" s="18">
        <f>IF(A137&amp;""="","",SUMIFS('المواعيد'!$E$6:$E$1005,'المواعيد'!$C$6:$C$1005,A137&amp;""))</f>
        <v/>
      </c>
      <c r="H137" s="18">
        <f>IF(A137&amp;""="","",ROUND(F137-G137,2))</f>
        <v/>
      </c>
      <c r="I137" s="19">
        <f>IF(A137&amp;""="","",IFERROR(SUMIFS('المواعيد'!$A$6:$A$1005,'المواعيد'!$C$6:$C$1005,A137&amp;"",'المواعيد'!$N$6:$N$1005,1)/COUNTIFS('المواعيد'!$C$6:$C$1005,A137&amp;"",'المواعيد'!$N$6:$N$1005,1),""))</f>
        <v/>
      </c>
      <c r="J137" s="19">
        <f>IF(A137&amp;""="","",IFERROR(SUMIFS('المواعيد'!$G$6:$G$1005,'المواعيد'!$C$6:$C$1005,A137&amp;"",'المواعيد'!$M$6:$M$1005,1)/COUNTIFS('المواعيد'!$C$6:$C$1005,A137&amp;"",'المواعيد'!$M$6:$M$1005,1),""))</f>
        <v/>
      </c>
      <c r="K137" s="6">
        <f>IF(A137&amp;""="","",IF(NOT(ISNUMBER(J137)),"",IF(J137&lt;'الإعدادات'!$B$4,IF(COUNTIFS('المواعيد'!$C$6:$C$1005,A137&amp;"",'المواعيد'!$A$6:$A$1005,"&gt;="&amp;J137,'المواعيد'!$F$6:$F$1005,"حضر")=0,"متأخر عن المتابعة","تمت"),"قادمة")))</f>
        <v/>
      </c>
      <c r="L137" s="17">
        <f>IF(K137="متأخر عن المتابعة",COUNTIFS($K$6:$K$205,"متأخر عن المتابعة",$J$6:$J$205,"&lt;"&amp;J137)+COUNTIFS($K$6:K137,"متأخر عن المتابعة",$J$6:J137,J137),"")</f>
        <v/>
      </c>
    </row>
    <row r="138">
      <c r="A138" s="5" t="n"/>
      <c r="B138" s="5" t="n"/>
      <c r="C138" s="16" t="n"/>
      <c r="D138" s="13" t="n"/>
      <c r="E138" s="17">
        <f>IF(A138&amp;""="","",COUNTIFS('المواعيد'!$C$6:$C$1005,A138&amp;"",'المواعيد'!$F$6:$F$1005,"حضر"))</f>
        <v/>
      </c>
      <c r="F138" s="18">
        <f>IF(A138&amp;""="","",SUMIFS('المواعيد'!$J$6:$J$1005,'المواعيد'!$C$6:$C$1005,A138&amp;""))</f>
        <v/>
      </c>
      <c r="G138" s="18">
        <f>IF(A138&amp;""="","",SUMIFS('المواعيد'!$E$6:$E$1005,'المواعيد'!$C$6:$C$1005,A138&amp;""))</f>
        <v/>
      </c>
      <c r="H138" s="18">
        <f>IF(A138&amp;""="","",ROUND(F138-G138,2))</f>
        <v/>
      </c>
      <c r="I138" s="19">
        <f>IF(A138&amp;""="","",IFERROR(SUMIFS('المواعيد'!$A$6:$A$1005,'المواعيد'!$C$6:$C$1005,A138&amp;"",'المواعيد'!$N$6:$N$1005,1)/COUNTIFS('المواعيد'!$C$6:$C$1005,A138&amp;"",'المواعيد'!$N$6:$N$1005,1),""))</f>
        <v/>
      </c>
      <c r="J138" s="19">
        <f>IF(A138&amp;""="","",IFERROR(SUMIFS('المواعيد'!$G$6:$G$1005,'المواعيد'!$C$6:$C$1005,A138&amp;"",'المواعيد'!$M$6:$M$1005,1)/COUNTIFS('المواعيد'!$C$6:$C$1005,A138&amp;"",'المواعيد'!$M$6:$M$1005,1),""))</f>
        <v/>
      </c>
      <c r="K138" s="6">
        <f>IF(A138&amp;""="","",IF(NOT(ISNUMBER(J138)),"",IF(J138&lt;'الإعدادات'!$B$4,IF(COUNTIFS('المواعيد'!$C$6:$C$1005,A138&amp;"",'المواعيد'!$A$6:$A$1005,"&gt;="&amp;J138,'المواعيد'!$F$6:$F$1005,"حضر")=0,"متأخر عن المتابعة","تمت"),"قادمة")))</f>
        <v/>
      </c>
      <c r="L138" s="17">
        <f>IF(K138="متأخر عن المتابعة",COUNTIFS($K$6:$K$205,"متأخر عن المتابعة",$J$6:$J$205,"&lt;"&amp;J138)+COUNTIFS($K$6:K138,"متأخر عن المتابعة",$J$6:J138,J138),"")</f>
        <v/>
      </c>
    </row>
    <row r="139">
      <c r="A139" s="5" t="n"/>
      <c r="B139" s="5" t="n"/>
      <c r="C139" s="16" t="n"/>
      <c r="D139" s="13" t="n"/>
      <c r="E139" s="17">
        <f>IF(A139&amp;""="","",COUNTIFS('المواعيد'!$C$6:$C$1005,A139&amp;"",'المواعيد'!$F$6:$F$1005,"حضر"))</f>
        <v/>
      </c>
      <c r="F139" s="18">
        <f>IF(A139&amp;""="","",SUMIFS('المواعيد'!$J$6:$J$1005,'المواعيد'!$C$6:$C$1005,A139&amp;""))</f>
        <v/>
      </c>
      <c r="G139" s="18">
        <f>IF(A139&amp;""="","",SUMIFS('المواعيد'!$E$6:$E$1005,'المواعيد'!$C$6:$C$1005,A139&amp;""))</f>
        <v/>
      </c>
      <c r="H139" s="18">
        <f>IF(A139&amp;""="","",ROUND(F139-G139,2))</f>
        <v/>
      </c>
      <c r="I139" s="19">
        <f>IF(A139&amp;""="","",IFERROR(SUMIFS('المواعيد'!$A$6:$A$1005,'المواعيد'!$C$6:$C$1005,A139&amp;"",'المواعيد'!$N$6:$N$1005,1)/COUNTIFS('المواعيد'!$C$6:$C$1005,A139&amp;"",'المواعيد'!$N$6:$N$1005,1),""))</f>
        <v/>
      </c>
      <c r="J139" s="19">
        <f>IF(A139&amp;""="","",IFERROR(SUMIFS('المواعيد'!$G$6:$G$1005,'المواعيد'!$C$6:$C$1005,A139&amp;"",'المواعيد'!$M$6:$M$1005,1)/COUNTIFS('المواعيد'!$C$6:$C$1005,A139&amp;"",'المواعيد'!$M$6:$M$1005,1),""))</f>
        <v/>
      </c>
      <c r="K139" s="6">
        <f>IF(A139&amp;""="","",IF(NOT(ISNUMBER(J139)),"",IF(J139&lt;'الإعدادات'!$B$4,IF(COUNTIFS('المواعيد'!$C$6:$C$1005,A139&amp;"",'المواعيد'!$A$6:$A$1005,"&gt;="&amp;J139,'المواعيد'!$F$6:$F$1005,"حضر")=0,"متأخر عن المتابعة","تمت"),"قادمة")))</f>
        <v/>
      </c>
      <c r="L139" s="17">
        <f>IF(K139="متأخر عن المتابعة",COUNTIFS($K$6:$K$205,"متأخر عن المتابعة",$J$6:$J$205,"&lt;"&amp;J139)+COUNTIFS($K$6:K139,"متأخر عن المتابعة",$J$6:J139,J139),"")</f>
        <v/>
      </c>
    </row>
    <row r="140">
      <c r="A140" s="5" t="n"/>
      <c r="B140" s="5" t="n"/>
      <c r="C140" s="16" t="n"/>
      <c r="D140" s="13" t="n"/>
      <c r="E140" s="17">
        <f>IF(A140&amp;""="","",COUNTIFS('المواعيد'!$C$6:$C$1005,A140&amp;"",'المواعيد'!$F$6:$F$1005,"حضر"))</f>
        <v/>
      </c>
      <c r="F140" s="18">
        <f>IF(A140&amp;""="","",SUMIFS('المواعيد'!$J$6:$J$1005,'المواعيد'!$C$6:$C$1005,A140&amp;""))</f>
        <v/>
      </c>
      <c r="G140" s="18">
        <f>IF(A140&amp;""="","",SUMIFS('المواعيد'!$E$6:$E$1005,'المواعيد'!$C$6:$C$1005,A140&amp;""))</f>
        <v/>
      </c>
      <c r="H140" s="18">
        <f>IF(A140&amp;""="","",ROUND(F140-G140,2))</f>
        <v/>
      </c>
      <c r="I140" s="19">
        <f>IF(A140&amp;""="","",IFERROR(SUMIFS('المواعيد'!$A$6:$A$1005,'المواعيد'!$C$6:$C$1005,A140&amp;"",'المواعيد'!$N$6:$N$1005,1)/COUNTIFS('المواعيد'!$C$6:$C$1005,A140&amp;"",'المواعيد'!$N$6:$N$1005,1),""))</f>
        <v/>
      </c>
      <c r="J140" s="19">
        <f>IF(A140&amp;""="","",IFERROR(SUMIFS('المواعيد'!$G$6:$G$1005,'المواعيد'!$C$6:$C$1005,A140&amp;"",'المواعيد'!$M$6:$M$1005,1)/COUNTIFS('المواعيد'!$C$6:$C$1005,A140&amp;"",'المواعيد'!$M$6:$M$1005,1),""))</f>
        <v/>
      </c>
      <c r="K140" s="6">
        <f>IF(A140&amp;""="","",IF(NOT(ISNUMBER(J140)),"",IF(J140&lt;'الإعدادات'!$B$4,IF(COUNTIFS('المواعيد'!$C$6:$C$1005,A140&amp;"",'المواعيد'!$A$6:$A$1005,"&gt;="&amp;J140,'المواعيد'!$F$6:$F$1005,"حضر")=0,"متأخر عن المتابعة","تمت"),"قادمة")))</f>
        <v/>
      </c>
      <c r="L140" s="17">
        <f>IF(K140="متأخر عن المتابعة",COUNTIFS($K$6:$K$205,"متأخر عن المتابعة",$J$6:$J$205,"&lt;"&amp;J140)+COUNTIFS($K$6:K140,"متأخر عن المتابعة",$J$6:J140,J140),"")</f>
        <v/>
      </c>
    </row>
    <row r="141">
      <c r="A141" s="5" t="n"/>
      <c r="B141" s="5" t="n"/>
      <c r="C141" s="16" t="n"/>
      <c r="D141" s="13" t="n"/>
      <c r="E141" s="17">
        <f>IF(A141&amp;""="","",COUNTIFS('المواعيد'!$C$6:$C$1005,A141&amp;"",'المواعيد'!$F$6:$F$1005,"حضر"))</f>
        <v/>
      </c>
      <c r="F141" s="18">
        <f>IF(A141&amp;""="","",SUMIFS('المواعيد'!$J$6:$J$1005,'المواعيد'!$C$6:$C$1005,A141&amp;""))</f>
        <v/>
      </c>
      <c r="G141" s="18">
        <f>IF(A141&amp;""="","",SUMIFS('المواعيد'!$E$6:$E$1005,'المواعيد'!$C$6:$C$1005,A141&amp;""))</f>
        <v/>
      </c>
      <c r="H141" s="18">
        <f>IF(A141&amp;""="","",ROUND(F141-G141,2))</f>
        <v/>
      </c>
      <c r="I141" s="19">
        <f>IF(A141&amp;""="","",IFERROR(SUMIFS('المواعيد'!$A$6:$A$1005,'المواعيد'!$C$6:$C$1005,A141&amp;"",'المواعيد'!$N$6:$N$1005,1)/COUNTIFS('المواعيد'!$C$6:$C$1005,A141&amp;"",'المواعيد'!$N$6:$N$1005,1),""))</f>
        <v/>
      </c>
      <c r="J141" s="19">
        <f>IF(A141&amp;""="","",IFERROR(SUMIFS('المواعيد'!$G$6:$G$1005,'المواعيد'!$C$6:$C$1005,A141&amp;"",'المواعيد'!$M$6:$M$1005,1)/COUNTIFS('المواعيد'!$C$6:$C$1005,A141&amp;"",'المواعيد'!$M$6:$M$1005,1),""))</f>
        <v/>
      </c>
      <c r="K141" s="6">
        <f>IF(A141&amp;""="","",IF(NOT(ISNUMBER(J141)),"",IF(J141&lt;'الإعدادات'!$B$4,IF(COUNTIFS('المواعيد'!$C$6:$C$1005,A141&amp;"",'المواعيد'!$A$6:$A$1005,"&gt;="&amp;J141,'المواعيد'!$F$6:$F$1005,"حضر")=0,"متأخر عن المتابعة","تمت"),"قادمة")))</f>
        <v/>
      </c>
      <c r="L141" s="17">
        <f>IF(K141="متأخر عن المتابعة",COUNTIFS($K$6:$K$205,"متأخر عن المتابعة",$J$6:$J$205,"&lt;"&amp;J141)+COUNTIFS($K$6:K141,"متأخر عن المتابعة",$J$6:J141,J141),"")</f>
        <v/>
      </c>
    </row>
    <row r="142">
      <c r="A142" s="5" t="n"/>
      <c r="B142" s="5" t="n"/>
      <c r="C142" s="16" t="n"/>
      <c r="D142" s="13" t="n"/>
      <c r="E142" s="17">
        <f>IF(A142&amp;""="","",COUNTIFS('المواعيد'!$C$6:$C$1005,A142&amp;"",'المواعيد'!$F$6:$F$1005,"حضر"))</f>
        <v/>
      </c>
      <c r="F142" s="18">
        <f>IF(A142&amp;""="","",SUMIFS('المواعيد'!$J$6:$J$1005,'المواعيد'!$C$6:$C$1005,A142&amp;""))</f>
        <v/>
      </c>
      <c r="G142" s="18">
        <f>IF(A142&amp;""="","",SUMIFS('المواعيد'!$E$6:$E$1005,'المواعيد'!$C$6:$C$1005,A142&amp;""))</f>
        <v/>
      </c>
      <c r="H142" s="18">
        <f>IF(A142&amp;""="","",ROUND(F142-G142,2))</f>
        <v/>
      </c>
      <c r="I142" s="19">
        <f>IF(A142&amp;""="","",IFERROR(SUMIFS('المواعيد'!$A$6:$A$1005,'المواعيد'!$C$6:$C$1005,A142&amp;"",'المواعيد'!$N$6:$N$1005,1)/COUNTIFS('المواعيد'!$C$6:$C$1005,A142&amp;"",'المواعيد'!$N$6:$N$1005,1),""))</f>
        <v/>
      </c>
      <c r="J142" s="19">
        <f>IF(A142&amp;""="","",IFERROR(SUMIFS('المواعيد'!$G$6:$G$1005,'المواعيد'!$C$6:$C$1005,A142&amp;"",'المواعيد'!$M$6:$M$1005,1)/COUNTIFS('المواعيد'!$C$6:$C$1005,A142&amp;"",'المواعيد'!$M$6:$M$1005,1),""))</f>
        <v/>
      </c>
      <c r="K142" s="6">
        <f>IF(A142&amp;""="","",IF(NOT(ISNUMBER(J142)),"",IF(J142&lt;'الإعدادات'!$B$4,IF(COUNTIFS('المواعيد'!$C$6:$C$1005,A142&amp;"",'المواعيد'!$A$6:$A$1005,"&gt;="&amp;J142,'المواعيد'!$F$6:$F$1005,"حضر")=0,"متأخر عن المتابعة","تمت"),"قادمة")))</f>
        <v/>
      </c>
      <c r="L142" s="17">
        <f>IF(K142="متأخر عن المتابعة",COUNTIFS($K$6:$K$205,"متأخر عن المتابعة",$J$6:$J$205,"&lt;"&amp;J142)+COUNTIFS($K$6:K142,"متأخر عن المتابعة",$J$6:J142,J142),"")</f>
        <v/>
      </c>
    </row>
    <row r="143">
      <c r="A143" s="5" t="n"/>
      <c r="B143" s="5" t="n"/>
      <c r="C143" s="16" t="n"/>
      <c r="D143" s="13" t="n"/>
      <c r="E143" s="17">
        <f>IF(A143&amp;""="","",COUNTIFS('المواعيد'!$C$6:$C$1005,A143&amp;"",'المواعيد'!$F$6:$F$1005,"حضر"))</f>
        <v/>
      </c>
      <c r="F143" s="18">
        <f>IF(A143&amp;""="","",SUMIFS('المواعيد'!$J$6:$J$1005,'المواعيد'!$C$6:$C$1005,A143&amp;""))</f>
        <v/>
      </c>
      <c r="G143" s="18">
        <f>IF(A143&amp;""="","",SUMIFS('المواعيد'!$E$6:$E$1005,'المواعيد'!$C$6:$C$1005,A143&amp;""))</f>
        <v/>
      </c>
      <c r="H143" s="18">
        <f>IF(A143&amp;""="","",ROUND(F143-G143,2))</f>
        <v/>
      </c>
      <c r="I143" s="19">
        <f>IF(A143&amp;""="","",IFERROR(SUMIFS('المواعيد'!$A$6:$A$1005,'المواعيد'!$C$6:$C$1005,A143&amp;"",'المواعيد'!$N$6:$N$1005,1)/COUNTIFS('المواعيد'!$C$6:$C$1005,A143&amp;"",'المواعيد'!$N$6:$N$1005,1),""))</f>
        <v/>
      </c>
      <c r="J143" s="19">
        <f>IF(A143&amp;""="","",IFERROR(SUMIFS('المواعيد'!$G$6:$G$1005,'المواعيد'!$C$6:$C$1005,A143&amp;"",'المواعيد'!$M$6:$M$1005,1)/COUNTIFS('المواعيد'!$C$6:$C$1005,A143&amp;"",'المواعيد'!$M$6:$M$1005,1),""))</f>
        <v/>
      </c>
      <c r="K143" s="6">
        <f>IF(A143&amp;""="","",IF(NOT(ISNUMBER(J143)),"",IF(J143&lt;'الإعدادات'!$B$4,IF(COUNTIFS('المواعيد'!$C$6:$C$1005,A143&amp;"",'المواعيد'!$A$6:$A$1005,"&gt;="&amp;J143,'المواعيد'!$F$6:$F$1005,"حضر")=0,"متأخر عن المتابعة","تمت"),"قادمة")))</f>
        <v/>
      </c>
      <c r="L143" s="17">
        <f>IF(K143="متأخر عن المتابعة",COUNTIFS($K$6:$K$205,"متأخر عن المتابعة",$J$6:$J$205,"&lt;"&amp;J143)+COUNTIFS($K$6:K143,"متأخر عن المتابعة",$J$6:J143,J143),"")</f>
        <v/>
      </c>
    </row>
    <row r="144">
      <c r="A144" s="5" t="n"/>
      <c r="B144" s="5" t="n"/>
      <c r="C144" s="16" t="n"/>
      <c r="D144" s="13" t="n"/>
      <c r="E144" s="17">
        <f>IF(A144&amp;""="","",COUNTIFS('المواعيد'!$C$6:$C$1005,A144&amp;"",'المواعيد'!$F$6:$F$1005,"حضر"))</f>
        <v/>
      </c>
      <c r="F144" s="18">
        <f>IF(A144&amp;""="","",SUMIFS('المواعيد'!$J$6:$J$1005,'المواعيد'!$C$6:$C$1005,A144&amp;""))</f>
        <v/>
      </c>
      <c r="G144" s="18">
        <f>IF(A144&amp;""="","",SUMIFS('المواعيد'!$E$6:$E$1005,'المواعيد'!$C$6:$C$1005,A144&amp;""))</f>
        <v/>
      </c>
      <c r="H144" s="18">
        <f>IF(A144&amp;""="","",ROUND(F144-G144,2))</f>
        <v/>
      </c>
      <c r="I144" s="19">
        <f>IF(A144&amp;""="","",IFERROR(SUMIFS('المواعيد'!$A$6:$A$1005,'المواعيد'!$C$6:$C$1005,A144&amp;"",'المواعيد'!$N$6:$N$1005,1)/COUNTIFS('المواعيد'!$C$6:$C$1005,A144&amp;"",'المواعيد'!$N$6:$N$1005,1),""))</f>
        <v/>
      </c>
      <c r="J144" s="19">
        <f>IF(A144&amp;""="","",IFERROR(SUMIFS('المواعيد'!$G$6:$G$1005,'المواعيد'!$C$6:$C$1005,A144&amp;"",'المواعيد'!$M$6:$M$1005,1)/COUNTIFS('المواعيد'!$C$6:$C$1005,A144&amp;"",'المواعيد'!$M$6:$M$1005,1),""))</f>
        <v/>
      </c>
      <c r="K144" s="6">
        <f>IF(A144&amp;""="","",IF(NOT(ISNUMBER(J144)),"",IF(J144&lt;'الإعدادات'!$B$4,IF(COUNTIFS('المواعيد'!$C$6:$C$1005,A144&amp;"",'المواعيد'!$A$6:$A$1005,"&gt;="&amp;J144,'المواعيد'!$F$6:$F$1005,"حضر")=0,"متأخر عن المتابعة","تمت"),"قادمة")))</f>
        <v/>
      </c>
      <c r="L144" s="17">
        <f>IF(K144="متأخر عن المتابعة",COUNTIFS($K$6:$K$205,"متأخر عن المتابعة",$J$6:$J$205,"&lt;"&amp;J144)+COUNTIFS($K$6:K144,"متأخر عن المتابعة",$J$6:J144,J144),"")</f>
        <v/>
      </c>
    </row>
    <row r="145">
      <c r="A145" s="5" t="n"/>
      <c r="B145" s="5" t="n"/>
      <c r="C145" s="16" t="n"/>
      <c r="D145" s="13" t="n"/>
      <c r="E145" s="17">
        <f>IF(A145&amp;""="","",COUNTIFS('المواعيد'!$C$6:$C$1005,A145&amp;"",'المواعيد'!$F$6:$F$1005,"حضر"))</f>
        <v/>
      </c>
      <c r="F145" s="18">
        <f>IF(A145&amp;""="","",SUMIFS('المواعيد'!$J$6:$J$1005,'المواعيد'!$C$6:$C$1005,A145&amp;""))</f>
        <v/>
      </c>
      <c r="G145" s="18">
        <f>IF(A145&amp;""="","",SUMIFS('المواعيد'!$E$6:$E$1005,'المواعيد'!$C$6:$C$1005,A145&amp;""))</f>
        <v/>
      </c>
      <c r="H145" s="18">
        <f>IF(A145&amp;""="","",ROUND(F145-G145,2))</f>
        <v/>
      </c>
      <c r="I145" s="19">
        <f>IF(A145&amp;""="","",IFERROR(SUMIFS('المواعيد'!$A$6:$A$1005,'المواعيد'!$C$6:$C$1005,A145&amp;"",'المواعيد'!$N$6:$N$1005,1)/COUNTIFS('المواعيد'!$C$6:$C$1005,A145&amp;"",'المواعيد'!$N$6:$N$1005,1),""))</f>
        <v/>
      </c>
      <c r="J145" s="19">
        <f>IF(A145&amp;""="","",IFERROR(SUMIFS('المواعيد'!$G$6:$G$1005,'المواعيد'!$C$6:$C$1005,A145&amp;"",'المواعيد'!$M$6:$M$1005,1)/COUNTIFS('المواعيد'!$C$6:$C$1005,A145&amp;"",'المواعيد'!$M$6:$M$1005,1),""))</f>
        <v/>
      </c>
      <c r="K145" s="6">
        <f>IF(A145&amp;""="","",IF(NOT(ISNUMBER(J145)),"",IF(J145&lt;'الإعدادات'!$B$4,IF(COUNTIFS('المواعيد'!$C$6:$C$1005,A145&amp;"",'المواعيد'!$A$6:$A$1005,"&gt;="&amp;J145,'المواعيد'!$F$6:$F$1005,"حضر")=0,"متأخر عن المتابعة","تمت"),"قادمة")))</f>
        <v/>
      </c>
      <c r="L145" s="17">
        <f>IF(K145="متأخر عن المتابعة",COUNTIFS($K$6:$K$205,"متأخر عن المتابعة",$J$6:$J$205,"&lt;"&amp;J145)+COUNTIFS($K$6:K145,"متأخر عن المتابعة",$J$6:J145,J145),"")</f>
        <v/>
      </c>
    </row>
    <row r="146">
      <c r="A146" s="5" t="n"/>
      <c r="B146" s="5" t="n"/>
      <c r="C146" s="16" t="n"/>
      <c r="D146" s="13" t="n"/>
      <c r="E146" s="17">
        <f>IF(A146&amp;""="","",COUNTIFS('المواعيد'!$C$6:$C$1005,A146&amp;"",'المواعيد'!$F$6:$F$1005,"حضر"))</f>
        <v/>
      </c>
      <c r="F146" s="18">
        <f>IF(A146&amp;""="","",SUMIFS('المواعيد'!$J$6:$J$1005,'المواعيد'!$C$6:$C$1005,A146&amp;""))</f>
        <v/>
      </c>
      <c r="G146" s="18">
        <f>IF(A146&amp;""="","",SUMIFS('المواعيد'!$E$6:$E$1005,'المواعيد'!$C$6:$C$1005,A146&amp;""))</f>
        <v/>
      </c>
      <c r="H146" s="18">
        <f>IF(A146&amp;""="","",ROUND(F146-G146,2))</f>
        <v/>
      </c>
      <c r="I146" s="19">
        <f>IF(A146&amp;""="","",IFERROR(SUMIFS('المواعيد'!$A$6:$A$1005,'المواعيد'!$C$6:$C$1005,A146&amp;"",'المواعيد'!$N$6:$N$1005,1)/COUNTIFS('المواعيد'!$C$6:$C$1005,A146&amp;"",'المواعيد'!$N$6:$N$1005,1),""))</f>
        <v/>
      </c>
      <c r="J146" s="19">
        <f>IF(A146&amp;""="","",IFERROR(SUMIFS('المواعيد'!$G$6:$G$1005,'المواعيد'!$C$6:$C$1005,A146&amp;"",'المواعيد'!$M$6:$M$1005,1)/COUNTIFS('المواعيد'!$C$6:$C$1005,A146&amp;"",'المواعيد'!$M$6:$M$1005,1),""))</f>
        <v/>
      </c>
      <c r="K146" s="6">
        <f>IF(A146&amp;""="","",IF(NOT(ISNUMBER(J146)),"",IF(J146&lt;'الإعدادات'!$B$4,IF(COUNTIFS('المواعيد'!$C$6:$C$1005,A146&amp;"",'المواعيد'!$A$6:$A$1005,"&gt;="&amp;J146,'المواعيد'!$F$6:$F$1005,"حضر")=0,"متأخر عن المتابعة","تمت"),"قادمة")))</f>
        <v/>
      </c>
      <c r="L146" s="17">
        <f>IF(K146="متأخر عن المتابعة",COUNTIFS($K$6:$K$205,"متأخر عن المتابعة",$J$6:$J$205,"&lt;"&amp;J146)+COUNTIFS($K$6:K146,"متأخر عن المتابعة",$J$6:J146,J146),"")</f>
        <v/>
      </c>
    </row>
    <row r="147">
      <c r="A147" s="5" t="n"/>
      <c r="B147" s="5" t="n"/>
      <c r="C147" s="16" t="n"/>
      <c r="D147" s="13" t="n"/>
      <c r="E147" s="17">
        <f>IF(A147&amp;""="","",COUNTIFS('المواعيد'!$C$6:$C$1005,A147&amp;"",'المواعيد'!$F$6:$F$1005,"حضر"))</f>
        <v/>
      </c>
      <c r="F147" s="18">
        <f>IF(A147&amp;""="","",SUMIFS('المواعيد'!$J$6:$J$1005,'المواعيد'!$C$6:$C$1005,A147&amp;""))</f>
        <v/>
      </c>
      <c r="G147" s="18">
        <f>IF(A147&amp;""="","",SUMIFS('المواعيد'!$E$6:$E$1005,'المواعيد'!$C$6:$C$1005,A147&amp;""))</f>
        <v/>
      </c>
      <c r="H147" s="18">
        <f>IF(A147&amp;""="","",ROUND(F147-G147,2))</f>
        <v/>
      </c>
      <c r="I147" s="19">
        <f>IF(A147&amp;""="","",IFERROR(SUMIFS('المواعيد'!$A$6:$A$1005,'المواعيد'!$C$6:$C$1005,A147&amp;"",'المواعيد'!$N$6:$N$1005,1)/COUNTIFS('المواعيد'!$C$6:$C$1005,A147&amp;"",'المواعيد'!$N$6:$N$1005,1),""))</f>
        <v/>
      </c>
      <c r="J147" s="19">
        <f>IF(A147&amp;""="","",IFERROR(SUMIFS('المواعيد'!$G$6:$G$1005,'المواعيد'!$C$6:$C$1005,A147&amp;"",'المواعيد'!$M$6:$M$1005,1)/COUNTIFS('المواعيد'!$C$6:$C$1005,A147&amp;"",'المواعيد'!$M$6:$M$1005,1),""))</f>
        <v/>
      </c>
      <c r="K147" s="6">
        <f>IF(A147&amp;""="","",IF(NOT(ISNUMBER(J147)),"",IF(J147&lt;'الإعدادات'!$B$4,IF(COUNTIFS('المواعيد'!$C$6:$C$1005,A147&amp;"",'المواعيد'!$A$6:$A$1005,"&gt;="&amp;J147,'المواعيد'!$F$6:$F$1005,"حضر")=0,"متأخر عن المتابعة","تمت"),"قادمة")))</f>
        <v/>
      </c>
      <c r="L147" s="17">
        <f>IF(K147="متأخر عن المتابعة",COUNTIFS($K$6:$K$205,"متأخر عن المتابعة",$J$6:$J$205,"&lt;"&amp;J147)+COUNTIFS($K$6:K147,"متأخر عن المتابعة",$J$6:J147,J147),"")</f>
        <v/>
      </c>
    </row>
    <row r="148">
      <c r="A148" s="5" t="n"/>
      <c r="B148" s="5" t="n"/>
      <c r="C148" s="16" t="n"/>
      <c r="D148" s="13" t="n"/>
      <c r="E148" s="17">
        <f>IF(A148&amp;""="","",COUNTIFS('المواعيد'!$C$6:$C$1005,A148&amp;"",'المواعيد'!$F$6:$F$1005,"حضر"))</f>
        <v/>
      </c>
      <c r="F148" s="18">
        <f>IF(A148&amp;""="","",SUMIFS('المواعيد'!$J$6:$J$1005,'المواعيد'!$C$6:$C$1005,A148&amp;""))</f>
        <v/>
      </c>
      <c r="G148" s="18">
        <f>IF(A148&amp;""="","",SUMIFS('المواعيد'!$E$6:$E$1005,'المواعيد'!$C$6:$C$1005,A148&amp;""))</f>
        <v/>
      </c>
      <c r="H148" s="18">
        <f>IF(A148&amp;""="","",ROUND(F148-G148,2))</f>
        <v/>
      </c>
      <c r="I148" s="19">
        <f>IF(A148&amp;""="","",IFERROR(SUMIFS('المواعيد'!$A$6:$A$1005,'المواعيد'!$C$6:$C$1005,A148&amp;"",'المواعيد'!$N$6:$N$1005,1)/COUNTIFS('المواعيد'!$C$6:$C$1005,A148&amp;"",'المواعيد'!$N$6:$N$1005,1),""))</f>
        <v/>
      </c>
      <c r="J148" s="19">
        <f>IF(A148&amp;""="","",IFERROR(SUMIFS('المواعيد'!$G$6:$G$1005,'المواعيد'!$C$6:$C$1005,A148&amp;"",'المواعيد'!$M$6:$M$1005,1)/COUNTIFS('المواعيد'!$C$6:$C$1005,A148&amp;"",'المواعيد'!$M$6:$M$1005,1),""))</f>
        <v/>
      </c>
      <c r="K148" s="6">
        <f>IF(A148&amp;""="","",IF(NOT(ISNUMBER(J148)),"",IF(J148&lt;'الإعدادات'!$B$4,IF(COUNTIFS('المواعيد'!$C$6:$C$1005,A148&amp;"",'المواعيد'!$A$6:$A$1005,"&gt;="&amp;J148,'المواعيد'!$F$6:$F$1005,"حضر")=0,"متأخر عن المتابعة","تمت"),"قادمة")))</f>
        <v/>
      </c>
      <c r="L148" s="17">
        <f>IF(K148="متأخر عن المتابعة",COUNTIFS($K$6:$K$205,"متأخر عن المتابعة",$J$6:$J$205,"&lt;"&amp;J148)+COUNTIFS($K$6:K148,"متأخر عن المتابعة",$J$6:J148,J148),"")</f>
        <v/>
      </c>
    </row>
    <row r="149">
      <c r="A149" s="5" t="n"/>
      <c r="B149" s="5" t="n"/>
      <c r="C149" s="16" t="n"/>
      <c r="D149" s="13" t="n"/>
      <c r="E149" s="17">
        <f>IF(A149&amp;""="","",COUNTIFS('المواعيد'!$C$6:$C$1005,A149&amp;"",'المواعيد'!$F$6:$F$1005,"حضر"))</f>
        <v/>
      </c>
      <c r="F149" s="18">
        <f>IF(A149&amp;""="","",SUMIFS('المواعيد'!$J$6:$J$1005,'المواعيد'!$C$6:$C$1005,A149&amp;""))</f>
        <v/>
      </c>
      <c r="G149" s="18">
        <f>IF(A149&amp;""="","",SUMIFS('المواعيد'!$E$6:$E$1005,'المواعيد'!$C$6:$C$1005,A149&amp;""))</f>
        <v/>
      </c>
      <c r="H149" s="18">
        <f>IF(A149&amp;""="","",ROUND(F149-G149,2))</f>
        <v/>
      </c>
      <c r="I149" s="19">
        <f>IF(A149&amp;""="","",IFERROR(SUMIFS('المواعيد'!$A$6:$A$1005,'المواعيد'!$C$6:$C$1005,A149&amp;"",'المواعيد'!$N$6:$N$1005,1)/COUNTIFS('المواعيد'!$C$6:$C$1005,A149&amp;"",'المواعيد'!$N$6:$N$1005,1),""))</f>
        <v/>
      </c>
      <c r="J149" s="19">
        <f>IF(A149&amp;""="","",IFERROR(SUMIFS('المواعيد'!$G$6:$G$1005,'المواعيد'!$C$6:$C$1005,A149&amp;"",'المواعيد'!$M$6:$M$1005,1)/COUNTIFS('المواعيد'!$C$6:$C$1005,A149&amp;"",'المواعيد'!$M$6:$M$1005,1),""))</f>
        <v/>
      </c>
      <c r="K149" s="6">
        <f>IF(A149&amp;""="","",IF(NOT(ISNUMBER(J149)),"",IF(J149&lt;'الإعدادات'!$B$4,IF(COUNTIFS('المواعيد'!$C$6:$C$1005,A149&amp;"",'المواعيد'!$A$6:$A$1005,"&gt;="&amp;J149,'المواعيد'!$F$6:$F$1005,"حضر")=0,"متأخر عن المتابعة","تمت"),"قادمة")))</f>
        <v/>
      </c>
      <c r="L149" s="17">
        <f>IF(K149="متأخر عن المتابعة",COUNTIFS($K$6:$K$205,"متأخر عن المتابعة",$J$6:$J$205,"&lt;"&amp;J149)+COUNTIFS($K$6:K149,"متأخر عن المتابعة",$J$6:J149,J149),"")</f>
        <v/>
      </c>
    </row>
    <row r="150">
      <c r="A150" s="5" t="n"/>
      <c r="B150" s="5" t="n"/>
      <c r="C150" s="16" t="n"/>
      <c r="D150" s="13" t="n"/>
      <c r="E150" s="17">
        <f>IF(A150&amp;""="","",COUNTIFS('المواعيد'!$C$6:$C$1005,A150&amp;"",'المواعيد'!$F$6:$F$1005,"حضر"))</f>
        <v/>
      </c>
      <c r="F150" s="18">
        <f>IF(A150&amp;""="","",SUMIFS('المواعيد'!$J$6:$J$1005,'المواعيد'!$C$6:$C$1005,A150&amp;""))</f>
        <v/>
      </c>
      <c r="G150" s="18">
        <f>IF(A150&amp;""="","",SUMIFS('المواعيد'!$E$6:$E$1005,'المواعيد'!$C$6:$C$1005,A150&amp;""))</f>
        <v/>
      </c>
      <c r="H150" s="18">
        <f>IF(A150&amp;""="","",ROUND(F150-G150,2))</f>
        <v/>
      </c>
      <c r="I150" s="19">
        <f>IF(A150&amp;""="","",IFERROR(SUMIFS('المواعيد'!$A$6:$A$1005,'المواعيد'!$C$6:$C$1005,A150&amp;"",'المواعيد'!$N$6:$N$1005,1)/COUNTIFS('المواعيد'!$C$6:$C$1005,A150&amp;"",'المواعيد'!$N$6:$N$1005,1),""))</f>
        <v/>
      </c>
      <c r="J150" s="19">
        <f>IF(A150&amp;""="","",IFERROR(SUMIFS('المواعيد'!$G$6:$G$1005,'المواعيد'!$C$6:$C$1005,A150&amp;"",'المواعيد'!$M$6:$M$1005,1)/COUNTIFS('المواعيد'!$C$6:$C$1005,A150&amp;"",'المواعيد'!$M$6:$M$1005,1),""))</f>
        <v/>
      </c>
      <c r="K150" s="6">
        <f>IF(A150&amp;""="","",IF(NOT(ISNUMBER(J150)),"",IF(J150&lt;'الإعدادات'!$B$4,IF(COUNTIFS('المواعيد'!$C$6:$C$1005,A150&amp;"",'المواعيد'!$A$6:$A$1005,"&gt;="&amp;J150,'المواعيد'!$F$6:$F$1005,"حضر")=0,"متأخر عن المتابعة","تمت"),"قادمة")))</f>
        <v/>
      </c>
      <c r="L150" s="17">
        <f>IF(K150="متأخر عن المتابعة",COUNTIFS($K$6:$K$205,"متأخر عن المتابعة",$J$6:$J$205,"&lt;"&amp;J150)+COUNTIFS($K$6:K150,"متأخر عن المتابعة",$J$6:J150,J150),"")</f>
        <v/>
      </c>
    </row>
    <row r="151">
      <c r="A151" s="5" t="n"/>
      <c r="B151" s="5" t="n"/>
      <c r="C151" s="16" t="n"/>
      <c r="D151" s="13" t="n"/>
      <c r="E151" s="17">
        <f>IF(A151&amp;""="","",COUNTIFS('المواعيد'!$C$6:$C$1005,A151&amp;"",'المواعيد'!$F$6:$F$1005,"حضر"))</f>
        <v/>
      </c>
      <c r="F151" s="18">
        <f>IF(A151&amp;""="","",SUMIFS('المواعيد'!$J$6:$J$1005,'المواعيد'!$C$6:$C$1005,A151&amp;""))</f>
        <v/>
      </c>
      <c r="G151" s="18">
        <f>IF(A151&amp;""="","",SUMIFS('المواعيد'!$E$6:$E$1005,'المواعيد'!$C$6:$C$1005,A151&amp;""))</f>
        <v/>
      </c>
      <c r="H151" s="18">
        <f>IF(A151&amp;""="","",ROUND(F151-G151,2))</f>
        <v/>
      </c>
      <c r="I151" s="19">
        <f>IF(A151&amp;""="","",IFERROR(SUMIFS('المواعيد'!$A$6:$A$1005,'المواعيد'!$C$6:$C$1005,A151&amp;"",'المواعيد'!$N$6:$N$1005,1)/COUNTIFS('المواعيد'!$C$6:$C$1005,A151&amp;"",'المواعيد'!$N$6:$N$1005,1),""))</f>
        <v/>
      </c>
      <c r="J151" s="19">
        <f>IF(A151&amp;""="","",IFERROR(SUMIFS('المواعيد'!$G$6:$G$1005,'المواعيد'!$C$6:$C$1005,A151&amp;"",'المواعيد'!$M$6:$M$1005,1)/COUNTIFS('المواعيد'!$C$6:$C$1005,A151&amp;"",'المواعيد'!$M$6:$M$1005,1),""))</f>
        <v/>
      </c>
      <c r="K151" s="6">
        <f>IF(A151&amp;""="","",IF(NOT(ISNUMBER(J151)),"",IF(J151&lt;'الإعدادات'!$B$4,IF(COUNTIFS('المواعيد'!$C$6:$C$1005,A151&amp;"",'المواعيد'!$A$6:$A$1005,"&gt;="&amp;J151,'المواعيد'!$F$6:$F$1005,"حضر")=0,"متأخر عن المتابعة","تمت"),"قادمة")))</f>
        <v/>
      </c>
      <c r="L151" s="17">
        <f>IF(K151="متأخر عن المتابعة",COUNTIFS($K$6:$K$205,"متأخر عن المتابعة",$J$6:$J$205,"&lt;"&amp;J151)+COUNTIFS($K$6:K151,"متأخر عن المتابعة",$J$6:J151,J151),"")</f>
        <v/>
      </c>
    </row>
    <row r="152">
      <c r="A152" s="5" t="n"/>
      <c r="B152" s="5" t="n"/>
      <c r="C152" s="16" t="n"/>
      <c r="D152" s="13" t="n"/>
      <c r="E152" s="17">
        <f>IF(A152&amp;""="","",COUNTIFS('المواعيد'!$C$6:$C$1005,A152&amp;"",'المواعيد'!$F$6:$F$1005,"حضر"))</f>
        <v/>
      </c>
      <c r="F152" s="18">
        <f>IF(A152&amp;""="","",SUMIFS('المواعيد'!$J$6:$J$1005,'المواعيد'!$C$6:$C$1005,A152&amp;""))</f>
        <v/>
      </c>
      <c r="G152" s="18">
        <f>IF(A152&amp;""="","",SUMIFS('المواعيد'!$E$6:$E$1005,'المواعيد'!$C$6:$C$1005,A152&amp;""))</f>
        <v/>
      </c>
      <c r="H152" s="18">
        <f>IF(A152&amp;""="","",ROUND(F152-G152,2))</f>
        <v/>
      </c>
      <c r="I152" s="19">
        <f>IF(A152&amp;""="","",IFERROR(SUMIFS('المواعيد'!$A$6:$A$1005,'المواعيد'!$C$6:$C$1005,A152&amp;"",'المواعيد'!$N$6:$N$1005,1)/COUNTIFS('المواعيد'!$C$6:$C$1005,A152&amp;"",'المواعيد'!$N$6:$N$1005,1),""))</f>
        <v/>
      </c>
      <c r="J152" s="19">
        <f>IF(A152&amp;""="","",IFERROR(SUMIFS('المواعيد'!$G$6:$G$1005,'المواعيد'!$C$6:$C$1005,A152&amp;"",'المواعيد'!$M$6:$M$1005,1)/COUNTIFS('المواعيد'!$C$6:$C$1005,A152&amp;"",'المواعيد'!$M$6:$M$1005,1),""))</f>
        <v/>
      </c>
      <c r="K152" s="6">
        <f>IF(A152&amp;""="","",IF(NOT(ISNUMBER(J152)),"",IF(J152&lt;'الإعدادات'!$B$4,IF(COUNTIFS('المواعيد'!$C$6:$C$1005,A152&amp;"",'المواعيد'!$A$6:$A$1005,"&gt;="&amp;J152,'المواعيد'!$F$6:$F$1005,"حضر")=0,"متأخر عن المتابعة","تمت"),"قادمة")))</f>
        <v/>
      </c>
      <c r="L152" s="17">
        <f>IF(K152="متأخر عن المتابعة",COUNTIFS($K$6:$K$205,"متأخر عن المتابعة",$J$6:$J$205,"&lt;"&amp;J152)+COUNTIFS($K$6:K152,"متأخر عن المتابعة",$J$6:J152,J152),"")</f>
        <v/>
      </c>
    </row>
    <row r="153">
      <c r="A153" s="5" t="n"/>
      <c r="B153" s="5" t="n"/>
      <c r="C153" s="16" t="n"/>
      <c r="D153" s="13" t="n"/>
      <c r="E153" s="17">
        <f>IF(A153&amp;""="","",COUNTIFS('المواعيد'!$C$6:$C$1005,A153&amp;"",'المواعيد'!$F$6:$F$1005,"حضر"))</f>
        <v/>
      </c>
      <c r="F153" s="18">
        <f>IF(A153&amp;""="","",SUMIFS('المواعيد'!$J$6:$J$1005,'المواعيد'!$C$6:$C$1005,A153&amp;""))</f>
        <v/>
      </c>
      <c r="G153" s="18">
        <f>IF(A153&amp;""="","",SUMIFS('المواعيد'!$E$6:$E$1005,'المواعيد'!$C$6:$C$1005,A153&amp;""))</f>
        <v/>
      </c>
      <c r="H153" s="18">
        <f>IF(A153&amp;""="","",ROUND(F153-G153,2))</f>
        <v/>
      </c>
      <c r="I153" s="19">
        <f>IF(A153&amp;""="","",IFERROR(SUMIFS('المواعيد'!$A$6:$A$1005,'المواعيد'!$C$6:$C$1005,A153&amp;"",'المواعيد'!$N$6:$N$1005,1)/COUNTIFS('المواعيد'!$C$6:$C$1005,A153&amp;"",'المواعيد'!$N$6:$N$1005,1),""))</f>
        <v/>
      </c>
      <c r="J153" s="19">
        <f>IF(A153&amp;""="","",IFERROR(SUMIFS('المواعيد'!$G$6:$G$1005,'المواعيد'!$C$6:$C$1005,A153&amp;"",'المواعيد'!$M$6:$M$1005,1)/COUNTIFS('المواعيد'!$C$6:$C$1005,A153&amp;"",'المواعيد'!$M$6:$M$1005,1),""))</f>
        <v/>
      </c>
      <c r="K153" s="6">
        <f>IF(A153&amp;""="","",IF(NOT(ISNUMBER(J153)),"",IF(J153&lt;'الإعدادات'!$B$4,IF(COUNTIFS('المواعيد'!$C$6:$C$1005,A153&amp;"",'المواعيد'!$A$6:$A$1005,"&gt;="&amp;J153,'المواعيد'!$F$6:$F$1005,"حضر")=0,"متأخر عن المتابعة","تمت"),"قادمة")))</f>
        <v/>
      </c>
      <c r="L153" s="17">
        <f>IF(K153="متأخر عن المتابعة",COUNTIFS($K$6:$K$205,"متأخر عن المتابعة",$J$6:$J$205,"&lt;"&amp;J153)+COUNTIFS($K$6:K153,"متأخر عن المتابعة",$J$6:J153,J153),"")</f>
        <v/>
      </c>
    </row>
    <row r="154">
      <c r="A154" s="5" t="n"/>
      <c r="B154" s="5" t="n"/>
      <c r="C154" s="16" t="n"/>
      <c r="D154" s="13" t="n"/>
      <c r="E154" s="17">
        <f>IF(A154&amp;""="","",COUNTIFS('المواعيد'!$C$6:$C$1005,A154&amp;"",'المواعيد'!$F$6:$F$1005,"حضر"))</f>
        <v/>
      </c>
      <c r="F154" s="18">
        <f>IF(A154&amp;""="","",SUMIFS('المواعيد'!$J$6:$J$1005,'المواعيد'!$C$6:$C$1005,A154&amp;""))</f>
        <v/>
      </c>
      <c r="G154" s="18">
        <f>IF(A154&amp;""="","",SUMIFS('المواعيد'!$E$6:$E$1005,'المواعيد'!$C$6:$C$1005,A154&amp;""))</f>
        <v/>
      </c>
      <c r="H154" s="18">
        <f>IF(A154&amp;""="","",ROUND(F154-G154,2))</f>
        <v/>
      </c>
      <c r="I154" s="19">
        <f>IF(A154&amp;""="","",IFERROR(SUMIFS('المواعيد'!$A$6:$A$1005,'المواعيد'!$C$6:$C$1005,A154&amp;"",'المواعيد'!$N$6:$N$1005,1)/COUNTIFS('المواعيد'!$C$6:$C$1005,A154&amp;"",'المواعيد'!$N$6:$N$1005,1),""))</f>
        <v/>
      </c>
      <c r="J154" s="19">
        <f>IF(A154&amp;""="","",IFERROR(SUMIFS('المواعيد'!$G$6:$G$1005,'المواعيد'!$C$6:$C$1005,A154&amp;"",'المواعيد'!$M$6:$M$1005,1)/COUNTIFS('المواعيد'!$C$6:$C$1005,A154&amp;"",'المواعيد'!$M$6:$M$1005,1),""))</f>
        <v/>
      </c>
      <c r="K154" s="6">
        <f>IF(A154&amp;""="","",IF(NOT(ISNUMBER(J154)),"",IF(J154&lt;'الإعدادات'!$B$4,IF(COUNTIFS('المواعيد'!$C$6:$C$1005,A154&amp;"",'المواعيد'!$A$6:$A$1005,"&gt;="&amp;J154,'المواعيد'!$F$6:$F$1005,"حضر")=0,"متأخر عن المتابعة","تمت"),"قادمة")))</f>
        <v/>
      </c>
      <c r="L154" s="17">
        <f>IF(K154="متأخر عن المتابعة",COUNTIFS($K$6:$K$205,"متأخر عن المتابعة",$J$6:$J$205,"&lt;"&amp;J154)+COUNTIFS($K$6:K154,"متأخر عن المتابعة",$J$6:J154,J154),"")</f>
        <v/>
      </c>
    </row>
    <row r="155">
      <c r="A155" s="5" t="n"/>
      <c r="B155" s="5" t="n"/>
      <c r="C155" s="16" t="n"/>
      <c r="D155" s="13" t="n"/>
      <c r="E155" s="17">
        <f>IF(A155&amp;""="","",COUNTIFS('المواعيد'!$C$6:$C$1005,A155&amp;"",'المواعيد'!$F$6:$F$1005,"حضر"))</f>
        <v/>
      </c>
      <c r="F155" s="18">
        <f>IF(A155&amp;""="","",SUMIFS('المواعيد'!$J$6:$J$1005,'المواعيد'!$C$6:$C$1005,A155&amp;""))</f>
        <v/>
      </c>
      <c r="G155" s="18">
        <f>IF(A155&amp;""="","",SUMIFS('المواعيد'!$E$6:$E$1005,'المواعيد'!$C$6:$C$1005,A155&amp;""))</f>
        <v/>
      </c>
      <c r="H155" s="18">
        <f>IF(A155&amp;""="","",ROUND(F155-G155,2))</f>
        <v/>
      </c>
      <c r="I155" s="19">
        <f>IF(A155&amp;""="","",IFERROR(SUMIFS('المواعيد'!$A$6:$A$1005,'المواعيد'!$C$6:$C$1005,A155&amp;"",'المواعيد'!$N$6:$N$1005,1)/COUNTIFS('المواعيد'!$C$6:$C$1005,A155&amp;"",'المواعيد'!$N$6:$N$1005,1),""))</f>
        <v/>
      </c>
      <c r="J155" s="19">
        <f>IF(A155&amp;""="","",IFERROR(SUMIFS('المواعيد'!$G$6:$G$1005,'المواعيد'!$C$6:$C$1005,A155&amp;"",'المواعيد'!$M$6:$M$1005,1)/COUNTIFS('المواعيد'!$C$6:$C$1005,A155&amp;"",'المواعيد'!$M$6:$M$1005,1),""))</f>
        <v/>
      </c>
      <c r="K155" s="6">
        <f>IF(A155&amp;""="","",IF(NOT(ISNUMBER(J155)),"",IF(J155&lt;'الإعدادات'!$B$4,IF(COUNTIFS('المواعيد'!$C$6:$C$1005,A155&amp;"",'المواعيد'!$A$6:$A$1005,"&gt;="&amp;J155,'المواعيد'!$F$6:$F$1005,"حضر")=0,"متأخر عن المتابعة","تمت"),"قادمة")))</f>
        <v/>
      </c>
      <c r="L155" s="17">
        <f>IF(K155="متأخر عن المتابعة",COUNTIFS($K$6:$K$205,"متأخر عن المتابعة",$J$6:$J$205,"&lt;"&amp;J155)+COUNTIFS($K$6:K155,"متأخر عن المتابعة",$J$6:J155,J155),"")</f>
        <v/>
      </c>
    </row>
    <row r="156">
      <c r="A156" s="5" t="n"/>
      <c r="B156" s="5" t="n"/>
      <c r="C156" s="16" t="n"/>
      <c r="D156" s="13" t="n"/>
      <c r="E156" s="17">
        <f>IF(A156&amp;""="","",COUNTIFS('المواعيد'!$C$6:$C$1005,A156&amp;"",'المواعيد'!$F$6:$F$1005,"حضر"))</f>
        <v/>
      </c>
      <c r="F156" s="18">
        <f>IF(A156&amp;""="","",SUMIFS('المواعيد'!$J$6:$J$1005,'المواعيد'!$C$6:$C$1005,A156&amp;""))</f>
        <v/>
      </c>
      <c r="G156" s="18">
        <f>IF(A156&amp;""="","",SUMIFS('المواعيد'!$E$6:$E$1005,'المواعيد'!$C$6:$C$1005,A156&amp;""))</f>
        <v/>
      </c>
      <c r="H156" s="18">
        <f>IF(A156&amp;""="","",ROUND(F156-G156,2))</f>
        <v/>
      </c>
      <c r="I156" s="19">
        <f>IF(A156&amp;""="","",IFERROR(SUMIFS('المواعيد'!$A$6:$A$1005,'المواعيد'!$C$6:$C$1005,A156&amp;"",'المواعيد'!$N$6:$N$1005,1)/COUNTIFS('المواعيد'!$C$6:$C$1005,A156&amp;"",'المواعيد'!$N$6:$N$1005,1),""))</f>
        <v/>
      </c>
      <c r="J156" s="19">
        <f>IF(A156&amp;""="","",IFERROR(SUMIFS('المواعيد'!$G$6:$G$1005,'المواعيد'!$C$6:$C$1005,A156&amp;"",'المواعيد'!$M$6:$M$1005,1)/COUNTIFS('المواعيد'!$C$6:$C$1005,A156&amp;"",'المواعيد'!$M$6:$M$1005,1),""))</f>
        <v/>
      </c>
      <c r="K156" s="6">
        <f>IF(A156&amp;""="","",IF(NOT(ISNUMBER(J156)),"",IF(J156&lt;'الإعدادات'!$B$4,IF(COUNTIFS('المواعيد'!$C$6:$C$1005,A156&amp;"",'المواعيد'!$A$6:$A$1005,"&gt;="&amp;J156,'المواعيد'!$F$6:$F$1005,"حضر")=0,"متأخر عن المتابعة","تمت"),"قادمة")))</f>
        <v/>
      </c>
      <c r="L156" s="17">
        <f>IF(K156="متأخر عن المتابعة",COUNTIFS($K$6:$K$205,"متأخر عن المتابعة",$J$6:$J$205,"&lt;"&amp;J156)+COUNTIFS($K$6:K156,"متأخر عن المتابعة",$J$6:J156,J156),"")</f>
        <v/>
      </c>
    </row>
    <row r="157">
      <c r="A157" s="5" t="n"/>
      <c r="B157" s="5" t="n"/>
      <c r="C157" s="16" t="n"/>
      <c r="D157" s="13" t="n"/>
      <c r="E157" s="17">
        <f>IF(A157&amp;""="","",COUNTIFS('المواعيد'!$C$6:$C$1005,A157&amp;"",'المواعيد'!$F$6:$F$1005,"حضر"))</f>
        <v/>
      </c>
      <c r="F157" s="18">
        <f>IF(A157&amp;""="","",SUMIFS('المواعيد'!$J$6:$J$1005,'المواعيد'!$C$6:$C$1005,A157&amp;""))</f>
        <v/>
      </c>
      <c r="G157" s="18">
        <f>IF(A157&amp;""="","",SUMIFS('المواعيد'!$E$6:$E$1005,'المواعيد'!$C$6:$C$1005,A157&amp;""))</f>
        <v/>
      </c>
      <c r="H157" s="18">
        <f>IF(A157&amp;""="","",ROUND(F157-G157,2))</f>
        <v/>
      </c>
      <c r="I157" s="19">
        <f>IF(A157&amp;""="","",IFERROR(SUMIFS('المواعيد'!$A$6:$A$1005,'المواعيد'!$C$6:$C$1005,A157&amp;"",'المواعيد'!$N$6:$N$1005,1)/COUNTIFS('المواعيد'!$C$6:$C$1005,A157&amp;"",'المواعيد'!$N$6:$N$1005,1),""))</f>
        <v/>
      </c>
      <c r="J157" s="19">
        <f>IF(A157&amp;""="","",IFERROR(SUMIFS('المواعيد'!$G$6:$G$1005,'المواعيد'!$C$6:$C$1005,A157&amp;"",'المواعيد'!$M$6:$M$1005,1)/COUNTIFS('المواعيد'!$C$6:$C$1005,A157&amp;"",'المواعيد'!$M$6:$M$1005,1),""))</f>
        <v/>
      </c>
      <c r="K157" s="6">
        <f>IF(A157&amp;""="","",IF(NOT(ISNUMBER(J157)),"",IF(J157&lt;'الإعدادات'!$B$4,IF(COUNTIFS('المواعيد'!$C$6:$C$1005,A157&amp;"",'المواعيد'!$A$6:$A$1005,"&gt;="&amp;J157,'المواعيد'!$F$6:$F$1005,"حضر")=0,"متأخر عن المتابعة","تمت"),"قادمة")))</f>
        <v/>
      </c>
      <c r="L157" s="17">
        <f>IF(K157="متأخر عن المتابعة",COUNTIFS($K$6:$K$205,"متأخر عن المتابعة",$J$6:$J$205,"&lt;"&amp;J157)+COUNTIFS($K$6:K157,"متأخر عن المتابعة",$J$6:J157,J157),"")</f>
        <v/>
      </c>
    </row>
    <row r="158">
      <c r="A158" s="5" t="n"/>
      <c r="B158" s="5" t="n"/>
      <c r="C158" s="16" t="n"/>
      <c r="D158" s="13" t="n"/>
      <c r="E158" s="17">
        <f>IF(A158&amp;""="","",COUNTIFS('المواعيد'!$C$6:$C$1005,A158&amp;"",'المواعيد'!$F$6:$F$1005,"حضر"))</f>
        <v/>
      </c>
      <c r="F158" s="18">
        <f>IF(A158&amp;""="","",SUMIFS('المواعيد'!$J$6:$J$1005,'المواعيد'!$C$6:$C$1005,A158&amp;""))</f>
        <v/>
      </c>
      <c r="G158" s="18">
        <f>IF(A158&amp;""="","",SUMIFS('المواعيد'!$E$6:$E$1005,'المواعيد'!$C$6:$C$1005,A158&amp;""))</f>
        <v/>
      </c>
      <c r="H158" s="18">
        <f>IF(A158&amp;""="","",ROUND(F158-G158,2))</f>
        <v/>
      </c>
      <c r="I158" s="19">
        <f>IF(A158&amp;""="","",IFERROR(SUMIFS('المواعيد'!$A$6:$A$1005,'المواعيد'!$C$6:$C$1005,A158&amp;"",'المواعيد'!$N$6:$N$1005,1)/COUNTIFS('المواعيد'!$C$6:$C$1005,A158&amp;"",'المواعيد'!$N$6:$N$1005,1),""))</f>
        <v/>
      </c>
      <c r="J158" s="19">
        <f>IF(A158&amp;""="","",IFERROR(SUMIFS('المواعيد'!$G$6:$G$1005,'المواعيد'!$C$6:$C$1005,A158&amp;"",'المواعيد'!$M$6:$M$1005,1)/COUNTIFS('المواعيد'!$C$6:$C$1005,A158&amp;"",'المواعيد'!$M$6:$M$1005,1),""))</f>
        <v/>
      </c>
      <c r="K158" s="6">
        <f>IF(A158&amp;""="","",IF(NOT(ISNUMBER(J158)),"",IF(J158&lt;'الإعدادات'!$B$4,IF(COUNTIFS('المواعيد'!$C$6:$C$1005,A158&amp;"",'المواعيد'!$A$6:$A$1005,"&gt;="&amp;J158,'المواعيد'!$F$6:$F$1005,"حضر")=0,"متأخر عن المتابعة","تمت"),"قادمة")))</f>
        <v/>
      </c>
      <c r="L158" s="17">
        <f>IF(K158="متأخر عن المتابعة",COUNTIFS($K$6:$K$205,"متأخر عن المتابعة",$J$6:$J$205,"&lt;"&amp;J158)+COUNTIFS($K$6:K158,"متأخر عن المتابعة",$J$6:J158,J158),"")</f>
        <v/>
      </c>
    </row>
    <row r="159">
      <c r="A159" s="5" t="n"/>
      <c r="B159" s="5" t="n"/>
      <c r="C159" s="16" t="n"/>
      <c r="D159" s="13" t="n"/>
      <c r="E159" s="17">
        <f>IF(A159&amp;""="","",COUNTIFS('المواعيد'!$C$6:$C$1005,A159&amp;"",'المواعيد'!$F$6:$F$1005,"حضر"))</f>
        <v/>
      </c>
      <c r="F159" s="18">
        <f>IF(A159&amp;""="","",SUMIFS('المواعيد'!$J$6:$J$1005,'المواعيد'!$C$6:$C$1005,A159&amp;""))</f>
        <v/>
      </c>
      <c r="G159" s="18">
        <f>IF(A159&amp;""="","",SUMIFS('المواعيد'!$E$6:$E$1005,'المواعيد'!$C$6:$C$1005,A159&amp;""))</f>
        <v/>
      </c>
      <c r="H159" s="18">
        <f>IF(A159&amp;""="","",ROUND(F159-G159,2))</f>
        <v/>
      </c>
      <c r="I159" s="19">
        <f>IF(A159&amp;""="","",IFERROR(SUMIFS('المواعيد'!$A$6:$A$1005,'المواعيد'!$C$6:$C$1005,A159&amp;"",'المواعيد'!$N$6:$N$1005,1)/COUNTIFS('المواعيد'!$C$6:$C$1005,A159&amp;"",'المواعيد'!$N$6:$N$1005,1),""))</f>
        <v/>
      </c>
      <c r="J159" s="19">
        <f>IF(A159&amp;""="","",IFERROR(SUMIFS('المواعيد'!$G$6:$G$1005,'المواعيد'!$C$6:$C$1005,A159&amp;"",'المواعيد'!$M$6:$M$1005,1)/COUNTIFS('المواعيد'!$C$6:$C$1005,A159&amp;"",'المواعيد'!$M$6:$M$1005,1),""))</f>
        <v/>
      </c>
      <c r="K159" s="6">
        <f>IF(A159&amp;""="","",IF(NOT(ISNUMBER(J159)),"",IF(J159&lt;'الإعدادات'!$B$4,IF(COUNTIFS('المواعيد'!$C$6:$C$1005,A159&amp;"",'المواعيد'!$A$6:$A$1005,"&gt;="&amp;J159,'المواعيد'!$F$6:$F$1005,"حضر")=0,"متأخر عن المتابعة","تمت"),"قادمة")))</f>
        <v/>
      </c>
      <c r="L159" s="17">
        <f>IF(K159="متأخر عن المتابعة",COUNTIFS($K$6:$K$205,"متأخر عن المتابعة",$J$6:$J$205,"&lt;"&amp;J159)+COUNTIFS($K$6:K159,"متأخر عن المتابعة",$J$6:J159,J159),"")</f>
        <v/>
      </c>
    </row>
    <row r="160">
      <c r="A160" s="5" t="n"/>
      <c r="B160" s="5" t="n"/>
      <c r="C160" s="16" t="n"/>
      <c r="D160" s="13" t="n"/>
      <c r="E160" s="17">
        <f>IF(A160&amp;""="","",COUNTIFS('المواعيد'!$C$6:$C$1005,A160&amp;"",'المواعيد'!$F$6:$F$1005,"حضر"))</f>
        <v/>
      </c>
      <c r="F160" s="18">
        <f>IF(A160&amp;""="","",SUMIFS('المواعيد'!$J$6:$J$1005,'المواعيد'!$C$6:$C$1005,A160&amp;""))</f>
        <v/>
      </c>
      <c r="G160" s="18">
        <f>IF(A160&amp;""="","",SUMIFS('المواعيد'!$E$6:$E$1005,'المواعيد'!$C$6:$C$1005,A160&amp;""))</f>
        <v/>
      </c>
      <c r="H160" s="18">
        <f>IF(A160&amp;""="","",ROUND(F160-G160,2))</f>
        <v/>
      </c>
      <c r="I160" s="19">
        <f>IF(A160&amp;""="","",IFERROR(SUMIFS('المواعيد'!$A$6:$A$1005,'المواعيد'!$C$6:$C$1005,A160&amp;"",'المواعيد'!$N$6:$N$1005,1)/COUNTIFS('المواعيد'!$C$6:$C$1005,A160&amp;"",'المواعيد'!$N$6:$N$1005,1),""))</f>
        <v/>
      </c>
      <c r="J160" s="19">
        <f>IF(A160&amp;""="","",IFERROR(SUMIFS('المواعيد'!$G$6:$G$1005,'المواعيد'!$C$6:$C$1005,A160&amp;"",'المواعيد'!$M$6:$M$1005,1)/COUNTIFS('المواعيد'!$C$6:$C$1005,A160&amp;"",'المواعيد'!$M$6:$M$1005,1),""))</f>
        <v/>
      </c>
      <c r="K160" s="6">
        <f>IF(A160&amp;""="","",IF(NOT(ISNUMBER(J160)),"",IF(J160&lt;'الإعدادات'!$B$4,IF(COUNTIFS('المواعيد'!$C$6:$C$1005,A160&amp;"",'المواعيد'!$A$6:$A$1005,"&gt;="&amp;J160,'المواعيد'!$F$6:$F$1005,"حضر")=0,"متأخر عن المتابعة","تمت"),"قادمة")))</f>
        <v/>
      </c>
      <c r="L160" s="17">
        <f>IF(K160="متأخر عن المتابعة",COUNTIFS($K$6:$K$205,"متأخر عن المتابعة",$J$6:$J$205,"&lt;"&amp;J160)+COUNTIFS($K$6:K160,"متأخر عن المتابعة",$J$6:J160,J160),"")</f>
        <v/>
      </c>
    </row>
    <row r="161">
      <c r="A161" s="5" t="n"/>
      <c r="B161" s="5" t="n"/>
      <c r="C161" s="16" t="n"/>
      <c r="D161" s="13" t="n"/>
      <c r="E161" s="17">
        <f>IF(A161&amp;""="","",COUNTIFS('المواعيد'!$C$6:$C$1005,A161&amp;"",'المواعيد'!$F$6:$F$1005,"حضر"))</f>
        <v/>
      </c>
      <c r="F161" s="18">
        <f>IF(A161&amp;""="","",SUMIFS('المواعيد'!$J$6:$J$1005,'المواعيد'!$C$6:$C$1005,A161&amp;""))</f>
        <v/>
      </c>
      <c r="G161" s="18">
        <f>IF(A161&amp;""="","",SUMIFS('المواعيد'!$E$6:$E$1005,'المواعيد'!$C$6:$C$1005,A161&amp;""))</f>
        <v/>
      </c>
      <c r="H161" s="18">
        <f>IF(A161&amp;""="","",ROUND(F161-G161,2))</f>
        <v/>
      </c>
      <c r="I161" s="19">
        <f>IF(A161&amp;""="","",IFERROR(SUMIFS('المواعيد'!$A$6:$A$1005,'المواعيد'!$C$6:$C$1005,A161&amp;"",'المواعيد'!$N$6:$N$1005,1)/COUNTIFS('المواعيد'!$C$6:$C$1005,A161&amp;"",'المواعيد'!$N$6:$N$1005,1),""))</f>
        <v/>
      </c>
      <c r="J161" s="19">
        <f>IF(A161&amp;""="","",IFERROR(SUMIFS('المواعيد'!$G$6:$G$1005,'المواعيد'!$C$6:$C$1005,A161&amp;"",'المواعيد'!$M$6:$M$1005,1)/COUNTIFS('المواعيد'!$C$6:$C$1005,A161&amp;"",'المواعيد'!$M$6:$M$1005,1),""))</f>
        <v/>
      </c>
      <c r="K161" s="6">
        <f>IF(A161&amp;""="","",IF(NOT(ISNUMBER(J161)),"",IF(J161&lt;'الإعدادات'!$B$4,IF(COUNTIFS('المواعيد'!$C$6:$C$1005,A161&amp;"",'المواعيد'!$A$6:$A$1005,"&gt;="&amp;J161,'المواعيد'!$F$6:$F$1005,"حضر")=0,"متأخر عن المتابعة","تمت"),"قادمة")))</f>
        <v/>
      </c>
      <c r="L161" s="17">
        <f>IF(K161="متأخر عن المتابعة",COUNTIFS($K$6:$K$205,"متأخر عن المتابعة",$J$6:$J$205,"&lt;"&amp;J161)+COUNTIFS($K$6:K161,"متأخر عن المتابعة",$J$6:J161,J161),"")</f>
        <v/>
      </c>
    </row>
    <row r="162">
      <c r="A162" s="5" t="n"/>
      <c r="B162" s="5" t="n"/>
      <c r="C162" s="16" t="n"/>
      <c r="D162" s="13" t="n"/>
      <c r="E162" s="17">
        <f>IF(A162&amp;""="","",COUNTIFS('المواعيد'!$C$6:$C$1005,A162&amp;"",'المواعيد'!$F$6:$F$1005,"حضر"))</f>
        <v/>
      </c>
      <c r="F162" s="18">
        <f>IF(A162&amp;""="","",SUMIFS('المواعيد'!$J$6:$J$1005,'المواعيد'!$C$6:$C$1005,A162&amp;""))</f>
        <v/>
      </c>
      <c r="G162" s="18">
        <f>IF(A162&amp;""="","",SUMIFS('المواعيد'!$E$6:$E$1005,'المواعيد'!$C$6:$C$1005,A162&amp;""))</f>
        <v/>
      </c>
      <c r="H162" s="18">
        <f>IF(A162&amp;""="","",ROUND(F162-G162,2))</f>
        <v/>
      </c>
      <c r="I162" s="19">
        <f>IF(A162&amp;""="","",IFERROR(SUMIFS('المواعيد'!$A$6:$A$1005,'المواعيد'!$C$6:$C$1005,A162&amp;"",'المواعيد'!$N$6:$N$1005,1)/COUNTIFS('المواعيد'!$C$6:$C$1005,A162&amp;"",'المواعيد'!$N$6:$N$1005,1),""))</f>
        <v/>
      </c>
      <c r="J162" s="19">
        <f>IF(A162&amp;""="","",IFERROR(SUMIFS('المواعيد'!$G$6:$G$1005,'المواعيد'!$C$6:$C$1005,A162&amp;"",'المواعيد'!$M$6:$M$1005,1)/COUNTIFS('المواعيد'!$C$6:$C$1005,A162&amp;"",'المواعيد'!$M$6:$M$1005,1),""))</f>
        <v/>
      </c>
      <c r="K162" s="6">
        <f>IF(A162&amp;""="","",IF(NOT(ISNUMBER(J162)),"",IF(J162&lt;'الإعدادات'!$B$4,IF(COUNTIFS('المواعيد'!$C$6:$C$1005,A162&amp;"",'المواعيد'!$A$6:$A$1005,"&gt;="&amp;J162,'المواعيد'!$F$6:$F$1005,"حضر")=0,"متأخر عن المتابعة","تمت"),"قادمة")))</f>
        <v/>
      </c>
      <c r="L162" s="17">
        <f>IF(K162="متأخر عن المتابعة",COUNTIFS($K$6:$K$205,"متأخر عن المتابعة",$J$6:$J$205,"&lt;"&amp;J162)+COUNTIFS($K$6:K162,"متأخر عن المتابعة",$J$6:J162,J162),"")</f>
        <v/>
      </c>
    </row>
    <row r="163">
      <c r="A163" s="5" t="n"/>
      <c r="B163" s="5" t="n"/>
      <c r="C163" s="16" t="n"/>
      <c r="D163" s="13" t="n"/>
      <c r="E163" s="17">
        <f>IF(A163&amp;""="","",COUNTIFS('المواعيد'!$C$6:$C$1005,A163&amp;"",'المواعيد'!$F$6:$F$1005,"حضر"))</f>
        <v/>
      </c>
      <c r="F163" s="18">
        <f>IF(A163&amp;""="","",SUMIFS('المواعيد'!$J$6:$J$1005,'المواعيد'!$C$6:$C$1005,A163&amp;""))</f>
        <v/>
      </c>
      <c r="G163" s="18">
        <f>IF(A163&amp;""="","",SUMIFS('المواعيد'!$E$6:$E$1005,'المواعيد'!$C$6:$C$1005,A163&amp;""))</f>
        <v/>
      </c>
      <c r="H163" s="18">
        <f>IF(A163&amp;""="","",ROUND(F163-G163,2))</f>
        <v/>
      </c>
      <c r="I163" s="19">
        <f>IF(A163&amp;""="","",IFERROR(SUMIFS('المواعيد'!$A$6:$A$1005,'المواعيد'!$C$6:$C$1005,A163&amp;"",'المواعيد'!$N$6:$N$1005,1)/COUNTIFS('المواعيد'!$C$6:$C$1005,A163&amp;"",'المواعيد'!$N$6:$N$1005,1),""))</f>
        <v/>
      </c>
      <c r="J163" s="19">
        <f>IF(A163&amp;""="","",IFERROR(SUMIFS('المواعيد'!$G$6:$G$1005,'المواعيد'!$C$6:$C$1005,A163&amp;"",'المواعيد'!$M$6:$M$1005,1)/COUNTIFS('المواعيد'!$C$6:$C$1005,A163&amp;"",'المواعيد'!$M$6:$M$1005,1),""))</f>
        <v/>
      </c>
      <c r="K163" s="6">
        <f>IF(A163&amp;""="","",IF(NOT(ISNUMBER(J163)),"",IF(J163&lt;'الإعدادات'!$B$4,IF(COUNTIFS('المواعيد'!$C$6:$C$1005,A163&amp;"",'المواعيد'!$A$6:$A$1005,"&gt;="&amp;J163,'المواعيد'!$F$6:$F$1005,"حضر")=0,"متأخر عن المتابعة","تمت"),"قادمة")))</f>
        <v/>
      </c>
      <c r="L163" s="17">
        <f>IF(K163="متأخر عن المتابعة",COUNTIFS($K$6:$K$205,"متأخر عن المتابعة",$J$6:$J$205,"&lt;"&amp;J163)+COUNTIFS($K$6:K163,"متأخر عن المتابعة",$J$6:J163,J163),"")</f>
        <v/>
      </c>
    </row>
    <row r="164">
      <c r="A164" s="5" t="n"/>
      <c r="B164" s="5" t="n"/>
      <c r="C164" s="16" t="n"/>
      <c r="D164" s="13" t="n"/>
      <c r="E164" s="17">
        <f>IF(A164&amp;""="","",COUNTIFS('المواعيد'!$C$6:$C$1005,A164&amp;"",'المواعيد'!$F$6:$F$1005,"حضر"))</f>
        <v/>
      </c>
      <c r="F164" s="18">
        <f>IF(A164&amp;""="","",SUMIFS('المواعيد'!$J$6:$J$1005,'المواعيد'!$C$6:$C$1005,A164&amp;""))</f>
        <v/>
      </c>
      <c r="G164" s="18">
        <f>IF(A164&amp;""="","",SUMIFS('المواعيد'!$E$6:$E$1005,'المواعيد'!$C$6:$C$1005,A164&amp;""))</f>
        <v/>
      </c>
      <c r="H164" s="18">
        <f>IF(A164&amp;""="","",ROUND(F164-G164,2))</f>
        <v/>
      </c>
      <c r="I164" s="19">
        <f>IF(A164&amp;""="","",IFERROR(SUMIFS('المواعيد'!$A$6:$A$1005,'المواعيد'!$C$6:$C$1005,A164&amp;"",'المواعيد'!$N$6:$N$1005,1)/COUNTIFS('المواعيد'!$C$6:$C$1005,A164&amp;"",'المواعيد'!$N$6:$N$1005,1),""))</f>
        <v/>
      </c>
      <c r="J164" s="19">
        <f>IF(A164&amp;""="","",IFERROR(SUMIFS('المواعيد'!$G$6:$G$1005,'المواعيد'!$C$6:$C$1005,A164&amp;"",'المواعيد'!$M$6:$M$1005,1)/COUNTIFS('المواعيد'!$C$6:$C$1005,A164&amp;"",'المواعيد'!$M$6:$M$1005,1),""))</f>
        <v/>
      </c>
      <c r="K164" s="6">
        <f>IF(A164&amp;""="","",IF(NOT(ISNUMBER(J164)),"",IF(J164&lt;'الإعدادات'!$B$4,IF(COUNTIFS('المواعيد'!$C$6:$C$1005,A164&amp;"",'المواعيد'!$A$6:$A$1005,"&gt;="&amp;J164,'المواعيد'!$F$6:$F$1005,"حضر")=0,"متأخر عن المتابعة","تمت"),"قادمة")))</f>
        <v/>
      </c>
      <c r="L164" s="17">
        <f>IF(K164="متأخر عن المتابعة",COUNTIFS($K$6:$K$205,"متأخر عن المتابعة",$J$6:$J$205,"&lt;"&amp;J164)+COUNTIFS($K$6:K164,"متأخر عن المتابعة",$J$6:J164,J164),"")</f>
        <v/>
      </c>
    </row>
    <row r="165">
      <c r="A165" s="5" t="n"/>
      <c r="B165" s="5" t="n"/>
      <c r="C165" s="16" t="n"/>
      <c r="D165" s="13" t="n"/>
      <c r="E165" s="17">
        <f>IF(A165&amp;""="","",COUNTIFS('المواعيد'!$C$6:$C$1005,A165&amp;"",'المواعيد'!$F$6:$F$1005,"حضر"))</f>
        <v/>
      </c>
      <c r="F165" s="18">
        <f>IF(A165&amp;""="","",SUMIFS('المواعيد'!$J$6:$J$1005,'المواعيد'!$C$6:$C$1005,A165&amp;""))</f>
        <v/>
      </c>
      <c r="G165" s="18">
        <f>IF(A165&amp;""="","",SUMIFS('المواعيد'!$E$6:$E$1005,'المواعيد'!$C$6:$C$1005,A165&amp;""))</f>
        <v/>
      </c>
      <c r="H165" s="18">
        <f>IF(A165&amp;""="","",ROUND(F165-G165,2))</f>
        <v/>
      </c>
      <c r="I165" s="19">
        <f>IF(A165&amp;""="","",IFERROR(SUMIFS('المواعيد'!$A$6:$A$1005,'المواعيد'!$C$6:$C$1005,A165&amp;"",'المواعيد'!$N$6:$N$1005,1)/COUNTIFS('المواعيد'!$C$6:$C$1005,A165&amp;"",'المواعيد'!$N$6:$N$1005,1),""))</f>
        <v/>
      </c>
      <c r="J165" s="19">
        <f>IF(A165&amp;""="","",IFERROR(SUMIFS('المواعيد'!$G$6:$G$1005,'المواعيد'!$C$6:$C$1005,A165&amp;"",'المواعيد'!$M$6:$M$1005,1)/COUNTIFS('المواعيد'!$C$6:$C$1005,A165&amp;"",'المواعيد'!$M$6:$M$1005,1),""))</f>
        <v/>
      </c>
      <c r="K165" s="6">
        <f>IF(A165&amp;""="","",IF(NOT(ISNUMBER(J165)),"",IF(J165&lt;'الإعدادات'!$B$4,IF(COUNTIFS('المواعيد'!$C$6:$C$1005,A165&amp;"",'المواعيد'!$A$6:$A$1005,"&gt;="&amp;J165,'المواعيد'!$F$6:$F$1005,"حضر")=0,"متأخر عن المتابعة","تمت"),"قادمة")))</f>
        <v/>
      </c>
      <c r="L165" s="17">
        <f>IF(K165="متأخر عن المتابعة",COUNTIFS($K$6:$K$205,"متأخر عن المتابعة",$J$6:$J$205,"&lt;"&amp;J165)+COUNTIFS($K$6:K165,"متأخر عن المتابعة",$J$6:J165,J165),"")</f>
        <v/>
      </c>
    </row>
    <row r="166">
      <c r="A166" s="5" t="n"/>
      <c r="B166" s="5" t="n"/>
      <c r="C166" s="16" t="n"/>
      <c r="D166" s="13" t="n"/>
      <c r="E166" s="17">
        <f>IF(A166&amp;""="","",COUNTIFS('المواعيد'!$C$6:$C$1005,A166&amp;"",'المواعيد'!$F$6:$F$1005,"حضر"))</f>
        <v/>
      </c>
      <c r="F166" s="18">
        <f>IF(A166&amp;""="","",SUMIFS('المواعيد'!$J$6:$J$1005,'المواعيد'!$C$6:$C$1005,A166&amp;""))</f>
        <v/>
      </c>
      <c r="G166" s="18">
        <f>IF(A166&amp;""="","",SUMIFS('المواعيد'!$E$6:$E$1005,'المواعيد'!$C$6:$C$1005,A166&amp;""))</f>
        <v/>
      </c>
      <c r="H166" s="18">
        <f>IF(A166&amp;""="","",ROUND(F166-G166,2))</f>
        <v/>
      </c>
      <c r="I166" s="19">
        <f>IF(A166&amp;""="","",IFERROR(SUMIFS('المواعيد'!$A$6:$A$1005,'المواعيد'!$C$6:$C$1005,A166&amp;"",'المواعيد'!$N$6:$N$1005,1)/COUNTIFS('المواعيد'!$C$6:$C$1005,A166&amp;"",'المواعيد'!$N$6:$N$1005,1),""))</f>
        <v/>
      </c>
      <c r="J166" s="19">
        <f>IF(A166&amp;""="","",IFERROR(SUMIFS('المواعيد'!$G$6:$G$1005,'المواعيد'!$C$6:$C$1005,A166&amp;"",'المواعيد'!$M$6:$M$1005,1)/COUNTIFS('المواعيد'!$C$6:$C$1005,A166&amp;"",'المواعيد'!$M$6:$M$1005,1),""))</f>
        <v/>
      </c>
      <c r="K166" s="6">
        <f>IF(A166&amp;""="","",IF(NOT(ISNUMBER(J166)),"",IF(J166&lt;'الإعدادات'!$B$4,IF(COUNTIFS('المواعيد'!$C$6:$C$1005,A166&amp;"",'المواعيد'!$A$6:$A$1005,"&gt;="&amp;J166,'المواعيد'!$F$6:$F$1005,"حضر")=0,"متأخر عن المتابعة","تمت"),"قادمة")))</f>
        <v/>
      </c>
      <c r="L166" s="17">
        <f>IF(K166="متأخر عن المتابعة",COUNTIFS($K$6:$K$205,"متأخر عن المتابعة",$J$6:$J$205,"&lt;"&amp;J166)+COUNTIFS($K$6:K166,"متأخر عن المتابعة",$J$6:J166,J166),"")</f>
        <v/>
      </c>
    </row>
    <row r="167">
      <c r="A167" s="5" t="n"/>
      <c r="B167" s="5" t="n"/>
      <c r="C167" s="16" t="n"/>
      <c r="D167" s="13" t="n"/>
      <c r="E167" s="17">
        <f>IF(A167&amp;""="","",COUNTIFS('المواعيد'!$C$6:$C$1005,A167&amp;"",'المواعيد'!$F$6:$F$1005,"حضر"))</f>
        <v/>
      </c>
      <c r="F167" s="18">
        <f>IF(A167&amp;""="","",SUMIFS('المواعيد'!$J$6:$J$1005,'المواعيد'!$C$6:$C$1005,A167&amp;""))</f>
        <v/>
      </c>
      <c r="G167" s="18">
        <f>IF(A167&amp;""="","",SUMIFS('المواعيد'!$E$6:$E$1005,'المواعيد'!$C$6:$C$1005,A167&amp;""))</f>
        <v/>
      </c>
      <c r="H167" s="18">
        <f>IF(A167&amp;""="","",ROUND(F167-G167,2))</f>
        <v/>
      </c>
      <c r="I167" s="19">
        <f>IF(A167&amp;""="","",IFERROR(SUMIFS('المواعيد'!$A$6:$A$1005,'المواعيد'!$C$6:$C$1005,A167&amp;"",'المواعيد'!$N$6:$N$1005,1)/COUNTIFS('المواعيد'!$C$6:$C$1005,A167&amp;"",'المواعيد'!$N$6:$N$1005,1),""))</f>
        <v/>
      </c>
      <c r="J167" s="19">
        <f>IF(A167&amp;""="","",IFERROR(SUMIFS('المواعيد'!$G$6:$G$1005,'المواعيد'!$C$6:$C$1005,A167&amp;"",'المواعيد'!$M$6:$M$1005,1)/COUNTIFS('المواعيد'!$C$6:$C$1005,A167&amp;"",'المواعيد'!$M$6:$M$1005,1),""))</f>
        <v/>
      </c>
      <c r="K167" s="6">
        <f>IF(A167&amp;""="","",IF(NOT(ISNUMBER(J167)),"",IF(J167&lt;'الإعدادات'!$B$4,IF(COUNTIFS('المواعيد'!$C$6:$C$1005,A167&amp;"",'المواعيد'!$A$6:$A$1005,"&gt;="&amp;J167,'المواعيد'!$F$6:$F$1005,"حضر")=0,"متأخر عن المتابعة","تمت"),"قادمة")))</f>
        <v/>
      </c>
      <c r="L167" s="17">
        <f>IF(K167="متأخر عن المتابعة",COUNTIFS($K$6:$K$205,"متأخر عن المتابعة",$J$6:$J$205,"&lt;"&amp;J167)+COUNTIFS($K$6:K167,"متأخر عن المتابعة",$J$6:J167,J167),"")</f>
        <v/>
      </c>
    </row>
    <row r="168">
      <c r="A168" s="5" t="n"/>
      <c r="B168" s="5" t="n"/>
      <c r="C168" s="16" t="n"/>
      <c r="D168" s="13" t="n"/>
      <c r="E168" s="17">
        <f>IF(A168&amp;""="","",COUNTIFS('المواعيد'!$C$6:$C$1005,A168&amp;"",'المواعيد'!$F$6:$F$1005,"حضر"))</f>
        <v/>
      </c>
      <c r="F168" s="18">
        <f>IF(A168&amp;""="","",SUMIFS('المواعيد'!$J$6:$J$1005,'المواعيد'!$C$6:$C$1005,A168&amp;""))</f>
        <v/>
      </c>
      <c r="G168" s="18">
        <f>IF(A168&amp;""="","",SUMIFS('المواعيد'!$E$6:$E$1005,'المواعيد'!$C$6:$C$1005,A168&amp;""))</f>
        <v/>
      </c>
      <c r="H168" s="18">
        <f>IF(A168&amp;""="","",ROUND(F168-G168,2))</f>
        <v/>
      </c>
      <c r="I168" s="19">
        <f>IF(A168&amp;""="","",IFERROR(SUMIFS('المواعيد'!$A$6:$A$1005,'المواعيد'!$C$6:$C$1005,A168&amp;"",'المواعيد'!$N$6:$N$1005,1)/COUNTIFS('المواعيد'!$C$6:$C$1005,A168&amp;"",'المواعيد'!$N$6:$N$1005,1),""))</f>
        <v/>
      </c>
      <c r="J168" s="19">
        <f>IF(A168&amp;""="","",IFERROR(SUMIFS('المواعيد'!$G$6:$G$1005,'المواعيد'!$C$6:$C$1005,A168&amp;"",'المواعيد'!$M$6:$M$1005,1)/COUNTIFS('المواعيد'!$C$6:$C$1005,A168&amp;"",'المواعيد'!$M$6:$M$1005,1),""))</f>
        <v/>
      </c>
      <c r="K168" s="6">
        <f>IF(A168&amp;""="","",IF(NOT(ISNUMBER(J168)),"",IF(J168&lt;'الإعدادات'!$B$4,IF(COUNTIFS('المواعيد'!$C$6:$C$1005,A168&amp;"",'المواعيد'!$A$6:$A$1005,"&gt;="&amp;J168,'المواعيد'!$F$6:$F$1005,"حضر")=0,"متأخر عن المتابعة","تمت"),"قادمة")))</f>
        <v/>
      </c>
      <c r="L168" s="17">
        <f>IF(K168="متأخر عن المتابعة",COUNTIFS($K$6:$K$205,"متأخر عن المتابعة",$J$6:$J$205,"&lt;"&amp;J168)+COUNTIFS($K$6:K168,"متأخر عن المتابعة",$J$6:J168,J168),"")</f>
        <v/>
      </c>
    </row>
    <row r="169">
      <c r="A169" s="5" t="n"/>
      <c r="B169" s="5" t="n"/>
      <c r="C169" s="16" t="n"/>
      <c r="D169" s="13" t="n"/>
      <c r="E169" s="17">
        <f>IF(A169&amp;""="","",COUNTIFS('المواعيد'!$C$6:$C$1005,A169&amp;"",'المواعيد'!$F$6:$F$1005,"حضر"))</f>
        <v/>
      </c>
      <c r="F169" s="18">
        <f>IF(A169&amp;""="","",SUMIFS('المواعيد'!$J$6:$J$1005,'المواعيد'!$C$6:$C$1005,A169&amp;""))</f>
        <v/>
      </c>
      <c r="G169" s="18">
        <f>IF(A169&amp;""="","",SUMIFS('المواعيد'!$E$6:$E$1005,'المواعيد'!$C$6:$C$1005,A169&amp;""))</f>
        <v/>
      </c>
      <c r="H169" s="18">
        <f>IF(A169&amp;""="","",ROUND(F169-G169,2))</f>
        <v/>
      </c>
      <c r="I169" s="19">
        <f>IF(A169&amp;""="","",IFERROR(SUMIFS('المواعيد'!$A$6:$A$1005,'المواعيد'!$C$6:$C$1005,A169&amp;"",'المواعيد'!$N$6:$N$1005,1)/COUNTIFS('المواعيد'!$C$6:$C$1005,A169&amp;"",'المواعيد'!$N$6:$N$1005,1),""))</f>
        <v/>
      </c>
      <c r="J169" s="19">
        <f>IF(A169&amp;""="","",IFERROR(SUMIFS('المواعيد'!$G$6:$G$1005,'المواعيد'!$C$6:$C$1005,A169&amp;"",'المواعيد'!$M$6:$M$1005,1)/COUNTIFS('المواعيد'!$C$6:$C$1005,A169&amp;"",'المواعيد'!$M$6:$M$1005,1),""))</f>
        <v/>
      </c>
      <c r="K169" s="6">
        <f>IF(A169&amp;""="","",IF(NOT(ISNUMBER(J169)),"",IF(J169&lt;'الإعدادات'!$B$4,IF(COUNTIFS('المواعيد'!$C$6:$C$1005,A169&amp;"",'المواعيد'!$A$6:$A$1005,"&gt;="&amp;J169,'المواعيد'!$F$6:$F$1005,"حضر")=0,"متأخر عن المتابعة","تمت"),"قادمة")))</f>
        <v/>
      </c>
      <c r="L169" s="17">
        <f>IF(K169="متأخر عن المتابعة",COUNTIFS($K$6:$K$205,"متأخر عن المتابعة",$J$6:$J$205,"&lt;"&amp;J169)+COUNTIFS($K$6:K169,"متأخر عن المتابعة",$J$6:J169,J169),"")</f>
        <v/>
      </c>
    </row>
    <row r="170">
      <c r="A170" s="5" t="n"/>
      <c r="B170" s="5" t="n"/>
      <c r="C170" s="16" t="n"/>
      <c r="D170" s="13" t="n"/>
      <c r="E170" s="17">
        <f>IF(A170&amp;""="","",COUNTIFS('المواعيد'!$C$6:$C$1005,A170&amp;"",'المواعيد'!$F$6:$F$1005,"حضر"))</f>
        <v/>
      </c>
      <c r="F170" s="18">
        <f>IF(A170&amp;""="","",SUMIFS('المواعيد'!$J$6:$J$1005,'المواعيد'!$C$6:$C$1005,A170&amp;""))</f>
        <v/>
      </c>
      <c r="G170" s="18">
        <f>IF(A170&amp;""="","",SUMIFS('المواعيد'!$E$6:$E$1005,'المواعيد'!$C$6:$C$1005,A170&amp;""))</f>
        <v/>
      </c>
      <c r="H170" s="18">
        <f>IF(A170&amp;""="","",ROUND(F170-G170,2))</f>
        <v/>
      </c>
      <c r="I170" s="19">
        <f>IF(A170&amp;""="","",IFERROR(SUMIFS('المواعيد'!$A$6:$A$1005,'المواعيد'!$C$6:$C$1005,A170&amp;"",'المواعيد'!$N$6:$N$1005,1)/COUNTIFS('المواعيد'!$C$6:$C$1005,A170&amp;"",'المواعيد'!$N$6:$N$1005,1),""))</f>
        <v/>
      </c>
      <c r="J170" s="19">
        <f>IF(A170&amp;""="","",IFERROR(SUMIFS('المواعيد'!$G$6:$G$1005,'المواعيد'!$C$6:$C$1005,A170&amp;"",'المواعيد'!$M$6:$M$1005,1)/COUNTIFS('المواعيد'!$C$6:$C$1005,A170&amp;"",'المواعيد'!$M$6:$M$1005,1),""))</f>
        <v/>
      </c>
      <c r="K170" s="6">
        <f>IF(A170&amp;""="","",IF(NOT(ISNUMBER(J170)),"",IF(J170&lt;'الإعدادات'!$B$4,IF(COUNTIFS('المواعيد'!$C$6:$C$1005,A170&amp;"",'المواعيد'!$A$6:$A$1005,"&gt;="&amp;J170,'المواعيد'!$F$6:$F$1005,"حضر")=0,"متأخر عن المتابعة","تمت"),"قادمة")))</f>
        <v/>
      </c>
      <c r="L170" s="17">
        <f>IF(K170="متأخر عن المتابعة",COUNTIFS($K$6:$K$205,"متأخر عن المتابعة",$J$6:$J$205,"&lt;"&amp;J170)+COUNTIFS($K$6:K170,"متأخر عن المتابعة",$J$6:J170,J170),"")</f>
        <v/>
      </c>
    </row>
    <row r="171">
      <c r="A171" s="5" t="n"/>
      <c r="B171" s="5" t="n"/>
      <c r="C171" s="16" t="n"/>
      <c r="D171" s="13" t="n"/>
      <c r="E171" s="17">
        <f>IF(A171&amp;""="","",COUNTIFS('المواعيد'!$C$6:$C$1005,A171&amp;"",'المواعيد'!$F$6:$F$1005,"حضر"))</f>
        <v/>
      </c>
      <c r="F171" s="18">
        <f>IF(A171&amp;""="","",SUMIFS('المواعيد'!$J$6:$J$1005,'المواعيد'!$C$6:$C$1005,A171&amp;""))</f>
        <v/>
      </c>
      <c r="G171" s="18">
        <f>IF(A171&amp;""="","",SUMIFS('المواعيد'!$E$6:$E$1005,'المواعيد'!$C$6:$C$1005,A171&amp;""))</f>
        <v/>
      </c>
      <c r="H171" s="18">
        <f>IF(A171&amp;""="","",ROUND(F171-G171,2))</f>
        <v/>
      </c>
      <c r="I171" s="19">
        <f>IF(A171&amp;""="","",IFERROR(SUMIFS('المواعيد'!$A$6:$A$1005,'المواعيد'!$C$6:$C$1005,A171&amp;"",'المواعيد'!$N$6:$N$1005,1)/COUNTIFS('المواعيد'!$C$6:$C$1005,A171&amp;"",'المواعيد'!$N$6:$N$1005,1),""))</f>
        <v/>
      </c>
      <c r="J171" s="19">
        <f>IF(A171&amp;""="","",IFERROR(SUMIFS('المواعيد'!$G$6:$G$1005,'المواعيد'!$C$6:$C$1005,A171&amp;"",'المواعيد'!$M$6:$M$1005,1)/COUNTIFS('المواعيد'!$C$6:$C$1005,A171&amp;"",'المواعيد'!$M$6:$M$1005,1),""))</f>
        <v/>
      </c>
      <c r="K171" s="6">
        <f>IF(A171&amp;""="","",IF(NOT(ISNUMBER(J171)),"",IF(J171&lt;'الإعدادات'!$B$4,IF(COUNTIFS('المواعيد'!$C$6:$C$1005,A171&amp;"",'المواعيد'!$A$6:$A$1005,"&gt;="&amp;J171,'المواعيد'!$F$6:$F$1005,"حضر")=0,"متأخر عن المتابعة","تمت"),"قادمة")))</f>
        <v/>
      </c>
      <c r="L171" s="17">
        <f>IF(K171="متأخر عن المتابعة",COUNTIFS($K$6:$K$205,"متأخر عن المتابعة",$J$6:$J$205,"&lt;"&amp;J171)+COUNTIFS($K$6:K171,"متأخر عن المتابعة",$J$6:J171,J171),"")</f>
        <v/>
      </c>
    </row>
    <row r="172">
      <c r="A172" s="5" t="n"/>
      <c r="B172" s="5" t="n"/>
      <c r="C172" s="16" t="n"/>
      <c r="D172" s="13" t="n"/>
      <c r="E172" s="17">
        <f>IF(A172&amp;""="","",COUNTIFS('المواعيد'!$C$6:$C$1005,A172&amp;"",'المواعيد'!$F$6:$F$1005,"حضر"))</f>
        <v/>
      </c>
      <c r="F172" s="18">
        <f>IF(A172&amp;""="","",SUMIFS('المواعيد'!$J$6:$J$1005,'المواعيد'!$C$6:$C$1005,A172&amp;""))</f>
        <v/>
      </c>
      <c r="G172" s="18">
        <f>IF(A172&amp;""="","",SUMIFS('المواعيد'!$E$6:$E$1005,'المواعيد'!$C$6:$C$1005,A172&amp;""))</f>
        <v/>
      </c>
      <c r="H172" s="18">
        <f>IF(A172&amp;""="","",ROUND(F172-G172,2))</f>
        <v/>
      </c>
      <c r="I172" s="19">
        <f>IF(A172&amp;""="","",IFERROR(SUMIFS('المواعيد'!$A$6:$A$1005,'المواعيد'!$C$6:$C$1005,A172&amp;"",'المواعيد'!$N$6:$N$1005,1)/COUNTIFS('المواعيد'!$C$6:$C$1005,A172&amp;"",'المواعيد'!$N$6:$N$1005,1),""))</f>
        <v/>
      </c>
      <c r="J172" s="19">
        <f>IF(A172&amp;""="","",IFERROR(SUMIFS('المواعيد'!$G$6:$G$1005,'المواعيد'!$C$6:$C$1005,A172&amp;"",'المواعيد'!$M$6:$M$1005,1)/COUNTIFS('المواعيد'!$C$6:$C$1005,A172&amp;"",'المواعيد'!$M$6:$M$1005,1),""))</f>
        <v/>
      </c>
      <c r="K172" s="6">
        <f>IF(A172&amp;""="","",IF(NOT(ISNUMBER(J172)),"",IF(J172&lt;'الإعدادات'!$B$4,IF(COUNTIFS('المواعيد'!$C$6:$C$1005,A172&amp;"",'المواعيد'!$A$6:$A$1005,"&gt;="&amp;J172,'المواعيد'!$F$6:$F$1005,"حضر")=0,"متأخر عن المتابعة","تمت"),"قادمة")))</f>
        <v/>
      </c>
      <c r="L172" s="17">
        <f>IF(K172="متأخر عن المتابعة",COUNTIFS($K$6:$K$205,"متأخر عن المتابعة",$J$6:$J$205,"&lt;"&amp;J172)+COUNTIFS($K$6:K172,"متأخر عن المتابعة",$J$6:J172,J172),"")</f>
        <v/>
      </c>
    </row>
    <row r="173">
      <c r="A173" s="5" t="n"/>
      <c r="B173" s="5" t="n"/>
      <c r="C173" s="16" t="n"/>
      <c r="D173" s="13" t="n"/>
      <c r="E173" s="17">
        <f>IF(A173&amp;""="","",COUNTIFS('المواعيد'!$C$6:$C$1005,A173&amp;"",'المواعيد'!$F$6:$F$1005,"حضر"))</f>
        <v/>
      </c>
      <c r="F173" s="18">
        <f>IF(A173&amp;""="","",SUMIFS('المواعيد'!$J$6:$J$1005,'المواعيد'!$C$6:$C$1005,A173&amp;""))</f>
        <v/>
      </c>
      <c r="G173" s="18">
        <f>IF(A173&amp;""="","",SUMIFS('المواعيد'!$E$6:$E$1005,'المواعيد'!$C$6:$C$1005,A173&amp;""))</f>
        <v/>
      </c>
      <c r="H173" s="18">
        <f>IF(A173&amp;""="","",ROUND(F173-G173,2))</f>
        <v/>
      </c>
      <c r="I173" s="19">
        <f>IF(A173&amp;""="","",IFERROR(SUMIFS('المواعيد'!$A$6:$A$1005,'المواعيد'!$C$6:$C$1005,A173&amp;"",'المواعيد'!$N$6:$N$1005,1)/COUNTIFS('المواعيد'!$C$6:$C$1005,A173&amp;"",'المواعيد'!$N$6:$N$1005,1),""))</f>
        <v/>
      </c>
      <c r="J173" s="19">
        <f>IF(A173&amp;""="","",IFERROR(SUMIFS('المواعيد'!$G$6:$G$1005,'المواعيد'!$C$6:$C$1005,A173&amp;"",'المواعيد'!$M$6:$M$1005,1)/COUNTIFS('المواعيد'!$C$6:$C$1005,A173&amp;"",'المواعيد'!$M$6:$M$1005,1),""))</f>
        <v/>
      </c>
      <c r="K173" s="6">
        <f>IF(A173&amp;""="","",IF(NOT(ISNUMBER(J173)),"",IF(J173&lt;'الإعدادات'!$B$4,IF(COUNTIFS('المواعيد'!$C$6:$C$1005,A173&amp;"",'المواعيد'!$A$6:$A$1005,"&gt;="&amp;J173,'المواعيد'!$F$6:$F$1005,"حضر")=0,"متأخر عن المتابعة","تمت"),"قادمة")))</f>
        <v/>
      </c>
      <c r="L173" s="17">
        <f>IF(K173="متأخر عن المتابعة",COUNTIFS($K$6:$K$205,"متأخر عن المتابعة",$J$6:$J$205,"&lt;"&amp;J173)+COUNTIFS($K$6:K173,"متأخر عن المتابعة",$J$6:J173,J173),"")</f>
        <v/>
      </c>
    </row>
    <row r="174">
      <c r="A174" s="5" t="n"/>
      <c r="B174" s="5" t="n"/>
      <c r="C174" s="16" t="n"/>
      <c r="D174" s="13" t="n"/>
      <c r="E174" s="17">
        <f>IF(A174&amp;""="","",COUNTIFS('المواعيد'!$C$6:$C$1005,A174&amp;"",'المواعيد'!$F$6:$F$1005,"حضر"))</f>
        <v/>
      </c>
      <c r="F174" s="18">
        <f>IF(A174&amp;""="","",SUMIFS('المواعيد'!$J$6:$J$1005,'المواعيد'!$C$6:$C$1005,A174&amp;""))</f>
        <v/>
      </c>
      <c r="G174" s="18">
        <f>IF(A174&amp;""="","",SUMIFS('المواعيد'!$E$6:$E$1005,'المواعيد'!$C$6:$C$1005,A174&amp;""))</f>
        <v/>
      </c>
      <c r="H174" s="18">
        <f>IF(A174&amp;""="","",ROUND(F174-G174,2))</f>
        <v/>
      </c>
      <c r="I174" s="19">
        <f>IF(A174&amp;""="","",IFERROR(SUMIFS('المواعيد'!$A$6:$A$1005,'المواعيد'!$C$6:$C$1005,A174&amp;"",'المواعيد'!$N$6:$N$1005,1)/COUNTIFS('المواعيد'!$C$6:$C$1005,A174&amp;"",'المواعيد'!$N$6:$N$1005,1),""))</f>
        <v/>
      </c>
      <c r="J174" s="19">
        <f>IF(A174&amp;""="","",IFERROR(SUMIFS('المواعيد'!$G$6:$G$1005,'المواعيد'!$C$6:$C$1005,A174&amp;"",'المواعيد'!$M$6:$M$1005,1)/COUNTIFS('المواعيد'!$C$6:$C$1005,A174&amp;"",'المواعيد'!$M$6:$M$1005,1),""))</f>
        <v/>
      </c>
      <c r="K174" s="6">
        <f>IF(A174&amp;""="","",IF(NOT(ISNUMBER(J174)),"",IF(J174&lt;'الإعدادات'!$B$4,IF(COUNTIFS('المواعيد'!$C$6:$C$1005,A174&amp;"",'المواعيد'!$A$6:$A$1005,"&gt;="&amp;J174,'المواعيد'!$F$6:$F$1005,"حضر")=0,"متأخر عن المتابعة","تمت"),"قادمة")))</f>
        <v/>
      </c>
      <c r="L174" s="17">
        <f>IF(K174="متأخر عن المتابعة",COUNTIFS($K$6:$K$205,"متأخر عن المتابعة",$J$6:$J$205,"&lt;"&amp;J174)+COUNTIFS($K$6:K174,"متأخر عن المتابعة",$J$6:J174,J174),"")</f>
        <v/>
      </c>
    </row>
    <row r="175">
      <c r="A175" s="5" t="n"/>
      <c r="B175" s="5" t="n"/>
      <c r="C175" s="16" t="n"/>
      <c r="D175" s="13" t="n"/>
      <c r="E175" s="17">
        <f>IF(A175&amp;""="","",COUNTIFS('المواعيد'!$C$6:$C$1005,A175&amp;"",'المواعيد'!$F$6:$F$1005,"حضر"))</f>
        <v/>
      </c>
      <c r="F175" s="18">
        <f>IF(A175&amp;""="","",SUMIFS('المواعيد'!$J$6:$J$1005,'المواعيد'!$C$6:$C$1005,A175&amp;""))</f>
        <v/>
      </c>
      <c r="G175" s="18">
        <f>IF(A175&amp;""="","",SUMIFS('المواعيد'!$E$6:$E$1005,'المواعيد'!$C$6:$C$1005,A175&amp;""))</f>
        <v/>
      </c>
      <c r="H175" s="18">
        <f>IF(A175&amp;""="","",ROUND(F175-G175,2))</f>
        <v/>
      </c>
      <c r="I175" s="19">
        <f>IF(A175&amp;""="","",IFERROR(SUMIFS('المواعيد'!$A$6:$A$1005,'المواعيد'!$C$6:$C$1005,A175&amp;"",'المواعيد'!$N$6:$N$1005,1)/COUNTIFS('المواعيد'!$C$6:$C$1005,A175&amp;"",'المواعيد'!$N$6:$N$1005,1),""))</f>
        <v/>
      </c>
      <c r="J175" s="19">
        <f>IF(A175&amp;""="","",IFERROR(SUMIFS('المواعيد'!$G$6:$G$1005,'المواعيد'!$C$6:$C$1005,A175&amp;"",'المواعيد'!$M$6:$M$1005,1)/COUNTIFS('المواعيد'!$C$6:$C$1005,A175&amp;"",'المواعيد'!$M$6:$M$1005,1),""))</f>
        <v/>
      </c>
      <c r="K175" s="6">
        <f>IF(A175&amp;""="","",IF(NOT(ISNUMBER(J175)),"",IF(J175&lt;'الإعدادات'!$B$4,IF(COUNTIFS('المواعيد'!$C$6:$C$1005,A175&amp;"",'المواعيد'!$A$6:$A$1005,"&gt;="&amp;J175,'المواعيد'!$F$6:$F$1005,"حضر")=0,"متأخر عن المتابعة","تمت"),"قادمة")))</f>
        <v/>
      </c>
      <c r="L175" s="17">
        <f>IF(K175="متأخر عن المتابعة",COUNTIFS($K$6:$K$205,"متأخر عن المتابعة",$J$6:$J$205,"&lt;"&amp;J175)+COUNTIFS($K$6:K175,"متأخر عن المتابعة",$J$6:J175,J175),"")</f>
        <v/>
      </c>
    </row>
    <row r="176">
      <c r="A176" s="5" t="n"/>
      <c r="B176" s="5" t="n"/>
      <c r="C176" s="16" t="n"/>
      <c r="D176" s="13" t="n"/>
      <c r="E176" s="17">
        <f>IF(A176&amp;""="","",COUNTIFS('المواعيد'!$C$6:$C$1005,A176&amp;"",'المواعيد'!$F$6:$F$1005,"حضر"))</f>
        <v/>
      </c>
      <c r="F176" s="18">
        <f>IF(A176&amp;""="","",SUMIFS('المواعيد'!$J$6:$J$1005,'المواعيد'!$C$6:$C$1005,A176&amp;""))</f>
        <v/>
      </c>
      <c r="G176" s="18">
        <f>IF(A176&amp;""="","",SUMIFS('المواعيد'!$E$6:$E$1005,'المواعيد'!$C$6:$C$1005,A176&amp;""))</f>
        <v/>
      </c>
      <c r="H176" s="18">
        <f>IF(A176&amp;""="","",ROUND(F176-G176,2))</f>
        <v/>
      </c>
      <c r="I176" s="19">
        <f>IF(A176&amp;""="","",IFERROR(SUMIFS('المواعيد'!$A$6:$A$1005,'المواعيد'!$C$6:$C$1005,A176&amp;"",'المواعيد'!$N$6:$N$1005,1)/COUNTIFS('المواعيد'!$C$6:$C$1005,A176&amp;"",'المواعيد'!$N$6:$N$1005,1),""))</f>
        <v/>
      </c>
      <c r="J176" s="19">
        <f>IF(A176&amp;""="","",IFERROR(SUMIFS('المواعيد'!$G$6:$G$1005,'المواعيد'!$C$6:$C$1005,A176&amp;"",'المواعيد'!$M$6:$M$1005,1)/COUNTIFS('المواعيد'!$C$6:$C$1005,A176&amp;"",'المواعيد'!$M$6:$M$1005,1),""))</f>
        <v/>
      </c>
      <c r="K176" s="6">
        <f>IF(A176&amp;""="","",IF(NOT(ISNUMBER(J176)),"",IF(J176&lt;'الإعدادات'!$B$4,IF(COUNTIFS('المواعيد'!$C$6:$C$1005,A176&amp;"",'المواعيد'!$A$6:$A$1005,"&gt;="&amp;J176,'المواعيد'!$F$6:$F$1005,"حضر")=0,"متأخر عن المتابعة","تمت"),"قادمة")))</f>
        <v/>
      </c>
      <c r="L176" s="17">
        <f>IF(K176="متأخر عن المتابعة",COUNTIFS($K$6:$K$205,"متأخر عن المتابعة",$J$6:$J$205,"&lt;"&amp;J176)+COUNTIFS($K$6:K176,"متأخر عن المتابعة",$J$6:J176,J176),"")</f>
        <v/>
      </c>
    </row>
    <row r="177">
      <c r="A177" s="5" t="n"/>
      <c r="B177" s="5" t="n"/>
      <c r="C177" s="16" t="n"/>
      <c r="D177" s="13" t="n"/>
      <c r="E177" s="17">
        <f>IF(A177&amp;""="","",COUNTIFS('المواعيد'!$C$6:$C$1005,A177&amp;"",'المواعيد'!$F$6:$F$1005,"حضر"))</f>
        <v/>
      </c>
      <c r="F177" s="18">
        <f>IF(A177&amp;""="","",SUMIFS('المواعيد'!$J$6:$J$1005,'المواعيد'!$C$6:$C$1005,A177&amp;""))</f>
        <v/>
      </c>
      <c r="G177" s="18">
        <f>IF(A177&amp;""="","",SUMIFS('المواعيد'!$E$6:$E$1005,'المواعيد'!$C$6:$C$1005,A177&amp;""))</f>
        <v/>
      </c>
      <c r="H177" s="18">
        <f>IF(A177&amp;""="","",ROUND(F177-G177,2))</f>
        <v/>
      </c>
      <c r="I177" s="19">
        <f>IF(A177&amp;""="","",IFERROR(SUMIFS('المواعيد'!$A$6:$A$1005,'المواعيد'!$C$6:$C$1005,A177&amp;"",'المواعيد'!$N$6:$N$1005,1)/COUNTIFS('المواعيد'!$C$6:$C$1005,A177&amp;"",'المواعيد'!$N$6:$N$1005,1),""))</f>
        <v/>
      </c>
      <c r="J177" s="19">
        <f>IF(A177&amp;""="","",IFERROR(SUMIFS('المواعيد'!$G$6:$G$1005,'المواعيد'!$C$6:$C$1005,A177&amp;"",'المواعيد'!$M$6:$M$1005,1)/COUNTIFS('المواعيد'!$C$6:$C$1005,A177&amp;"",'المواعيد'!$M$6:$M$1005,1),""))</f>
        <v/>
      </c>
      <c r="K177" s="6">
        <f>IF(A177&amp;""="","",IF(NOT(ISNUMBER(J177)),"",IF(J177&lt;'الإعدادات'!$B$4,IF(COUNTIFS('المواعيد'!$C$6:$C$1005,A177&amp;"",'المواعيد'!$A$6:$A$1005,"&gt;="&amp;J177,'المواعيد'!$F$6:$F$1005,"حضر")=0,"متأخر عن المتابعة","تمت"),"قادمة")))</f>
        <v/>
      </c>
      <c r="L177" s="17">
        <f>IF(K177="متأخر عن المتابعة",COUNTIFS($K$6:$K$205,"متأخر عن المتابعة",$J$6:$J$205,"&lt;"&amp;J177)+COUNTIFS($K$6:K177,"متأخر عن المتابعة",$J$6:J177,J177),"")</f>
        <v/>
      </c>
    </row>
    <row r="178">
      <c r="A178" s="5" t="n"/>
      <c r="B178" s="5" t="n"/>
      <c r="C178" s="16" t="n"/>
      <c r="D178" s="13" t="n"/>
      <c r="E178" s="17">
        <f>IF(A178&amp;""="","",COUNTIFS('المواعيد'!$C$6:$C$1005,A178&amp;"",'المواعيد'!$F$6:$F$1005,"حضر"))</f>
        <v/>
      </c>
      <c r="F178" s="18">
        <f>IF(A178&amp;""="","",SUMIFS('المواعيد'!$J$6:$J$1005,'المواعيد'!$C$6:$C$1005,A178&amp;""))</f>
        <v/>
      </c>
      <c r="G178" s="18">
        <f>IF(A178&amp;""="","",SUMIFS('المواعيد'!$E$6:$E$1005,'المواعيد'!$C$6:$C$1005,A178&amp;""))</f>
        <v/>
      </c>
      <c r="H178" s="18">
        <f>IF(A178&amp;""="","",ROUND(F178-G178,2))</f>
        <v/>
      </c>
      <c r="I178" s="19">
        <f>IF(A178&amp;""="","",IFERROR(SUMIFS('المواعيد'!$A$6:$A$1005,'المواعيد'!$C$6:$C$1005,A178&amp;"",'المواعيد'!$N$6:$N$1005,1)/COUNTIFS('المواعيد'!$C$6:$C$1005,A178&amp;"",'المواعيد'!$N$6:$N$1005,1),""))</f>
        <v/>
      </c>
      <c r="J178" s="19">
        <f>IF(A178&amp;""="","",IFERROR(SUMIFS('المواعيد'!$G$6:$G$1005,'المواعيد'!$C$6:$C$1005,A178&amp;"",'المواعيد'!$M$6:$M$1005,1)/COUNTIFS('المواعيد'!$C$6:$C$1005,A178&amp;"",'المواعيد'!$M$6:$M$1005,1),""))</f>
        <v/>
      </c>
      <c r="K178" s="6">
        <f>IF(A178&amp;""="","",IF(NOT(ISNUMBER(J178)),"",IF(J178&lt;'الإعدادات'!$B$4,IF(COUNTIFS('المواعيد'!$C$6:$C$1005,A178&amp;"",'المواعيد'!$A$6:$A$1005,"&gt;="&amp;J178,'المواعيد'!$F$6:$F$1005,"حضر")=0,"متأخر عن المتابعة","تمت"),"قادمة")))</f>
        <v/>
      </c>
      <c r="L178" s="17">
        <f>IF(K178="متأخر عن المتابعة",COUNTIFS($K$6:$K$205,"متأخر عن المتابعة",$J$6:$J$205,"&lt;"&amp;J178)+COUNTIFS($K$6:K178,"متأخر عن المتابعة",$J$6:J178,J178),"")</f>
        <v/>
      </c>
    </row>
    <row r="179">
      <c r="A179" s="5" t="n"/>
      <c r="B179" s="5" t="n"/>
      <c r="C179" s="16" t="n"/>
      <c r="D179" s="13" t="n"/>
      <c r="E179" s="17">
        <f>IF(A179&amp;""="","",COUNTIFS('المواعيد'!$C$6:$C$1005,A179&amp;"",'المواعيد'!$F$6:$F$1005,"حضر"))</f>
        <v/>
      </c>
      <c r="F179" s="18">
        <f>IF(A179&amp;""="","",SUMIFS('المواعيد'!$J$6:$J$1005,'المواعيد'!$C$6:$C$1005,A179&amp;""))</f>
        <v/>
      </c>
      <c r="G179" s="18">
        <f>IF(A179&amp;""="","",SUMIFS('المواعيد'!$E$6:$E$1005,'المواعيد'!$C$6:$C$1005,A179&amp;""))</f>
        <v/>
      </c>
      <c r="H179" s="18">
        <f>IF(A179&amp;""="","",ROUND(F179-G179,2))</f>
        <v/>
      </c>
      <c r="I179" s="19">
        <f>IF(A179&amp;""="","",IFERROR(SUMIFS('المواعيد'!$A$6:$A$1005,'المواعيد'!$C$6:$C$1005,A179&amp;"",'المواعيد'!$N$6:$N$1005,1)/COUNTIFS('المواعيد'!$C$6:$C$1005,A179&amp;"",'المواعيد'!$N$6:$N$1005,1),""))</f>
        <v/>
      </c>
      <c r="J179" s="19">
        <f>IF(A179&amp;""="","",IFERROR(SUMIFS('المواعيد'!$G$6:$G$1005,'المواعيد'!$C$6:$C$1005,A179&amp;"",'المواعيد'!$M$6:$M$1005,1)/COUNTIFS('المواعيد'!$C$6:$C$1005,A179&amp;"",'المواعيد'!$M$6:$M$1005,1),""))</f>
        <v/>
      </c>
      <c r="K179" s="6">
        <f>IF(A179&amp;""="","",IF(NOT(ISNUMBER(J179)),"",IF(J179&lt;'الإعدادات'!$B$4,IF(COUNTIFS('المواعيد'!$C$6:$C$1005,A179&amp;"",'المواعيد'!$A$6:$A$1005,"&gt;="&amp;J179,'المواعيد'!$F$6:$F$1005,"حضر")=0,"متأخر عن المتابعة","تمت"),"قادمة")))</f>
        <v/>
      </c>
      <c r="L179" s="17">
        <f>IF(K179="متأخر عن المتابعة",COUNTIFS($K$6:$K$205,"متأخر عن المتابعة",$J$6:$J$205,"&lt;"&amp;J179)+COUNTIFS($K$6:K179,"متأخر عن المتابعة",$J$6:J179,J179),"")</f>
        <v/>
      </c>
    </row>
    <row r="180">
      <c r="A180" s="5" t="n"/>
      <c r="B180" s="5" t="n"/>
      <c r="C180" s="16" t="n"/>
      <c r="D180" s="13" t="n"/>
      <c r="E180" s="17">
        <f>IF(A180&amp;""="","",COUNTIFS('المواعيد'!$C$6:$C$1005,A180&amp;"",'المواعيد'!$F$6:$F$1005,"حضر"))</f>
        <v/>
      </c>
      <c r="F180" s="18">
        <f>IF(A180&amp;""="","",SUMIFS('المواعيد'!$J$6:$J$1005,'المواعيد'!$C$6:$C$1005,A180&amp;""))</f>
        <v/>
      </c>
      <c r="G180" s="18">
        <f>IF(A180&amp;""="","",SUMIFS('المواعيد'!$E$6:$E$1005,'المواعيد'!$C$6:$C$1005,A180&amp;""))</f>
        <v/>
      </c>
      <c r="H180" s="18">
        <f>IF(A180&amp;""="","",ROUND(F180-G180,2))</f>
        <v/>
      </c>
      <c r="I180" s="19">
        <f>IF(A180&amp;""="","",IFERROR(SUMIFS('المواعيد'!$A$6:$A$1005,'المواعيد'!$C$6:$C$1005,A180&amp;"",'المواعيد'!$N$6:$N$1005,1)/COUNTIFS('المواعيد'!$C$6:$C$1005,A180&amp;"",'المواعيد'!$N$6:$N$1005,1),""))</f>
        <v/>
      </c>
      <c r="J180" s="19">
        <f>IF(A180&amp;""="","",IFERROR(SUMIFS('المواعيد'!$G$6:$G$1005,'المواعيد'!$C$6:$C$1005,A180&amp;"",'المواعيد'!$M$6:$M$1005,1)/COUNTIFS('المواعيد'!$C$6:$C$1005,A180&amp;"",'المواعيد'!$M$6:$M$1005,1),""))</f>
        <v/>
      </c>
      <c r="K180" s="6">
        <f>IF(A180&amp;""="","",IF(NOT(ISNUMBER(J180)),"",IF(J180&lt;'الإعدادات'!$B$4,IF(COUNTIFS('المواعيد'!$C$6:$C$1005,A180&amp;"",'المواعيد'!$A$6:$A$1005,"&gt;="&amp;J180,'المواعيد'!$F$6:$F$1005,"حضر")=0,"متأخر عن المتابعة","تمت"),"قادمة")))</f>
        <v/>
      </c>
      <c r="L180" s="17">
        <f>IF(K180="متأخر عن المتابعة",COUNTIFS($K$6:$K$205,"متأخر عن المتابعة",$J$6:$J$205,"&lt;"&amp;J180)+COUNTIFS($K$6:K180,"متأخر عن المتابعة",$J$6:J180,J180),"")</f>
        <v/>
      </c>
    </row>
    <row r="181">
      <c r="A181" s="5" t="n"/>
      <c r="B181" s="5" t="n"/>
      <c r="C181" s="16" t="n"/>
      <c r="D181" s="13" t="n"/>
      <c r="E181" s="17">
        <f>IF(A181&amp;""="","",COUNTIFS('المواعيد'!$C$6:$C$1005,A181&amp;"",'المواعيد'!$F$6:$F$1005,"حضر"))</f>
        <v/>
      </c>
      <c r="F181" s="18">
        <f>IF(A181&amp;""="","",SUMIFS('المواعيد'!$J$6:$J$1005,'المواعيد'!$C$6:$C$1005,A181&amp;""))</f>
        <v/>
      </c>
      <c r="G181" s="18">
        <f>IF(A181&amp;""="","",SUMIFS('المواعيد'!$E$6:$E$1005,'المواعيد'!$C$6:$C$1005,A181&amp;""))</f>
        <v/>
      </c>
      <c r="H181" s="18">
        <f>IF(A181&amp;""="","",ROUND(F181-G181,2))</f>
        <v/>
      </c>
      <c r="I181" s="19">
        <f>IF(A181&amp;""="","",IFERROR(SUMIFS('المواعيد'!$A$6:$A$1005,'المواعيد'!$C$6:$C$1005,A181&amp;"",'المواعيد'!$N$6:$N$1005,1)/COUNTIFS('المواعيد'!$C$6:$C$1005,A181&amp;"",'المواعيد'!$N$6:$N$1005,1),""))</f>
        <v/>
      </c>
      <c r="J181" s="19">
        <f>IF(A181&amp;""="","",IFERROR(SUMIFS('المواعيد'!$G$6:$G$1005,'المواعيد'!$C$6:$C$1005,A181&amp;"",'المواعيد'!$M$6:$M$1005,1)/COUNTIFS('المواعيد'!$C$6:$C$1005,A181&amp;"",'المواعيد'!$M$6:$M$1005,1),""))</f>
        <v/>
      </c>
      <c r="K181" s="6">
        <f>IF(A181&amp;""="","",IF(NOT(ISNUMBER(J181)),"",IF(J181&lt;'الإعدادات'!$B$4,IF(COUNTIFS('المواعيد'!$C$6:$C$1005,A181&amp;"",'المواعيد'!$A$6:$A$1005,"&gt;="&amp;J181,'المواعيد'!$F$6:$F$1005,"حضر")=0,"متأخر عن المتابعة","تمت"),"قادمة")))</f>
        <v/>
      </c>
      <c r="L181" s="17">
        <f>IF(K181="متأخر عن المتابعة",COUNTIFS($K$6:$K$205,"متأخر عن المتابعة",$J$6:$J$205,"&lt;"&amp;J181)+COUNTIFS($K$6:K181,"متأخر عن المتابعة",$J$6:J181,J181),"")</f>
        <v/>
      </c>
    </row>
    <row r="182">
      <c r="A182" s="5" t="n"/>
      <c r="B182" s="5" t="n"/>
      <c r="C182" s="16" t="n"/>
      <c r="D182" s="13" t="n"/>
      <c r="E182" s="17">
        <f>IF(A182&amp;""="","",COUNTIFS('المواعيد'!$C$6:$C$1005,A182&amp;"",'المواعيد'!$F$6:$F$1005,"حضر"))</f>
        <v/>
      </c>
      <c r="F182" s="18">
        <f>IF(A182&amp;""="","",SUMIFS('المواعيد'!$J$6:$J$1005,'المواعيد'!$C$6:$C$1005,A182&amp;""))</f>
        <v/>
      </c>
      <c r="G182" s="18">
        <f>IF(A182&amp;""="","",SUMIFS('المواعيد'!$E$6:$E$1005,'المواعيد'!$C$6:$C$1005,A182&amp;""))</f>
        <v/>
      </c>
      <c r="H182" s="18">
        <f>IF(A182&amp;""="","",ROUND(F182-G182,2))</f>
        <v/>
      </c>
      <c r="I182" s="19">
        <f>IF(A182&amp;""="","",IFERROR(SUMIFS('المواعيد'!$A$6:$A$1005,'المواعيد'!$C$6:$C$1005,A182&amp;"",'المواعيد'!$N$6:$N$1005,1)/COUNTIFS('المواعيد'!$C$6:$C$1005,A182&amp;"",'المواعيد'!$N$6:$N$1005,1),""))</f>
        <v/>
      </c>
      <c r="J182" s="19">
        <f>IF(A182&amp;""="","",IFERROR(SUMIFS('المواعيد'!$G$6:$G$1005,'المواعيد'!$C$6:$C$1005,A182&amp;"",'المواعيد'!$M$6:$M$1005,1)/COUNTIFS('المواعيد'!$C$6:$C$1005,A182&amp;"",'المواعيد'!$M$6:$M$1005,1),""))</f>
        <v/>
      </c>
      <c r="K182" s="6">
        <f>IF(A182&amp;""="","",IF(NOT(ISNUMBER(J182)),"",IF(J182&lt;'الإعدادات'!$B$4,IF(COUNTIFS('المواعيد'!$C$6:$C$1005,A182&amp;"",'المواعيد'!$A$6:$A$1005,"&gt;="&amp;J182,'المواعيد'!$F$6:$F$1005,"حضر")=0,"متأخر عن المتابعة","تمت"),"قادمة")))</f>
        <v/>
      </c>
      <c r="L182" s="17">
        <f>IF(K182="متأخر عن المتابعة",COUNTIFS($K$6:$K$205,"متأخر عن المتابعة",$J$6:$J$205,"&lt;"&amp;J182)+COUNTIFS($K$6:K182,"متأخر عن المتابعة",$J$6:J182,J182),"")</f>
        <v/>
      </c>
    </row>
    <row r="183">
      <c r="A183" s="5" t="n"/>
      <c r="B183" s="5" t="n"/>
      <c r="C183" s="16" t="n"/>
      <c r="D183" s="13" t="n"/>
      <c r="E183" s="17">
        <f>IF(A183&amp;""="","",COUNTIFS('المواعيد'!$C$6:$C$1005,A183&amp;"",'المواعيد'!$F$6:$F$1005,"حضر"))</f>
        <v/>
      </c>
      <c r="F183" s="18">
        <f>IF(A183&amp;""="","",SUMIFS('المواعيد'!$J$6:$J$1005,'المواعيد'!$C$6:$C$1005,A183&amp;""))</f>
        <v/>
      </c>
      <c r="G183" s="18">
        <f>IF(A183&amp;""="","",SUMIFS('المواعيد'!$E$6:$E$1005,'المواعيد'!$C$6:$C$1005,A183&amp;""))</f>
        <v/>
      </c>
      <c r="H183" s="18">
        <f>IF(A183&amp;""="","",ROUND(F183-G183,2))</f>
        <v/>
      </c>
      <c r="I183" s="19">
        <f>IF(A183&amp;""="","",IFERROR(SUMIFS('المواعيد'!$A$6:$A$1005,'المواعيد'!$C$6:$C$1005,A183&amp;"",'المواعيد'!$N$6:$N$1005,1)/COUNTIFS('المواعيد'!$C$6:$C$1005,A183&amp;"",'المواعيد'!$N$6:$N$1005,1),""))</f>
        <v/>
      </c>
      <c r="J183" s="19">
        <f>IF(A183&amp;""="","",IFERROR(SUMIFS('المواعيد'!$G$6:$G$1005,'المواعيد'!$C$6:$C$1005,A183&amp;"",'المواعيد'!$M$6:$M$1005,1)/COUNTIFS('المواعيد'!$C$6:$C$1005,A183&amp;"",'المواعيد'!$M$6:$M$1005,1),""))</f>
        <v/>
      </c>
      <c r="K183" s="6">
        <f>IF(A183&amp;""="","",IF(NOT(ISNUMBER(J183)),"",IF(J183&lt;'الإعدادات'!$B$4,IF(COUNTIFS('المواعيد'!$C$6:$C$1005,A183&amp;"",'المواعيد'!$A$6:$A$1005,"&gt;="&amp;J183,'المواعيد'!$F$6:$F$1005,"حضر")=0,"متأخر عن المتابعة","تمت"),"قادمة")))</f>
        <v/>
      </c>
      <c r="L183" s="17">
        <f>IF(K183="متأخر عن المتابعة",COUNTIFS($K$6:$K$205,"متأخر عن المتابعة",$J$6:$J$205,"&lt;"&amp;J183)+COUNTIFS($K$6:K183,"متأخر عن المتابعة",$J$6:J183,J183),"")</f>
        <v/>
      </c>
    </row>
    <row r="184">
      <c r="A184" s="5" t="n"/>
      <c r="B184" s="5" t="n"/>
      <c r="C184" s="16" t="n"/>
      <c r="D184" s="13" t="n"/>
      <c r="E184" s="17">
        <f>IF(A184&amp;""="","",COUNTIFS('المواعيد'!$C$6:$C$1005,A184&amp;"",'المواعيد'!$F$6:$F$1005,"حضر"))</f>
        <v/>
      </c>
      <c r="F184" s="18">
        <f>IF(A184&amp;""="","",SUMIFS('المواعيد'!$J$6:$J$1005,'المواعيد'!$C$6:$C$1005,A184&amp;""))</f>
        <v/>
      </c>
      <c r="G184" s="18">
        <f>IF(A184&amp;""="","",SUMIFS('المواعيد'!$E$6:$E$1005,'المواعيد'!$C$6:$C$1005,A184&amp;""))</f>
        <v/>
      </c>
      <c r="H184" s="18">
        <f>IF(A184&amp;""="","",ROUND(F184-G184,2))</f>
        <v/>
      </c>
      <c r="I184" s="19">
        <f>IF(A184&amp;""="","",IFERROR(SUMIFS('المواعيد'!$A$6:$A$1005,'المواعيد'!$C$6:$C$1005,A184&amp;"",'المواعيد'!$N$6:$N$1005,1)/COUNTIFS('المواعيد'!$C$6:$C$1005,A184&amp;"",'المواعيد'!$N$6:$N$1005,1),""))</f>
        <v/>
      </c>
      <c r="J184" s="19">
        <f>IF(A184&amp;""="","",IFERROR(SUMIFS('المواعيد'!$G$6:$G$1005,'المواعيد'!$C$6:$C$1005,A184&amp;"",'المواعيد'!$M$6:$M$1005,1)/COUNTIFS('المواعيد'!$C$6:$C$1005,A184&amp;"",'المواعيد'!$M$6:$M$1005,1),""))</f>
        <v/>
      </c>
      <c r="K184" s="6">
        <f>IF(A184&amp;""="","",IF(NOT(ISNUMBER(J184)),"",IF(J184&lt;'الإعدادات'!$B$4,IF(COUNTIFS('المواعيد'!$C$6:$C$1005,A184&amp;"",'المواعيد'!$A$6:$A$1005,"&gt;="&amp;J184,'المواعيد'!$F$6:$F$1005,"حضر")=0,"متأخر عن المتابعة","تمت"),"قادمة")))</f>
        <v/>
      </c>
      <c r="L184" s="17">
        <f>IF(K184="متأخر عن المتابعة",COUNTIFS($K$6:$K$205,"متأخر عن المتابعة",$J$6:$J$205,"&lt;"&amp;J184)+COUNTIFS($K$6:K184,"متأخر عن المتابعة",$J$6:J184,J184),"")</f>
        <v/>
      </c>
    </row>
    <row r="185">
      <c r="A185" s="5" t="n"/>
      <c r="B185" s="5" t="n"/>
      <c r="C185" s="16" t="n"/>
      <c r="D185" s="13" t="n"/>
      <c r="E185" s="17">
        <f>IF(A185&amp;""="","",COUNTIFS('المواعيد'!$C$6:$C$1005,A185&amp;"",'المواعيد'!$F$6:$F$1005,"حضر"))</f>
        <v/>
      </c>
      <c r="F185" s="18">
        <f>IF(A185&amp;""="","",SUMIFS('المواعيد'!$J$6:$J$1005,'المواعيد'!$C$6:$C$1005,A185&amp;""))</f>
        <v/>
      </c>
      <c r="G185" s="18">
        <f>IF(A185&amp;""="","",SUMIFS('المواعيد'!$E$6:$E$1005,'المواعيد'!$C$6:$C$1005,A185&amp;""))</f>
        <v/>
      </c>
      <c r="H185" s="18">
        <f>IF(A185&amp;""="","",ROUND(F185-G185,2))</f>
        <v/>
      </c>
      <c r="I185" s="19">
        <f>IF(A185&amp;""="","",IFERROR(SUMIFS('المواعيد'!$A$6:$A$1005,'المواعيد'!$C$6:$C$1005,A185&amp;"",'المواعيد'!$N$6:$N$1005,1)/COUNTIFS('المواعيد'!$C$6:$C$1005,A185&amp;"",'المواعيد'!$N$6:$N$1005,1),""))</f>
        <v/>
      </c>
      <c r="J185" s="19">
        <f>IF(A185&amp;""="","",IFERROR(SUMIFS('المواعيد'!$G$6:$G$1005,'المواعيد'!$C$6:$C$1005,A185&amp;"",'المواعيد'!$M$6:$M$1005,1)/COUNTIFS('المواعيد'!$C$6:$C$1005,A185&amp;"",'المواعيد'!$M$6:$M$1005,1),""))</f>
        <v/>
      </c>
      <c r="K185" s="6">
        <f>IF(A185&amp;""="","",IF(NOT(ISNUMBER(J185)),"",IF(J185&lt;'الإعدادات'!$B$4,IF(COUNTIFS('المواعيد'!$C$6:$C$1005,A185&amp;"",'المواعيد'!$A$6:$A$1005,"&gt;="&amp;J185,'المواعيد'!$F$6:$F$1005,"حضر")=0,"متأخر عن المتابعة","تمت"),"قادمة")))</f>
        <v/>
      </c>
      <c r="L185" s="17">
        <f>IF(K185="متأخر عن المتابعة",COUNTIFS($K$6:$K$205,"متأخر عن المتابعة",$J$6:$J$205,"&lt;"&amp;J185)+COUNTIFS($K$6:K185,"متأخر عن المتابعة",$J$6:J185,J185),"")</f>
        <v/>
      </c>
    </row>
    <row r="186">
      <c r="A186" s="5" t="n"/>
      <c r="B186" s="5" t="n"/>
      <c r="C186" s="16" t="n"/>
      <c r="D186" s="13" t="n"/>
      <c r="E186" s="17">
        <f>IF(A186&amp;""="","",COUNTIFS('المواعيد'!$C$6:$C$1005,A186&amp;"",'المواعيد'!$F$6:$F$1005,"حضر"))</f>
        <v/>
      </c>
      <c r="F186" s="18">
        <f>IF(A186&amp;""="","",SUMIFS('المواعيد'!$J$6:$J$1005,'المواعيد'!$C$6:$C$1005,A186&amp;""))</f>
        <v/>
      </c>
      <c r="G186" s="18">
        <f>IF(A186&amp;""="","",SUMIFS('المواعيد'!$E$6:$E$1005,'المواعيد'!$C$6:$C$1005,A186&amp;""))</f>
        <v/>
      </c>
      <c r="H186" s="18">
        <f>IF(A186&amp;""="","",ROUND(F186-G186,2))</f>
        <v/>
      </c>
      <c r="I186" s="19">
        <f>IF(A186&amp;""="","",IFERROR(SUMIFS('المواعيد'!$A$6:$A$1005,'المواعيد'!$C$6:$C$1005,A186&amp;"",'المواعيد'!$N$6:$N$1005,1)/COUNTIFS('المواعيد'!$C$6:$C$1005,A186&amp;"",'المواعيد'!$N$6:$N$1005,1),""))</f>
        <v/>
      </c>
      <c r="J186" s="19">
        <f>IF(A186&amp;""="","",IFERROR(SUMIFS('المواعيد'!$G$6:$G$1005,'المواعيد'!$C$6:$C$1005,A186&amp;"",'المواعيد'!$M$6:$M$1005,1)/COUNTIFS('المواعيد'!$C$6:$C$1005,A186&amp;"",'المواعيد'!$M$6:$M$1005,1),""))</f>
        <v/>
      </c>
      <c r="K186" s="6">
        <f>IF(A186&amp;""="","",IF(NOT(ISNUMBER(J186)),"",IF(J186&lt;'الإعدادات'!$B$4,IF(COUNTIFS('المواعيد'!$C$6:$C$1005,A186&amp;"",'المواعيد'!$A$6:$A$1005,"&gt;="&amp;J186,'المواعيد'!$F$6:$F$1005,"حضر")=0,"متأخر عن المتابعة","تمت"),"قادمة")))</f>
        <v/>
      </c>
      <c r="L186" s="17">
        <f>IF(K186="متأخر عن المتابعة",COUNTIFS($K$6:$K$205,"متأخر عن المتابعة",$J$6:$J$205,"&lt;"&amp;J186)+COUNTIFS($K$6:K186,"متأخر عن المتابعة",$J$6:J186,J186),"")</f>
        <v/>
      </c>
    </row>
    <row r="187">
      <c r="A187" s="5" t="n"/>
      <c r="B187" s="5" t="n"/>
      <c r="C187" s="16" t="n"/>
      <c r="D187" s="13" t="n"/>
      <c r="E187" s="17">
        <f>IF(A187&amp;""="","",COUNTIFS('المواعيد'!$C$6:$C$1005,A187&amp;"",'المواعيد'!$F$6:$F$1005,"حضر"))</f>
        <v/>
      </c>
      <c r="F187" s="18">
        <f>IF(A187&amp;""="","",SUMIFS('المواعيد'!$J$6:$J$1005,'المواعيد'!$C$6:$C$1005,A187&amp;""))</f>
        <v/>
      </c>
      <c r="G187" s="18">
        <f>IF(A187&amp;""="","",SUMIFS('المواعيد'!$E$6:$E$1005,'المواعيد'!$C$6:$C$1005,A187&amp;""))</f>
        <v/>
      </c>
      <c r="H187" s="18">
        <f>IF(A187&amp;""="","",ROUND(F187-G187,2))</f>
        <v/>
      </c>
      <c r="I187" s="19">
        <f>IF(A187&amp;""="","",IFERROR(SUMIFS('المواعيد'!$A$6:$A$1005,'المواعيد'!$C$6:$C$1005,A187&amp;"",'المواعيد'!$N$6:$N$1005,1)/COUNTIFS('المواعيد'!$C$6:$C$1005,A187&amp;"",'المواعيد'!$N$6:$N$1005,1),""))</f>
        <v/>
      </c>
      <c r="J187" s="19">
        <f>IF(A187&amp;""="","",IFERROR(SUMIFS('المواعيد'!$G$6:$G$1005,'المواعيد'!$C$6:$C$1005,A187&amp;"",'المواعيد'!$M$6:$M$1005,1)/COUNTIFS('المواعيد'!$C$6:$C$1005,A187&amp;"",'المواعيد'!$M$6:$M$1005,1),""))</f>
        <v/>
      </c>
      <c r="K187" s="6">
        <f>IF(A187&amp;""="","",IF(NOT(ISNUMBER(J187)),"",IF(J187&lt;'الإعدادات'!$B$4,IF(COUNTIFS('المواعيد'!$C$6:$C$1005,A187&amp;"",'المواعيد'!$A$6:$A$1005,"&gt;="&amp;J187,'المواعيد'!$F$6:$F$1005,"حضر")=0,"متأخر عن المتابعة","تمت"),"قادمة")))</f>
        <v/>
      </c>
      <c r="L187" s="17">
        <f>IF(K187="متأخر عن المتابعة",COUNTIFS($K$6:$K$205,"متأخر عن المتابعة",$J$6:$J$205,"&lt;"&amp;J187)+COUNTIFS($K$6:K187,"متأخر عن المتابعة",$J$6:J187,J187),"")</f>
        <v/>
      </c>
    </row>
    <row r="188">
      <c r="A188" s="5" t="n"/>
      <c r="B188" s="5" t="n"/>
      <c r="C188" s="16" t="n"/>
      <c r="D188" s="13" t="n"/>
      <c r="E188" s="17">
        <f>IF(A188&amp;""="","",COUNTIFS('المواعيد'!$C$6:$C$1005,A188&amp;"",'المواعيد'!$F$6:$F$1005,"حضر"))</f>
        <v/>
      </c>
      <c r="F188" s="18">
        <f>IF(A188&amp;""="","",SUMIFS('المواعيد'!$J$6:$J$1005,'المواعيد'!$C$6:$C$1005,A188&amp;""))</f>
        <v/>
      </c>
      <c r="G188" s="18">
        <f>IF(A188&amp;""="","",SUMIFS('المواعيد'!$E$6:$E$1005,'المواعيد'!$C$6:$C$1005,A188&amp;""))</f>
        <v/>
      </c>
      <c r="H188" s="18">
        <f>IF(A188&amp;""="","",ROUND(F188-G188,2))</f>
        <v/>
      </c>
      <c r="I188" s="19">
        <f>IF(A188&amp;""="","",IFERROR(SUMIFS('المواعيد'!$A$6:$A$1005,'المواعيد'!$C$6:$C$1005,A188&amp;"",'المواعيد'!$N$6:$N$1005,1)/COUNTIFS('المواعيد'!$C$6:$C$1005,A188&amp;"",'المواعيد'!$N$6:$N$1005,1),""))</f>
        <v/>
      </c>
      <c r="J188" s="19">
        <f>IF(A188&amp;""="","",IFERROR(SUMIFS('المواعيد'!$G$6:$G$1005,'المواعيد'!$C$6:$C$1005,A188&amp;"",'المواعيد'!$M$6:$M$1005,1)/COUNTIFS('المواعيد'!$C$6:$C$1005,A188&amp;"",'المواعيد'!$M$6:$M$1005,1),""))</f>
        <v/>
      </c>
      <c r="K188" s="6">
        <f>IF(A188&amp;""="","",IF(NOT(ISNUMBER(J188)),"",IF(J188&lt;'الإعدادات'!$B$4,IF(COUNTIFS('المواعيد'!$C$6:$C$1005,A188&amp;"",'المواعيد'!$A$6:$A$1005,"&gt;="&amp;J188,'المواعيد'!$F$6:$F$1005,"حضر")=0,"متأخر عن المتابعة","تمت"),"قادمة")))</f>
        <v/>
      </c>
      <c r="L188" s="17">
        <f>IF(K188="متأخر عن المتابعة",COUNTIFS($K$6:$K$205,"متأخر عن المتابعة",$J$6:$J$205,"&lt;"&amp;J188)+COUNTIFS($K$6:K188,"متأخر عن المتابعة",$J$6:J188,J188),"")</f>
        <v/>
      </c>
    </row>
    <row r="189">
      <c r="A189" s="5" t="n"/>
      <c r="B189" s="5" t="n"/>
      <c r="C189" s="16" t="n"/>
      <c r="D189" s="13" t="n"/>
      <c r="E189" s="17">
        <f>IF(A189&amp;""="","",COUNTIFS('المواعيد'!$C$6:$C$1005,A189&amp;"",'المواعيد'!$F$6:$F$1005,"حضر"))</f>
        <v/>
      </c>
      <c r="F189" s="18">
        <f>IF(A189&amp;""="","",SUMIFS('المواعيد'!$J$6:$J$1005,'المواعيد'!$C$6:$C$1005,A189&amp;""))</f>
        <v/>
      </c>
      <c r="G189" s="18">
        <f>IF(A189&amp;""="","",SUMIFS('المواعيد'!$E$6:$E$1005,'المواعيد'!$C$6:$C$1005,A189&amp;""))</f>
        <v/>
      </c>
      <c r="H189" s="18">
        <f>IF(A189&amp;""="","",ROUND(F189-G189,2))</f>
        <v/>
      </c>
      <c r="I189" s="19">
        <f>IF(A189&amp;""="","",IFERROR(SUMIFS('المواعيد'!$A$6:$A$1005,'المواعيد'!$C$6:$C$1005,A189&amp;"",'المواعيد'!$N$6:$N$1005,1)/COUNTIFS('المواعيد'!$C$6:$C$1005,A189&amp;"",'المواعيد'!$N$6:$N$1005,1),""))</f>
        <v/>
      </c>
      <c r="J189" s="19">
        <f>IF(A189&amp;""="","",IFERROR(SUMIFS('المواعيد'!$G$6:$G$1005,'المواعيد'!$C$6:$C$1005,A189&amp;"",'المواعيد'!$M$6:$M$1005,1)/COUNTIFS('المواعيد'!$C$6:$C$1005,A189&amp;"",'المواعيد'!$M$6:$M$1005,1),""))</f>
        <v/>
      </c>
      <c r="K189" s="6">
        <f>IF(A189&amp;""="","",IF(NOT(ISNUMBER(J189)),"",IF(J189&lt;'الإعدادات'!$B$4,IF(COUNTIFS('المواعيد'!$C$6:$C$1005,A189&amp;"",'المواعيد'!$A$6:$A$1005,"&gt;="&amp;J189,'المواعيد'!$F$6:$F$1005,"حضر")=0,"متأخر عن المتابعة","تمت"),"قادمة")))</f>
        <v/>
      </c>
      <c r="L189" s="17">
        <f>IF(K189="متأخر عن المتابعة",COUNTIFS($K$6:$K$205,"متأخر عن المتابعة",$J$6:$J$205,"&lt;"&amp;J189)+COUNTIFS($K$6:K189,"متأخر عن المتابعة",$J$6:J189,J189),"")</f>
        <v/>
      </c>
    </row>
    <row r="190">
      <c r="A190" s="5" t="n"/>
      <c r="B190" s="5" t="n"/>
      <c r="C190" s="16" t="n"/>
      <c r="D190" s="13" t="n"/>
      <c r="E190" s="17">
        <f>IF(A190&amp;""="","",COUNTIFS('المواعيد'!$C$6:$C$1005,A190&amp;"",'المواعيد'!$F$6:$F$1005,"حضر"))</f>
        <v/>
      </c>
      <c r="F190" s="18">
        <f>IF(A190&amp;""="","",SUMIFS('المواعيد'!$J$6:$J$1005,'المواعيد'!$C$6:$C$1005,A190&amp;""))</f>
        <v/>
      </c>
      <c r="G190" s="18">
        <f>IF(A190&amp;""="","",SUMIFS('المواعيد'!$E$6:$E$1005,'المواعيد'!$C$6:$C$1005,A190&amp;""))</f>
        <v/>
      </c>
      <c r="H190" s="18">
        <f>IF(A190&amp;""="","",ROUND(F190-G190,2))</f>
        <v/>
      </c>
      <c r="I190" s="19">
        <f>IF(A190&amp;""="","",IFERROR(SUMIFS('المواعيد'!$A$6:$A$1005,'المواعيد'!$C$6:$C$1005,A190&amp;"",'المواعيد'!$N$6:$N$1005,1)/COUNTIFS('المواعيد'!$C$6:$C$1005,A190&amp;"",'المواعيد'!$N$6:$N$1005,1),""))</f>
        <v/>
      </c>
      <c r="J190" s="19">
        <f>IF(A190&amp;""="","",IFERROR(SUMIFS('المواعيد'!$G$6:$G$1005,'المواعيد'!$C$6:$C$1005,A190&amp;"",'المواعيد'!$M$6:$M$1005,1)/COUNTIFS('المواعيد'!$C$6:$C$1005,A190&amp;"",'المواعيد'!$M$6:$M$1005,1),""))</f>
        <v/>
      </c>
      <c r="K190" s="6">
        <f>IF(A190&amp;""="","",IF(NOT(ISNUMBER(J190)),"",IF(J190&lt;'الإعدادات'!$B$4,IF(COUNTIFS('المواعيد'!$C$6:$C$1005,A190&amp;"",'المواعيد'!$A$6:$A$1005,"&gt;="&amp;J190,'المواعيد'!$F$6:$F$1005,"حضر")=0,"متأخر عن المتابعة","تمت"),"قادمة")))</f>
        <v/>
      </c>
      <c r="L190" s="17">
        <f>IF(K190="متأخر عن المتابعة",COUNTIFS($K$6:$K$205,"متأخر عن المتابعة",$J$6:$J$205,"&lt;"&amp;J190)+COUNTIFS($K$6:K190,"متأخر عن المتابعة",$J$6:J190,J190),"")</f>
        <v/>
      </c>
    </row>
    <row r="191">
      <c r="A191" s="5" t="n"/>
      <c r="B191" s="5" t="n"/>
      <c r="C191" s="16" t="n"/>
      <c r="D191" s="13" t="n"/>
      <c r="E191" s="17">
        <f>IF(A191&amp;""="","",COUNTIFS('المواعيد'!$C$6:$C$1005,A191&amp;"",'المواعيد'!$F$6:$F$1005,"حضر"))</f>
        <v/>
      </c>
      <c r="F191" s="18">
        <f>IF(A191&amp;""="","",SUMIFS('المواعيد'!$J$6:$J$1005,'المواعيد'!$C$6:$C$1005,A191&amp;""))</f>
        <v/>
      </c>
      <c r="G191" s="18">
        <f>IF(A191&amp;""="","",SUMIFS('المواعيد'!$E$6:$E$1005,'المواعيد'!$C$6:$C$1005,A191&amp;""))</f>
        <v/>
      </c>
      <c r="H191" s="18">
        <f>IF(A191&amp;""="","",ROUND(F191-G191,2))</f>
        <v/>
      </c>
      <c r="I191" s="19">
        <f>IF(A191&amp;""="","",IFERROR(SUMIFS('المواعيد'!$A$6:$A$1005,'المواعيد'!$C$6:$C$1005,A191&amp;"",'المواعيد'!$N$6:$N$1005,1)/COUNTIFS('المواعيد'!$C$6:$C$1005,A191&amp;"",'المواعيد'!$N$6:$N$1005,1),""))</f>
        <v/>
      </c>
      <c r="J191" s="19">
        <f>IF(A191&amp;""="","",IFERROR(SUMIFS('المواعيد'!$G$6:$G$1005,'المواعيد'!$C$6:$C$1005,A191&amp;"",'المواعيد'!$M$6:$M$1005,1)/COUNTIFS('المواعيد'!$C$6:$C$1005,A191&amp;"",'المواعيد'!$M$6:$M$1005,1),""))</f>
        <v/>
      </c>
      <c r="K191" s="6">
        <f>IF(A191&amp;""="","",IF(NOT(ISNUMBER(J191)),"",IF(J191&lt;'الإعدادات'!$B$4,IF(COUNTIFS('المواعيد'!$C$6:$C$1005,A191&amp;"",'المواعيد'!$A$6:$A$1005,"&gt;="&amp;J191,'المواعيد'!$F$6:$F$1005,"حضر")=0,"متأخر عن المتابعة","تمت"),"قادمة")))</f>
        <v/>
      </c>
      <c r="L191" s="17">
        <f>IF(K191="متأخر عن المتابعة",COUNTIFS($K$6:$K$205,"متأخر عن المتابعة",$J$6:$J$205,"&lt;"&amp;J191)+COUNTIFS($K$6:K191,"متأخر عن المتابعة",$J$6:J191,J191),"")</f>
        <v/>
      </c>
    </row>
    <row r="192">
      <c r="A192" s="5" t="n"/>
      <c r="B192" s="5" t="n"/>
      <c r="C192" s="16" t="n"/>
      <c r="D192" s="13" t="n"/>
      <c r="E192" s="17">
        <f>IF(A192&amp;""="","",COUNTIFS('المواعيد'!$C$6:$C$1005,A192&amp;"",'المواعيد'!$F$6:$F$1005,"حضر"))</f>
        <v/>
      </c>
      <c r="F192" s="18">
        <f>IF(A192&amp;""="","",SUMIFS('المواعيد'!$J$6:$J$1005,'المواعيد'!$C$6:$C$1005,A192&amp;""))</f>
        <v/>
      </c>
      <c r="G192" s="18">
        <f>IF(A192&amp;""="","",SUMIFS('المواعيد'!$E$6:$E$1005,'المواعيد'!$C$6:$C$1005,A192&amp;""))</f>
        <v/>
      </c>
      <c r="H192" s="18">
        <f>IF(A192&amp;""="","",ROUND(F192-G192,2))</f>
        <v/>
      </c>
      <c r="I192" s="19">
        <f>IF(A192&amp;""="","",IFERROR(SUMIFS('المواعيد'!$A$6:$A$1005,'المواعيد'!$C$6:$C$1005,A192&amp;"",'المواعيد'!$N$6:$N$1005,1)/COUNTIFS('المواعيد'!$C$6:$C$1005,A192&amp;"",'المواعيد'!$N$6:$N$1005,1),""))</f>
        <v/>
      </c>
      <c r="J192" s="19">
        <f>IF(A192&amp;""="","",IFERROR(SUMIFS('المواعيد'!$G$6:$G$1005,'المواعيد'!$C$6:$C$1005,A192&amp;"",'المواعيد'!$M$6:$M$1005,1)/COUNTIFS('المواعيد'!$C$6:$C$1005,A192&amp;"",'المواعيد'!$M$6:$M$1005,1),""))</f>
        <v/>
      </c>
      <c r="K192" s="6">
        <f>IF(A192&amp;""="","",IF(NOT(ISNUMBER(J192)),"",IF(J192&lt;'الإعدادات'!$B$4,IF(COUNTIFS('المواعيد'!$C$6:$C$1005,A192&amp;"",'المواعيد'!$A$6:$A$1005,"&gt;="&amp;J192,'المواعيد'!$F$6:$F$1005,"حضر")=0,"متأخر عن المتابعة","تمت"),"قادمة")))</f>
        <v/>
      </c>
      <c r="L192" s="17">
        <f>IF(K192="متأخر عن المتابعة",COUNTIFS($K$6:$K$205,"متأخر عن المتابعة",$J$6:$J$205,"&lt;"&amp;J192)+COUNTIFS($K$6:K192,"متأخر عن المتابعة",$J$6:J192,J192),"")</f>
        <v/>
      </c>
    </row>
    <row r="193">
      <c r="A193" s="5" t="n"/>
      <c r="B193" s="5" t="n"/>
      <c r="C193" s="16" t="n"/>
      <c r="D193" s="13" t="n"/>
      <c r="E193" s="17">
        <f>IF(A193&amp;""="","",COUNTIFS('المواعيد'!$C$6:$C$1005,A193&amp;"",'المواعيد'!$F$6:$F$1005,"حضر"))</f>
        <v/>
      </c>
      <c r="F193" s="18">
        <f>IF(A193&amp;""="","",SUMIFS('المواعيد'!$J$6:$J$1005,'المواعيد'!$C$6:$C$1005,A193&amp;""))</f>
        <v/>
      </c>
      <c r="G193" s="18">
        <f>IF(A193&amp;""="","",SUMIFS('المواعيد'!$E$6:$E$1005,'المواعيد'!$C$6:$C$1005,A193&amp;""))</f>
        <v/>
      </c>
      <c r="H193" s="18">
        <f>IF(A193&amp;""="","",ROUND(F193-G193,2))</f>
        <v/>
      </c>
      <c r="I193" s="19">
        <f>IF(A193&amp;""="","",IFERROR(SUMIFS('المواعيد'!$A$6:$A$1005,'المواعيد'!$C$6:$C$1005,A193&amp;"",'المواعيد'!$N$6:$N$1005,1)/COUNTIFS('المواعيد'!$C$6:$C$1005,A193&amp;"",'المواعيد'!$N$6:$N$1005,1),""))</f>
        <v/>
      </c>
      <c r="J193" s="19">
        <f>IF(A193&amp;""="","",IFERROR(SUMIFS('المواعيد'!$G$6:$G$1005,'المواعيد'!$C$6:$C$1005,A193&amp;"",'المواعيد'!$M$6:$M$1005,1)/COUNTIFS('المواعيد'!$C$6:$C$1005,A193&amp;"",'المواعيد'!$M$6:$M$1005,1),""))</f>
        <v/>
      </c>
      <c r="K193" s="6">
        <f>IF(A193&amp;""="","",IF(NOT(ISNUMBER(J193)),"",IF(J193&lt;'الإعدادات'!$B$4,IF(COUNTIFS('المواعيد'!$C$6:$C$1005,A193&amp;"",'المواعيد'!$A$6:$A$1005,"&gt;="&amp;J193,'المواعيد'!$F$6:$F$1005,"حضر")=0,"متأخر عن المتابعة","تمت"),"قادمة")))</f>
        <v/>
      </c>
      <c r="L193" s="17">
        <f>IF(K193="متأخر عن المتابعة",COUNTIFS($K$6:$K$205,"متأخر عن المتابعة",$J$6:$J$205,"&lt;"&amp;J193)+COUNTIFS($K$6:K193,"متأخر عن المتابعة",$J$6:J193,J193),"")</f>
        <v/>
      </c>
    </row>
    <row r="194">
      <c r="A194" s="5" t="n"/>
      <c r="B194" s="5" t="n"/>
      <c r="C194" s="16" t="n"/>
      <c r="D194" s="13" t="n"/>
      <c r="E194" s="17">
        <f>IF(A194&amp;""="","",COUNTIFS('المواعيد'!$C$6:$C$1005,A194&amp;"",'المواعيد'!$F$6:$F$1005,"حضر"))</f>
        <v/>
      </c>
      <c r="F194" s="18">
        <f>IF(A194&amp;""="","",SUMIFS('المواعيد'!$J$6:$J$1005,'المواعيد'!$C$6:$C$1005,A194&amp;""))</f>
        <v/>
      </c>
      <c r="G194" s="18">
        <f>IF(A194&amp;""="","",SUMIFS('المواعيد'!$E$6:$E$1005,'المواعيد'!$C$6:$C$1005,A194&amp;""))</f>
        <v/>
      </c>
      <c r="H194" s="18">
        <f>IF(A194&amp;""="","",ROUND(F194-G194,2))</f>
        <v/>
      </c>
      <c r="I194" s="19">
        <f>IF(A194&amp;""="","",IFERROR(SUMIFS('المواعيد'!$A$6:$A$1005,'المواعيد'!$C$6:$C$1005,A194&amp;"",'المواعيد'!$N$6:$N$1005,1)/COUNTIFS('المواعيد'!$C$6:$C$1005,A194&amp;"",'المواعيد'!$N$6:$N$1005,1),""))</f>
        <v/>
      </c>
      <c r="J194" s="19">
        <f>IF(A194&amp;""="","",IFERROR(SUMIFS('المواعيد'!$G$6:$G$1005,'المواعيد'!$C$6:$C$1005,A194&amp;"",'المواعيد'!$M$6:$M$1005,1)/COUNTIFS('المواعيد'!$C$6:$C$1005,A194&amp;"",'المواعيد'!$M$6:$M$1005,1),""))</f>
        <v/>
      </c>
      <c r="K194" s="6">
        <f>IF(A194&amp;""="","",IF(NOT(ISNUMBER(J194)),"",IF(J194&lt;'الإعدادات'!$B$4,IF(COUNTIFS('المواعيد'!$C$6:$C$1005,A194&amp;"",'المواعيد'!$A$6:$A$1005,"&gt;="&amp;J194,'المواعيد'!$F$6:$F$1005,"حضر")=0,"متأخر عن المتابعة","تمت"),"قادمة")))</f>
        <v/>
      </c>
      <c r="L194" s="17">
        <f>IF(K194="متأخر عن المتابعة",COUNTIFS($K$6:$K$205,"متأخر عن المتابعة",$J$6:$J$205,"&lt;"&amp;J194)+COUNTIFS($K$6:K194,"متأخر عن المتابعة",$J$6:J194,J194),"")</f>
        <v/>
      </c>
    </row>
    <row r="195">
      <c r="A195" s="5" t="n"/>
      <c r="B195" s="5" t="n"/>
      <c r="C195" s="16" t="n"/>
      <c r="D195" s="13" t="n"/>
      <c r="E195" s="17">
        <f>IF(A195&amp;""="","",COUNTIFS('المواعيد'!$C$6:$C$1005,A195&amp;"",'المواعيد'!$F$6:$F$1005,"حضر"))</f>
        <v/>
      </c>
      <c r="F195" s="18">
        <f>IF(A195&amp;""="","",SUMIFS('المواعيد'!$J$6:$J$1005,'المواعيد'!$C$6:$C$1005,A195&amp;""))</f>
        <v/>
      </c>
      <c r="G195" s="18">
        <f>IF(A195&amp;""="","",SUMIFS('المواعيد'!$E$6:$E$1005,'المواعيد'!$C$6:$C$1005,A195&amp;""))</f>
        <v/>
      </c>
      <c r="H195" s="18">
        <f>IF(A195&amp;""="","",ROUND(F195-G195,2))</f>
        <v/>
      </c>
      <c r="I195" s="19">
        <f>IF(A195&amp;""="","",IFERROR(SUMIFS('المواعيد'!$A$6:$A$1005,'المواعيد'!$C$6:$C$1005,A195&amp;"",'المواعيد'!$N$6:$N$1005,1)/COUNTIFS('المواعيد'!$C$6:$C$1005,A195&amp;"",'المواعيد'!$N$6:$N$1005,1),""))</f>
        <v/>
      </c>
      <c r="J195" s="19">
        <f>IF(A195&amp;""="","",IFERROR(SUMIFS('المواعيد'!$G$6:$G$1005,'المواعيد'!$C$6:$C$1005,A195&amp;"",'المواعيد'!$M$6:$M$1005,1)/COUNTIFS('المواعيد'!$C$6:$C$1005,A195&amp;"",'المواعيد'!$M$6:$M$1005,1),""))</f>
        <v/>
      </c>
      <c r="K195" s="6">
        <f>IF(A195&amp;""="","",IF(NOT(ISNUMBER(J195)),"",IF(J195&lt;'الإعدادات'!$B$4,IF(COUNTIFS('المواعيد'!$C$6:$C$1005,A195&amp;"",'المواعيد'!$A$6:$A$1005,"&gt;="&amp;J195,'المواعيد'!$F$6:$F$1005,"حضر")=0,"متأخر عن المتابعة","تمت"),"قادمة")))</f>
        <v/>
      </c>
      <c r="L195" s="17">
        <f>IF(K195="متأخر عن المتابعة",COUNTIFS($K$6:$K$205,"متأخر عن المتابعة",$J$6:$J$205,"&lt;"&amp;J195)+COUNTIFS($K$6:K195,"متأخر عن المتابعة",$J$6:J195,J195),"")</f>
        <v/>
      </c>
    </row>
    <row r="196">
      <c r="A196" s="5" t="n"/>
      <c r="B196" s="5" t="n"/>
      <c r="C196" s="16" t="n"/>
      <c r="D196" s="13" t="n"/>
      <c r="E196" s="17">
        <f>IF(A196&amp;""="","",COUNTIFS('المواعيد'!$C$6:$C$1005,A196&amp;"",'المواعيد'!$F$6:$F$1005,"حضر"))</f>
        <v/>
      </c>
      <c r="F196" s="18">
        <f>IF(A196&amp;""="","",SUMIFS('المواعيد'!$J$6:$J$1005,'المواعيد'!$C$6:$C$1005,A196&amp;""))</f>
        <v/>
      </c>
      <c r="G196" s="18">
        <f>IF(A196&amp;""="","",SUMIFS('المواعيد'!$E$6:$E$1005,'المواعيد'!$C$6:$C$1005,A196&amp;""))</f>
        <v/>
      </c>
      <c r="H196" s="18">
        <f>IF(A196&amp;""="","",ROUND(F196-G196,2))</f>
        <v/>
      </c>
      <c r="I196" s="19">
        <f>IF(A196&amp;""="","",IFERROR(SUMIFS('المواعيد'!$A$6:$A$1005,'المواعيد'!$C$6:$C$1005,A196&amp;"",'المواعيد'!$N$6:$N$1005,1)/COUNTIFS('المواعيد'!$C$6:$C$1005,A196&amp;"",'المواعيد'!$N$6:$N$1005,1),""))</f>
        <v/>
      </c>
      <c r="J196" s="19">
        <f>IF(A196&amp;""="","",IFERROR(SUMIFS('المواعيد'!$G$6:$G$1005,'المواعيد'!$C$6:$C$1005,A196&amp;"",'المواعيد'!$M$6:$M$1005,1)/COUNTIFS('المواعيد'!$C$6:$C$1005,A196&amp;"",'المواعيد'!$M$6:$M$1005,1),""))</f>
        <v/>
      </c>
      <c r="K196" s="6">
        <f>IF(A196&amp;""="","",IF(NOT(ISNUMBER(J196)),"",IF(J196&lt;'الإعدادات'!$B$4,IF(COUNTIFS('المواعيد'!$C$6:$C$1005,A196&amp;"",'المواعيد'!$A$6:$A$1005,"&gt;="&amp;J196,'المواعيد'!$F$6:$F$1005,"حضر")=0,"متأخر عن المتابعة","تمت"),"قادمة")))</f>
        <v/>
      </c>
      <c r="L196" s="17">
        <f>IF(K196="متأخر عن المتابعة",COUNTIFS($K$6:$K$205,"متأخر عن المتابعة",$J$6:$J$205,"&lt;"&amp;J196)+COUNTIFS($K$6:K196,"متأخر عن المتابعة",$J$6:J196,J196),"")</f>
        <v/>
      </c>
    </row>
    <row r="197">
      <c r="A197" s="5" t="n"/>
      <c r="B197" s="5" t="n"/>
      <c r="C197" s="16" t="n"/>
      <c r="D197" s="13" t="n"/>
      <c r="E197" s="17">
        <f>IF(A197&amp;""="","",COUNTIFS('المواعيد'!$C$6:$C$1005,A197&amp;"",'المواعيد'!$F$6:$F$1005,"حضر"))</f>
        <v/>
      </c>
      <c r="F197" s="18">
        <f>IF(A197&amp;""="","",SUMIFS('المواعيد'!$J$6:$J$1005,'المواعيد'!$C$6:$C$1005,A197&amp;""))</f>
        <v/>
      </c>
      <c r="G197" s="18">
        <f>IF(A197&amp;""="","",SUMIFS('المواعيد'!$E$6:$E$1005,'المواعيد'!$C$6:$C$1005,A197&amp;""))</f>
        <v/>
      </c>
      <c r="H197" s="18">
        <f>IF(A197&amp;""="","",ROUND(F197-G197,2))</f>
        <v/>
      </c>
      <c r="I197" s="19">
        <f>IF(A197&amp;""="","",IFERROR(SUMIFS('المواعيد'!$A$6:$A$1005,'المواعيد'!$C$6:$C$1005,A197&amp;"",'المواعيد'!$N$6:$N$1005,1)/COUNTIFS('المواعيد'!$C$6:$C$1005,A197&amp;"",'المواعيد'!$N$6:$N$1005,1),""))</f>
        <v/>
      </c>
      <c r="J197" s="19">
        <f>IF(A197&amp;""="","",IFERROR(SUMIFS('المواعيد'!$G$6:$G$1005,'المواعيد'!$C$6:$C$1005,A197&amp;"",'المواعيد'!$M$6:$M$1005,1)/COUNTIFS('المواعيد'!$C$6:$C$1005,A197&amp;"",'المواعيد'!$M$6:$M$1005,1),""))</f>
        <v/>
      </c>
      <c r="K197" s="6">
        <f>IF(A197&amp;""="","",IF(NOT(ISNUMBER(J197)),"",IF(J197&lt;'الإعدادات'!$B$4,IF(COUNTIFS('المواعيد'!$C$6:$C$1005,A197&amp;"",'المواعيد'!$A$6:$A$1005,"&gt;="&amp;J197,'المواعيد'!$F$6:$F$1005,"حضر")=0,"متأخر عن المتابعة","تمت"),"قادمة")))</f>
        <v/>
      </c>
      <c r="L197" s="17">
        <f>IF(K197="متأخر عن المتابعة",COUNTIFS($K$6:$K$205,"متأخر عن المتابعة",$J$6:$J$205,"&lt;"&amp;J197)+COUNTIFS($K$6:K197,"متأخر عن المتابعة",$J$6:J197,J197),"")</f>
        <v/>
      </c>
    </row>
    <row r="198">
      <c r="A198" s="5" t="n"/>
      <c r="B198" s="5" t="n"/>
      <c r="C198" s="16" t="n"/>
      <c r="D198" s="13" t="n"/>
      <c r="E198" s="17">
        <f>IF(A198&amp;""="","",COUNTIFS('المواعيد'!$C$6:$C$1005,A198&amp;"",'المواعيد'!$F$6:$F$1005,"حضر"))</f>
        <v/>
      </c>
      <c r="F198" s="18">
        <f>IF(A198&amp;""="","",SUMIFS('المواعيد'!$J$6:$J$1005,'المواعيد'!$C$6:$C$1005,A198&amp;""))</f>
        <v/>
      </c>
      <c r="G198" s="18">
        <f>IF(A198&amp;""="","",SUMIFS('المواعيد'!$E$6:$E$1005,'المواعيد'!$C$6:$C$1005,A198&amp;""))</f>
        <v/>
      </c>
      <c r="H198" s="18">
        <f>IF(A198&amp;""="","",ROUND(F198-G198,2))</f>
        <v/>
      </c>
      <c r="I198" s="19">
        <f>IF(A198&amp;""="","",IFERROR(SUMIFS('المواعيد'!$A$6:$A$1005,'المواعيد'!$C$6:$C$1005,A198&amp;"",'المواعيد'!$N$6:$N$1005,1)/COUNTIFS('المواعيد'!$C$6:$C$1005,A198&amp;"",'المواعيد'!$N$6:$N$1005,1),""))</f>
        <v/>
      </c>
      <c r="J198" s="19">
        <f>IF(A198&amp;""="","",IFERROR(SUMIFS('المواعيد'!$G$6:$G$1005,'المواعيد'!$C$6:$C$1005,A198&amp;"",'المواعيد'!$M$6:$M$1005,1)/COUNTIFS('المواعيد'!$C$6:$C$1005,A198&amp;"",'المواعيد'!$M$6:$M$1005,1),""))</f>
        <v/>
      </c>
      <c r="K198" s="6">
        <f>IF(A198&amp;""="","",IF(NOT(ISNUMBER(J198)),"",IF(J198&lt;'الإعدادات'!$B$4,IF(COUNTIFS('المواعيد'!$C$6:$C$1005,A198&amp;"",'المواعيد'!$A$6:$A$1005,"&gt;="&amp;J198,'المواعيد'!$F$6:$F$1005,"حضر")=0,"متأخر عن المتابعة","تمت"),"قادمة")))</f>
        <v/>
      </c>
      <c r="L198" s="17">
        <f>IF(K198="متأخر عن المتابعة",COUNTIFS($K$6:$K$205,"متأخر عن المتابعة",$J$6:$J$205,"&lt;"&amp;J198)+COUNTIFS($K$6:K198,"متأخر عن المتابعة",$J$6:J198,J198),"")</f>
        <v/>
      </c>
    </row>
    <row r="199">
      <c r="A199" s="5" t="n"/>
      <c r="B199" s="5" t="n"/>
      <c r="C199" s="16" t="n"/>
      <c r="D199" s="13" t="n"/>
      <c r="E199" s="17">
        <f>IF(A199&amp;""="","",COUNTIFS('المواعيد'!$C$6:$C$1005,A199&amp;"",'المواعيد'!$F$6:$F$1005,"حضر"))</f>
        <v/>
      </c>
      <c r="F199" s="18">
        <f>IF(A199&amp;""="","",SUMIFS('المواعيد'!$J$6:$J$1005,'المواعيد'!$C$6:$C$1005,A199&amp;""))</f>
        <v/>
      </c>
      <c r="G199" s="18">
        <f>IF(A199&amp;""="","",SUMIFS('المواعيد'!$E$6:$E$1005,'المواعيد'!$C$6:$C$1005,A199&amp;""))</f>
        <v/>
      </c>
      <c r="H199" s="18">
        <f>IF(A199&amp;""="","",ROUND(F199-G199,2))</f>
        <v/>
      </c>
      <c r="I199" s="19">
        <f>IF(A199&amp;""="","",IFERROR(SUMIFS('المواعيد'!$A$6:$A$1005,'المواعيد'!$C$6:$C$1005,A199&amp;"",'المواعيد'!$N$6:$N$1005,1)/COUNTIFS('المواعيد'!$C$6:$C$1005,A199&amp;"",'المواعيد'!$N$6:$N$1005,1),""))</f>
        <v/>
      </c>
      <c r="J199" s="19">
        <f>IF(A199&amp;""="","",IFERROR(SUMIFS('المواعيد'!$G$6:$G$1005,'المواعيد'!$C$6:$C$1005,A199&amp;"",'المواعيد'!$M$6:$M$1005,1)/COUNTIFS('المواعيد'!$C$6:$C$1005,A199&amp;"",'المواعيد'!$M$6:$M$1005,1),""))</f>
        <v/>
      </c>
      <c r="K199" s="6">
        <f>IF(A199&amp;""="","",IF(NOT(ISNUMBER(J199)),"",IF(J199&lt;'الإعدادات'!$B$4,IF(COUNTIFS('المواعيد'!$C$6:$C$1005,A199&amp;"",'المواعيد'!$A$6:$A$1005,"&gt;="&amp;J199,'المواعيد'!$F$6:$F$1005,"حضر")=0,"متأخر عن المتابعة","تمت"),"قادمة")))</f>
        <v/>
      </c>
      <c r="L199" s="17">
        <f>IF(K199="متأخر عن المتابعة",COUNTIFS($K$6:$K$205,"متأخر عن المتابعة",$J$6:$J$205,"&lt;"&amp;J199)+COUNTIFS($K$6:K199,"متأخر عن المتابعة",$J$6:J199,J199),"")</f>
        <v/>
      </c>
    </row>
    <row r="200">
      <c r="A200" s="5" t="n"/>
      <c r="B200" s="5" t="n"/>
      <c r="C200" s="16" t="n"/>
      <c r="D200" s="13" t="n"/>
      <c r="E200" s="17">
        <f>IF(A200&amp;""="","",COUNTIFS('المواعيد'!$C$6:$C$1005,A200&amp;"",'المواعيد'!$F$6:$F$1005,"حضر"))</f>
        <v/>
      </c>
      <c r="F200" s="18">
        <f>IF(A200&amp;""="","",SUMIFS('المواعيد'!$J$6:$J$1005,'المواعيد'!$C$6:$C$1005,A200&amp;""))</f>
        <v/>
      </c>
      <c r="G200" s="18">
        <f>IF(A200&amp;""="","",SUMIFS('المواعيد'!$E$6:$E$1005,'المواعيد'!$C$6:$C$1005,A200&amp;""))</f>
        <v/>
      </c>
      <c r="H200" s="18">
        <f>IF(A200&amp;""="","",ROUND(F200-G200,2))</f>
        <v/>
      </c>
      <c r="I200" s="19">
        <f>IF(A200&amp;""="","",IFERROR(SUMIFS('المواعيد'!$A$6:$A$1005,'المواعيد'!$C$6:$C$1005,A200&amp;"",'المواعيد'!$N$6:$N$1005,1)/COUNTIFS('المواعيد'!$C$6:$C$1005,A200&amp;"",'المواعيد'!$N$6:$N$1005,1),""))</f>
        <v/>
      </c>
      <c r="J200" s="19">
        <f>IF(A200&amp;""="","",IFERROR(SUMIFS('المواعيد'!$G$6:$G$1005,'المواعيد'!$C$6:$C$1005,A200&amp;"",'المواعيد'!$M$6:$M$1005,1)/COUNTIFS('المواعيد'!$C$6:$C$1005,A200&amp;"",'المواعيد'!$M$6:$M$1005,1),""))</f>
        <v/>
      </c>
      <c r="K200" s="6">
        <f>IF(A200&amp;""="","",IF(NOT(ISNUMBER(J200)),"",IF(J200&lt;'الإعدادات'!$B$4,IF(COUNTIFS('المواعيد'!$C$6:$C$1005,A200&amp;"",'المواعيد'!$A$6:$A$1005,"&gt;="&amp;J200,'المواعيد'!$F$6:$F$1005,"حضر")=0,"متأخر عن المتابعة","تمت"),"قادمة")))</f>
        <v/>
      </c>
      <c r="L200" s="17">
        <f>IF(K200="متأخر عن المتابعة",COUNTIFS($K$6:$K$205,"متأخر عن المتابعة",$J$6:$J$205,"&lt;"&amp;J200)+COUNTIFS($K$6:K200,"متأخر عن المتابعة",$J$6:J200,J200),"")</f>
        <v/>
      </c>
    </row>
    <row r="201">
      <c r="A201" s="5" t="n"/>
      <c r="B201" s="5" t="n"/>
      <c r="C201" s="16" t="n"/>
      <c r="D201" s="13" t="n"/>
      <c r="E201" s="17">
        <f>IF(A201&amp;""="","",COUNTIFS('المواعيد'!$C$6:$C$1005,A201&amp;"",'المواعيد'!$F$6:$F$1005,"حضر"))</f>
        <v/>
      </c>
      <c r="F201" s="18">
        <f>IF(A201&amp;""="","",SUMIFS('المواعيد'!$J$6:$J$1005,'المواعيد'!$C$6:$C$1005,A201&amp;""))</f>
        <v/>
      </c>
      <c r="G201" s="18">
        <f>IF(A201&amp;""="","",SUMIFS('المواعيد'!$E$6:$E$1005,'المواعيد'!$C$6:$C$1005,A201&amp;""))</f>
        <v/>
      </c>
      <c r="H201" s="18">
        <f>IF(A201&amp;""="","",ROUND(F201-G201,2))</f>
        <v/>
      </c>
      <c r="I201" s="19">
        <f>IF(A201&amp;""="","",IFERROR(SUMIFS('المواعيد'!$A$6:$A$1005,'المواعيد'!$C$6:$C$1005,A201&amp;"",'المواعيد'!$N$6:$N$1005,1)/COUNTIFS('المواعيد'!$C$6:$C$1005,A201&amp;"",'المواعيد'!$N$6:$N$1005,1),""))</f>
        <v/>
      </c>
      <c r="J201" s="19">
        <f>IF(A201&amp;""="","",IFERROR(SUMIFS('المواعيد'!$G$6:$G$1005,'المواعيد'!$C$6:$C$1005,A201&amp;"",'المواعيد'!$M$6:$M$1005,1)/COUNTIFS('المواعيد'!$C$6:$C$1005,A201&amp;"",'المواعيد'!$M$6:$M$1005,1),""))</f>
        <v/>
      </c>
      <c r="K201" s="6">
        <f>IF(A201&amp;""="","",IF(NOT(ISNUMBER(J201)),"",IF(J201&lt;'الإعدادات'!$B$4,IF(COUNTIFS('المواعيد'!$C$6:$C$1005,A201&amp;"",'المواعيد'!$A$6:$A$1005,"&gt;="&amp;J201,'المواعيد'!$F$6:$F$1005,"حضر")=0,"متأخر عن المتابعة","تمت"),"قادمة")))</f>
        <v/>
      </c>
      <c r="L201" s="17">
        <f>IF(K201="متأخر عن المتابعة",COUNTIFS($K$6:$K$205,"متأخر عن المتابعة",$J$6:$J$205,"&lt;"&amp;J201)+COUNTIFS($K$6:K201,"متأخر عن المتابعة",$J$6:J201,J201),"")</f>
        <v/>
      </c>
    </row>
    <row r="202">
      <c r="A202" s="5" t="n"/>
      <c r="B202" s="5" t="n"/>
      <c r="C202" s="16" t="n"/>
      <c r="D202" s="13" t="n"/>
      <c r="E202" s="17">
        <f>IF(A202&amp;""="","",COUNTIFS('المواعيد'!$C$6:$C$1005,A202&amp;"",'المواعيد'!$F$6:$F$1005,"حضر"))</f>
        <v/>
      </c>
      <c r="F202" s="18">
        <f>IF(A202&amp;""="","",SUMIFS('المواعيد'!$J$6:$J$1005,'المواعيد'!$C$6:$C$1005,A202&amp;""))</f>
        <v/>
      </c>
      <c r="G202" s="18">
        <f>IF(A202&amp;""="","",SUMIFS('المواعيد'!$E$6:$E$1005,'المواعيد'!$C$6:$C$1005,A202&amp;""))</f>
        <v/>
      </c>
      <c r="H202" s="18">
        <f>IF(A202&amp;""="","",ROUND(F202-G202,2))</f>
        <v/>
      </c>
      <c r="I202" s="19">
        <f>IF(A202&amp;""="","",IFERROR(SUMIFS('المواعيد'!$A$6:$A$1005,'المواعيد'!$C$6:$C$1005,A202&amp;"",'المواعيد'!$N$6:$N$1005,1)/COUNTIFS('المواعيد'!$C$6:$C$1005,A202&amp;"",'المواعيد'!$N$6:$N$1005,1),""))</f>
        <v/>
      </c>
      <c r="J202" s="19">
        <f>IF(A202&amp;""="","",IFERROR(SUMIFS('المواعيد'!$G$6:$G$1005,'المواعيد'!$C$6:$C$1005,A202&amp;"",'المواعيد'!$M$6:$M$1005,1)/COUNTIFS('المواعيد'!$C$6:$C$1005,A202&amp;"",'المواعيد'!$M$6:$M$1005,1),""))</f>
        <v/>
      </c>
      <c r="K202" s="6">
        <f>IF(A202&amp;""="","",IF(NOT(ISNUMBER(J202)),"",IF(J202&lt;'الإعدادات'!$B$4,IF(COUNTIFS('المواعيد'!$C$6:$C$1005,A202&amp;"",'المواعيد'!$A$6:$A$1005,"&gt;="&amp;J202,'المواعيد'!$F$6:$F$1005,"حضر")=0,"متأخر عن المتابعة","تمت"),"قادمة")))</f>
        <v/>
      </c>
      <c r="L202" s="17">
        <f>IF(K202="متأخر عن المتابعة",COUNTIFS($K$6:$K$205,"متأخر عن المتابعة",$J$6:$J$205,"&lt;"&amp;J202)+COUNTIFS($K$6:K202,"متأخر عن المتابعة",$J$6:J202,J202),"")</f>
        <v/>
      </c>
    </row>
    <row r="203">
      <c r="A203" s="5" t="n"/>
      <c r="B203" s="5" t="n"/>
      <c r="C203" s="16" t="n"/>
      <c r="D203" s="13" t="n"/>
      <c r="E203" s="17">
        <f>IF(A203&amp;""="","",COUNTIFS('المواعيد'!$C$6:$C$1005,A203&amp;"",'المواعيد'!$F$6:$F$1005,"حضر"))</f>
        <v/>
      </c>
      <c r="F203" s="18">
        <f>IF(A203&amp;""="","",SUMIFS('المواعيد'!$J$6:$J$1005,'المواعيد'!$C$6:$C$1005,A203&amp;""))</f>
        <v/>
      </c>
      <c r="G203" s="18">
        <f>IF(A203&amp;""="","",SUMIFS('المواعيد'!$E$6:$E$1005,'المواعيد'!$C$6:$C$1005,A203&amp;""))</f>
        <v/>
      </c>
      <c r="H203" s="18">
        <f>IF(A203&amp;""="","",ROUND(F203-G203,2))</f>
        <v/>
      </c>
      <c r="I203" s="19">
        <f>IF(A203&amp;""="","",IFERROR(SUMIFS('المواعيد'!$A$6:$A$1005,'المواعيد'!$C$6:$C$1005,A203&amp;"",'المواعيد'!$N$6:$N$1005,1)/COUNTIFS('المواعيد'!$C$6:$C$1005,A203&amp;"",'المواعيد'!$N$6:$N$1005,1),""))</f>
        <v/>
      </c>
      <c r="J203" s="19">
        <f>IF(A203&amp;""="","",IFERROR(SUMIFS('المواعيد'!$G$6:$G$1005,'المواعيد'!$C$6:$C$1005,A203&amp;"",'المواعيد'!$M$6:$M$1005,1)/COUNTIFS('المواعيد'!$C$6:$C$1005,A203&amp;"",'المواعيد'!$M$6:$M$1005,1),""))</f>
        <v/>
      </c>
      <c r="K203" s="6">
        <f>IF(A203&amp;""="","",IF(NOT(ISNUMBER(J203)),"",IF(J203&lt;'الإعدادات'!$B$4,IF(COUNTIFS('المواعيد'!$C$6:$C$1005,A203&amp;"",'المواعيد'!$A$6:$A$1005,"&gt;="&amp;J203,'المواعيد'!$F$6:$F$1005,"حضر")=0,"متأخر عن المتابعة","تمت"),"قادمة")))</f>
        <v/>
      </c>
      <c r="L203" s="17">
        <f>IF(K203="متأخر عن المتابعة",COUNTIFS($K$6:$K$205,"متأخر عن المتابعة",$J$6:$J$205,"&lt;"&amp;J203)+COUNTIFS($K$6:K203,"متأخر عن المتابعة",$J$6:J203,J203),"")</f>
        <v/>
      </c>
    </row>
    <row r="204">
      <c r="A204" s="5" t="n"/>
      <c r="B204" s="5" t="n"/>
      <c r="C204" s="16" t="n"/>
      <c r="D204" s="13" t="n"/>
      <c r="E204" s="17">
        <f>IF(A204&amp;""="","",COUNTIFS('المواعيد'!$C$6:$C$1005,A204&amp;"",'المواعيد'!$F$6:$F$1005,"حضر"))</f>
        <v/>
      </c>
      <c r="F204" s="18">
        <f>IF(A204&amp;""="","",SUMIFS('المواعيد'!$J$6:$J$1005,'المواعيد'!$C$6:$C$1005,A204&amp;""))</f>
        <v/>
      </c>
      <c r="G204" s="18">
        <f>IF(A204&amp;""="","",SUMIFS('المواعيد'!$E$6:$E$1005,'المواعيد'!$C$6:$C$1005,A204&amp;""))</f>
        <v/>
      </c>
      <c r="H204" s="18">
        <f>IF(A204&amp;""="","",ROUND(F204-G204,2))</f>
        <v/>
      </c>
      <c r="I204" s="19">
        <f>IF(A204&amp;""="","",IFERROR(SUMIFS('المواعيد'!$A$6:$A$1005,'المواعيد'!$C$6:$C$1005,A204&amp;"",'المواعيد'!$N$6:$N$1005,1)/COUNTIFS('المواعيد'!$C$6:$C$1005,A204&amp;"",'المواعيد'!$N$6:$N$1005,1),""))</f>
        <v/>
      </c>
      <c r="J204" s="19">
        <f>IF(A204&amp;""="","",IFERROR(SUMIFS('المواعيد'!$G$6:$G$1005,'المواعيد'!$C$6:$C$1005,A204&amp;"",'المواعيد'!$M$6:$M$1005,1)/COUNTIFS('المواعيد'!$C$6:$C$1005,A204&amp;"",'المواعيد'!$M$6:$M$1005,1),""))</f>
        <v/>
      </c>
      <c r="K204" s="6">
        <f>IF(A204&amp;""="","",IF(NOT(ISNUMBER(J204)),"",IF(J204&lt;'الإعدادات'!$B$4,IF(COUNTIFS('المواعيد'!$C$6:$C$1005,A204&amp;"",'المواعيد'!$A$6:$A$1005,"&gt;="&amp;J204,'المواعيد'!$F$6:$F$1005,"حضر")=0,"متأخر عن المتابعة","تمت"),"قادمة")))</f>
        <v/>
      </c>
      <c r="L204" s="17">
        <f>IF(K204="متأخر عن المتابعة",COUNTIFS($K$6:$K$205,"متأخر عن المتابعة",$J$6:$J$205,"&lt;"&amp;J204)+COUNTIFS($K$6:K204,"متأخر عن المتابعة",$J$6:J204,J204),"")</f>
        <v/>
      </c>
    </row>
    <row r="205">
      <c r="A205" s="5" t="n"/>
      <c r="B205" s="5" t="n"/>
      <c r="C205" s="16" t="n"/>
      <c r="D205" s="13" t="n"/>
      <c r="E205" s="17">
        <f>IF(A205&amp;""="","",COUNTIFS('المواعيد'!$C$6:$C$1005,A205&amp;"",'المواعيد'!$F$6:$F$1005,"حضر"))</f>
        <v/>
      </c>
      <c r="F205" s="18">
        <f>IF(A205&amp;""="","",SUMIFS('المواعيد'!$J$6:$J$1005,'المواعيد'!$C$6:$C$1005,A205&amp;""))</f>
        <v/>
      </c>
      <c r="G205" s="18">
        <f>IF(A205&amp;""="","",SUMIFS('المواعيد'!$E$6:$E$1005,'المواعيد'!$C$6:$C$1005,A205&amp;""))</f>
        <v/>
      </c>
      <c r="H205" s="18">
        <f>IF(A205&amp;""="","",ROUND(F205-G205,2))</f>
        <v/>
      </c>
      <c r="I205" s="19">
        <f>IF(A205&amp;""="","",IFERROR(SUMIFS('المواعيد'!$A$6:$A$1005,'المواعيد'!$C$6:$C$1005,A205&amp;"",'المواعيد'!$N$6:$N$1005,1)/COUNTIFS('المواعيد'!$C$6:$C$1005,A205&amp;"",'المواعيد'!$N$6:$N$1005,1),""))</f>
        <v/>
      </c>
      <c r="J205" s="19">
        <f>IF(A205&amp;""="","",IFERROR(SUMIFS('المواعيد'!$G$6:$G$1005,'المواعيد'!$C$6:$C$1005,A205&amp;"",'المواعيد'!$M$6:$M$1005,1)/COUNTIFS('المواعيد'!$C$6:$C$1005,A205&amp;"",'المواعيد'!$M$6:$M$1005,1),""))</f>
        <v/>
      </c>
      <c r="K205" s="6">
        <f>IF(A205&amp;""="","",IF(NOT(ISNUMBER(J205)),"",IF(J205&lt;'الإعدادات'!$B$4,IF(COUNTIFS('المواعيد'!$C$6:$C$1005,A205&amp;"",'المواعيد'!$A$6:$A$1005,"&gt;="&amp;J205,'المواعيد'!$F$6:$F$1005,"حضر")=0,"متأخر عن المتابعة","تمت"),"قادمة")))</f>
        <v/>
      </c>
      <c r="L205" s="17">
        <f>IF(K205="متأخر عن المتابعة",COUNTIFS($K$6:$K$205,"متأخر عن المتابعة",$J$6:$J$205,"&lt;"&amp;J205)+COUNTIFS($K$6:K205,"متأخر عن المتابعة",$J$6:J205,J205),"")</f>
        <v/>
      </c>
    </row>
  </sheetData>
  <autoFilter ref="A5:L205"/>
  <mergeCells count="2">
    <mergeCell ref="A2:L2"/>
    <mergeCell ref="A1:L1"/>
  </mergeCells>
  <conditionalFormatting sqref="A6:L205">
    <cfRule type="expression" priority="1" dxfId="0">
      <formula>$K6="متأخر عن المتابعة"</formula>
    </cfRule>
  </conditionalFormatting>
  <conditionalFormatting sqref="H6:H205">
    <cfRule type="expression" priority="2" dxfId="1">
      <formula>AND(ISNUMBER($H6),$H6&gt;0)</formula>
    </cfRule>
  </conditionalFormatting>
  <conditionalFormatting sqref="K6:K205">
    <cfRule type="expression" priority="3" dxfId="2">
      <formula>$K6="قادمة"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N1005"/>
  <sheetViews>
    <sheetView showGridLines="1"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1" customWidth="1" min="3" max="3"/>
    <col width="14" customWidth="1" min="4" max="4"/>
    <col width="12" customWidth="1" min="5" max="5"/>
    <col width="12" customWidth="1" min="6" max="6"/>
    <col width="15" customWidth="1" min="7" max="7"/>
    <col width="22" customWidth="1" min="8" max="8"/>
    <col width="12" customWidth="1" min="9" max="9"/>
    <col width="12" customWidth="1" min="10" max="10"/>
    <col width="9" customWidth="1" min="11" max="11"/>
    <col width="10" customWidth="1" min="12" max="12"/>
    <col width="10" customWidth="1" min="13" max="13"/>
    <col width="10" customWidth="1" min="14" max="14"/>
  </cols>
  <sheetData>
    <row r="1" ht="26" customHeight="1">
      <c r="A1" s="10" t="inlineStr">
        <is>
          <t>شيت مواعيد العيادة · قالب مجاني من Softwiro</t>
        </is>
      </c>
    </row>
    <row r="2">
      <c r="A2" s="11" t="inlineStr">
        <is>
          <t>تتيح صحتي للمريض البحث عن المواعيد بالتخصص والموقع والحجز دون اتصال هاتفي، بدل أن تدوّنها أنت ← اضغط هنا</t>
        </is>
      </c>
    </row>
    <row r="5" ht="32" customHeight="1">
      <c r="A5" s="14" t="inlineStr">
        <is>
          <t>التاريخ</t>
        </is>
      </c>
      <c r="B5" s="14" t="inlineStr">
        <is>
          <t>الوقت</t>
        </is>
      </c>
      <c r="C5" s="14" t="inlineStr">
        <is>
          <t>كود المريض</t>
        </is>
      </c>
      <c r="D5" s="14" t="inlineStr">
        <is>
          <t>نوع الكشف</t>
        </is>
      </c>
      <c r="E5" s="14" t="inlineStr">
        <is>
          <t>المدفوع</t>
        </is>
      </c>
      <c r="F5" s="14" t="inlineStr">
        <is>
          <t>الحالة</t>
        </is>
      </c>
      <c r="G5" s="14" t="inlineStr">
        <is>
          <t>موعد المتابعة</t>
        </is>
      </c>
      <c r="H5" s="14" t="inlineStr">
        <is>
          <t>المريض</t>
        </is>
      </c>
      <c r="I5" s="14" t="inlineStr">
        <is>
          <t>سعر الكشف</t>
        </is>
      </c>
      <c r="J5" s="14" t="inlineStr">
        <is>
          <t>المستحق</t>
        </is>
      </c>
      <c r="K5" s="14" t="inlineStr">
        <is>
          <t>الدقائق</t>
        </is>
      </c>
      <c r="L5" s="14" t="inlineStr">
        <is>
          <t>ترتيب اليوم</t>
        </is>
      </c>
      <c r="M5" s="14" t="inlineStr">
        <is>
          <t>متابعة سارية</t>
        </is>
      </c>
      <c r="N5" s="14" t="inlineStr">
        <is>
          <t>آخر حضور</t>
        </is>
      </c>
    </row>
    <row r="6">
      <c r="A6" s="13" t="n">
        <v>46244</v>
      </c>
      <c r="B6" s="20" t="n">
        <v>0.4166666666666667</v>
      </c>
      <c r="C6" s="5" t="inlineStr">
        <is>
          <t>P001</t>
        </is>
      </c>
      <c r="D6" s="5" t="inlineStr">
        <is>
          <t>كشف</t>
        </is>
      </c>
      <c r="E6" s="15" t="n">
        <v>300</v>
      </c>
      <c r="F6" s="5" t="inlineStr">
        <is>
          <t>حضر</t>
        </is>
      </c>
      <c r="G6" s="13" t="n">
        <v>46258</v>
      </c>
      <c r="H6" s="6">
        <f>IF(C6&amp;""="","",IFERROR(INDEX('المرضى'!$B$6:$B$205,MATCH(C6&amp;"",'المرضى'!$A$6:$A$205,0))&amp;"","كود غير موجود"))</f>
        <v/>
      </c>
      <c r="I6" s="18">
        <f>IF(D6&amp;""="","",IFERROR(INDEX('الأسعار'!$B$6:$B$25,MATCH(D6&amp;"",'الأسعار'!$A$6:$A$25,0)),"سعر غير موجود"))</f>
        <v/>
      </c>
      <c r="J6" s="18">
        <f>IF(A6&amp;""="","",IF(AND(F6="حضر",ISNUMBER(I6)),I6,0))</f>
        <v/>
      </c>
      <c r="K6" s="17">
        <f>IF(ISNUMBER(A6),IF(ISNUMBER(B6),HOUR(B6)*60+MINUTE(B6),0),"")</f>
        <v/>
      </c>
      <c r="L6" s="17">
        <f>IF(AND(ISNUMBER(A6),A6='الإعدادات'!$B$4),COUNTIFS($A$6:$A$1005,'الإعدادات'!$B$4,$K$6:$K$1005,"&lt;"&amp;K6)+COUNTIFS($A$6:A6,'الإعدادات'!$B$4,$K$6:K6,K6),"")</f>
        <v/>
      </c>
      <c r="M6" s="21">
        <f>IF(AND(C6&amp;""&lt;&gt;"",ISNUMBER(G6)),IF(COUNTIFS($C$6:$C$1005,C6&amp;"",$G$6:$G$1005,"&gt;"&amp;G6)=0,1,0),"")</f>
        <v/>
      </c>
      <c r="N6" s="21">
        <f>IF(AND(C6&amp;""&lt;&gt;"",F6="حضر",ISNUMBER(A6)),IF(COUNTIFS($C$6:$C$1005,C6&amp;"",$F$6:$F$1005,"حضر",$A$6:$A$1005,"&gt;"&amp;A6)=0,1,0),"")</f>
        <v/>
      </c>
    </row>
    <row r="7">
      <c r="A7" s="13" t="n">
        <v>46258</v>
      </c>
      <c r="B7" s="20" t="n">
        <v>0.4375</v>
      </c>
      <c r="C7" s="5" t="inlineStr">
        <is>
          <t>P001</t>
        </is>
      </c>
      <c r="D7" s="5" t="inlineStr">
        <is>
          <t>استشارة</t>
        </is>
      </c>
      <c r="E7" s="15" t="n">
        <v>150</v>
      </c>
      <c r="F7" s="5" t="inlineStr">
        <is>
          <t>حضر</t>
        </is>
      </c>
      <c r="G7" s="13" t="n">
        <v>46300</v>
      </c>
      <c r="H7" s="6">
        <f>IF(C7&amp;""="","",IFERROR(INDEX('المرضى'!$B$6:$B$205,MATCH(C7&amp;"",'المرضى'!$A$6:$A$205,0))&amp;"","كود غير موجود"))</f>
        <v/>
      </c>
      <c r="I7" s="18">
        <f>IF(D7&amp;""="","",IFERROR(INDEX('الأسعار'!$B$6:$B$25,MATCH(D7&amp;"",'الأسعار'!$A$6:$A$25,0)),"سعر غير موجود"))</f>
        <v/>
      </c>
      <c r="J7" s="18">
        <f>IF(A7&amp;""="","",IF(AND(F7="حضر",ISNUMBER(I7)),I7,0))</f>
        <v/>
      </c>
      <c r="K7" s="17">
        <f>IF(ISNUMBER(A7),IF(ISNUMBER(B7),HOUR(B7)*60+MINUTE(B7),0),"")</f>
        <v/>
      </c>
      <c r="L7" s="17">
        <f>IF(AND(ISNUMBER(A7),A7='الإعدادات'!$B$4),COUNTIFS($A$6:$A$1005,'الإعدادات'!$B$4,$K$6:$K$1005,"&lt;"&amp;K7)+COUNTIFS($A$6:A7,'الإعدادات'!$B$4,$K$6:K7,K7),"")</f>
        <v/>
      </c>
      <c r="M7" s="21">
        <f>IF(AND(C7&amp;""&lt;&gt;"",ISNUMBER(G7)),IF(COUNTIFS($C$6:$C$1005,C7&amp;"",$G$6:$G$1005,"&gt;"&amp;G7)=0,1,0),"")</f>
        <v/>
      </c>
      <c r="N7" s="21">
        <f>IF(AND(C7&amp;""&lt;&gt;"",F7="حضر",ISNUMBER(A7)),IF(COUNTIFS($C$6:$C$1005,C7&amp;"",$F$6:$F$1005,"حضر",$A$6:$A$1005,"&gt;"&amp;A7)=0,1,0),"")</f>
        <v/>
      </c>
    </row>
    <row r="8">
      <c r="A8" s="13" t="n">
        <v>46270</v>
      </c>
      <c r="B8" s="20" t="n">
        <v>0.4583333333333333</v>
      </c>
      <c r="C8" s="5" t="inlineStr">
        <is>
          <t>P002</t>
        </is>
      </c>
      <c r="D8" s="5" t="inlineStr">
        <is>
          <t>كشف</t>
        </is>
      </c>
      <c r="E8" s="15" t="n">
        <v>300</v>
      </c>
      <c r="F8" s="5" t="inlineStr">
        <is>
          <t>حضر</t>
        </is>
      </c>
      <c r="G8" s="13" t="n">
        <v>46284</v>
      </c>
      <c r="H8" s="6">
        <f>IF(C8&amp;""="","",IFERROR(INDEX('المرضى'!$B$6:$B$205,MATCH(C8&amp;"",'المرضى'!$A$6:$A$205,0))&amp;"","كود غير موجود"))</f>
        <v/>
      </c>
      <c r="I8" s="18">
        <f>IF(D8&amp;""="","",IFERROR(INDEX('الأسعار'!$B$6:$B$25,MATCH(D8&amp;"",'الأسعار'!$A$6:$A$25,0)),"سعر غير موجود"))</f>
        <v/>
      </c>
      <c r="J8" s="18">
        <f>IF(A8&amp;""="","",IF(AND(F8="حضر",ISNUMBER(I8)),I8,0))</f>
        <v/>
      </c>
      <c r="K8" s="17">
        <f>IF(ISNUMBER(A8),IF(ISNUMBER(B8),HOUR(B8)*60+MINUTE(B8),0),"")</f>
        <v/>
      </c>
      <c r="L8" s="17">
        <f>IF(AND(ISNUMBER(A8),A8='الإعدادات'!$B$4),COUNTIFS($A$6:$A$1005,'الإعدادات'!$B$4,$K$6:$K$1005,"&lt;"&amp;K8)+COUNTIFS($A$6:A8,'الإعدادات'!$B$4,$K$6:K8,K8),"")</f>
        <v/>
      </c>
      <c r="M8" s="21">
        <f>IF(AND(C8&amp;""&lt;&gt;"",ISNUMBER(G8)),IF(COUNTIFS($C$6:$C$1005,C8&amp;"",$G$6:$G$1005,"&gt;"&amp;G8)=0,1,0),"")</f>
        <v/>
      </c>
      <c r="N8" s="21">
        <f>IF(AND(C8&amp;""&lt;&gt;"",F8="حضر",ISNUMBER(A8)),IF(COUNTIFS($C$6:$C$1005,C8&amp;"",$F$6:$F$1005,"حضر",$A$6:$A$1005,"&gt;"&amp;A8)=0,1,0),"")</f>
        <v/>
      </c>
    </row>
    <row r="9">
      <c r="A9" s="13" t="n">
        <v>46284</v>
      </c>
      <c r="B9" s="20" t="n">
        <v>0.4791666666666667</v>
      </c>
      <c r="C9" s="5" t="inlineStr">
        <is>
          <t>P002</t>
        </is>
      </c>
      <c r="D9" s="5" t="inlineStr">
        <is>
          <t>استشارة</t>
        </is>
      </c>
      <c r="E9" s="15" t="n">
        <v>100</v>
      </c>
      <c r="F9" s="5" t="inlineStr">
        <is>
          <t>حضر</t>
        </is>
      </c>
      <c r="G9" s="13" t="n">
        <v>46314</v>
      </c>
      <c r="H9" s="6">
        <f>IF(C9&amp;""="","",IFERROR(INDEX('المرضى'!$B$6:$B$205,MATCH(C9&amp;"",'المرضى'!$A$6:$A$205,0))&amp;"","كود غير موجود"))</f>
        <v/>
      </c>
      <c r="I9" s="18">
        <f>IF(D9&amp;""="","",IFERROR(INDEX('الأسعار'!$B$6:$B$25,MATCH(D9&amp;"",'الأسعار'!$A$6:$A$25,0)),"سعر غير موجود"))</f>
        <v/>
      </c>
      <c r="J9" s="18">
        <f>IF(A9&amp;""="","",IF(AND(F9="حضر",ISNUMBER(I9)),I9,0))</f>
        <v/>
      </c>
      <c r="K9" s="17">
        <f>IF(ISNUMBER(A9),IF(ISNUMBER(B9),HOUR(B9)*60+MINUTE(B9),0),"")</f>
        <v/>
      </c>
      <c r="L9" s="17">
        <f>IF(AND(ISNUMBER(A9),A9='الإعدادات'!$B$4),COUNTIFS($A$6:$A$1005,'الإعدادات'!$B$4,$K$6:$K$1005,"&lt;"&amp;K9)+COUNTIFS($A$6:A9,'الإعدادات'!$B$4,$K$6:K9,K9),"")</f>
        <v/>
      </c>
      <c r="M9" s="21">
        <f>IF(AND(C9&amp;""&lt;&gt;"",ISNUMBER(G9)),IF(COUNTIFS($C$6:$C$1005,C9&amp;"",$G$6:$G$1005,"&gt;"&amp;G9)=0,1,0),"")</f>
        <v/>
      </c>
      <c r="N9" s="21">
        <f>IF(AND(C9&amp;""&lt;&gt;"",F9="حضر",ISNUMBER(A9)),IF(COUNTIFS($C$6:$C$1005,C9&amp;"",$F$6:$F$1005,"حضر",$A$6:$A$1005,"&gt;"&amp;A9)=0,1,0),"")</f>
        <v/>
      </c>
    </row>
    <row r="10">
      <c r="A10" s="13" t="n">
        <v>46285</v>
      </c>
      <c r="B10" s="20" t="n">
        <v>0.5</v>
      </c>
      <c r="C10" s="5" t="inlineStr">
        <is>
          <t>P003</t>
        </is>
      </c>
      <c r="D10" s="5" t="inlineStr">
        <is>
          <t>كشف</t>
        </is>
      </c>
      <c r="E10" s="15" t="n">
        <v>300</v>
      </c>
      <c r="F10" s="5" t="inlineStr">
        <is>
          <t>حضر</t>
        </is>
      </c>
      <c r="G10" s="13" t="n">
        <v>46299</v>
      </c>
      <c r="H10" s="6">
        <f>IF(C10&amp;""="","",IFERROR(INDEX('المرضى'!$B$6:$B$205,MATCH(C10&amp;"",'المرضى'!$A$6:$A$205,0))&amp;"","كود غير موجود"))</f>
        <v/>
      </c>
      <c r="I10" s="18">
        <f>IF(D10&amp;""="","",IFERROR(INDEX('الأسعار'!$B$6:$B$25,MATCH(D10&amp;"",'الأسعار'!$A$6:$A$25,0)),"سعر غير موجود"))</f>
        <v/>
      </c>
      <c r="J10" s="18">
        <f>IF(A10&amp;""="","",IF(AND(F10="حضر",ISNUMBER(I10)),I10,0))</f>
        <v/>
      </c>
      <c r="K10" s="17">
        <f>IF(ISNUMBER(A10),IF(ISNUMBER(B10),HOUR(B10)*60+MINUTE(B10),0),"")</f>
        <v/>
      </c>
      <c r="L10" s="17">
        <f>IF(AND(ISNUMBER(A10),A10='الإعدادات'!$B$4),COUNTIFS($A$6:$A$1005,'الإعدادات'!$B$4,$K$6:$K$1005,"&lt;"&amp;K10)+COUNTIFS($A$6:A10,'الإعدادات'!$B$4,$K$6:K10,K10),"")</f>
        <v/>
      </c>
      <c r="M10" s="21">
        <f>IF(AND(C10&amp;""&lt;&gt;"",ISNUMBER(G10)),IF(COUNTIFS($C$6:$C$1005,C10&amp;"",$G$6:$G$1005,"&gt;"&amp;G10)=0,1,0),"")</f>
        <v/>
      </c>
      <c r="N10" s="21">
        <f>IF(AND(C10&amp;""&lt;&gt;"",F10="حضر",ISNUMBER(A10)),IF(COUNTIFS($C$6:$C$1005,C10&amp;"",$F$6:$F$1005,"حضر",$A$6:$A$1005,"&gt;"&amp;A10)=0,1,0),"")</f>
        <v/>
      </c>
    </row>
    <row r="11">
      <c r="A11" s="13" t="n">
        <v>46297</v>
      </c>
      <c r="B11" s="20" t="n">
        <v>0.3958333333333333</v>
      </c>
      <c r="C11" s="5" t="inlineStr">
        <is>
          <t>P004</t>
        </is>
      </c>
      <c r="D11" s="5" t="inlineStr">
        <is>
          <t>كشف</t>
        </is>
      </c>
      <c r="E11" s="15" t="n">
        <v>300</v>
      </c>
      <c r="F11" s="5" t="inlineStr">
        <is>
          <t>حضر</t>
        </is>
      </c>
      <c r="G11" s="13" t="n">
        <v>46311</v>
      </c>
      <c r="H11" s="6">
        <f>IF(C11&amp;""="","",IFERROR(INDEX('المرضى'!$B$6:$B$205,MATCH(C11&amp;"",'المرضى'!$A$6:$A$205,0))&amp;"","كود غير موجود"))</f>
        <v/>
      </c>
      <c r="I11" s="18">
        <f>IF(D11&amp;""="","",IFERROR(INDEX('الأسعار'!$B$6:$B$25,MATCH(D11&amp;"",'الأسعار'!$A$6:$A$25,0)),"سعر غير موجود"))</f>
        <v/>
      </c>
      <c r="J11" s="18">
        <f>IF(A11&amp;""="","",IF(AND(F11="حضر",ISNUMBER(I11)),I11,0))</f>
        <v/>
      </c>
      <c r="K11" s="17">
        <f>IF(ISNUMBER(A11),IF(ISNUMBER(B11),HOUR(B11)*60+MINUTE(B11),0),"")</f>
        <v/>
      </c>
      <c r="L11" s="17">
        <f>IF(AND(ISNUMBER(A11),A11='الإعدادات'!$B$4),COUNTIFS($A$6:$A$1005,'الإعدادات'!$B$4,$K$6:$K$1005,"&lt;"&amp;K11)+COUNTIFS($A$6:A11,'الإعدادات'!$B$4,$K$6:K11,K11),"")</f>
        <v/>
      </c>
      <c r="M11" s="21">
        <f>IF(AND(C11&amp;""&lt;&gt;"",ISNUMBER(G11)),IF(COUNTIFS($C$6:$C$1005,C11&amp;"",$G$6:$G$1005,"&gt;"&amp;G11)=0,1,0),"")</f>
        <v/>
      </c>
      <c r="N11" s="21">
        <f>IF(AND(C11&amp;""&lt;&gt;"",F11="حضر",ISNUMBER(A11)),IF(COUNTIFS($C$6:$C$1005,C11&amp;"",$F$6:$F$1005,"حضر",$A$6:$A$1005,"&gt;"&amp;A11)=0,1,0),"")</f>
        <v/>
      </c>
    </row>
    <row r="12">
      <c r="A12" s="13" t="n">
        <v>46299</v>
      </c>
      <c r="B12" s="20" t="n">
        <v>0.5208333333333334</v>
      </c>
      <c r="C12" s="5" t="inlineStr">
        <is>
          <t>P003</t>
        </is>
      </c>
      <c r="D12" s="5" t="inlineStr">
        <is>
          <t>استشارة</t>
        </is>
      </c>
      <c r="E12" s="15" t="n">
        <v>0</v>
      </c>
      <c r="F12" s="5" t="inlineStr">
        <is>
          <t>لم يحضر</t>
        </is>
      </c>
      <c r="G12" s="13" t="n"/>
      <c r="H12" s="6">
        <f>IF(C12&amp;""="","",IFERROR(INDEX('المرضى'!$B$6:$B$205,MATCH(C12&amp;"",'المرضى'!$A$6:$A$205,0))&amp;"","كود غير موجود"))</f>
        <v/>
      </c>
      <c r="I12" s="18">
        <f>IF(D12&amp;""="","",IFERROR(INDEX('الأسعار'!$B$6:$B$25,MATCH(D12&amp;"",'الأسعار'!$A$6:$A$25,0)),"سعر غير موجود"))</f>
        <v/>
      </c>
      <c r="J12" s="18">
        <f>IF(A12&amp;""="","",IF(AND(F12="حضر",ISNUMBER(I12)),I12,0))</f>
        <v/>
      </c>
      <c r="K12" s="17">
        <f>IF(ISNUMBER(A12),IF(ISNUMBER(B12),HOUR(B12)*60+MINUTE(B12),0),"")</f>
        <v/>
      </c>
      <c r="L12" s="17">
        <f>IF(AND(ISNUMBER(A12),A12='الإعدادات'!$B$4),COUNTIFS($A$6:$A$1005,'الإعدادات'!$B$4,$K$6:$K$1005,"&lt;"&amp;K12)+COUNTIFS($A$6:A12,'الإعدادات'!$B$4,$K$6:K12,K12),"")</f>
        <v/>
      </c>
      <c r="M12" s="21">
        <f>IF(AND(C12&amp;""&lt;&gt;"",ISNUMBER(G12)),IF(COUNTIFS($C$6:$C$1005,C12&amp;"",$G$6:$G$1005,"&gt;"&amp;G12)=0,1,0),"")</f>
        <v/>
      </c>
      <c r="N12" s="21">
        <f>IF(AND(C12&amp;""&lt;&gt;"",F12="حضر",ISNUMBER(A12)),IF(COUNTIFS($C$6:$C$1005,C12&amp;"",$F$6:$F$1005,"حضر",$A$6:$A$1005,"&gt;"&amp;A12)=0,1,0),"")</f>
        <v/>
      </c>
    </row>
    <row r="13">
      <c r="A13" s="13" t="n">
        <v>46300</v>
      </c>
      <c r="B13" s="20" t="n">
        <v>0.4166666666666667</v>
      </c>
      <c r="C13" s="5" t="inlineStr">
        <is>
          <t>P001</t>
        </is>
      </c>
      <c r="D13" s="5" t="inlineStr">
        <is>
          <t>استشارة</t>
        </is>
      </c>
      <c r="E13" s="15" t="n">
        <v>150</v>
      </c>
      <c r="F13" s="5" t="inlineStr">
        <is>
          <t>حضر</t>
        </is>
      </c>
      <c r="G13" s="13" t="n">
        <v>46341</v>
      </c>
      <c r="H13" s="6">
        <f>IF(C13&amp;""="","",IFERROR(INDEX('المرضى'!$B$6:$B$205,MATCH(C13&amp;"",'المرضى'!$A$6:$A$205,0))&amp;"","كود غير موجود"))</f>
        <v/>
      </c>
      <c r="I13" s="18">
        <f>IF(D13&amp;""="","",IFERROR(INDEX('الأسعار'!$B$6:$B$25,MATCH(D13&amp;"",'الأسعار'!$A$6:$A$25,0)),"سعر غير موجود"))</f>
        <v/>
      </c>
      <c r="J13" s="18">
        <f>IF(A13&amp;""="","",IF(AND(F13="حضر",ISNUMBER(I13)),I13,0))</f>
        <v/>
      </c>
      <c r="K13" s="17">
        <f>IF(ISNUMBER(A13),IF(ISNUMBER(B13),HOUR(B13)*60+MINUTE(B13),0),"")</f>
        <v/>
      </c>
      <c r="L13" s="17">
        <f>IF(AND(ISNUMBER(A13),A13='الإعدادات'!$B$4),COUNTIFS($A$6:$A$1005,'الإعدادات'!$B$4,$K$6:$K$1005,"&lt;"&amp;K13)+COUNTIFS($A$6:A13,'الإعدادات'!$B$4,$K$6:K13,K13),"")</f>
        <v/>
      </c>
      <c r="M13" s="21">
        <f>IF(AND(C13&amp;""&lt;&gt;"",ISNUMBER(G13)),IF(COUNTIFS($C$6:$C$1005,C13&amp;"",$G$6:$G$1005,"&gt;"&amp;G13)=0,1,0),"")</f>
        <v/>
      </c>
      <c r="N13" s="21">
        <f>IF(AND(C13&amp;""&lt;&gt;"",F13="حضر",ISNUMBER(A13)),IF(COUNTIFS($C$6:$C$1005,C13&amp;"",$F$6:$F$1005,"حضر",$A$6:$A$1005,"&gt;"&amp;A13)=0,1,0),"")</f>
        <v/>
      </c>
    </row>
    <row r="14">
      <c r="A14" s="13" t="n">
        <v>46303</v>
      </c>
      <c r="B14" s="20" t="n">
        <v>0.4166666666666667</v>
      </c>
      <c r="C14" s="5" t="inlineStr">
        <is>
          <t>P005</t>
        </is>
      </c>
      <c r="D14" s="5" t="inlineStr">
        <is>
          <t>كشف</t>
        </is>
      </c>
      <c r="E14" s="15" t="n">
        <v>200</v>
      </c>
      <c r="F14" s="5" t="inlineStr">
        <is>
          <t>حضر</t>
        </is>
      </c>
      <c r="G14" s="13" t="n">
        <v>46317</v>
      </c>
      <c r="H14" s="6">
        <f>IF(C14&amp;""="","",IFERROR(INDEX('المرضى'!$B$6:$B$205,MATCH(C14&amp;"",'المرضى'!$A$6:$A$205,0))&amp;"","كود غير موجود"))</f>
        <v/>
      </c>
      <c r="I14" s="18">
        <f>IF(D14&amp;""="","",IFERROR(INDEX('الأسعار'!$B$6:$B$25,MATCH(D14&amp;"",'الأسعار'!$A$6:$A$25,0)),"سعر غير موجود"))</f>
        <v/>
      </c>
      <c r="J14" s="18">
        <f>IF(A14&amp;""="","",IF(AND(F14="حضر",ISNUMBER(I14)),I14,0))</f>
        <v/>
      </c>
      <c r="K14" s="17">
        <f>IF(ISNUMBER(A14),IF(ISNUMBER(B14),HOUR(B14)*60+MINUTE(B14),0),"")</f>
        <v/>
      </c>
      <c r="L14" s="17">
        <f>IF(AND(ISNUMBER(A14),A14='الإعدادات'!$B$4),COUNTIFS($A$6:$A$1005,'الإعدادات'!$B$4,$K$6:$K$1005,"&lt;"&amp;K14)+COUNTIFS($A$6:A14,'الإعدادات'!$B$4,$K$6:K14,K14),"")</f>
        <v/>
      </c>
      <c r="M14" s="21">
        <f>IF(AND(C14&amp;""&lt;&gt;"",ISNUMBER(G14)),IF(COUNTIFS($C$6:$C$1005,C14&amp;"",$G$6:$G$1005,"&gt;"&amp;G14)=0,1,0),"")</f>
        <v/>
      </c>
      <c r="N14" s="21">
        <f>IF(AND(C14&amp;""&lt;&gt;"",F14="حضر",ISNUMBER(A14)),IF(COUNTIFS($C$6:$C$1005,C14&amp;"",$F$6:$F$1005,"حضر",$A$6:$A$1005,"&gt;"&amp;A14)=0,1,0),"")</f>
        <v/>
      </c>
    </row>
    <row r="15">
      <c r="A15" s="13" t="n">
        <v>46307</v>
      </c>
      <c r="B15" s="20" t="n">
        <v>0.5416666666666666</v>
      </c>
      <c r="C15" s="5" t="inlineStr">
        <is>
          <t>P004</t>
        </is>
      </c>
      <c r="D15" s="5" t="inlineStr">
        <is>
          <t>استشارة</t>
        </is>
      </c>
      <c r="E15" s="15" t="n">
        <v>0</v>
      </c>
      <c r="F15" s="5" t="inlineStr">
        <is>
          <t>ملغي</t>
        </is>
      </c>
      <c r="G15" s="13" t="n"/>
      <c r="H15" s="6">
        <f>IF(C15&amp;""="","",IFERROR(INDEX('المرضى'!$B$6:$B$205,MATCH(C15&amp;"",'المرضى'!$A$6:$A$205,0))&amp;"","كود غير موجود"))</f>
        <v/>
      </c>
      <c r="I15" s="18">
        <f>IF(D15&amp;""="","",IFERROR(INDEX('الأسعار'!$B$6:$B$25,MATCH(D15&amp;"",'الأسعار'!$A$6:$A$25,0)),"سعر غير موجود"))</f>
        <v/>
      </c>
      <c r="J15" s="18">
        <f>IF(A15&amp;""="","",IF(AND(F15="حضر",ISNUMBER(I15)),I15,0))</f>
        <v/>
      </c>
      <c r="K15" s="17">
        <f>IF(ISNUMBER(A15),IF(ISNUMBER(B15),HOUR(B15)*60+MINUTE(B15),0),"")</f>
        <v/>
      </c>
      <c r="L15" s="17">
        <f>IF(AND(ISNUMBER(A15),A15='الإعدادات'!$B$4),COUNTIFS($A$6:$A$1005,'الإعدادات'!$B$4,$K$6:$K$1005,"&lt;"&amp;K15)+COUNTIFS($A$6:A15,'الإعدادات'!$B$4,$K$6:K15,K15),"")</f>
        <v/>
      </c>
      <c r="M15" s="21">
        <f>IF(AND(C15&amp;""&lt;&gt;"",ISNUMBER(G15)),IF(COUNTIFS($C$6:$C$1005,C15&amp;"",$G$6:$G$1005,"&gt;"&amp;G15)=0,1,0),"")</f>
        <v/>
      </c>
      <c r="N15" s="21">
        <f>IF(AND(C15&amp;""&lt;&gt;"",F15="حضر",ISNUMBER(A15)),IF(COUNTIFS($C$6:$C$1005,C15&amp;"",$F$6:$F$1005,"حضر",$A$6:$A$1005,"&gt;"&amp;A15)=0,1,0),"")</f>
        <v/>
      </c>
    </row>
    <row r="16">
      <c r="A16" s="13" t="n">
        <v>46310</v>
      </c>
      <c r="B16" s="20" t="n">
        <v>0.375</v>
      </c>
      <c r="C16" s="5" t="inlineStr">
        <is>
          <t>P006</t>
        </is>
      </c>
      <c r="D16" s="5" t="inlineStr">
        <is>
          <t>كشف</t>
        </is>
      </c>
      <c r="E16" s="15" t="n">
        <v>300</v>
      </c>
      <c r="F16" s="5" t="inlineStr">
        <is>
          <t>حضر</t>
        </is>
      </c>
      <c r="G16" s="13" t="n">
        <v>46338</v>
      </c>
      <c r="H16" s="6">
        <f>IF(C16&amp;""="","",IFERROR(INDEX('المرضى'!$B$6:$B$205,MATCH(C16&amp;"",'المرضى'!$A$6:$A$205,0))&amp;"","كود غير موجود"))</f>
        <v/>
      </c>
      <c r="I16" s="18">
        <f>IF(D16&amp;""="","",IFERROR(INDEX('الأسعار'!$B$6:$B$25,MATCH(D16&amp;"",'الأسعار'!$A$6:$A$25,0)),"سعر غير موجود"))</f>
        <v/>
      </c>
      <c r="J16" s="18">
        <f>IF(A16&amp;""="","",IF(AND(F16="حضر",ISNUMBER(I16)),I16,0))</f>
        <v/>
      </c>
      <c r="K16" s="17">
        <f>IF(ISNUMBER(A16),IF(ISNUMBER(B16),HOUR(B16)*60+MINUTE(B16),0),"")</f>
        <v/>
      </c>
      <c r="L16" s="17">
        <f>IF(AND(ISNUMBER(A16),A16='الإعدادات'!$B$4),COUNTIFS($A$6:$A$1005,'الإعدادات'!$B$4,$K$6:$K$1005,"&lt;"&amp;K16)+COUNTIFS($A$6:A16,'الإعدادات'!$B$4,$K$6:K16,K16),"")</f>
        <v/>
      </c>
      <c r="M16" s="21">
        <f>IF(AND(C16&amp;""&lt;&gt;"",ISNUMBER(G16)),IF(COUNTIFS($C$6:$C$1005,C16&amp;"",$G$6:$G$1005,"&gt;"&amp;G16)=0,1,0),"")</f>
        <v/>
      </c>
      <c r="N16" s="21">
        <f>IF(AND(C16&amp;""&lt;&gt;"",F16="حضر",ISNUMBER(A16)),IF(COUNTIFS($C$6:$C$1005,C16&amp;"",$F$6:$F$1005,"حضر",$A$6:$A$1005,"&gt;"&amp;A16)=0,1,0),"")</f>
        <v/>
      </c>
    </row>
    <row r="17">
      <c r="A17" s="13" t="n">
        <v>46314</v>
      </c>
      <c r="B17" s="20" t="n">
        <v>0.4583333333333333</v>
      </c>
      <c r="C17" s="5" t="inlineStr">
        <is>
          <t>P002</t>
        </is>
      </c>
      <c r="D17" s="5" t="inlineStr">
        <is>
          <t>كشف</t>
        </is>
      </c>
      <c r="E17" s="15" t="n">
        <v>300</v>
      </c>
      <c r="F17" s="5" t="inlineStr">
        <is>
          <t>حضر</t>
        </is>
      </c>
      <c r="G17" s="13" t="n">
        <v>46328</v>
      </c>
      <c r="H17" s="6">
        <f>IF(C17&amp;""="","",IFERROR(INDEX('المرضى'!$B$6:$B$205,MATCH(C17&amp;"",'المرضى'!$A$6:$A$205,0))&amp;"","كود غير موجود"))</f>
        <v/>
      </c>
      <c r="I17" s="18">
        <f>IF(D17&amp;""="","",IFERROR(INDEX('الأسعار'!$B$6:$B$25,MATCH(D17&amp;"",'الأسعار'!$A$6:$A$25,0)),"سعر غير موجود"))</f>
        <v/>
      </c>
      <c r="J17" s="18">
        <f>IF(A17&amp;""="","",IF(AND(F17="حضر",ISNUMBER(I17)),I17,0))</f>
        <v/>
      </c>
      <c r="K17" s="17">
        <f>IF(ISNUMBER(A17),IF(ISNUMBER(B17),HOUR(B17)*60+MINUTE(B17),0),"")</f>
        <v/>
      </c>
      <c r="L17" s="17">
        <f>IF(AND(ISNUMBER(A17),A17='الإعدادات'!$B$4),COUNTIFS($A$6:$A$1005,'الإعدادات'!$B$4,$K$6:$K$1005,"&lt;"&amp;K17)+COUNTIFS($A$6:A17,'الإعدادات'!$B$4,$K$6:K17,K17),"")</f>
        <v/>
      </c>
      <c r="M17" s="21">
        <f>IF(AND(C17&amp;""&lt;&gt;"",ISNUMBER(G17)),IF(COUNTIFS($C$6:$C$1005,C17&amp;"",$G$6:$G$1005,"&gt;"&amp;G17)=0,1,0),"")</f>
        <v/>
      </c>
      <c r="N17" s="21">
        <f>IF(AND(C17&amp;""&lt;&gt;"",F17="حضر",ISNUMBER(A17)),IF(COUNTIFS($C$6:$C$1005,C17&amp;"",$F$6:$F$1005,"حضر",$A$6:$A$1005,"&gt;"&amp;A17)=0,1,0),"")</f>
        <v/>
      </c>
    </row>
    <row r="18">
      <c r="A18" s="13" t="n">
        <v>46315</v>
      </c>
      <c r="B18" s="20" t="n">
        <v>0.5833333333333334</v>
      </c>
      <c r="C18" s="5" t="inlineStr">
        <is>
          <t>P007</t>
        </is>
      </c>
      <c r="D18" s="5" t="inlineStr">
        <is>
          <t>كشف</t>
        </is>
      </c>
      <c r="E18" s="15" t="n">
        <v>300</v>
      </c>
      <c r="F18" s="5" t="inlineStr">
        <is>
          <t>حضر</t>
        </is>
      </c>
      <c r="G18" s="13" t="n">
        <v>46329</v>
      </c>
      <c r="H18" s="6">
        <f>IF(C18&amp;""="","",IFERROR(INDEX('المرضى'!$B$6:$B$205,MATCH(C18&amp;"",'المرضى'!$A$6:$A$205,0))&amp;"","كود غير موجود"))</f>
        <v/>
      </c>
      <c r="I18" s="18">
        <f>IF(D18&amp;""="","",IFERROR(INDEX('الأسعار'!$B$6:$B$25,MATCH(D18&amp;"",'الأسعار'!$A$6:$A$25,0)),"سعر غير موجود"))</f>
        <v/>
      </c>
      <c r="J18" s="18">
        <f>IF(A18&amp;""="","",IF(AND(F18="حضر",ISNUMBER(I18)),I18,0))</f>
        <v/>
      </c>
      <c r="K18" s="17">
        <f>IF(ISNUMBER(A18),IF(ISNUMBER(B18),HOUR(B18)*60+MINUTE(B18),0),"")</f>
        <v/>
      </c>
      <c r="L18" s="17">
        <f>IF(AND(ISNUMBER(A18),A18='الإعدادات'!$B$4),COUNTIFS($A$6:$A$1005,'الإعدادات'!$B$4,$K$6:$K$1005,"&lt;"&amp;K18)+COUNTIFS($A$6:A18,'الإعدادات'!$B$4,$K$6:K18,K18),"")</f>
        <v/>
      </c>
      <c r="M18" s="21">
        <f>IF(AND(C18&amp;""&lt;&gt;"",ISNUMBER(G18)),IF(COUNTIFS($C$6:$C$1005,C18&amp;"",$G$6:$G$1005,"&gt;"&amp;G18)=0,1,0),"")</f>
        <v/>
      </c>
      <c r="N18" s="21">
        <f>IF(AND(C18&amp;""&lt;&gt;"",F18="حضر",ISNUMBER(A18)),IF(COUNTIFS($C$6:$C$1005,C18&amp;"",$F$6:$F$1005,"حضر",$A$6:$A$1005,"&gt;"&amp;A18)=0,1,0),"")</f>
        <v/>
      </c>
    </row>
    <row r="19">
      <c r="A19" s="13" t="n">
        <v>46317</v>
      </c>
      <c r="B19" s="20" t="n">
        <v>0.4375</v>
      </c>
      <c r="C19" s="5" t="inlineStr">
        <is>
          <t>P005</t>
        </is>
      </c>
      <c r="D19" s="5" t="inlineStr">
        <is>
          <t>استشارة</t>
        </is>
      </c>
      <c r="E19" s="15" t="n">
        <v>0</v>
      </c>
      <c r="F19" s="5" t="inlineStr">
        <is>
          <t>لم يحضر</t>
        </is>
      </c>
      <c r="G19" s="13" t="n"/>
      <c r="H19" s="6">
        <f>IF(C19&amp;""="","",IFERROR(INDEX('المرضى'!$B$6:$B$205,MATCH(C19&amp;"",'المرضى'!$A$6:$A$205,0))&amp;"","كود غير موجود"))</f>
        <v/>
      </c>
      <c r="I19" s="18">
        <f>IF(D19&amp;""="","",IFERROR(INDEX('الأسعار'!$B$6:$B$25,MATCH(D19&amp;"",'الأسعار'!$A$6:$A$25,0)),"سعر غير موجود"))</f>
        <v/>
      </c>
      <c r="J19" s="18">
        <f>IF(A19&amp;""="","",IF(AND(F19="حضر",ISNUMBER(I19)),I19,0))</f>
        <v/>
      </c>
      <c r="K19" s="17">
        <f>IF(ISNUMBER(A19),IF(ISNUMBER(B19),HOUR(B19)*60+MINUTE(B19),0),"")</f>
        <v/>
      </c>
      <c r="L19" s="17">
        <f>IF(AND(ISNUMBER(A19),A19='الإعدادات'!$B$4),COUNTIFS($A$6:$A$1005,'الإعدادات'!$B$4,$K$6:$K$1005,"&lt;"&amp;K19)+COUNTIFS($A$6:A19,'الإعدادات'!$B$4,$K$6:K19,K19),"")</f>
        <v/>
      </c>
      <c r="M19" s="21">
        <f>IF(AND(C19&amp;""&lt;&gt;"",ISNUMBER(G19)),IF(COUNTIFS($C$6:$C$1005,C19&amp;"",$G$6:$G$1005,"&gt;"&amp;G19)=0,1,0),"")</f>
        <v/>
      </c>
      <c r="N19" s="21">
        <f>IF(AND(C19&amp;""&lt;&gt;"",F19="حضر",ISNUMBER(A19)),IF(COUNTIFS($C$6:$C$1005,C19&amp;"",$F$6:$F$1005,"حضر",$A$6:$A$1005,"&gt;"&amp;A19)=0,1,0),"")</f>
        <v/>
      </c>
    </row>
    <row r="20">
      <c r="A20" s="13" t="n">
        <v>46321</v>
      </c>
      <c r="B20" s="20" t="n">
        <v>0.625</v>
      </c>
      <c r="C20" s="5" t="inlineStr">
        <is>
          <t>P004</t>
        </is>
      </c>
      <c r="D20" s="5" t="inlineStr">
        <is>
          <t>استشارة</t>
        </is>
      </c>
      <c r="E20" s="15" t="n">
        <v>150</v>
      </c>
      <c r="F20" s="5" t="inlineStr">
        <is>
          <t>حضر</t>
        </is>
      </c>
      <c r="G20" s="13" t="n"/>
      <c r="H20" s="6">
        <f>IF(C20&amp;""="","",IFERROR(INDEX('المرضى'!$B$6:$B$205,MATCH(C20&amp;"",'المرضى'!$A$6:$A$205,0))&amp;"","كود غير موجود"))</f>
        <v/>
      </c>
      <c r="I20" s="18">
        <f>IF(D20&amp;""="","",IFERROR(INDEX('الأسعار'!$B$6:$B$25,MATCH(D20&amp;"",'الأسعار'!$A$6:$A$25,0)),"سعر غير موجود"))</f>
        <v/>
      </c>
      <c r="J20" s="18">
        <f>IF(A20&amp;""="","",IF(AND(F20="حضر",ISNUMBER(I20)),I20,0))</f>
        <v/>
      </c>
      <c r="K20" s="17">
        <f>IF(ISNUMBER(A20),IF(ISNUMBER(B20),HOUR(B20)*60+MINUTE(B20),0),"")</f>
        <v/>
      </c>
      <c r="L20" s="17">
        <f>IF(AND(ISNUMBER(A20),A20='الإعدادات'!$B$4),COUNTIFS($A$6:$A$1005,'الإعدادات'!$B$4,$K$6:$K$1005,"&lt;"&amp;K20)+COUNTIFS($A$6:A20,'الإعدادات'!$B$4,$K$6:K20,K20),"")</f>
        <v/>
      </c>
      <c r="M20" s="21">
        <f>IF(AND(C20&amp;""&lt;&gt;"",ISNUMBER(G20)),IF(COUNTIFS($C$6:$C$1005,C20&amp;"",$G$6:$G$1005,"&gt;"&amp;G20)=0,1,0),"")</f>
        <v/>
      </c>
      <c r="N20" s="21">
        <f>IF(AND(C20&amp;""&lt;&gt;"",F20="حضر",ISNUMBER(A20)),IF(COUNTIFS($C$6:$C$1005,C20&amp;"",$F$6:$F$1005,"حضر",$A$6:$A$1005,"&gt;"&amp;A20)=0,1,0),"")</f>
        <v/>
      </c>
    </row>
    <row r="21">
      <c r="A21" s="13" t="n">
        <v>46323</v>
      </c>
      <c r="B21" s="20" t="n">
        <v>0.4166666666666667</v>
      </c>
      <c r="C21" s="5" t="inlineStr">
        <is>
          <t>P008</t>
        </is>
      </c>
      <c r="D21" s="5" t="inlineStr">
        <is>
          <t>كشف</t>
        </is>
      </c>
      <c r="E21" s="15" t="n">
        <v>0</v>
      </c>
      <c r="F21" s="5" t="inlineStr">
        <is>
          <t>حضر</t>
        </is>
      </c>
      <c r="G21" s="13" t="n">
        <v>46325</v>
      </c>
      <c r="H21" s="6">
        <f>IF(C21&amp;""="","",IFERROR(INDEX('المرضى'!$B$6:$B$205,MATCH(C21&amp;"",'المرضى'!$A$6:$A$205,0))&amp;"","كود غير موجود"))</f>
        <v/>
      </c>
      <c r="I21" s="18">
        <f>IF(D21&amp;""="","",IFERROR(INDEX('الأسعار'!$B$6:$B$25,MATCH(D21&amp;"",'الأسعار'!$A$6:$A$25,0)),"سعر غير موجود"))</f>
        <v/>
      </c>
      <c r="J21" s="18">
        <f>IF(A21&amp;""="","",IF(AND(F21="حضر",ISNUMBER(I21)),I21,0))</f>
        <v/>
      </c>
      <c r="K21" s="17">
        <f>IF(ISNUMBER(A21),IF(ISNUMBER(B21),HOUR(B21)*60+MINUTE(B21),0),"")</f>
        <v/>
      </c>
      <c r="L21" s="17">
        <f>IF(AND(ISNUMBER(A21),A21='الإعدادات'!$B$4),COUNTIFS($A$6:$A$1005,'الإعدادات'!$B$4,$K$6:$K$1005,"&lt;"&amp;K21)+COUNTIFS($A$6:A21,'الإعدادات'!$B$4,$K$6:K21,K21),"")</f>
        <v/>
      </c>
      <c r="M21" s="21">
        <f>IF(AND(C21&amp;""&lt;&gt;"",ISNUMBER(G21)),IF(COUNTIFS($C$6:$C$1005,C21&amp;"",$G$6:$G$1005,"&gt;"&amp;G21)=0,1,0),"")</f>
        <v/>
      </c>
      <c r="N21" s="21">
        <f>IF(AND(C21&amp;""&lt;&gt;"",F21="حضر",ISNUMBER(A21)),IF(COUNTIFS($C$6:$C$1005,C21&amp;"",$F$6:$F$1005,"حضر",$A$6:$A$1005,"&gt;"&amp;A21)=0,1,0),"")</f>
        <v/>
      </c>
    </row>
    <row r="22">
      <c r="A22" s="13" t="n">
        <v>46327</v>
      </c>
      <c r="B22" s="20" t="n">
        <v>0.4583333333333333</v>
      </c>
      <c r="C22" s="5" t="inlineStr">
        <is>
          <t>P003</t>
        </is>
      </c>
      <c r="D22" s="5" t="inlineStr">
        <is>
          <t>كشف</t>
        </is>
      </c>
      <c r="E22" s="15" t="n">
        <v>0</v>
      </c>
      <c r="F22" s="5" t="n"/>
      <c r="G22" s="13" t="n"/>
      <c r="H22" s="6">
        <f>IF(C22&amp;""="","",IFERROR(INDEX('المرضى'!$B$6:$B$205,MATCH(C22&amp;"",'المرضى'!$A$6:$A$205,0))&amp;"","كود غير موجود"))</f>
        <v/>
      </c>
      <c r="I22" s="18">
        <f>IF(D22&amp;""="","",IFERROR(INDEX('الأسعار'!$B$6:$B$25,MATCH(D22&amp;"",'الأسعار'!$A$6:$A$25,0)),"سعر غير موجود"))</f>
        <v/>
      </c>
      <c r="J22" s="18">
        <f>IF(A22&amp;""="","",IF(AND(F22="حضر",ISNUMBER(I22)),I22,0))</f>
        <v/>
      </c>
      <c r="K22" s="17">
        <f>IF(ISNUMBER(A22),IF(ISNUMBER(B22),HOUR(B22)*60+MINUTE(B22),0),"")</f>
        <v/>
      </c>
      <c r="L22" s="17">
        <f>IF(AND(ISNUMBER(A22),A22='الإعدادات'!$B$4),COUNTIFS($A$6:$A$1005,'الإعدادات'!$B$4,$K$6:$K$1005,"&lt;"&amp;K22)+COUNTIFS($A$6:A22,'الإعدادات'!$B$4,$K$6:K22,K22),"")</f>
        <v/>
      </c>
      <c r="M22" s="21">
        <f>IF(AND(C22&amp;""&lt;&gt;"",ISNUMBER(G22)),IF(COUNTIFS($C$6:$C$1005,C22&amp;"",$G$6:$G$1005,"&gt;"&amp;G22)=0,1,0),"")</f>
        <v/>
      </c>
      <c r="N22" s="21">
        <f>IF(AND(C22&amp;""&lt;&gt;"",F22="حضر",ISNUMBER(A22)),IF(COUNTIFS($C$6:$C$1005,C22&amp;"",$F$6:$F$1005,"حضر",$A$6:$A$1005,"&gt;"&amp;A22)=0,1,0),"")</f>
        <v/>
      </c>
    </row>
    <row r="23">
      <c r="A23" s="13" t="n">
        <v>46327</v>
      </c>
      <c r="B23" s="20" t="n">
        <v>0.375</v>
      </c>
      <c r="C23" s="5" t="inlineStr">
        <is>
          <t>P006</t>
        </is>
      </c>
      <c r="D23" s="5" t="inlineStr">
        <is>
          <t>استشارة</t>
        </is>
      </c>
      <c r="E23" s="15" t="n">
        <v>0</v>
      </c>
      <c r="F23" s="5" t="n"/>
      <c r="G23" s="13" t="n"/>
      <c r="H23" s="6">
        <f>IF(C23&amp;""="","",IFERROR(INDEX('المرضى'!$B$6:$B$205,MATCH(C23&amp;"",'المرضى'!$A$6:$A$205,0))&amp;"","كود غير موجود"))</f>
        <v/>
      </c>
      <c r="I23" s="18">
        <f>IF(D23&amp;""="","",IFERROR(INDEX('الأسعار'!$B$6:$B$25,MATCH(D23&amp;"",'الأسعار'!$A$6:$A$25,0)),"سعر غير موجود"))</f>
        <v/>
      </c>
      <c r="J23" s="18">
        <f>IF(A23&amp;""="","",IF(AND(F23="حضر",ISNUMBER(I23)),I23,0))</f>
        <v/>
      </c>
      <c r="K23" s="17">
        <f>IF(ISNUMBER(A23),IF(ISNUMBER(B23),HOUR(B23)*60+MINUTE(B23),0),"")</f>
        <v/>
      </c>
      <c r="L23" s="17">
        <f>IF(AND(ISNUMBER(A23),A23='الإعدادات'!$B$4),COUNTIFS($A$6:$A$1005,'الإعدادات'!$B$4,$K$6:$K$1005,"&lt;"&amp;K23)+COUNTIFS($A$6:A23,'الإعدادات'!$B$4,$K$6:K23,K23),"")</f>
        <v/>
      </c>
      <c r="M23" s="21">
        <f>IF(AND(C23&amp;""&lt;&gt;"",ISNUMBER(G23)),IF(COUNTIFS($C$6:$C$1005,C23&amp;"",$G$6:$G$1005,"&gt;"&amp;G23)=0,1,0),"")</f>
        <v/>
      </c>
      <c r="N23" s="21">
        <f>IF(AND(C23&amp;""&lt;&gt;"",F23="حضر",ISNUMBER(A23)),IF(COUNTIFS($C$6:$C$1005,C23&amp;"",$F$6:$F$1005,"حضر",$A$6:$A$1005,"&gt;"&amp;A23)=0,1,0),"")</f>
        <v/>
      </c>
    </row>
    <row r="24">
      <c r="A24" s="13" t="n">
        <v>46327</v>
      </c>
      <c r="B24" s="20" t="n">
        <v>0.375</v>
      </c>
      <c r="C24" s="5" t="inlineStr">
        <is>
          <t>P007</t>
        </is>
      </c>
      <c r="D24" s="5" t="inlineStr">
        <is>
          <t>استشارة</t>
        </is>
      </c>
      <c r="E24" s="15" t="n">
        <v>0</v>
      </c>
      <c r="F24" s="5" t="n"/>
      <c r="G24" s="13" t="n"/>
      <c r="H24" s="6">
        <f>IF(C24&amp;""="","",IFERROR(INDEX('المرضى'!$B$6:$B$205,MATCH(C24&amp;"",'المرضى'!$A$6:$A$205,0))&amp;"","كود غير موجود"))</f>
        <v/>
      </c>
      <c r="I24" s="18">
        <f>IF(D24&amp;""="","",IFERROR(INDEX('الأسعار'!$B$6:$B$25,MATCH(D24&amp;"",'الأسعار'!$A$6:$A$25,0)),"سعر غير موجود"))</f>
        <v/>
      </c>
      <c r="J24" s="18">
        <f>IF(A24&amp;""="","",IF(AND(F24="حضر",ISNUMBER(I24)),I24,0))</f>
        <v/>
      </c>
      <c r="K24" s="17">
        <f>IF(ISNUMBER(A24),IF(ISNUMBER(B24),HOUR(B24)*60+MINUTE(B24),0),"")</f>
        <v/>
      </c>
      <c r="L24" s="17">
        <f>IF(AND(ISNUMBER(A24),A24='الإعدادات'!$B$4),COUNTIFS($A$6:$A$1005,'الإعدادات'!$B$4,$K$6:$K$1005,"&lt;"&amp;K24)+COUNTIFS($A$6:A24,'الإعدادات'!$B$4,$K$6:K24,K24),"")</f>
        <v/>
      </c>
      <c r="M24" s="21">
        <f>IF(AND(C24&amp;""&lt;&gt;"",ISNUMBER(G24)),IF(COUNTIFS($C$6:$C$1005,C24&amp;"",$G$6:$G$1005,"&gt;"&amp;G24)=0,1,0),"")</f>
        <v/>
      </c>
      <c r="N24" s="21">
        <f>IF(AND(C24&amp;""&lt;&gt;"",F24="حضر",ISNUMBER(A24)),IF(COUNTIFS($C$6:$C$1005,C24&amp;"",$F$6:$F$1005,"حضر",$A$6:$A$1005,"&gt;"&amp;A24)=0,1,0),"")</f>
        <v/>
      </c>
    </row>
    <row r="25">
      <c r="A25" s="13" t="n">
        <v>46327</v>
      </c>
      <c r="B25" s="20" t="n">
        <v>0.4270833333333333</v>
      </c>
      <c r="C25" s="5" t="inlineStr">
        <is>
          <t>P008</t>
        </is>
      </c>
      <c r="D25" s="5" t="inlineStr">
        <is>
          <t>كشف</t>
        </is>
      </c>
      <c r="E25" s="15" t="n">
        <v>0</v>
      </c>
      <c r="F25" s="5" t="n"/>
      <c r="G25" s="13" t="n"/>
      <c r="H25" s="6">
        <f>IF(C25&amp;""="","",IFERROR(INDEX('المرضى'!$B$6:$B$205,MATCH(C25&amp;"",'المرضى'!$A$6:$A$205,0))&amp;"","كود غير موجود"))</f>
        <v/>
      </c>
      <c r="I25" s="18">
        <f>IF(D25&amp;""="","",IFERROR(INDEX('الأسعار'!$B$6:$B$25,MATCH(D25&amp;"",'الأسعار'!$A$6:$A$25,0)),"سعر غير موجود"))</f>
        <v/>
      </c>
      <c r="J25" s="18">
        <f>IF(A25&amp;""="","",IF(AND(F25="حضر",ISNUMBER(I25)),I25,0))</f>
        <v/>
      </c>
      <c r="K25" s="17">
        <f>IF(ISNUMBER(A25),IF(ISNUMBER(B25),HOUR(B25)*60+MINUTE(B25),0),"")</f>
        <v/>
      </c>
      <c r="L25" s="17">
        <f>IF(AND(ISNUMBER(A25),A25='الإعدادات'!$B$4),COUNTIFS($A$6:$A$1005,'الإعدادات'!$B$4,$K$6:$K$1005,"&lt;"&amp;K25)+COUNTIFS($A$6:A25,'الإعدادات'!$B$4,$K$6:K25,K25),"")</f>
        <v/>
      </c>
      <c r="M25" s="21">
        <f>IF(AND(C25&amp;""&lt;&gt;"",ISNUMBER(G25)),IF(COUNTIFS($C$6:$C$1005,C25&amp;"",$G$6:$G$1005,"&gt;"&amp;G25)=0,1,0),"")</f>
        <v/>
      </c>
      <c r="N25" s="21">
        <f>IF(AND(C25&amp;""&lt;&gt;"",F25="حضر",ISNUMBER(A25)),IF(COUNTIFS($C$6:$C$1005,C25&amp;"",$F$6:$F$1005,"حضر",$A$6:$A$1005,"&gt;"&amp;A25)=0,1,0),"")</f>
        <v/>
      </c>
    </row>
    <row r="26">
      <c r="A26" s="13" t="n">
        <v>46328</v>
      </c>
      <c r="B26" s="20" t="n">
        <v>0.4166666666666667</v>
      </c>
      <c r="C26" s="5" t="inlineStr">
        <is>
          <t>P005</t>
        </is>
      </c>
      <c r="D26" s="5" t="inlineStr">
        <is>
          <t>كشف</t>
        </is>
      </c>
      <c r="E26" s="15" t="n">
        <v>0</v>
      </c>
      <c r="F26" s="5" t="n"/>
      <c r="G26" s="13" t="n"/>
      <c r="H26" s="6">
        <f>IF(C26&amp;""="","",IFERROR(INDEX('المرضى'!$B$6:$B$205,MATCH(C26&amp;"",'المرضى'!$A$6:$A$205,0))&amp;"","كود غير موجود"))</f>
        <v/>
      </c>
      <c r="I26" s="18">
        <f>IF(D26&amp;""="","",IFERROR(INDEX('الأسعار'!$B$6:$B$25,MATCH(D26&amp;"",'الأسعار'!$A$6:$A$25,0)),"سعر غير موجود"))</f>
        <v/>
      </c>
      <c r="J26" s="18">
        <f>IF(A26&amp;""="","",IF(AND(F26="حضر",ISNUMBER(I26)),I26,0))</f>
        <v/>
      </c>
      <c r="K26" s="17">
        <f>IF(ISNUMBER(A26),IF(ISNUMBER(B26),HOUR(B26)*60+MINUTE(B26),0),"")</f>
        <v/>
      </c>
      <c r="L26" s="17">
        <f>IF(AND(ISNUMBER(A26),A26='الإعدادات'!$B$4),COUNTIFS($A$6:$A$1005,'الإعدادات'!$B$4,$K$6:$K$1005,"&lt;"&amp;K26)+COUNTIFS($A$6:A26,'الإعدادات'!$B$4,$K$6:K26,K26),"")</f>
        <v/>
      </c>
      <c r="M26" s="21">
        <f>IF(AND(C26&amp;""&lt;&gt;"",ISNUMBER(G26)),IF(COUNTIFS($C$6:$C$1005,C26&amp;"",$G$6:$G$1005,"&gt;"&amp;G26)=0,1,0),"")</f>
        <v/>
      </c>
      <c r="N26" s="21">
        <f>IF(AND(C26&amp;""&lt;&gt;"",F26="حضر",ISNUMBER(A26)),IF(COUNTIFS($C$6:$C$1005,C26&amp;"",$F$6:$F$1005,"حضر",$A$6:$A$1005,"&gt;"&amp;A26)=0,1,0),"")</f>
        <v/>
      </c>
    </row>
    <row r="27">
      <c r="A27" s="13" t="n"/>
      <c r="B27" s="20" t="n"/>
      <c r="C27" s="5" t="n"/>
      <c r="D27" s="5" t="n"/>
      <c r="E27" s="15" t="n"/>
      <c r="F27" s="5" t="n"/>
      <c r="G27" s="13" t="n"/>
      <c r="H27" s="6">
        <f>IF(C27&amp;""="","",IFERROR(INDEX('المرضى'!$B$6:$B$205,MATCH(C27&amp;"",'المرضى'!$A$6:$A$205,0))&amp;"","كود غير موجود"))</f>
        <v/>
      </c>
      <c r="I27" s="18">
        <f>IF(D27&amp;""="","",IFERROR(INDEX('الأسعار'!$B$6:$B$25,MATCH(D27&amp;"",'الأسعار'!$A$6:$A$25,0)),"سعر غير موجود"))</f>
        <v/>
      </c>
      <c r="J27" s="18">
        <f>IF(A27&amp;""="","",IF(AND(F27="حضر",ISNUMBER(I27)),I27,0))</f>
        <v/>
      </c>
      <c r="K27" s="17">
        <f>IF(ISNUMBER(A27),IF(ISNUMBER(B27),HOUR(B27)*60+MINUTE(B27),0),"")</f>
        <v/>
      </c>
      <c r="L27" s="17">
        <f>IF(AND(ISNUMBER(A27),A27='الإعدادات'!$B$4),COUNTIFS($A$6:$A$1005,'الإعدادات'!$B$4,$K$6:$K$1005,"&lt;"&amp;K27)+COUNTIFS($A$6:A27,'الإعدادات'!$B$4,$K$6:K27,K27),"")</f>
        <v/>
      </c>
      <c r="M27" s="21">
        <f>IF(AND(C27&amp;""&lt;&gt;"",ISNUMBER(G27)),IF(COUNTIFS($C$6:$C$1005,C27&amp;"",$G$6:$G$1005,"&gt;"&amp;G27)=0,1,0),"")</f>
        <v/>
      </c>
      <c r="N27" s="21">
        <f>IF(AND(C27&amp;""&lt;&gt;"",F27="حضر",ISNUMBER(A27)),IF(COUNTIFS($C$6:$C$1005,C27&amp;"",$F$6:$F$1005,"حضر",$A$6:$A$1005,"&gt;"&amp;A27)=0,1,0),"")</f>
        <v/>
      </c>
    </row>
    <row r="28">
      <c r="A28" s="13" t="n"/>
      <c r="B28" s="20" t="n"/>
      <c r="C28" s="5" t="n"/>
      <c r="D28" s="5" t="n"/>
      <c r="E28" s="15" t="n"/>
      <c r="F28" s="5" t="n"/>
      <c r="G28" s="13" t="n"/>
      <c r="H28" s="6">
        <f>IF(C28&amp;""="","",IFERROR(INDEX('المرضى'!$B$6:$B$205,MATCH(C28&amp;"",'المرضى'!$A$6:$A$205,0))&amp;"","كود غير موجود"))</f>
        <v/>
      </c>
      <c r="I28" s="18">
        <f>IF(D28&amp;""="","",IFERROR(INDEX('الأسعار'!$B$6:$B$25,MATCH(D28&amp;"",'الأسعار'!$A$6:$A$25,0)),"سعر غير موجود"))</f>
        <v/>
      </c>
      <c r="J28" s="18">
        <f>IF(A28&amp;""="","",IF(AND(F28="حضر",ISNUMBER(I28)),I28,0))</f>
        <v/>
      </c>
      <c r="K28" s="17">
        <f>IF(ISNUMBER(A28),IF(ISNUMBER(B28),HOUR(B28)*60+MINUTE(B28),0),"")</f>
        <v/>
      </c>
      <c r="L28" s="17">
        <f>IF(AND(ISNUMBER(A28),A28='الإعدادات'!$B$4),COUNTIFS($A$6:$A$1005,'الإعدادات'!$B$4,$K$6:$K$1005,"&lt;"&amp;K28)+COUNTIFS($A$6:A28,'الإعدادات'!$B$4,$K$6:K28,K28),"")</f>
        <v/>
      </c>
      <c r="M28" s="21">
        <f>IF(AND(C28&amp;""&lt;&gt;"",ISNUMBER(G28)),IF(COUNTIFS($C$6:$C$1005,C28&amp;"",$G$6:$G$1005,"&gt;"&amp;G28)=0,1,0),"")</f>
        <v/>
      </c>
      <c r="N28" s="21">
        <f>IF(AND(C28&amp;""&lt;&gt;"",F28="حضر",ISNUMBER(A28)),IF(COUNTIFS($C$6:$C$1005,C28&amp;"",$F$6:$F$1005,"حضر",$A$6:$A$1005,"&gt;"&amp;A28)=0,1,0),"")</f>
        <v/>
      </c>
    </row>
    <row r="29">
      <c r="A29" s="13" t="n"/>
      <c r="B29" s="20" t="n"/>
      <c r="C29" s="5" t="n"/>
      <c r="D29" s="5" t="n"/>
      <c r="E29" s="15" t="n"/>
      <c r="F29" s="5" t="n"/>
      <c r="G29" s="13" t="n"/>
      <c r="H29" s="6">
        <f>IF(C29&amp;""="","",IFERROR(INDEX('المرضى'!$B$6:$B$205,MATCH(C29&amp;"",'المرضى'!$A$6:$A$205,0))&amp;"","كود غير موجود"))</f>
        <v/>
      </c>
      <c r="I29" s="18">
        <f>IF(D29&amp;""="","",IFERROR(INDEX('الأسعار'!$B$6:$B$25,MATCH(D29&amp;"",'الأسعار'!$A$6:$A$25,0)),"سعر غير موجود"))</f>
        <v/>
      </c>
      <c r="J29" s="18">
        <f>IF(A29&amp;""="","",IF(AND(F29="حضر",ISNUMBER(I29)),I29,0))</f>
        <v/>
      </c>
      <c r="K29" s="17">
        <f>IF(ISNUMBER(A29),IF(ISNUMBER(B29),HOUR(B29)*60+MINUTE(B29),0),"")</f>
        <v/>
      </c>
      <c r="L29" s="17">
        <f>IF(AND(ISNUMBER(A29),A29='الإعدادات'!$B$4),COUNTIFS($A$6:$A$1005,'الإعدادات'!$B$4,$K$6:$K$1005,"&lt;"&amp;K29)+COUNTIFS($A$6:A29,'الإعدادات'!$B$4,$K$6:K29,K29),"")</f>
        <v/>
      </c>
      <c r="M29" s="21">
        <f>IF(AND(C29&amp;""&lt;&gt;"",ISNUMBER(G29)),IF(COUNTIFS($C$6:$C$1005,C29&amp;"",$G$6:$G$1005,"&gt;"&amp;G29)=0,1,0),"")</f>
        <v/>
      </c>
      <c r="N29" s="21">
        <f>IF(AND(C29&amp;""&lt;&gt;"",F29="حضر",ISNUMBER(A29)),IF(COUNTIFS($C$6:$C$1005,C29&amp;"",$F$6:$F$1005,"حضر",$A$6:$A$1005,"&gt;"&amp;A29)=0,1,0),"")</f>
        <v/>
      </c>
    </row>
    <row r="30">
      <c r="A30" s="13" t="n"/>
      <c r="B30" s="20" t="n"/>
      <c r="C30" s="5" t="n"/>
      <c r="D30" s="5" t="n"/>
      <c r="E30" s="15" t="n"/>
      <c r="F30" s="5" t="n"/>
      <c r="G30" s="13" t="n"/>
      <c r="H30" s="6">
        <f>IF(C30&amp;""="","",IFERROR(INDEX('المرضى'!$B$6:$B$205,MATCH(C30&amp;"",'المرضى'!$A$6:$A$205,0))&amp;"","كود غير موجود"))</f>
        <v/>
      </c>
      <c r="I30" s="18">
        <f>IF(D30&amp;""="","",IFERROR(INDEX('الأسعار'!$B$6:$B$25,MATCH(D30&amp;"",'الأسعار'!$A$6:$A$25,0)),"سعر غير موجود"))</f>
        <v/>
      </c>
      <c r="J30" s="18">
        <f>IF(A30&amp;""="","",IF(AND(F30="حضر",ISNUMBER(I30)),I30,0))</f>
        <v/>
      </c>
      <c r="K30" s="17">
        <f>IF(ISNUMBER(A30),IF(ISNUMBER(B30),HOUR(B30)*60+MINUTE(B30),0),"")</f>
        <v/>
      </c>
      <c r="L30" s="17">
        <f>IF(AND(ISNUMBER(A30),A30='الإعدادات'!$B$4),COUNTIFS($A$6:$A$1005,'الإعدادات'!$B$4,$K$6:$K$1005,"&lt;"&amp;K30)+COUNTIFS($A$6:A30,'الإعدادات'!$B$4,$K$6:K30,K30),"")</f>
        <v/>
      </c>
      <c r="M30" s="21">
        <f>IF(AND(C30&amp;""&lt;&gt;"",ISNUMBER(G30)),IF(COUNTIFS($C$6:$C$1005,C30&amp;"",$G$6:$G$1005,"&gt;"&amp;G30)=0,1,0),"")</f>
        <v/>
      </c>
      <c r="N30" s="21">
        <f>IF(AND(C30&amp;""&lt;&gt;"",F30="حضر",ISNUMBER(A30)),IF(COUNTIFS($C$6:$C$1005,C30&amp;"",$F$6:$F$1005,"حضر",$A$6:$A$1005,"&gt;"&amp;A30)=0,1,0),"")</f>
        <v/>
      </c>
    </row>
    <row r="31">
      <c r="A31" s="13" t="n"/>
      <c r="B31" s="20" t="n"/>
      <c r="C31" s="5" t="n"/>
      <c r="D31" s="5" t="n"/>
      <c r="E31" s="15" t="n"/>
      <c r="F31" s="5" t="n"/>
      <c r="G31" s="13" t="n"/>
      <c r="H31" s="6">
        <f>IF(C31&amp;""="","",IFERROR(INDEX('المرضى'!$B$6:$B$205,MATCH(C31&amp;"",'المرضى'!$A$6:$A$205,0))&amp;"","كود غير موجود"))</f>
        <v/>
      </c>
      <c r="I31" s="18">
        <f>IF(D31&amp;""="","",IFERROR(INDEX('الأسعار'!$B$6:$B$25,MATCH(D31&amp;"",'الأسعار'!$A$6:$A$25,0)),"سعر غير موجود"))</f>
        <v/>
      </c>
      <c r="J31" s="18">
        <f>IF(A31&amp;""="","",IF(AND(F31="حضر",ISNUMBER(I31)),I31,0))</f>
        <v/>
      </c>
      <c r="K31" s="17">
        <f>IF(ISNUMBER(A31),IF(ISNUMBER(B31),HOUR(B31)*60+MINUTE(B31),0),"")</f>
        <v/>
      </c>
      <c r="L31" s="17">
        <f>IF(AND(ISNUMBER(A31),A31='الإعدادات'!$B$4),COUNTIFS($A$6:$A$1005,'الإعدادات'!$B$4,$K$6:$K$1005,"&lt;"&amp;K31)+COUNTIFS($A$6:A31,'الإعدادات'!$B$4,$K$6:K31,K31),"")</f>
        <v/>
      </c>
      <c r="M31" s="21">
        <f>IF(AND(C31&amp;""&lt;&gt;"",ISNUMBER(G31)),IF(COUNTIFS($C$6:$C$1005,C31&amp;"",$G$6:$G$1005,"&gt;"&amp;G31)=0,1,0),"")</f>
        <v/>
      </c>
      <c r="N31" s="21">
        <f>IF(AND(C31&amp;""&lt;&gt;"",F31="حضر",ISNUMBER(A31)),IF(COUNTIFS($C$6:$C$1005,C31&amp;"",$F$6:$F$1005,"حضر",$A$6:$A$1005,"&gt;"&amp;A31)=0,1,0),"")</f>
        <v/>
      </c>
    </row>
    <row r="32">
      <c r="A32" s="13" t="n"/>
      <c r="B32" s="20" t="n"/>
      <c r="C32" s="5" t="n"/>
      <c r="D32" s="5" t="n"/>
      <c r="E32" s="15" t="n"/>
      <c r="F32" s="5" t="n"/>
      <c r="G32" s="13" t="n"/>
      <c r="H32" s="6">
        <f>IF(C32&amp;""="","",IFERROR(INDEX('المرضى'!$B$6:$B$205,MATCH(C32&amp;"",'المرضى'!$A$6:$A$205,0))&amp;"","كود غير موجود"))</f>
        <v/>
      </c>
      <c r="I32" s="18">
        <f>IF(D32&amp;""="","",IFERROR(INDEX('الأسعار'!$B$6:$B$25,MATCH(D32&amp;"",'الأسعار'!$A$6:$A$25,0)),"سعر غير موجود"))</f>
        <v/>
      </c>
      <c r="J32" s="18">
        <f>IF(A32&amp;""="","",IF(AND(F32="حضر",ISNUMBER(I32)),I32,0))</f>
        <v/>
      </c>
      <c r="K32" s="17">
        <f>IF(ISNUMBER(A32),IF(ISNUMBER(B32),HOUR(B32)*60+MINUTE(B32),0),"")</f>
        <v/>
      </c>
      <c r="L32" s="17">
        <f>IF(AND(ISNUMBER(A32),A32='الإعدادات'!$B$4),COUNTIFS($A$6:$A$1005,'الإعدادات'!$B$4,$K$6:$K$1005,"&lt;"&amp;K32)+COUNTIFS($A$6:A32,'الإعدادات'!$B$4,$K$6:K32,K32),"")</f>
        <v/>
      </c>
      <c r="M32" s="21">
        <f>IF(AND(C32&amp;""&lt;&gt;"",ISNUMBER(G32)),IF(COUNTIFS($C$6:$C$1005,C32&amp;"",$G$6:$G$1005,"&gt;"&amp;G32)=0,1,0),"")</f>
        <v/>
      </c>
      <c r="N32" s="21">
        <f>IF(AND(C32&amp;""&lt;&gt;"",F32="حضر",ISNUMBER(A32)),IF(COUNTIFS($C$6:$C$1005,C32&amp;"",$F$6:$F$1005,"حضر",$A$6:$A$1005,"&gt;"&amp;A32)=0,1,0),"")</f>
        <v/>
      </c>
    </row>
    <row r="33">
      <c r="A33" s="13" t="n"/>
      <c r="B33" s="20" t="n"/>
      <c r="C33" s="5" t="n"/>
      <c r="D33" s="5" t="n"/>
      <c r="E33" s="15" t="n"/>
      <c r="F33" s="5" t="n"/>
      <c r="G33" s="13" t="n"/>
      <c r="H33" s="6">
        <f>IF(C33&amp;""="","",IFERROR(INDEX('المرضى'!$B$6:$B$205,MATCH(C33&amp;"",'المرضى'!$A$6:$A$205,0))&amp;"","كود غير موجود"))</f>
        <v/>
      </c>
      <c r="I33" s="18">
        <f>IF(D33&amp;""="","",IFERROR(INDEX('الأسعار'!$B$6:$B$25,MATCH(D33&amp;"",'الأسعار'!$A$6:$A$25,0)),"سعر غير موجود"))</f>
        <v/>
      </c>
      <c r="J33" s="18">
        <f>IF(A33&amp;""="","",IF(AND(F33="حضر",ISNUMBER(I33)),I33,0))</f>
        <v/>
      </c>
      <c r="K33" s="17">
        <f>IF(ISNUMBER(A33),IF(ISNUMBER(B33),HOUR(B33)*60+MINUTE(B33),0),"")</f>
        <v/>
      </c>
      <c r="L33" s="17">
        <f>IF(AND(ISNUMBER(A33),A33='الإعدادات'!$B$4),COUNTIFS($A$6:$A$1005,'الإعدادات'!$B$4,$K$6:$K$1005,"&lt;"&amp;K33)+COUNTIFS($A$6:A33,'الإعدادات'!$B$4,$K$6:K33,K33),"")</f>
        <v/>
      </c>
      <c r="M33" s="21">
        <f>IF(AND(C33&amp;""&lt;&gt;"",ISNUMBER(G33)),IF(COUNTIFS($C$6:$C$1005,C33&amp;"",$G$6:$G$1005,"&gt;"&amp;G33)=0,1,0),"")</f>
        <v/>
      </c>
      <c r="N33" s="21">
        <f>IF(AND(C33&amp;""&lt;&gt;"",F33="حضر",ISNUMBER(A33)),IF(COUNTIFS($C$6:$C$1005,C33&amp;"",$F$6:$F$1005,"حضر",$A$6:$A$1005,"&gt;"&amp;A33)=0,1,0),"")</f>
        <v/>
      </c>
    </row>
    <row r="34">
      <c r="A34" s="13" t="n"/>
      <c r="B34" s="20" t="n"/>
      <c r="C34" s="5" t="n"/>
      <c r="D34" s="5" t="n"/>
      <c r="E34" s="15" t="n"/>
      <c r="F34" s="5" t="n"/>
      <c r="G34" s="13" t="n"/>
      <c r="H34" s="6">
        <f>IF(C34&amp;""="","",IFERROR(INDEX('المرضى'!$B$6:$B$205,MATCH(C34&amp;"",'المرضى'!$A$6:$A$205,0))&amp;"","كود غير موجود"))</f>
        <v/>
      </c>
      <c r="I34" s="18">
        <f>IF(D34&amp;""="","",IFERROR(INDEX('الأسعار'!$B$6:$B$25,MATCH(D34&amp;"",'الأسعار'!$A$6:$A$25,0)),"سعر غير موجود"))</f>
        <v/>
      </c>
      <c r="J34" s="18">
        <f>IF(A34&amp;""="","",IF(AND(F34="حضر",ISNUMBER(I34)),I34,0))</f>
        <v/>
      </c>
      <c r="K34" s="17">
        <f>IF(ISNUMBER(A34),IF(ISNUMBER(B34),HOUR(B34)*60+MINUTE(B34),0),"")</f>
        <v/>
      </c>
      <c r="L34" s="17">
        <f>IF(AND(ISNUMBER(A34),A34='الإعدادات'!$B$4),COUNTIFS($A$6:$A$1005,'الإعدادات'!$B$4,$K$6:$K$1005,"&lt;"&amp;K34)+COUNTIFS($A$6:A34,'الإعدادات'!$B$4,$K$6:K34,K34),"")</f>
        <v/>
      </c>
      <c r="M34" s="21">
        <f>IF(AND(C34&amp;""&lt;&gt;"",ISNUMBER(G34)),IF(COUNTIFS($C$6:$C$1005,C34&amp;"",$G$6:$G$1005,"&gt;"&amp;G34)=0,1,0),"")</f>
        <v/>
      </c>
      <c r="N34" s="21">
        <f>IF(AND(C34&amp;""&lt;&gt;"",F34="حضر",ISNUMBER(A34)),IF(COUNTIFS($C$6:$C$1005,C34&amp;"",$F$6:$F$1005,"حضر",$A$6:$A$1005,"&gt;"&amp;A34)=0,1,0),"")</f>
        <v/>
      </c>
    </row>
    <row r="35">
      <c r="A35" s="13" t="n"/>
      <c r="B35" s="20" t="n"/>
      <c r="C35" s="5" t="n"/>
      <c r="D35" s="5" t="n"/>
      <c r="E35" s="15" t="n"/>
      <c r="F35" s="5" t="n"/>
      <c r="G35" s="13" t="n"/>
      <c r="H35" s="6">
        <f>IF(C35&amp;""="","",IFERROR(INDEX('المرضى'!$B$6:$B$205,MATCH(C35&amp;"",'المرضى'!$A$6:$A$205,0))&amp;"","كود غير موجود"))</f>
        <v/>
      </c>
      <c r="I35" s="18">
        <f>IF(D35&amp;""="","",IFERROR(INDEX('الأسعار'!$B$6:$B$25,MATCH(D35&amp;"",'الأسعار'!$A$6:$A$25,0)),"سعر غير موجود"))</f>
        <v/>
      </c>
      <c r="J35" s="18">
        <f>IF(A35&amp;""="","",IF(AND(F35="حضر",ISNUMBER(I35)),I35,0))</f>
        <v/>
      </c>
      <c r="K35" s="17">
        <f>IF(ISNUMBER(A35),IF(ISNUMBER(B35),HOUR(B35)*60+MINUTE(B35),0),"")</f>
        <v/>
      </c>
      <c r="L35" s="17">
        <f>IF(AND(ISNUMBER(A35),A35='الإعدادات'!$B$4),COUNTIFS($A$6:$A$1005,'الإعدادات'!$B$4,$K$6:$K$1005,"&lt;"&amp;K35)+COUNTIFS($A$6:A35,'الإعدادات'!$B$4,$K$6:K35,K35),"")</f>
        <v/>
      </c>
      <c r="M35" s="21">
        <f>IF(AND(C35&amp;""&lt;&gt;"",ISNUMBER(G35)),IF(COUNTIFS($C$6:$C$1005,C35&amp;"",$G$6:$G$1005,"&gt;"&amp;G35)=0,1,0),"")</f>
        <v/>
      </c>
      <c r="N35" s="21">
        <f>IF(AND(C35&amp;""&lt;&gt;"",F35="حضر",ISNUMBER(A35)),IF(COUNTIFS($C$6:$C$1005,C35&amp;"",$F$6:$F$1005,"حضر",$A$6:$A$1005,"&gt;"&amp;A35)=0,1,0),"")</f>
        <v/>
      </c>
    </row>
    <row r="36">
      <c r="A36" s="13" t="n"/>
      <c r="B36" s="20" t="n"/>
      <c r="C36" s="5" t="n"/>
      <c r="D36" s="5" t="n"/>
      <c r="E36" s="15" t="n"/>
      <c r="F36" s="5" t="n"/>
      <c r="G36" s="13" t="n"/>
      <c r="H36" s="6">
        <f>IF(C36&amp;""="","",IFERROR(INDEX('المرضى'!$B$6:$B$205,MATCH(C36&amp;"",'المرضى'!$A$6:$A$205,0))&amp;"","كود غير موجود"))</f>
        <v/>
      </c>
      <c r="I36" s="18">
        <f>IF(D36&amp;""="","",IFERROR(INDEX('الأسعار'!$B$6:$B$25,MATCH(D36&amp;"",'الأسعار'!$A$6:$A$25,0)),"سعر غير موجود"))</f>
        <v/>
      </c>
      <c r="J36" s="18">
        <f>IF(A36&amp;""="","",IF(AND(F36="حضر",ISNUMBER(I36)),I36,0))</f>
        <v/>
      </c>
      <c r="K36" s="17">
        <f>IF(ISNUMBER(A36),IF(ISNUMBER(B36),HOUR(B36)*60+MINUTE(B36),0),"")</f>
        <v/>
      </c>
      <c r="L36" s="17">
        <f>IF(AND(ISNUMBER(A36),A36='الإعدادات'!$B$4),COUNTIFS($A$6:$A$1005,'الإعدادات'!$B$4,$K$6:$K$1005,"&lt;"&amp;K36)+COUNTIFS($A$6:A36,'الإعدادات'!$B$4,$K$6:K36,K36),"")</f>
        <v/>
      </c>
      <c r="M36" s="21">
        <f>IF(AND(C36&amp;""&lt;&gt;"",ISNUMBER(G36)),IF(COUNTIFS($C$6:$C$1005,C36&amp;"",$G$6:$G$1005,"&gt;"&amp;G36)=0,1,0),"")</f>
        <v/>
      </c>
      <c r="N36" s="21">
        <f>IF(AND(C36&amp;""&lt;&gt;"",F36="حضر",ISNUMBER(A36)),IF(COUNTIFS($C$6:$C$1005,C36&amp;"",$F$6:$F$1005,"حضر",$A$6:$A$1005,"&gt;"&amp;A36)=0,1,0),"")</f>
        <v/>
      </c>
    </row>
    <row r="37">
      <c r="A37" s="13" t="n"/>
      <c r="B37" s="20" t="n"/>
      <c r="C37" s="5" t="n"/>
      <c r="D37" s="5" t="n"/>
      <c r="E37" s="15" t="n"/>
      <c r="F37" s="5" t="n"/>
      <c r="G37" s="13" t="n"/>
      <c r="H37" s="6">
        <f>IF(C37&amp;""="","",IFERROR(INDEX('المرضى'!$B$6:$B$205,MATCH(C37&amp;"",'المرضى'!$A$6:$A$205,0))&amp;"","كود غير موجود"))</f>
        <v/>
      </c>
      <c r="I37" s="18">
        <f>IF(D37&amp;""="","",IFERROR(INDEX('الأسعار'!$B$6:$B$25,MATCH(D37&amp;"",'الأسعار'!$A$6:$A$25,0)),"سعر غير موجود"))</f>
        <v/>
      </c>
      <c r="J37" s="18">
        <f>IF(A37&amp;""="","",IF(AND(F37="حضر",ISNUMBER(I37)),I37,0))</f>
        <v/>
      </c>
      <c r="K37" s="17">
        <f>IF(ISNUMBER(A37),IF(ISNUMBER(B37),HOUR(B37)*60+MINUTE(B37),0),"")</f>
        <v/>
      </c>
      <c r="L37" s="17">
        <f>IF(AND(ISNUMBER(A37),A37='الإعدادات'!$B$4),COUNTIFS($A$6:$A$1005,'الإعدادات'!$B$4,$K$6:$K$1005,"&lt;"&amp;K37)+COUNTIFS($A$6:A37,'الإعدادات'!$B$4,$K$6:K37,K37),"")</f>
        <v/>
      </c>
      <c r="M37" s="21">
        <f>IF(AND(C37&amp;""&lt;&gt;"",ISNUMBER(G37)),IF(COUNTIFS($C$6:$C$1005,C37&amp;"",$G$6:$G$1005,"&gt;"&amp;G37)=0,1,0),"")</f>
        <v/>
      </c>
      <c r="N37" s="21">
        <f>IF(AND(C37&amp;""&lt;&gt;"",F37="حضر",ISNUMBER(A37)),IF(COUNTIFS($C$6:$C$1005,C37&amp;"",$F$6:$F$1005,"حضر",$A$6:$A$1005,"&gt;"&amp;A37)=0,1,0),"")</f>
        <v/>
      </c>
    </row>
    <row r="38">
      <c r="A38" s="13" t="n"/>
      <c r="B38" s="20" t="n"/>
      <c r="C38" s="5" t="n"/>
      <c r="D38" s="5" t="n"/>
      <c r="E38" s="15" t="n"/>
      <c r="F38" s="5" t="n"/>
      <c r="G38" s="13" t="n"/>
      <c r="H38" s="6">
        <f>IF(C38&amp;""="","",IFERROR(INDEX('المرضى'!$B$6:$B$205,MATCH(C38&amp;"",'المرضى'!$A$6:$A$205,0))&amp;"","كود غير موجود"))</f>
        <v/>
      </c>
      <c r="I38" s="18">
        <f>IF(D38&amp;""="","",IFERROR(INDEX('الأسعار'!$B$6:$B$25,MATCH(D38&amp;"",'الأسعار'!$A$6:$A$25,0)),"سعر غير موجود"))</f>
        <v/>
      </c>
      <c r="J38" s="18">
        <f>IF(A38&amp;""="","",IF(AND(F38="حضر",ISNUMBER(I38)),I38,0))</f>
        <v/>
      </c>
      <c r="K38" s="17">
        <f>IF(ISNUMBER(A38),IF(ISNUMBER(B38),HOUR(B38)*60+MINUTE(B38),0),"")</f>
        <v/>
      </c>
      <c r="L38" s="17">
        <f>IF(AND(ISNUMBER(A38),A38='الإعدادات'!$B$4),COUNTIFS($A$6:$A$1005,'الإعدادات'!$B$4,$K$6:$K$1005,"&lt;"&amp;K38)+COUNTIFS($A$6:A38,'الإعدادات'!$B$4,$K$6:K38,K38),"")</f>
        <v/>
      </c>
      <c r="M38" s="21">
        <f>IF(AND(C38&amp;""&lt;&gt;"",ISNUMBER(G38)),IF(COUNTIFS($C$6:$C$1005,C38&amp;"",$G$6:$G$1005,"&gt;"&amp;G38)=0,1,0),"")</f>
        <v/>
      </c>
      <c r="N38" s="21">
        <f>IF(AND(C38&amp;""&lt;&gt;"",F38="حضر",ISNUMBER(A38)),IF(COUNTIFS($C$6:$C$1005,C38&amp;"",$F$6:$F$1005,"حضر",$A$6:$A$1005,"&gt;"&amp;A38)=0,1,0),"")</f>
        <v/>
      </c>
    </row>
    <row r="39">
      <c r="A39" s="13" t="n"/>
      <c r="B39" s="20" t="n"/>
      <c r="C39" s="5" t="n"/>
      <c r="D39" s="5" t="n"/>
      <c r="E39" s="15" t="n"/>
      <c r="F39" s="5" t="n"/>
      <c r="G39" s="13" t="n"/>
      <c r="H39" s="6">
        <f>IF(C39&amp;""="","",IFERROR(INDEX('المرضى'!$B$6:$B$205,MATCH(C39&amp;"",'المرضى'!$A$6:$A$205,0))&amp;"","كود غير موجود"))</f>
        <v/>
      </c>
      <c r="I39" s="18">
        <f>IF(D39&amp;""="","",IFERROR(INDEX('الأسعار'!$B$6:$B$25,MATCH(D39&amp;"",'الأسعار'!$A$6:$A$25,0)),"سعر غير موجود"))</f>
        <v/>
      </c>
      <c r="J39" s="18">
        <f>IF(A39&amp;""="","",IF(AND(F39="حضر",ISNUMBER(I39)),I39,0))</f>
        <v/>
      </c>
      <c r="K39" s="17">
        <f>IF(ISNUMBER(A39),IF(ISNUMBER(B39),HOUR(B39)*60+MINUTE(B39),0),"")</f>
        <v/>
      </c>
      <c r="L39" s="17">
        <f>IF(AND(ISNUMBER(A39),A39='الإعدادات'!$B$4),COUNTIFS($A$6:$A$1005,'الإعدادات'!$B$4,$K$6:$K$1005,"&lt;"&amp;K39)+COUNTIFS($A$6:A39,'الإعدادات'!$B$4,$K$6:K39,K39),"")</f>
        <v/>
      </c>
      <c r="M39" s="21">
        <f>IF(AND(C39&amp;""&lt;&gt;"",ISNUMBER(G39)),IF(COUNTIFS($C$6:$C$1005,C39&amp;"",$G$6:$G$1005,"&gt;"&amp;G39)=0,1,0),"")</f>
        <v/>
      </c>
      <c r="N39" s="21">
        <f>IF(AND(C39&amp;""&lt;&gt;"",F39="حضر",ISNUMBER(A39)),IF(COUNTIFS($C$6:$C$1005,C39&amp;"",$F$6:$F$1005,"حضر",$A$6:$A$1005,"&gt;"&amp;A39)=0,1,0),"")</f>
        <v/>
      </c>
    </row>
    <row r="40">
      <c r="A40" s="13" t="n"/>
      <c r="B40" s="20" t="n"/>
      <c r="C40" s="5" t="n"/>
      <c r="D40" s="5" t="n"/>
      <c r="E40" s="15" t="n"/>
      <c r="F40" s="5" t="n"/>
      <c r="G40" s="13" t="n"/>
      <c r="H40" s="6">
        <f>IF(C40&amp;""="","",IFERROR(INDEX('المرضى'!$B$6:$B$205,MATCH(C40&amp;"",'المرضى'!$A$6:$A$205,0))&amp;"","كود غير موجود"))</f>
        <v/>
      </c>
      <c r="I40" s="18">
        <f>IF(D40&amp;""="","",IFERROR(INDEX('الأسعار'!$B$6:$B$25,MATCH(D40&amp;"",'الأسعار'!$A$6:$A$25,0)),"سعر غير موجود"))</f>
        <v/>
      </c>
      <c r="J40" s="18">
        <f>IF(A40&amp;""="","",IF(AND(F40="حضر",ISNUMBER(I40)),I40,0))</f>
        <v/>
      </c>
      <c r="K40" s="17">
        <f>IF(ISNUMBER(A40),IF(ISNUMBER(B40),HOUR(B40)*60+MINUTE(B40),0),"")</f>
        <v/>
      </c>
      <c r="L40" s="17">
        <f>IF(AND(ISNUMBER(A40),A40='الإعدادات'!$B$4),COUNTIFS($A$6:$A$1005,'الإعدادات'!$B$4,$K$6:$K$1005,"&lt;"&amp;K40)+COUNTIFS($A$6:A40,'الإعدادات'!$B$4,$K$6:K40,K40),"")</f>
        <v/>
      </c>
      <c r="M40" s="21">
        <f>IF(AND(C40&amp;""&lt;&gt;"",ISNUMBER(G40)),IF(COUNTIFS($C$6:$C$1005,C40&amp;"",$G$6:$G$1005,"&gt;"&amp;G40)=0,1,0),"")</f>
        <v/>
      </c>
      <c r="N40" s="21">
        <f>IF(AND(C40&amp;""&lt;&gt;"",F40="حضر",ISNUMBER(A40)),IF(COUNTIFS($C$6:$C$1005,C40&amp;"",$F$6:$F$1005,"حضر",$A$6:$A$1005,"&gt;"&amp;A40)=0,1,0),"")</f>
        <v/>
      </c>
    </row>
    <row r="41">
      <c r="A41" s="13" t="n"/>
      <c r="B41" s="20" t="n"/>
      <c r="C41" s="5" t="n"/>
      <c r="D41" s="5" t="n"/>
      <c r="E41" s="15" t="n"/>
      <c r="F41" s="5" t="n"/>
      <c r="G41" s="13" t="n"/>
      <c r="H41" s="6">
        <f>IF(C41&amp;""="","",IFERROR(INDEX('المرضى'!$B$6:$B$205,MATCH(C41&amp;"",'المرضى'!$A$6:$A$205,0))&amp;"","كود غير موجود"))</f>
        <v/>
      </c>
      <c r="I41" s="18">
        <f>IF(D41&amp;""="","",IFERROR(INDEX('الأسعار'!$B$6:$B$25,MATCH(D41&amp;"",'الأسعار'!$A$6:$A$25,0)),"سعر غير موجود"))</f>
        <v/>
      </c>
      <c r="J41" s="18">
        <f>IF(A41&amp;""="","",IF(AND(F41="حضر",ISNUMBER(I41)),I41,0))</f>
        <v/>
      </c>
      <c r="K41" s="17">
        <f>IF(ISNUMBER(A41),IF(ISNUMBER(B41),HOUR(B41)*60+MINUTE(B41),0),"")</f>
        <v/>
      </c>
      <c r="L41" s="17">
        <f>IF(AND(ISNUMBER(A41),A41='الإعدادات'!$B$4),COUNTIFS($A$6:$A$1005,'الإعدادات'!$B$4,$K$6:$K$1005,"&lt;"&amp;K41)+COUNTIFS($A$6:A41,'الإعدادات'!$B$4,$K$6:K41,K41),"")</f>
        <v/>
      </c>
      <c r="M41" s="21">
        <f>IF(AND(C41&amp;""&lt;&gt;"",ISNUMBER(G41)),IF(COUNTIFS($C$6:$C$1005,C41&amp;"",$G$6:$G$1005,"&gt;"&amp;G41)=0,1,0),"")</f>
        <v/>
      </c>
      <c r="N41" s="21">
        <f>IF(AND(C41&amp;""&lt;&gt;"",F41="حضر",ISNUMBER(A41)),IF(COUNTIFS($C$6:$C$1005,C41&amp;"",$F$6:$F$1005,"حضر",$A$6:$A$1005,"&gt;"&amp;A41)=0,1,0),"")</f>
        <v/>
      </c>
    </row>
    <row r="42">
      <c r="A42" s="13" t="n"/>
      <c r="B42" s="20" t="n"/>
      <c r="C42" s="5" t="n"/>
      <c r="D42" s="5" t="n"/>
      <c r="E42" s="15" t="n"/>
      <c r="F42" s="5" t="n"/>
      <c r="G42" s="13" t="n"/>
      <c r="H42" s="6">
        <f>IF(C42&amp;""="","",IFERROR(INDEX('المرضى'!$B$6:$B$205,MATCH(C42&amp;"",'المرضى'!$A$6:$A$205,0))&amp;"","كود غير موجود"))</f>
        <v/>
      </c>
      <c r="I42" s="18">
        <f>IF(D42&amp;""="","",IFERROR(INDEX('الأسعار'!$B$6:$B$25,MATCH(D42&amp;"",'الأسعار'!$A$6:$A$25,0)),"سعر غير موجود"))</f>
        <v/>
      </c>
      <c r="J42" s="18">
        <f>IF(A42&amp;""="","",IF(AND(F42="حضر",ISNUMBER(I42)),I42,0))</f>
        <v/>
      </c>
      <c r="K42" s="17">
        <f>IF(ISNUMBER(A42),IF(ISNUMBER(B42),HOUR(B42)*60+MINUTE(B42),0),"")</f>
        <v/>
      </c>
      <c r="L42" s="17">
        <f>IF(AND(ISNUMBER(A42),A42='الإعدادات'!$B$4),COUNTIFS($A$6:$A$1005,'الإعدادات'!$B$4,$K$6:$K$1005,"&lt;"&amp;K42)+COUNTIFS($A$6:A42,'الإعدادات'!$B$4,$K$6:K42,K42),"")</f>
        <v/>
      </c>
      <c r="M42" s="21">
        <f>IF(AND(C42&amp;""&lt;&gt;"",ISNUMBER(G42)),IF(COUNTIFS($C$6:$C$1005,C42&amp;"",$G$6:$G$1005,"&gt;"&amp;G42)=0,1,0),"")</f>
        <v/>
      </c>
      <c r="N42" s="21">
        <f>IF(AND(C42&amp;""&lt;&gt;"",F42="حضر",ISNUMBER(A42)),IF(COUNTIFS($C$6:$C$1005,C42&amp;"",$F$6:$F$1005,"حضر",$A$6:$A$1005,"&gt;"&amp;A42)=0,1,0),"")</f>
        <v/>
      </c>
    </row>
    <row r="43">
      <c r="A43" s="13" t="n"/>
      <c r="B43" s="20" t="n"/>
      <c r="C43" s="5" t="n"/>
      <c r="D43" s="5" t="n"/>
      <c r="E43" s="15" t="n"/>
      <c r="F43" s="5" t="n"/>
      <c r="G43" s="13" t="n"/>
      <c r="H43" s="6">
        <f>IF(C43&amp;""="","",IFERROR(INDEX('المرضى'!$B$6:$B$205,MATCH(C43&amp;"",'المرضى'!$A$6:$A$205,0))&amp;"","كود غير موجود"))</f>
        <v/>
      </c>
      <c r="I43" s="18">
        <f>IF(D43&amp;""="","",IFERROR(INDEX('الأسعار'!$B$6:$B$25,MATCH(D43&amp;"",'الأسعار'!$A$6:$A$25,0)),"سعر غير موجود"))</f>
        <v/>
      </c>
      <c r="J43" s="18">
        <f>IF(A43&amp;""="","",IF(AND(F43="حضر",ISNUMBER(I43)),I43,0))</f>
        <v/>
      </c>
      <c r="K43" s="17">
        <f>IF(ISNUMBER(A43),IF(ISNUMBER(B43),HOUR(B43)*60+MINUTE(B43),0),"")</f>
        <v/>
      </c>
      <c r="L43" s="17">
        <f>IF(AND(ISNUMBER(A43),A43='الإعدادات'!$B$4),COUNTIFS($A$6:$A$1005,'الإعدادات'!$B$4,$K$6:$K$1005,"&lt;"&amp;K43)+COUNTIFS($A$6:A43,'الإعدادات'!$B$4,$K$6:K43,K43),"")</f>
        <v/>
      </c>
      <c r="M43" s="21">
        <f>IF(AND(C43&amp;""&lt;&gt;"",ISNUMBER(G43)),IF(COUNTIFS($C$6:$C$1005,C43&amp;"",$G$6:$G$1005,"&gt;"&amp;G43)=0,1,0),"")</f>
        <v/>
      </c>
      <c r="N43" s="21">
        <f>IF(AND(C43&amp;""&lt;&gt;"",F43="حضر",ISNUMBER(A43)),IF(COUNTIFS($C$6:$C$1005,C43&amp;"",$F$6:$F$1005,"حضر",$A$6:$A$1005,"&gt;"&amp;A43)=0,1,0),"")</f>
        <v/>
      </c>
    </row>
    <row r="44">
      <c r="A44" s="13" t="n"/>
      <c r="B44" s="20" t="n"/>
      <c r="C44" s="5" t="n"/>
      <c r="D44" s="5" t="n"/>
      <c r="E44" s="15" t="n"/>
      <c r="F44" s="5" t="n"/>
      <c r="G44" s="13" t="n"/>
      <c r="H44" s="6">
        <f>IF(C44&amp;""="","",IFERROR(INDEX('المرضى'!$B$6:$B$205,MATCH(C44&amp;"",'المرضى'!$A$6:$A$205,0))&amp;"","كود غير موجود"))</f>
        <v/>
      </c>
      <c r="I44" s="18">
        <f>IF(D44&amp;""="","",IFERROR(INDEX('الأسعار'!$B$6:$B$25,MATCH(D44&amp;"",'الأسعار'!$A$6:$A$25,0)),"سعر غير موجود"))</f>
        <v/>
      </c>
      <c r="J44" s="18">
        <f>IF(A44&amp;""="","",IF(AND(F44="حضر",ISNUMBER(I44)),I44,0))</f>
        <v/>
      </c>
      <c r="K44" s="17">
        <f>IF(ISNUMBER(A44),IF(ISNUMBER(B44),HOUR(B44)*60+MINUTE(B44),0),"")</f>
        <v/>
      </c>
      <c r="L44" s="17">
        <f>IF(AND(ISNUMBER(A44),A44='الإعدادات'!$B$4),COUNTIFS($A$6:$A$1005,'الإعدادات'!$B$4,$K$6:$K$1005,"&lt;"&amp;K44)+COUNTIFS($A$6:A44,'الإعدادات'!$B$4,$K$6:K44,K44),"")</f>
        <v/>
      </c>
      <c r="M44" s="21">
        <f>IF(AND(C44&amp;""&lt;&gt;"",ISNUMBER(G44)),IF(COUNTIFS($C$6:$C$1005,C44&amp;"",$G$6:$G$1005,"&gt;"&amp;G44)=0,1,0),"")</f>
        <v/>
      </c>
      <c r="N44" s="21">
        <f>IF(AND(C44&amp;""&lt;&gt;"",F44="حضر",ISNUMBER(A44)),IF(COUNTIFS($C$6:$C$1005,C44&amp;"",$F$6:$F$1005,"حضر",$A$6:$A$1005,"&gt;"&amp;A44)=0,1,0),"")</f>
        <v/>
      </c>
    </row>
    <row r="45">
      <c r="A45" s="13" t="n"/>
      <c r="B45" s="20" t="n"/>
      <c r="C45" s="5" t="n"/>
      <c r="D45" s="5" t="n"/>
      <c r="E45" s="15" t="n"/>
      <c r="F45" s="5" t="n"/>
      <c r="G45" s="13" t="n"/>
      <c r="H45" s="6">
        <f>IF(C45&amp;""="","",IFERROR(INDEX('المرضى'!$B$6:$B$205,MATCH(C45&amp;"",'المرضى'!$A$6:$A$205,0))&amp;"","كود غير موجود"))</f>
        <v/>
      </c>
      <c r="I45" s="18">
        <f>IF(D45&amp;""="","",IFERROR(INDEX('الأسعار'!$B$6:$B$25,MATCH(D45&amp;"",'الأسعار'!$A$6:$A$25,0)),"سعر غير موجود"))</f>
        <v/>
      </c>
      <c r="J45" s="18">
        <f>IF(A45&amp;""="","",IF(AND(F45="حضر",ISNUMBER(I45)),I45,0))</f>
        <v/>
      </c>
      <c r="K45" s="17">
        <f>IF(ISNUMBER(A45),IF(ISNUMBER(B45),HOUR(B45)*60+MINUTE(B45),0),"")</f>
        <v/>
      </c>
      <c r="L45" s="17">
        <f>IF(AND(ISNUMBER(A45),A45='الإعدادات'!$B$4),COUNTIFS($A$6:$A$1005,'الإعدادات'!$B$4,$K$6:$K$1005,"&lt;"&amp;K45)+COUNTIFS($A$6:A45,'الإعدادات'!$B$4,$K$6:K45,K45),"")</f>
        <v/>
      </c>
      <c r="M45" s="21">
        <f>IF(AND(C45&amp;""&lt;&gt;"",ISNUMBER(G45)),IF(COUNTIFS($C$6:$C$1005,C45&amp;"",$G$6:$G$1005,"&gt;"&amp;G45)=0,1,0),"")</f>
        <v/>
      </c>
      <c r="N45" s="21">
        <f>IF(AND(C45&amp;""&lt;&gt;"",F45="حضر",ISNUMBER(A45)),IF(COUNTIFS($C$6:$C$1005,C45&amp;"",$F$6:$F$1005,"حضر",$A$6:$A$1005,"&gt;"&amp;A45)=0,1,0),"")</f>
        <v/>
      </c>
    </row>
    <row r="46">
      <c r="A46" s="13" t="n"/>
      <c r="B46" s="20" t="n"/>
      <c r="C46" s="5" t="n"/>
      <c r="D46" s="5" t="n"/>
      <c r="E46" s="15" t="n"/>
      <c r="F46" s="5" t="n"/>
      <c r="G46" s="13" t="n"/>
      <c r="H46" s="6">
        <f>IF(C46&amp;""="","",IFERROR(INDEX('المرضى'!$B$6:$B$205,MATCH(C46&amp;"",'المرضى'!$A$6:$A$205,0))&amp;"","كود غير موجود"))</f>
        <v/>
      </c>
      <c r="I46" s="18">
        <f>IF(D46&amp;""="","",IFERROR(INDEX('الأسعار'!$B$6:$B$25,MATCH(D46&amp;"",'الأسعار'!$A$6:$A$25,0)),"سعر غير موجود"))</f>
        <v/>
      </c>
      <c r="J46" s="18">
        <f>IF(A46&amp;""="","",IF(AND(F46="حضر",ISNUMBER(I46)),I46,0))</f>
        <v/>
      </c>
      <c r="K46" s="17">
        <f>IF(ISNUMBER(A46),IF(ISNUMBER(B46),HOUR(B46)*60+MINUTE(B46),0),"")</f>
        <v/>
      </c>
      <c r="L46" s="17">
        <f>IF(AND(ISNUMBER(A46),A46='الإعدادات'!$B$4),COUNTIFS($A$6:$A$1005,'الإعدادات'!$B$4,$K$6:$K$1005,"&lt;"&amp;K46)+COUNTIFS($A$6:A46,'الإعدادات'!$B$4,$K$6:K46,K46),"")</f>
        <v/>
      </c>
      <c r="M46" s="21">
        <f>IF(AND(C46&amp;""&lt;&gt;"",ISNUMBER(G46)),IF(COUNTIFS($C$6:$C$1005,C46&amp;"",$G$6:$G$1005,"&gt;"&amp;G46)=0,1,0),"")</f>
        <v/>
      </c>
      <c r="N46" s="21">
        <f>IF(AND(C46&amp;""&lt;&gt;"",F46="حضر",ISNUMBER(A46)),IF(COUNTIFS($C$6:$C$1005,C46&amp;"",$F$6:$F$1005,"حضر",$A$6:$A$1005,"&gt;"&amp;A46)=0,1,0),"")</f>
        <v/>
      </c>
    </row>
    <row r="47">
      <c r="A47" s="13" t="n"/>
      <c r="B47" s="20" t="n"/>
      <c r="C47" s="5" t="n"/>
      <c r="D47" s="5" t="n"/>
      <c r="E47" s="15" t="n"/>
      <c r="F47" s="5" t="n"/>
      <c r="G47" s="13" t="n"/>
      <c r="H47" s="6">
        <f>IF(C47&amp;""="","",IFERROR(INDEX('المرضى'!$B$6:$B$205,MATCH(C47&amp;"",'المرضى'!$A$6:$A$205,0))&amp;"","كود غير موجود"))</f>
        <v/>
      </c>
      <c r="I47" s="18">
        <f>IF(D47&amp;""="","",IFERROR(INDEX('الأسعار'!$B$6:$B$25,MATCH(D47&amp;"",'الأسعار'!$A$6:$A$25,0)),"سعر غير موجود"))</f>
        <v/>
      </c>
      <c r="J47" s="18">
        <f>IF(A47&amp;""="","",IF(AND(F47="حضر",ISNUMBER(I47)),I47,0))</f>
        <v/>
      </c>
      <c r="K47" s="17">
        <f>IF(ISNUMBER(A47),IF(ISNUMBER(B47),HOUR(B47)*60+MINUTE(B47),0),"")</f>
        <v/>
      </c>
      <c r="L47" s="17">
        <f>IF(AND(ISNUMBER(A47),A47='الإعدادات'!$B$4),COUNTIFS($A$6:$A$1005,'الإعدادات'!$B$4,$K$6:$K$1005,"&lt;"&amp;K47)+COUNTIFS($A$6:A47,'الإعدادات'!$B$4,$K$6:K47,K47),"")</f>
        <v/>
      </c>
      <c r="M47" s="21">
        <f>IF(AND(C47&amp;""&lt;&gt;"",ISNUMBER(G47)),IF(COUNTIFS($C$6:$C$1005,C47&amp;"",$G$6:$G$1005,"&gt;"&amp;G47)=0,1,0),"")</f>
        <v/>
      </c>
      <c r="N47" s="21">
        <f>IF(AND(C47&amp;""&lt;&gt;"",F47="حضر",ISNUMBER(A47)),IF(COUNTIFS($C$6:$C$1005,C47&amp;"",$F$6:$F$1005,"حضر",$A$6:$A$1005,"&gt;"&amp;A47)=0,1,0),"")</f>
        <v/>
      </c>
    </row>
    <row r="48">
      <c r="A48" s="13" t="n"/>
      <c r="B48" s="20" t="n"/>
      <c r="C48" s="5" t="n"/>
      <c r="D48" s="5" t="n"/>
      <c r="E48" s="15" t="n"/>
      <c r="F48" s="5" t="n"/>
      <c r="G48" s="13" t="n"/>
      <c r="H48" s="6">
        <f>IF(C48&amp;""="","",IFERROR(INDEX('المرضى'!$B$6:$B$205,MATCH(C48&amp;"",'المرضى'!$A$6:$A$205,0))&amp;"","كود غير موجود"))</f>
        <v/>
      </c>
      <c r="I48" s="18">
        <f>IF(D48&amp;""="","",IFERROR(INDEX('الأسعار'!$B$6:$B$25,MATCH(D48&amp;"",'الأسعار'!$A$6:$A$25,0)),"سعر غير موجود"))</f>
        <v/>
      </c>
      <c r="J48" s="18">
        <f>IF(A48&amp;""="","",IF(AND(F48="حضر",ISNUMBER(I48)),I48,0))</f>
        <v/>
      </c>
      <c r="K48" s="17">
        <f>IF(ISNUMBER(A48),IF(ISNUMBER(B48),HOUR(B48)*60+MINUTE(B48),0),"")</f>
        <v/>
      </c>
      <c r="L48" s="17">
        <f>IF(AND(ISNUMBER(A48),A48='الإعدادات'!$B$4),COUNTIFS($A$6:$A$1005,'الإعدادات'!$B$4,$K$6:$K$1005,"&lt;"&amp;K48)+COUNTIFS($A$6:A48,'الإعدادات'!$B$4,$K$6:K48,K48),"")</f>
        <v/>
      </c>
      <c r="M48" s="21">
        <f>IF(AND(C48&amp;""&lt;&gt;"",ISNUMBER(G48)),IF(COUNTIFS($C$6:$C$1005,C48&amp;"",$G$6:$G$1005,"&gt;"&amp;G48)=0,1,0),"")</f>
        <v/>
      </c>
      <c r="N48" s="21">
        <f>IF(AND(C48&amp;""&lt;&gt;"",F48="حضر",ISNUMBER(A48)),IF(COUNTIFS($C$6:$C$1005,C48&amp;"",$F$6:$F$1005,"حضر",$A$6:$A$1005,"&gt;"&amp;A48)=0,1,0),"")</f>
        <v/>
      </c>
    </row>
    <row r="49">
      <c r="A49" s="13" t="n"/>
      <c r="B49" s="20" t="n"/>
      <c r="C49" s="5" t="n"/>
      <c r="D49" s="5" t="n"/>
      <c r="E49" s="15" t="n"/>
      <c r="F49" s="5" t="n"/>
      <c r="G49" s="13" t="n"/>
      <c r="H49" s="6">
        <f>IF(C49&amp;""="","",IFERROR(INDEX('المرضى'!$B$6:$B$205,MATCH(C49&amp;"",'المرضى'!$A$6:$A$205,0))&amp;"","كود غير موجود"))</f>
        <v/>
      </c>
      <c r="I49" s="18">
        <f>IF(D49&amp;""="","",IFERROR(INDEX('الأسعار'!$B$6:$B$25,MATCH(D49&amp;"",'الأسعار'!$A$6:$A$25,0)),"سعر غير موجود"))</f>
        <v/>
      </c>
      <c r="J49" s="18">
        <f>IF(A49&amp;""="","",IF(AND(F49="حضر",ISNUMBER(I49)),I49,0))</f>
        <v/>
      </c>
      <c r="K49" s="17">
        <f>IF(ISNUMBER(A49),IF(ISNUMBER(B49),HOUR(B49)*60+MINUTE(B49),0),"")</f>
        <v/>
      </c>
      <c r="L49" s="17">
        <f>IF(AND(ISNUMBER(A49),A49='الإعدادات'!$B$4),COUNTIFS($A$6:$A$1005,'الإعدادات'!$B$4,$K$6:$K$1005,"&lt;"&amp;K49)+COUNTIFS($A$6:A49,'الإعدادات'!$B$4,$K$6:K49,K49),"")</f>
        <v/>
      </c>
      <c r="M49" s="21">
        <f>IF(AND(C49&amp;""&lt;&gt;"",ISNUMBER(G49)),IF(COUNTIFS($C$6:$C$1005,C49&amp;"",$G$6:$G$1005,"&gt;"&amp;G49)=0,1,0),"")</f>
        <v/>
      </c>
      <c r="N49" s="21">
        <f>IF(AND(C49&amp;""&lt;&gt;"",F49="حضر",ISNUMBER(A49)),IF(COUNTIFS($C$6:$C$1005,C49&amp;"",$F$6:$F$1005,"حضر",$A$6:$A$1005,"&gt;"&amp;A49)=0,1,0),"")</f>
        <v/>
      </c>
    </row>
    <row r="50">
      <c r="A50" s="13" t="n"/>
      <c r="B50" s="20" t="n"/>
      <c r="C50" s="5" t="n"/>
      <c r="D50" s="5" t="n"/>
      <c r="E50" s="15" t="n"/>
      <c r="F50" s="5" t="n"/>
      <c r="G50" s="13" t="n"/>
      <c r="H50" s="6">
        <f>IF(C50&amp;""="","",IFERROR(INDEX('المرضى'!$B$6:$B$205,MATCH(C50&amp;"",'المرضى'!$A$6:$A$205,0))&amp;"","كود غير موجود"))</f>
        <v/>
      </c>
      <c r="I50" s="18">
        <f>IF(D50&amp;""="","",IFERROR(INDEX('الأسعار'!$B$6:$B$25,MATCH(D50&amp;"",'الأسعار'!$A$6:$A$25,0)),"سعر غير موجود"))</f>
        <v/>
      </c>
      <c r="J50" s="18">
        <f>IF(A50&amp;""="","",IF(AND(F50="حضر",ISNUMBER(I50)),I50,0))</f>
        <v/>
      </c>
      <c r="K50" s="17">
        <f>IF(ISNUMBER(A50),IF(ISNUMBER(B50),HOUR(B50)*60+MINUTE(B50),0),"")</f>
        <v/>
      </c>
      <c r="L50" s="17">
        <f>IF(AND(ISNUMBER(A50),A50='الإعدادات'!$B$4),COUNTIFS($A$6:$A$1005,'الإعدادات'!$B$4,$K$6:$K$1005,"&lt;"&amp;K50)+COUNTIFS($A$6:A50,'الإعدادات'!$B$4,$K$6:K50,K50),"")</f>
        <v/>
      </c>
      <c r="M50" s="21">
        <f>IF(AND(C50&amp;""&lt;&gt;"",ISNUMBER(G50)),IF(COUNTIFS($C$6:$C$1005,C50&amp;"",$G$6:$G$1005,"&gt;"&amp;G50)=0,1,0),"")</f>
        <v/>
      </c>
      <c r="N50" s="21">
        <f>IF(AND(C50&amp;""&lt;&gt;"",F50="حضر",ISNUMBER(A50)),IF(COUNTIFS($C$6:$C$1005,C50&amp;"",$F$6:$F$1005,"حضر",$A$6:$A$1005,"&gt;"&amp;A50)=0,1,0),"")</f>
        <v/>
      </c>
    </row>
    <row r="51">
      <c r="A51" s="13" t="n"/>
      <c r="B51" s="20" t="n"/>
      <c r="C51" s="5" t="n"/>
      <c r="D51" s="5" t="n"/>
      <c r="E51" s="15" t="n"/>
      <c r="F51" s="5" t="n"/>
      <c r="G51" s="13" t="n"/>
      <c r="H51" s="6">
        <f>IF(C51&amp;""="","",IFERROR(INDEX('المرضى'!$B$6:$B$205,MATCH(C51&amp;"",'المرضى'!$A$6:$A$205,0))&amp;"","كود غير موجود"))</f>
        <v/>
      </c>
      <c r="I51" s="18">
        <f>IF(D51&amp;""="","",IFERROR(INDEX('الأسعار'!$B$6:$B$25,MATCH(D51&amp;"",'الأسعار'!$A$6:$A$25,0)),"سعر غير موجود"))</f>
        <v/>
      </c>
      <c r="J51" s="18">
        <f>IF(A51&amp;""="","",IF(AND(F51="حضر",ISNUMBER(I51)),I51,0))</f>
        <v/>
      </c>
      <c r="K51" s="17">
        <f>IF(ISNUMBER(A51),IF(ISNUMBER(B51),HOUR(B51)*60+MINUTE(B51),0),"")</f>
        <v/>
      </c>
      <c r="L51" s="17">
        <f>IF(AND(ISNUMBER(A51),A51='الإعدادات'!$B$4),COUNTIFS($A$6:$A$1005,'الإعدادات'!$B$4,$K$6:$K$1005,"&lt;"&amp;K51)+COUNTIFS($A$6:A51,'الإعدادات'!$B$4,$K$6:K51,K51),"")</f>
        <v/>
      </c>
      <c r="M51" s="21">
        <f>IF(AND(C51&amp;""&lt;&gt;"",ISNUMBER(G51)),IF(COUNTIFS($C$6:$C$1005,C51&amp;"",$G$6:$G$1005,"&gt;"&amp;G51)=0,1,0),"")</f>
        <v/>
      </c>
      <c r="N51" s="21">
        <f>IF(AND(C51&amp;""&lt;&gt;"",F51="حضر",ISNUMBER(A51)),IF(COUNTIFS($C$6:$C$1005,C51&amp;"",$F$6:$F$1005,"حضر",$A$6:$A$1005,"&gt;"&amp;A51)=0,1,0),"")</f>
        <v/>
      </c>
    </row>
    <row r="52">
      <c r="A52" s="13" t="n"/>
      <c r="B52" s="20" t="n"/>
      <c r="C52" s="5" t="n"/>
      <c r="D52" s="5" t="n"/>
      <c r="E52" s="15" t="n"/>
      <c r="F52" s="5" t="n"/>
      <c r="G52" s="13" t="n"/>
      <c r="H52" s="6">
        <f>IF(C52&amp;""="","",IFERROR(INDEX('المرضى'!$B$6:$B$205,MATCH(C52&amp;"",'المرضى'!$A$6:$A$205,0))&amp;"","كود غير موجود"))</f>
        <v/>
      </c>
      <c r="I52" s="18">
        <f>IF(D52&amp;""="","",IFERROR(INDEX('الأسعار'!$B$6:$B$25,MATCH(D52&amp;"",'الأسعار'!$A$6:$A$25,0)),"سعر غير موجود"))</f>
        <v/>
      </c>
      <c r="J52" s="18">
        <f>IF(A52&amp;""="","",IF(AND(F52="حضر",ISNUMBER(I52)),I52,0))</f>
        <v/>
      </c>
      <c r="K52" s="17">
        <f>IF(ISNUMBER(A52),IF(ISNUMBER(B52),HOUR(B52)*60+MINUTE(B52),0),"")</f>
        <v/>
      </c>
      <c r="L52" s="17">
        <f>IF(AND(ISNUMBER(A52),A52='الإعدادات'!$B$4),COUNTIFS($A$6:$A$1005,'الإعدادات'!$B$4,$K$6:$K$1005,"&lt;"&amp;K52)+COUNTIFS($A$6:A52,'الإعدادات'!$B$4,$K$6:K52,K52),"")</f>
        <v/>
      </c>
      <c r="M52" s="21">
        <f>IF(AND(C52&amp;""&lt;&gt;"",ISNUMBER(G52)),IF(COUNTIFS($C$6:$C$1005,C52&amp;"",$G$6:$G$1005,"&gt;"&amp;G52)=0,1,0),"")</f>
        <v/>
      </c>
      <c r="N52" s="21">
        <f>IF(AND(C52&amp;""&lt;&gt;"",F52="حضر",ISNUMBER(A52)),IF(COUNTIFS($C$6:$C$1005,C52&amp;"",$F$6:$F$1005,"حضر",$A$6:$A$1005,"&gt;"&amp;A52)=0,1,0),"")</f>
        <v/>
      </c>
    </row>
    <row r="53">
      <c r="A53" s="13" t="n"/>
      <c r="B53" s="20" t="n"/>
      <c r="C53" s="5" t="n"/>
      <c r="D53" s="5" t="n"/>
      <c r="E53" s="15" t="n"/>
      <c r="F53" s="5" t="n"/>
      <c r="G53" s="13" t="n"/>
      <c r="H53" s="6">
        <f>IF(C53&amp;""="","",IFERROR(INDEX('المرضى'!$B$6:$B$205,MATCH(C53&amp;"",'المرضى'!$A$6:$A$205,0))&amp;"","كود غير موجود"))</f>
        <v/>
      </c>
      <c r="I53" s="18">
        <f>IF(D53&amp;""="","",IFERROR(INDEX('الأسعار'!$B$6:$B$25,MATCH(D53&amp;"",'الأسعار'!$A$6:$A$25,0)),"سعر غير موجود"))</f>
        <v/>
      </c>
      <c r="J53" s="18">
        <f>IF(A53&amp;""="","",IF(AND(F53="حضر",ISNUMBER(I53)),I53,0))</f>
        <v/>
      </c>
      <c r="K53" s="17">
        <f>IF(ISNUMBER(A53),IF(ISNUMBER(B53),HOUR(B53)*60+MINUTE(B53),0),"")</f>
        <v/>
      </c>
      <c r="L53" s="17">
        <f>IF(AND(ISNUMBER(A53),A53='الإعدادات'!$B$4),COUNTIFS($A$6:$A$1005,'الإعدادات'!$B$4,$K$6:$K$1005,"&lt;"&amp;K53)+COUNTIFS($A$6:A53,'الإعدادات'!$B$4,$K$6:K53,K53),"")</f>
        <v/>
      </c>
      <c r="M53" s="21">
        <f>IF(AND(C53&amp;""&lt;&gt;"",ISNUMBER(G53)),IF(COUNTIFS($C$6:$C$1005,C53&amp;"",$G$6:$G$1005,"&gt;"&amp;G53)=0,1,0),"")</f>
        <v/>
      </c>
      <c r="N53" s="21">
        <f>IF(AND(C53&amp;""&lt;&gt;"",F53="حضر",ISNUMBER(A53)),IF(COUNTIFS($C$6:$C$1005,C53&amp;"",$F$6:$F$1005,"حضر",$A$6:$A$1005,"&gt;"&amp;A53)=0,1,0),"")</f>
        <v/>
      </c>
    </row>
    <row r="54">
      <c r="A54" s="13" t="n"/>
      <c r="B54" s="20" t="n"/>
      <c r="C54" s="5" t="n"/>
      <c r="D54" s="5" t="n"/>
      <c r="E54" s="15" t="n"/>
      <c r="F54" s="5" t="n"/>
      <c r="G54" s="13" t="n"/>
      <c r="H54" s="6">
        <f>IF(C54&amp;""="","",IFERROR(INDEX('المرضى'!$B$6:$B$205,MATCH(C54&amp;"",'المرضى'!$A$6:$A$205,0))&amp;"","كود غير موجود"))</f>
        <v/>
      </c>
      <c r="I54" s="18">
        <f>IF(D54&amp;""="","",IFERROR(INDEX('الأسعار'!$B$6:$B$25,MATCH(D54&amp;"",'الأسعار'!$A$6:$A$25,0)),"سعر غير موجود"))</f>
        <v/>
      </c>
      <c r="J54" s="18">
        <f>IF(A54&amp;""="","",IF(AND(F54="حضر",ISNUMBER(I54)),I54,0))</f>
        <v/>
      </c>
      <c r="K54" s="17">
        <f>IF(ISNUMBER(A54),IF(ISNUMBER(B54),HOUR(B54)*60+MINUTE(B54),0),"")</f>
        <v/>
      </c>
      <c r="L54" s="17">
        <f>IF(AND(ISNUMBER(A54),A54='الإعدادات'!$B$4),COUNTIFS($A$6:$A$1005,'الإعدادات'!$B$4,$K$6:$K$1005,"&lt;"&amp;K54)+COUNTIFS($A$6:A54,'الإعدادات'!$B$4,$K$6:K54,K54),"")</f>
        <v/>
      </c>
      <c r="M54" s="21">
        <f>IF(AND(C54&amp;""&lt;&gt;"",ISNUMBER(G54)),IF(COUNTIFS($C$6:$C$1005,C54&amp;"",$G$6:$G$1005,"&gt;"&amp;G54)=0,1,0),"")</f>
        <v/>
      </c>
      <c r="N54" s="21">
        <f>IF(AND(C54&amp;""&lt;&gt;"",F54="حضر",ISNUMBER(A54)),IF(COUNTIFS($C$6:$C$1005,C54&amp;"",$F$6:$F$1005,"حضر",$A$6:$A$1005,"&gt;"&amp;A54)=0,1,0),"")</f>
        <v/>
      </c>
    </row>
    <row r="55">
      <c r="A55" s="13" t="n"/>
      <c r="B55" s="20" t="n"/>
      <c r="C55" s="5" t="n"/>
      <c r="D55" s="5" t="n"/>
      <c r="E55" s="15" t="n"/>
      <c r="F55" s="5" t="n"/>
      <c r="G55" s="13" t="n"/>
      <c r="H55" s="6">
        <f>IF(C55&amp;""="","",IFERROR(INDEX('المرضى'!$B$6:$B$205,MATCH(C55&amp;"",'المرضى'!$A$6:$A$205,0))&amp;"","كود غير موجود"))</f>
        <v/>
      </c>
      <c r="I55" s="18">
        <f>IF(D55&amp;""="","",IFERROR(INDEX('الأسعار'!$B$6:$B$25,MATCH(D55&amp;"",'الأسعار'!$A$6:$A$25,0)),"سعر غير موجود"))</f>
        <v/>
      </c>
      <c r="J55" s="18">
        <f>IF(A55&amp;""="","",IF(AND(F55="حضر",ISNUMBER(I55)),I55,0))</f>
        <v/>
      </c>
      <c r="K55" s="17">
        <f>IF(ISNUMBER(A55),IF(ISNUMBER(B55),HOUR(B55)*60+MINUTE(B55),0),"")</f>
        <v/>
      </c>
      <c r="L55" s="17">
        <f>IF(AND(ISNUMBER(A55),A55='الإعدادات'!$B$4),COUNTIFS($A$6:$A$1005,'الإعدادات'!$B$4,$K$6:$K$1005,"&lt;"&amp;K55)+COUNTIFS($A$6:A55,'الإعدادات'!$B$4,$K$6:K55,K55),"")</f>
        <v/>
      </c>
      <c r="M55" s="21">
        <f>IF(AND(C55&amp;""&lt;&gt;"",ISNUMBER(G55)),IF(COUNTIFS($C$6:$C$1005,C55&amp;"",$G$6:$G$1005,"&gt;"&amp;G55)=0,1,0),"")</f>
        <v/>
      </c>
      <c r="N55" s="21">
        <f>IF(AND(C55&amp;""&lt;&gt;"",F55="حضر",ISNUMBER(A55)),IF(COUNTIFS($C$6:$C$1005,C55&amp;"",$F$6:$F$1005,"حضر",$A$6:$A$1005,"&gt;"&amp;A55)=0,1,0),"")</f>
        <v/>
      </c>
    </row>
    <row r="56">
      <c r="A56" s="13" t="n"/>
      <c r="B56" s="20" t="n"/>
      <c r="C56" s="5" t="n"/>
      <c r="D56" s="5" t="n"/>
      <c r="E56" s="15" t="n"/>
      <c r="F56" s="5" t="n"/>
      <c r="G56" s="13" t="n"/>
      <c r="H56" s="6">
        <f>IF(C56&amp;""="","",IFERROR(INDEX('المرضى'!$B$6:$B$205,MATCH(C56&amp;"",'المرضى'!$A$6:$A$205,0))&amp;"","كود غير موجود"))</f>
        <v/>
      </c>
      <c r="I56" s="18">
        <f>IF(D56&amp;""="","",IFERROR(INDEX('الأسعار'!$B$6:$B$25,MATCH(D56&amp;"",'الأسعار'!$A$6:$A$25,0)),"سعر غير موجود"))</f>
        <v/>
      </c>
      <c r="J56" s="18">
        <f>IF(A56&amp;""="","",IF(AND(F56="حضر",ISNUMBER(I56)),I56,0))</f>
        <v/>
      </c>
      <c r="K56" s="17">
        <f>IF(ISNUMBER(A56),IF(ISNUMBER(B56),HOUR(B56)*60+MINUTE(B56),0),"")</f>
        <v/>
      </c>
      <c r="L56" s="17">
        <f>IF(AND(ISNUMBER(A56),A56='الإعدادات'!$B$4),COUNTIFS($A$6:$A$1005,'الإعدادات'!$B$4,$K$6:$K$1005,"&lt;"&amp;K56)+COUNTIFS($A$6:A56,'الإعدادات'!$B$4,$K$6:K56,K56),"")</f>
        <v/>
      </c>
      <c r="M56" s="21">
        <f>IF(AND(C56&amp;""&lt;&gt;"",ISNUMBER(G56)),IF(COUNTIFS($C$6:$C$1005,C56&amp;"",$G$6:$G$1005,"&gt;"&amp;G56)=0,1,0),"")</f>
        <v/>
      </c>
      <c r="N56" s="21">
        <f>IF(AND(C56&amp;""&lt;&gt;"",F56="حضر",ISNUMBER(A56)),IF(COUNTIFS($C$6:$C$1005,C56&amp;"",$F$6:$F$1005,"حضر",$A$6:$A$1005,"&gt;"&amp;A56)=0,1,0),"")</f>
        <v/>
      </c>
    </row>
    <row r="57">
      <c r="A57" s="13" t="n"/>
      <c r="B57" s="20" t="n"/>
      <c r="C57" s="5" t="n"/>
      <c r="D57" s="5" t="n"/>
      <c r="E57" s="15" t="n"/>
      <c r="F57" s="5" t="n"/>
      <c r="G57" s="13" t="n"/>
      <c r="H57" s="6">
        <f>IF(C57&amp;""="","",IFERROR(INDEX('المرضى'!$B$6:$B$205,MATCH(C57&amp;"",'المرضى'!$A$6:$A$205,0))&amp;"","كود غير موجود"))</f>
        <v/>
      </c>
      <c r="I57" s="18">
        <f>IF(D57&amp;""="","",IFERROR(INDEX('الأسعار'!$B$6:$B$25,MATCH(D57&amp;"",'الأسعار'!$A$6:$A$25,0)),"سعر غير موجود"))</f>
        <v/>
      </c>
      <c r="J57" s="18">
        <f>IF(A57&amp;""="","",IF(AND(F57="حضر",ISNUMBER(I57)),I57,0))</f>
        <v/>
      </c>
      <c r="K57" s="17">
        <f>IF(ISNUMBER(A57),IF(ISNUMBER(B57),HOUR(B57)*60+MINUTE(B57),0),"")</f>
        <v/>
      </c>
      <c r="L57" s="17">
        <f>IF(AND(ISNUMBER(A57),A57='الإعدادات'!$B$4),COUNTIFS($A$6:$A$1005,'الإعدادات'!$B$4,$K$6:$K$1005,"&lt;"&amp;K57)+COUNTIFS($A$6:A57,'الإعدادات'!$B$4,$K$6:K57,K57),"")</f>
        <v/>
      </c>
      <c r="M57" s="21">
        <f>IF(AND(C57&amp;""&lt;&gt;"",ISNUMBER(G57)),IF(COUNTIFS($C$6:$C$1005,C57&amp;"",$G$6:$G$1005,"&gt;"&amp;G57)=0,1,0),"")</f>
        <v/>
      </c>
      <c r="N57" s="21">
        <f>IF(AND(C57&amp;""&lt;&gt;"",F57="حضر",ISNUMBER(A57)),IF(COUNTIFS($C$6:$C$1005,C57&amp;"",$F$6:$F$1005,"حضر",$A$6:$A$1005,"&gt;"&amp;A57)=0,1,0),"")</f>
        <v/>
      </c>
    </row>
    <row r="58">
      <c r="A58" s="13" t="n"/>
      <c r="B58" s="20" t="n"/>
      <c r="C58" s="5" t="n"/>
      <c r="D58" s="5" t="n"/>
      <c r="E58" s="15" t="n"/>
      <c r="F58" s="5" t="n"/>
      <c r="G58" s="13" t="n"/>
      <c r="H58" s="6">
        <f>IF(C58&amp;""="","",IFERROR(INDEX('المرضى'!$B$6:$B$205,MATCH(C58&amp;"",'المرضى'!$A$6:$A$205,0))&amp;"","كود غير موجود"))</f>
        <v/>
      </c>
      <c r="I58" s="18">
        <f>IF(D58&amp;""="","",IFERROR(INDEX('الأسعار'!$B$6:$B$25,MATCH(D58&amp;"",'الأسعار'!$A$6:$A$25,0)),"سعر غير موجود"))</f>
        <v/>
      </c>
      <c r="J58" s="18">
        <f>IF(A58&amp;""="","",IF(AND(F58="حضر",ISNUMBER(I58)),I58,0))</f>
        <v/>
      </c>
      <c r="K58" s="17">
        <f>IF(ISNUMBER(A58),IF(ISNUMBER(B58),HOUR(B58)*60+MINUTE(B58),0),"")</f>
        <v/>
      </c>
      <c r="L58" s="17">
        <f>IF(AND(ISNUMBER(A58),A58='الإعدادات'!$B$4),COUNTIFS($A$6:$A$1005,'الإعدادات'!$B$4,$K$6:$K$1005,"&lt;"&amp;K58)+COUNTIFS($A$6:A58,'الإعدادات'!$B$4,$K$6:K58,K58),"")</f>
        <v/>
      </c>
      <c r="M58" s="21">
        <f>IF(AND(C58&amp;""&lt;&gt;"",ISNUMBER(G58)),IF(COUNTIFS($C$6:$C$1005,C58&amp;"",$G$6:$G$1005,"&gt;"&amp;G58)=0,1,0),"")</f>
        <v/>
      </c>
      <c r="N58" s="21">
        <f>IF(AND(C58&amp;""&lt;&gt;"",F58="حضر",ISNUMBER(A58)),IF(COUNTIFS($C$6:$C$1005,C58&amp;"",$F$6:$F$1005,"حضر",$A$6:$A$1005,"&gt;"&amp;A58)=0,1,0),"")</f>
        <v/>
      </c>
    </row>
    <row r="59">
      <c r="A59" s="13" t="n"/>
      <c r="B59" s="20" t="n"/>
      <c r="C59" s="5" t="n"/>
      <c r="D59" s="5" t="n"/>
      <c r="E59" s="15" t="n"/>
      <c r="F59" s="5" t="n"/>
      <c r="G59" s="13" t="n"/>
      <c r="H59" s="6">
        <f>IF(C59&amp;""="","",IFERROR(INDEX('المرضى'!$B$6:$B$205,MATCH(C59&amp;"",'المرضى'!$A$6:$A$205,0))&amp;"","كود غير موجود"))</f>
        <v/>
      </c>
      <c r="I59" s="18">
        <f>IF(D59&amp;""="","",IFERROR(INDEX('الأسعار'!$B$6:$B$25,MATCH(D59&amp;"",'الأسعار'!$A$6:$A$25,0)),"سعر غير موجود"))</f>
        <v/>
      </c>
      <c r="J59" s="18">
        <f>IF(A59&amp;""="","",IF(AND(F59="حضر",ISNUMBER(I59)),I59,0))</f>
        <v/>
      </c>
      <c r="K59" s="17">
        <f>IF(ISNUMBER(A59),IF(ISNUMBER(B59),HOUR(B59)*60+MINUTE(B59),0),"")</f>
        <v/>
      </c>
      <c r="L59" s="17">
        <f>IF(AND(ISNUMBER(A59),A59='الإعدادات'!$B$4),COUNTIFS($A$6:$A$1005,'الإعدادات'!$B$4,$K$6:$K$1005,"&lt;"&amp;K59)+COUNTIFS($A$6:A59,'الإعدادات'!$B$4,$K$6:K59,K59),"")</f>
        <v/>
      </c>
      <c r="M59" s="21">
        <f>IF(AND(C59&amp;""&lt;&gt;"",ISNUMBER(G59)),IF(COUNTIFS($C$6:$C$1005,C59&amp;"",$G$6:$G$1005,"&gt;"&amp;G59)=0,1,0),"")</f>
        <v/>
      </c>
      <c r="N59" s="21">
        <f>IF(AND(C59&amp;""&lt;&gt;"",F59="حضر",ISNUMBER(A59)),IF(COUNTIFS($C$6:$C$1005,C59&amp;"",$F$6:$F$1005,"حضر",$A$6:$A$1005,"&gt;"&amp;A59)=0,1,0),"")</f>
        <v/>
      </c>
    </row>
    <row r="60">
      <c r="A60" s="13" t="n"/>
      <c r="B60" s="20" t="n"/>
      <c r="C60" s="5" t="n"/>
      <c r="D60" s="5" t="n"/>
      <c r="E60" s="15" t="n"/>
      <c r="F60" s="5" t="n"/>
      <c r="G60" s="13" t="n"/>
      <c r="H60" s="6">
        <f>IF(C60&amp;""="","",IFERROR(INDEX('المرضى'!$B$6:$B$205,MATCH(C60&amp;"",'المرضى'!$A$6:$A$205,0))&amp;"","كود غير موجود"))</f>
        <v/>
      </c>
      <c r="I60" s="18">
        <f>IF(D60&amp;""="","",IFERROR(INDEX('الأسعار'!$B$6:$B$25,MATCH(D60&amp;"",'الأسعار'!$A$6:$A$25,0)),"سعر غير موجود"))</f>
        <v/>
      </c>
      <c r="J60" s="18">
        <f>IF(A60&amp;""="","",IF(AND(F60="حضر",ISNUMBER(I60)),I60,0))</f>
        <v/>
      </c>
      <c r="K60" s="17">
        <f>IF(ISNUMBER(A60),IF(ISNUMBER(B60),HOUR(B60)*60+MINUTE(B60),0),"")</f>
        <v/>
      </c>
      <c r="L60" s="17">
        <f>IF(AND(ISNUMBER(A60),A60='الإعدادات'!$B$4),COUNTIFS($A$6:$A$1005,'الإعدادات'!$B$4,$K$6:$K$1005,"&lt;"&amp;K60)+COUNTIFS($A$6:A60,'الإعدادات'!$B$4,$K$6:K60,K60),"")</f>
        <v/>
      </c>
      <c r="M60" s="21">
        <f>IF(AND(C60&amp;""&lt;&gt;"",ISNUMBER(G60)),IF(COUNTIFS($C$6:$C$1005,C60&amp;"",$G$6:$G$1005,"&gt;"&amp;G60)=0,1,0),"")</f>
        <v/>
      </c>
      <c r="N60" s="21">
        <f>IF(AND(C60&amp;""&lt;&gt;"",F60="حضر",ISNUMBER(A60)),IF(COUNTIFS($C$6:$C$1005,C60&amp;"",$F$6:$F$1005,"حضر",$A$6:$A$1005,"&gt;"&amp;A60)=0,1,0),"")</f>
        <v/>
      </c>
    </row>
    <row r="61">
      <c r="A61" s="13" t="n"/>
      <c r="B61" s="20" t="n"/>
      <c r="C61" s="5" t="n"/>
      <c r="D61" s="5" t="n"/>
      <c r="E61" s="15" t="n"/>
      <c r="F61" s="5" t="n"/>
      <c r="G61" s="13" t="n"/>
      <c r="H61" s="6">
        <f>IF(C61&amp;""="","",IFERROR(INDEX('المرضى'!$B$6:$B$205,MATCH(C61&amp;"",'المرضى'!$A$6:$A$205,0))&amp;"","كود غير موجود"))</f>
        <v/>
      </c>
      <c r="I61" s="18">
        <f>IF(D61&amp;""="","",IFERROR(INDEX('الأسعار'!$B$6:$B$25,MATCH(D61&amp;"",'الأسعار'!$A$6:$A$25,0)),"سعر غير موجود"))</f>
        <v/>
      </c>
      <c r="J61" s="18">
        <f>IF(A61&amp;""="","",IF(AND(F61="حضر",ISNUMBER(I61)),I61,0))</f>
        <v/>
      </c>
      <c r="K61" s="17">
        <f>IF(ISNUMBER(A61),IF(ISNUMBER(B61),HOUR(B61)*60+MINUTE(B61),0),"")</f>
        <v/>
      </c>
      <c r="L61" s="17">
        <f>IF(AND(ISNUMBER(A61),A61='الإعدادات'!$B$4),COUNTIFS($A$6:$A$1005,'الإعدادات'!$B$4,$K$6:$K$1005,"&lt;"&amp;K61)+COUNTIFS($A$6:A61,'الإعدادات'!$B$4,$K$6:K61,K61),"")</f>
        <v/>
      </c>
      <c r="M61" s="21">
        <f>IF(AND(C61&amp;""&lt;&gt;"",ISNUMBER(G61)),IF(COUNTIFS($C$6:$C$1005,C61&amp;"",$G$6:$G$1005,"&gt;"&amp;G61)=0,1,0),"")</f>
        <v/>
      </c>
      <c r="N61" s="21">
        <f>IF(AND(C61&amp;""&lt;&gt;"",F61="حضر",ISNUMBER(A61)),IF(COUNTIFS($C$6:$C$1005,C61&amp;"",$F$6:$F$1005,"حضر",$A$6:$A$1005,"&gt;"&amp;A61)=0,1,0),"")</f>
        <v/>
      </c>
    </row>
    <row r="62">
      <c r="A62" s="13" t="n"/>
      <c r="B62" s="20" t="n"/>
      <c r="C62" s="5" t="n"/>
      <c r="D62" s="5" t="n"/>
      <c r="E62" s="15" t="n"/>
      <c r="F62" s="5" t="n"/>
      <c r="G62" s="13" t="n"/>
      <c r="H62" s="6">
        <f>IF(C62&amp;""="","",IFERROR(INDEX('المرضى'!$B$6:$B$205,MATCH(C62&amp;"",'المرضى'!$A$6:$A$205,0))&amp;"","كود غير موجود"))</f>
        <v/>
      </c>
      <c r="I62" s="18">
        <f>IF(D62&amp;""="","",IFERROR(INDEX('الأسعار'!$B$6:$B$25,MATCH(D62&amp;"",'الأسعار'!$A$6:$A$25,0)),"سعر غير موجود"))</f>
        <v/>
      </c>
      <c r="J62" s="18">
        <f>IF(A62&amp;""="","",IF(AND(F62="حضر",ISNUMBER(I62)),I62,0))</f>
        <v/>
      </c>
      <c r="K62" s="17">
        <f>IF(ISNUMBER(A62),IF(ISNUMBER(B62),HOUR(B62)*60+MINUTE(B62),0),"")</f>
        <v/>
      </c>
      <c r="L62" s="17">
        <f>IF(AND(ISNUMBER(A62),A62='الإعدادات'!$B$4),COUNTIFS($A$6:$A$1005,'الإعدادات'!$B$4,$K$6:$K$1005,"&lt;"&amp;K62)+COUNTIFS($A$6:A62,'الإعدادات'!$B$4,$K$6:K62,K62),"")</f>
        <v/>
      </c>
      <c r="M62" s="21">
        <f>IF(AND(C62&amp;""&lt;&gt;"",ISNUMBER(G62)),IF(COUNTIFS($C$6:$C$1005,C62&amp;"",$G$6:$G$1005,"&gt;"&amp;G62)=0,1,0),"")</f>
        <v/>
      </c>
      <c r="N62" s="21">
        <f>IF(AND(C62&amp;""&lt;&gt;"",F62="حضر",ISNUMBER(A62)),IF(COUNTIFS($C$6:$C$1005,C62&amp;"",$F$6:$F$1005,"حضر",$A$6:$A$1005,"&gt;"&amp;A62)=0,1,0),"")</f>
        <v/>
      </c>
    </row>
    <row r="63">
      <c r="A63" s="13" t="n"/>
      <c r="B63" s="20" t="n"/>
      <c r="C63" s="5" t="n"/>
      <c r="D63" s="5" t="n"/>
      <c r="E63" s="15" t="n"/>
      <c r="F63" s="5" t="n"/>
      <c r="G63" s="13" t="n"/>
      <c r="H63" s="6">
        <f>IF(C63&amp;""="","",IFERROR(INDEX('المرضى'!$B$6:$B$205,MATCH(C63&amp;"",'المرضى'!$A$6:$A$205,0))&amp;"","كود غير موجود"))</f>
        <v/>
      </c>
      <c r="I63" s="18">
        <f>IF(D63&amp;""="","",IFERROR(INDEX('الأسعار'!$B$6:$B$25,MATCH(D63&amp;"",'الأسعار'!$A$6:$A$25,0)),"سعر غير موجود"))</f>
        <v/>
      </c>
      <c r="J63" s="18">
        <f>IF(A63&amp;""="","",IF(AND(F63="حضر",ISNUMBER(I63)),I63,0))</f>
        <v/>
      </c>
      <c r="K63" s="17">
        <f>IF(ISNUMBER(A63),IF(ISNUMBER(B63),HOUR(B63)*60+MINUTE(B63),0),"")</f>
        <v/>
      </c>
      <c r="L63" s="17">
        <f>IF(AND(ISNUMBER(A63),A63='الإعدادات'!$B$4),COUNTIFS($A$6:$A$1005,'الإعدادات'!$B$4,$K$6:$K$1005,"&lt;"&amp;K63)+COUNTIFS($A$6:A63,'الإعدادات'!$B$4,$K$6:K63,K63),"")</f>
        <v/>
      </c>
      <c r="M63" s="21">
        <f>IF(AND(C63&amp;""&lt;&gt;"",ISNUMBER(G63)),IF(COUNTIFS($C$6:$C$1005,C63&amp;"",$G$6:$G$1005,"&gt;"&amp;G63)=0,1,0),"")</f>
        <v/>
      </c>
      <c r="N63" s="21">
        <f>IF(AND(C63&amp;""&lt;&gt;"",F63="حضر",ISNUMBER(A63)),IF(COUNTIFS($C$6:$C$1005,C63&amp;"",$F$6:$F$1005,"حضر",$A$6:$A$1005,"&gt;"&amp;A63)=0,1,0),"")</f>
        <v/>
      </c>
    </row>
    <row r="64">
      <c r="A64" s="13" t="n"/>
      <c r="B64" s="20" t="n"/>
      <c r="C64" s="5" t="n"/>
      <c r="D64" s="5" t="n"/>
      <c r="E64" s="15" t="n"/>
      <c r="F64" s="5" t="n"/>
      <c r="G64" s="13" t="n"/>
      <c r="H64" s="6">
        <f>IF(C64&amp;""="","",IFERROR(INDEX('المرضى'!$B$6:$B$205,MATCH(C64&amp;"",'المرضى'!$A$6:$A$205,0))&amp;"","كود غير موجود"))</f>
        <v/>
      </c>
      <c r="I64" s="18">
        <f>IF(D64&amp;""="","",IFERROR(INDEX('الأسعار'!$B$6:$B$25,MATCH(D64&amp;"",'الأسعار'!$A$6:$A$25,0)),"سعر غير موجود"))</f>
        <v/>
      </c>
      <c r="J64" s="18">
        <f>IF(A64&amp;""="","",IF(AND(F64="حضر",ISNUMBER(I64)),I64,0))</f>
        <v/>
      </c>
      <c r="K64" s="17">
        <f>IF(ISNUMBER(A64),IF(ISNUMBER(B64),HOUR(B64)*60+MINUTE(B64),0),"")</f>
        <v/>
      </c>
      <c r="L64" s="17">
        <f>IF(AND(ISNUMBER(A64),A64='الإعدادات'!$B$4),COUNTIFS($A$6:$A$1005,'الإعدادات'!$B$4,$K$6:$K$1005,"&lt;"&amp;K64)+COUNTIFS($A$6:A64,'الإعدادات'!$B$4,$K$6:K64,K64),"")</f>
        <v/>
      </c>
      <c r="M64" s="21">
        <f>IF(AND(C64&amp;""&lt;&gt;"",ISNUMBER(G64)),IF(COUNTIFS($C$6:$C$1005,C64&amp;"",$G$6:$G$1005,"&gt;"&amp;G64)=0,1,0),"")</f>
        <v/>
      </c>
      <c r="N64" s="21">
        <f>IF(AND(C64&amp;""&lt;&gt;"",F64="حضر",ISNUMBER(A64)),IF(COUNTIFS($C$6:$C$1005,C64&amp;"",$F$6:$F$1005,"حضر",$A$6:$A$1005,"&gt;"&amp;A64)=0,1,0),"")</f>
        <v/>
      </c>
    </row>
    <row r="65">
      <c r="A65" s="13" t="n"/>
      <c r="B65" s="20" t="n"/>
      <c r="C65" s="5" t="n"/>
      <c r="D65" s="5" t="n"/>
      <c r="E65" s="15" t="n"/>
      <c r="F65" s="5" t="n"/>
      <c r="G65" s="13" t="n"/>
      <c r="H65" s="6">
        <f>IF(C65&amp;""="","",IFERROR(INDEX('المرضى'!$B$6:$B$205,MATCH(C65&amp;"",'المرضى'!$A$6:$A$205,0))&amp;"","كود غير موجود"))</f>
        <v/>
      </c>
      <c r="I65" s="18">
        <f>IF(D65&amp;""="","",IFERROR(INDEX('الأسعار'!$B$6:$B$25,MATCH(D65&amp;"",'الأسعار'!$A$6:$A$25,0)),"سعر غير موجود"))</f>
        <v/>
      </c>
      <c r="J65" s="18">
        <f>IF(A65&amp;""="","",IF(AND(F65="حضر",ISNUMBER(I65)),I65,0))</f>
        <v/>
      </c>
      <c r="K65" s="17">
        <f>IF(ISNUMBER(A65),IF(ISNUMBER(B65),HOUR(B65)*60+MINUTE(B65),0),"")</f>
        <v/>
      </c>
      <c r="L65" s="17">
        <f>IF(AND(ISNUMBER(A65),A65='الإعدادات'!$B$4),COUNTIFS($A$6:$A$1005,'الإعدادات'!$B$4,$K$6:$K$1005,"&lt;"&amp;K65)+COUNTIFS($A$6:A65,'الإعدادات'!$B$4,$K$6:K65,K65),"")</f>
        <v/>
      </c>
      <c r="M65" s="21">
        <f>IF(AND(C65&amp;""&lt;&gt;"",ISNUMBER(G65)),IF(COUNTIFS($C$6:$C$1005,C65&amp;"",$G$6:$G$1005,"&gt;"&amp;G65)=0,1,0),"")</f>
        <v/>
      </c>
      <c r="N65" s="21">
        <f>IF(AND(C65&amp;""&lt;&gt;"",F65="حضر",ISNUMBER(A65)),IF(COUNTIFS($C$6:$C$1005,C65&amp;"",$F$6:$F$1005,"حضر",$A$6:$A$1005,"&gt;"&amp;A65)=0,1,0),"")</f>
        <v/>
      </c>
    </row>
    <row r="66">
      <c r="A66" s="13" t="n"/>
      <c r="B66" s="20" t="n"/>
      <c r="C66" s="5" t="n"/>
      <c r="D66" s="5" t="n"/>
      <c r="E66" s="15" t="n"/>
      <c r="F66" s="5" t="n"/>
      <c r="G66" s="13" t="n"/>
      <c r="H66" s="6">
        <f>IF(C66&amp;""="","",IFERROR(INDEX('المرضى'!$B$6:$B$205,MATCH(C66&amp;"",'المرضى'!$A$6:$A$205,0))&amp;"","كود غير موجود"))</f>
        <v/>
      </c>
      <c r="I66" s="18">
        <f>IF(D66&amp;""="","",IFERROR(INDEX('الأسعار'!$B$6:$B$25,MATCH(D66&amp;"",'الأسعار'!$A$6:$A$25,0)),"سعر غير موجود"))</f>
        <v/>
      </c>
      <c r="J66" s="18">
        <f>IF(A66&amp;""="","",IF(AND(F66="حضر",ISNUMBER(I66)),I66,0))</f>
        <v/>
      </c>
      <c r="K66" s="17">
        <f>IF(ISNUMBER(A66),IF(ISNUMBER(B66),HOUR(B66)*60+MINUTE(B66),0),"")</f>
        <v/>
      </c>
      <c r="L66" s="17">
        <f>IF(AND(ISNUMBER(A66),A66='الإعدادات'!$B$4),COUNTIFS($A$6:$A$1005,'الإعدادات'!$B$4,$K$6:$K$1005,"&lt;"&amp;K66)+COUNTIFS($A$6:A66,'الإعدادات'!$B$4,$K$6:K66,K66),"")</f>
        <v/>
      </c>
      <c r="M66" s="21">
        <f>IF(AND(C66&amp;""&lt;&gt;"",ISNUMBER(G66)),IF(COUNTIFS($C$6:$C$1005,C66&amp;"",$G$6:$G$1005,"&gt;"&amp;G66)=0,1,0),"")</f>
        <v/>
      </c>
      <c r="N66" s="21">
        <f>IF(AND(C66&amp;""&lt;&gt;"",F66="حضر",ISNUMBER(A66)),IF(COUNTIFS($C$6:$C$1005,C66&amp;"",$F$6:$F$1005,"حضر",$A$6:$A$1005,"&gt;"&amp;A66)=0,1,0),"")</f>
        <v/>
      </c>
    </row>
    <row r="67">
      <c r="A67" s="13" t="n"/>
      <c r="B67" s="20" t="n"/>
      <c r="C67" s="5" t="n"/>
      <c r="D67" s="5" t="n"/>
      <c r="E67" s="15" t="n"/>
      <c r="F67" s="5" t="n"/>
      <c r="G67" s="13" t="n"/>
      <c r="H67" s="6">
        <f>IF(C67&amp;""="","",IFERROR(INDEX('المرضى'!$B$6:$B$205,MATCH(C67&amp;"",'المرضى'!$A$6:$A$205,0))&amp;"","كود غير موجود"))</f>
        <v/>
      </c>
      <c r="I67" s="18">
        <f>IF(D67&amp;""="","",IFERROR(INDEX('الأسعار'!$B$6:$B$25,MATCH(D67&amp;"",'الأسعار'!$A$6:$A$25,0)),"سعر غير موجود"))</f>
        <v/>
      </c>
      <c r="J67" s="18">
        <f>IF(A67&amp;""="","",IF(AND(F67="حضر",ISNUMBER(I67)),I67,0))</f>
        <v/>
      </c>
      <c r="K67" s="17">
        <f>IF(ISNUMBER(A67),IF(ISNUMBER(B67),HOUR(B67)*60+MINUTE(B67),0),"")</f>
        <v/>
      </c>
      <c r="L67" s="17">
        <f>IF(AND(ISNUMBER(A67),A67='الإعدادات'!$B$4),COUNTIFS($A$6:$A$1005,'الإعدادات'!$B$4,$K$6:$K$1005,"&lt;"&amp;K67)+COUNTIFS($A$6:A67,'الإعدادات'!$B$4,$K$6:K67,K67),"")</f>
        <v/>
      </c>
      <c r="M67" s="21">
        <f>IF(AND(C67&amp;""&lt;&gt;"",ISNUMBER(G67)),IF(COUNTIFS($C$6:$C$1005,C67&amp;"",$G$6:$G$1005,"&gt;"&amp;G67)=0,1,0),"")</f>
        <v/>
      </c>
      <c r="N67" s="21">
        <f>IF(AND(C67&amp;""&lt;&gt;"",F67="حضر",ISNUMBER(A67)),IF(COUNTIFS($C$6:$C$1005,C67&amp;"",$F$6:$F$1005,"حضر",$A$6:$A$1005,"&gt;"&amp;A67)=0,1,0),"")</f>
        <v/>
      </c>
    </row>
    <row r="68">
      <c r="A68" s="13" t="n"/>
      <c r="B68" s="20" t="n"/>
      <c r="C68" s="5" t="n"/>
      <c r="D68" s="5" t="n"/>
      <c r="E68" s="15" t="n"/>
      <c r="F68" s="5" t="n"/>
      <c r="G68" s="13" t="n"/>
      <c r="H68" s="6">
        <f>IF(C68&amp;""="","",IFERROR(INDEX('المرضى'!$B$6:$B$205,MATCH(C68&amp;"",'المرضى'!$A$6:$A$205,0))&amp;"","كود غير موجود"))</f>
        <v/>
      </c>
      <c r="I68" s="18">
        <f>IF(D68&amp;""="","",IFERROR(INDEX('الأسعار'!$B$6:$B$25,MATCH(D68&amp;"",'الأسعار'!$A$6:$A$25,0)),"سعر غير موجود"))</f>
        <v/>
      </c>
      <c r="J68" s="18">
        <f>IF(A68&amp;""="","",IF(AND(F68="حضر",ISNUMBER(I68)),I68,0))</f>
        <v/>
      </c>
      <c r="K68" s="17">
        <f>IF(ISNUMBER(A68),IF(ISNUMBER(B68),HOUR(B68)*60+MINUTE(B68),0),"")</f>
        <v/>
      </c>
      <c r="L68" s="17">
        <f>IF(AND(ISNUMBER(A68),A68='الإعدادات'!$B$4),COUNTIFS($A$6:$A$1005,'الإعدادات'!$B$4,$K$6:$K$1005,"&lt;"&amp;K68)+COUNTIFS($A$6:A68,'الإعدادات'!$B$4,$K$6:K68,K68),"")</f>
        <v/>
      </c>
      <c r="M68" s="21">
        <f>IF(AND(C68&amp;""&lt;&gt;"",ISNUMBER(G68)),IF(COUNTIFS($C$6:$C$1005,C68&amp;"",$G$6:$G$1005,"&gt;"&amp;G68)=0,1,0),"")</f>
        <v/>
      </c>
      <c r="N68" s="21">
        <f>IF(AND(C68&amp;""&lt;&gt;"",F68="حضر",ISNUMBER(A68)),IF(COUNTIFS($C$6:$C$1005,C68&amp;"",$F$6:$F$1005,"حضر",$A$6:$A$1005,"&gt;"&amp;A68)=0,1,0),"")</f>
        <v/>
      </c>
    </row>
    <row r="69">
      <c r="A69" s="13" t="n"/>
      <c r="B69" s="20" t="n"/>
      <c r="C69" s="5" t="n"/>
      <c r="D69" s="5" t="n"/>
      <c r="E69" s="15" t="n"/>
      <c r="F69" s="5" t="n"/>
      <c r="G69" s="13" t="n"/>
      <c r="H69" s="6">
        <f>IF(C69&amp;""="","",IFERROR(INDEX('المرضى'!$B$6:$B$205,MATCH(C69&amp;"",'المرضى'!$A$6:$A$205,0))&amp;"","كود غير موجود"))</f>
        <v/>
      </c>
      <c r="I69" s="18">
        <f>IF(D69&amp;""="","",IFERROR(INDEX('الأسعار'!$B$6:$B$25,MATCH(D69&amp;"",'الأسعار'!$A$6:$A$25,0)),"سعر غير موجود"))</f>
        <v/>
      </c>
      <c r="J69" s="18">
        <f>IF(A69&amp;""="","",IF(AND(F69="حضر",ISNUMBER(I69)),I69,0))</f>
        <v/>
      </c>
      <c r="K69" s="17">
        <f>IF(ISNUMBER(A69),IF(ISNUMBER(B69),HOUR(B69)*60+MINUTE(B69),0),"")</f>
        <v/>
      </c>
      <c r="L69" s="17">
        <f>IF(AND(ISNUMBER(A69),A69='الإعدادات'!$B$4),COUNTIFS($A$6:$A$1005,'الإعدادات'!$B$4,$K$6:$K$1005,"&lt;"&amp;K69)+COUNTIFS($A$6:A69,'الإعدادات'!$B$4,$K$6:K69,K69),"")</f>
        <v/>
      </c>
      <c r="M69" s="21">
        <f>IF(AND(C69&amp;""&lt;&gt;"",ISNUMBER(G69)),IF(COUNTIFS($C$6:$C$1005,C69&amp;"",$G$6:$G$1005,"&gt;"&amp;G69)=0,1,0),"")</f>
        <v/>
      </c>
      <c r="N69" s="21">
        <f>IF(AND(C69&amp;""&lt;&gt;"",F69="حضر",ISNUMBER(A69)),IF(COUNTIFS($C$6:$C$1005,C69&amp;"",$F$6:$F$1005,"حضر",$A$6:$A$1005,"&gt;"&amp;A69)=0,1,0),"")</f>
        <v/>
      </c>
    </row>
    <row r="70">
      <c r="A70" s="13" t="n"/>
      <c r="B70" s="20" t="n"/>
      <c r="C70" s="5" t="n"/>
      <c r="D70" s="5" t="n"/>
      <c r="E70" s="15" t="n"/>
      <c r="F70" s="5" t="n"/>
      <c r="G70" s="13" t="n"/>
      <c r="H70" s="6">
        <f>IF(C70&amp;""="","",IFERROR(INDEX('المرضى'!$B$6:$B$205,MATCH(C70&amp;"",'المرضى'!$A$6:$A$205,0))&amp;"","كود غير موجود"))</f>
        <v/>
      </c>
      <c r="I70" s="18">
        <f>IF(D70&amp;""="","",IFERROR(INDEX('الأسعار'!$B$6:$B$25,MATCH(D70&amp;"",'الأسعار'!$A$6:$A$25,0)),"سعر غير موجود"))</f>
        <v/>
      </c>
      <c r="J70" s="18">
        <f>IF(A70&amp;""="","",IF(AND(F70="حضر",ISNUMBER(I70)),I70,0))</f>
        <v/>
      </c>
      <c r="K70" s="17">
        <f>IF(ISNUMBER(A70),IF(ISNUMBER(B70),HOUR(B70)*60+MINUTE(B70),0),"")</f>
        <v/>
      </c>
      <c r="L70" s="17">
        <f>IF(AND(ISNUMBER(A70),A70='الإعدادات'!$B$4),COUNTIFS($A$6:$A$1005,'الإعدادات'!$B$4,$K$6:$K$1005,"&lt;"&amp;K70)+COUNTIFS($A$6:A70,'الإعدادات'!$B$4,$K$6:K70,K70),"")</f>
        <v/>
      </c>
      <c r="M70" s="21">
        <f>IF(AND(C70&amp;""&lt;&gt;"",ISNUMBER(G70)),IF(COUNTIFS($C$6:$C$1005,C70&amp;"",$G$6:$G$1005,"&gt;"&amp;G70)=0,1,0),"")</f>
        <v/>
      </c>
      <c r="N70" s="21">
        <f>IF(AND(C70&amp;""&lt;&gt;"",F70="حضر",ISNUMBER(A70)),IF(COUNTIFS($C$6:$C$1005,C70&amp;"",$F$6:$F$1005,"حضر",$A$6:$A$1005,"&gt;"&amp;A70)=0,1,0),"")</f>
        <v/>
      </c>
    </row>
    <row r="71">
      <c r="A71" s="13" t="n"/>
      <c r="B71" s="20" t="n"/>
      <c r="C71" s="5" t="n"/>
      <c r="D71" s="5" t="n"/>
      <c r="E71" s="15" t="n"/>
      <c r="F71" s="5" t="n"/>
      <c r="G71" s="13" t="n"/>
      <c r="H71" s="6">
        <f>IF(C71&amp;""="","",IFERROR(INDEX('المرضى'!$B$6:$B$205,MATCH(C71&amp;"",'المرضى'!$A$6:$A$205,0))&amp;"","كود غير موجود"))</f>
        <v/>
      </c>
      <c r="I71" s="18">
        <f>IF(D71&amp;""="","",IFERROR(INDEX('الأسعار'!$B$6:$B$25,MATCH(D71&amp;"",'الأسعار'!$A$6:$A$25,0)),"سعر غير موجود"))</f>
        <v/>
      </c>
      <c r="J71" s="18">
        <f>IF(A71&amp;""="","",IF(AND(F71="حضر",ISNUMBER(I71)),I71,0))</f>
        <v/>
      </c>
      <c r="K71" s="17">
        <f>IF(ISNUMBER(A71),IF(ISNUMBER(B71),HOUR(B71)*60+MINUTE(B71),0),"")</f>
        <v/>
      </c>
      <c r="L71" s="17">
        <f>IF(AND(ISNUMBER(A71),A71='الإعدادات'!$B$4),COUNTIFS($A$6:$A$1005,'الإعدادات'!$B$4,$K$6:$K$1005,"&lt;"&amp;K71)+COUNTIFS($A$6:A71,'الإعدادات'!$B$4,$K$6:K71,K71),"")</f>
        <v/>
      </c>
      <c r="M71" s="21">
        <f>IF(AND(C71&amp;""&lt;&gt;"",ISNUMBER(G71)),IF(COUNTIFS($C$6:$C$1005,C71&amp;"",$G$6:$G$1005,"&gt;"&amp;G71)=0,1,0),"")</f>
        <v/>
      </c>
      <c r="N71" s="21">
        <f>IF(AND(C71&amp;""&lt;&gt;"",F71="حضر",ISNUMBER(A71)),IF(COUNTIFS($C$6:$C$1005,C71&amp;"",$F$6:$F$1005,"حضر",$A$6:$A$1005,"&gt;"&amp;A71)=0,1,0),"")</f>
        <v/>
      </c>
    </row>
    <row r="72">
      <c r="A72" s="13" t="n"/>
      <c r="B72" s="20" t="n"/>
      <c r="C72" s="5" t="n"/>
      <c r="D72" s="5" t="n"/>
      <c r="E72" s="15" t="n"/>
      <c r="F72" s="5" t="n"/>
      <c r="G72" s="13" t="n"/>
      <c r="H72" s="6">
        <f>IF(C72&amp;""="","",IFERROR(INDEX('المرضى'!$B$6:$B$205,MATCH(C72&amp;"",'المرضى'!$A$6:$A$205,0))&amp;"","كود غير موجود"))</f>
        <v/>
      </c>
      <c r="I72" s="18">
        <f>IF(D72&amp;""="","",IFERROR(INDEX('الأسعار'!$B$6:$B$25,MATCH(D72&amp;"",'الأسعار'!$A$6:$A$25,0)),"سعر غير موجود"))</f>
        <v/>
      </c>
      <c r="J72" s="18">
        <f>IF(A72&amp;""="","",IF(AND(F72="حضر",ISNUMBER(I72)),I72,0))</f>
        <v/>
      </c>
      <c r="K72" s="17">
        <f>IF(ISNUMBER(A72),IF(ISNUMBER(B72),HOUR(B72)*60+MINUTE(B72),0),"")</f>
        <v/>
      </c>
      <c r="L72" s="17">
        <f>IF(AND(ISNUMBER(A72),A72='الإعدادات'!$B$4),COUNTIFS($A$6:$A$1005,'الإعدادات'!$B$4,$K$6:$K$1005,"&lt;"&amp;K72)+COUNTIFS($A$6:A72,'الإعدادات'!$B$4,$K$6:K72,K72),"")</f>
        <v/>
      </c>
      <c r="M72" s="21">
        <f>IF(AND(C72&amp;""&lt;&gt;"",ISNUMBER(G72)),IF(COUNTIFS($C$6:$C$1005,C72&amp;"",$G$6:$G$1005,"&gt;"&amp;G72)=0,1,0),"")</f>
        <v/>
      </c>
      <c r="N72" s="21">
        <f>IF(AND(C72&amp;""&lt;&gt;"",F72="حضر",ISNUMBER(A72)),IF(COUNTIFS($C$6:$C$1005,C72&amp;"",$F$6:$F$1005,"حضر",$A$6:$A$1005,"&gt;"&amp;A72)=0,1,0),"")</f>
        <v/>
      </c>
    </row>
    <row r="73">
      <c r="A73" s="13" t="n"/>
      <c r="B73" s="20" t="n"/>
      <c r="C73" s="5" t="n"/>
      <c r="D73" s="5" t="n"/>
      <c r="E73" s="15" t="n"/>
      <c r="F73" s="5" t="n"/>
      <c r="G73" s="13" t="n"/>
      <c r="H73" s="6">
        <f>IF(C73&amp;""="","",IFERROR(INDEX('المرضى'!$B$6:$B$205,MATCH(C73&amp;"",'المرضى'!$A$6:$A$205,0))&amp;"","كود غير موجود"))</f>
        <v/>
      </c>
      <c r="I73" s="18">
        <f>IF(D73&amp;""="","",IFERROR(INDEX('الأسعار'!$B$6:$B$25,MATCH(D73&amp;"",'الأسعار'!$A$6:$A$25,0)),"سعر غير موجود"))</f>
        <v/>
      </c>
      <c r="J73" s="18">
        <f>IF(A73&amp;""="","",IF(AND(F73="حضر",ISNUMBER(I73)),I73,0))</f>
        <v/>
      </c>
      <c r="K73" s="17">
        <f>IF(ISNUMBER(A73),IF(ISNUMBER(B73),HOUR(B73)*60+MINUTE(B73),0),"")</f>
        <v/>
      </c>
      <c r="L73" s="17">
        <f>IF(AND(ISNUMBER(A73),A73='الإعدادات'!$B$4),COUNTIFS($A$6:$A$1005,'الإعدادات'!$B$4,$K$6:$K$1005,"&lt;"&amp;K73)+COUNTIFS($A$6:A73,'الإعدادات'!$B$4,$K$6:K73,K73),"")</f>
        <v/>
      </c>
      <c r="M73" s="21">
        <f>IF(AND(C73&amp;""&lt;&gt;"",ISNUMBER(G73)),IF(COUNTIFS($C$6:$C$1005,C73&amp;"",$G$6:$G$1005,"&gt;"&amp;G73)=0,1,0),"")</f>
        <v/>
      </c>
      <c r="N73" s="21">
        <f>IF(AND(C73&amp;""&lt;&gt;"",F73="حضر",ISNUMBER(A73)),IF(COUNTIFS($C$6:$C$1005,C73&amp;"",$F$6:$F$1005,"حضر",$A$6:$A$1005,"&gt;"&amp;A73)=0,1,0),"")</f>
        <v/>
      </c>
    </row>
    <row r="74">
      <c r="A74" s="13" t="n"/>
      <c r="B74" s="20" t="n"/>
      <c r="C74" s="5" t="n"/>
      <c r="D74" s="5" t="n"/>
      <c r="E74" s="15" t="n"/>
      <c r="F74" s="5" t="n"/>
      <c r="G74" s="13" t="n"/>
      <c r="H74" s="6">
        <f>IF(C74&amp;""="","",IFERROR(INDEX('المرضى'!$B$6:$B$205,MATCH(C74&amp;"",'المرضى'!$A$6:$A$205,0))&amp;"","كود غير موجود"))</f>
        <v/>
      </c>
      <c r="I74" s="18">
        <f>IF(D74&amp;""="","",IFERROR(INDEX('الأسعار'!$B$6:$B$25,MATCH(D74&amp;"",'الأسعار'!$A$6:$A$25,0)),"سعر غير موجود"))</f>
        <v/>
      </c>
      <c r="J74" s="18">
        <f>IF(A74&amp;""="","",IF(AND(F74="حضر",ISNUMBER(I74)),I74,0))</f>
        <v/>
      </c>
      <c r="K74" s="17">
        <f>IF(ISNUMBER(A74),IF(ISNUMBER(B74),HOUR(B74)*60+MINUTE(B74),0),"")</f>
        <v/>
      </c>
      <c r="L74" s="17">
        <f>IF(AND(ISNUMBER(A74),A74='الإعدادات'!$B$4),COUNTIFS($A$6:$A$1005,'الإعدادات'!$B$4,$K$6:$K$1005,"&lt;"&amp;K74)+COUNTIFS($A$6:A74,'الإعدادات'!$B$4,$K$6:K74,K74),"")</f>
        <v/>
      </c>
      <c r="M74" s="21">
        <f>IF(AND(C74&amp;""&lt;&gt;"",ISNUMBER(G74)),IF(COUNTIFS($C$6:$C$1005,C74&amp;"",$G$6:$G$1005,"&gt;"&amp;G74)=0,1,0),"")</f>
        <v/>
      </c>
      <c r="N74" s="21">
        <f>IF(AND(C74&amp;""&lt;&gt;"",F74="حضر",ISNUMBER(A74)),IF(COUNTIFS($C$6:$C$1005,C74&amp;"",$F$6:$F$1005,"حضر",$A$6:$A$1005,"&gt;"&amp;A74)=0,1,0),"")</f>
        <v/>
      </c>
    </row>
    <row r="75">
      <c r="A75" s="13" t="n"/>
      <c r="B75" s="20" t="n"/>
      <c r="C75" s="5" t="n"/>
      <c r="D75" s="5" t="n"/>
      <c r="E75" s="15" t="n"/>
      <c r="F75" s="5" t="n"/>
      <c r="G75" s="13" t="n"/>
      <c r="H75" s="6">
        <f>IF(C75&amp;""="","",IFERROR(INDEX('المرضى'!$B$6:$B$205,MATCH(C75&amp;"",'المرضى'!$A$6:$A$205,0))&amp;"","كود غير موجود"))</f>
        <v/>
      </c>
      <c r="I75" s="18">
        <f>IF(D75&amp;""="","",IFERROR(INDEX('الأسعار'!$B$6:$B$25,MATCH(D75&amp;"",'الأسعار'!$A$6:$A$25,0)),"سعر غير موجود"))</f>
        <v/>
      </c>
      <c r="J75" s="18">
        <f>IF(A75&amp;""="","",IF(AND(F75="حضر",ISNUMBER(I75)),I75,0))</f>
        <v/>
      </c>
      <c r="K75" s="17">
        <f>IF(ISNUMBER(A75),IF(ISNUMBER(B75),HOUR(B75)*60+MINUTE(B75),0),"")</f>
        <v/>
      </c>
      <c r="L75" s="17">
        <f>IF(AND(ISNUMBER(A75),A75='الإعدادات'!$B$4),COUNTIFS($A$6:$A$1005,'الإعدادات'!$B$4,$K$6:$K$1005,"&lt;"&amp;K75)+COUNTIFS($A$6:A75,'الإعدادات'!$B$4,$K$6:K75,K75),"")</f>
        <v/>
      </c>
      <c r="M75" s="21">
        <f>IF(AND(C75&amp;""&lt;&gt;"",ISNUMBER(G75)),IF(COUNTIFS($C$6:$C$1005,C75&amp;"",$G$6:$G$1005,"&gt;"&amp;G75)=0,1,0),"")</f>
        <v/>
      </c>
      <c r="N75" s="21">
        <f>IF(AND(C75&amp;""&lt;&gt;"",F75="حضر",ISNUMBER(A75)),IF(COUNTIFS($C$6:$C$1005,C75&amp;"",$F$6:$F$1005,"حضر",$A$6:$A$1005,"&gt;"&amp;A75)=0,1,0),"")</f>
        <v/>
      </c>
    </row>
    <row r="76">
      <c r="A76" s="13" t="n"/>
      <c r="B76" s="20" t="n"/>
      <c r="C76" s="5" t="n"/>
      <c r="D76" s="5" t="n"/>
      <c r="E76" s="15" t="n"/>
      <c r="F76" s="5" t="n"/>
      <c r="G76" s="13" t="n"/>
      <c r="H76" s="6">
        <f>IF(C76&amp;""="","",IFERROR(INDEX('المرضى'!$B$6:$B$205,MATCH(C76&amp;"",'المرضى'!$A$6:$A$205,0))&amp;"","كود غير موجود"))</f>
        <v/>
      </c>
      <c r="I76" s="18">
        <f>IF(D76&amp;""="","",IFERROR(INDEX('الأسعار'!$B$6:$B$25,MATCH(D76&amp;"",'الأسعار'!$A$6:$A$25,0)),"سعر غير موجود"))</f>
        <v/>
      </c>
      <c r="J76" s="18">
        <f>IF(A76&amp;""="","",IF(AND(F76="حضر",ISNUMBER(I76)),I76,0))</f>
        <v/>
      </c>
      <c r="K76" s="17">
        <f>IF(ISNUMBER(A76),IF(ISNUMBER(B76),HOUR(B76)*60+MINUTE(B76),0),"")</f>
        <v/>
      </c>
      <c r="L76" s="17">
        <f>IF(AND(ISNUMBER(A76),A76='الإعدادات'!$B$4),COUNTIFS($A$6:$A$1005,'الإعدادات'!$B$4,$K$6:$K$1005,"&lt;"&amp;K76)+COUNTIFS($A$6:A76,'الإعدادات'!$B$4,$K$6:K76,K76),"")</f>
        <v/>
      </c>
      <c r="M76" s="21">
        <f>IF(AND(C76&amp;""&lt;&gt;"",ISNUMBER(G76)),IF(COUNTIFS($C$6:$C$1005,C76&amp;"",$G$6:$G$1005,"&gt;"&amp;G76)=0,1,0),"")</f>
        <v/>
      </c>
      <c r="N76" s="21">
        <f>IF(AND(C76&amp;""&lt;&gt;"",F76="حضر",ISNUMBER(A76)),IF(COUNTIFS($C$6:$C$1005,C76&amp;"",$F$6:$F$1005,"حضر",$A$6:$A$1005,"&gt;"&amp;A76)=0,1,0),"")</f>
        <v/>
      </c>
    </row>
    <row r="77">
      <c r="A77" s="13" t="n"/>
      <c r="B77" s="20" t="n"/>
      <c r="C77" s="5" t="n"/>
      <c r="D77" s="5" t="n"/>
      <c r="E77" s="15" t="n"/>
      <c r="F77" s="5" t="n"/>
      <c r="G77" s="13" t="n"/>
      <c r="H77" s="6">
        <f>IF(C77&amp;""="","",IFERROR(INDEX('المرضى'!$B$6:$B$205,MATCH(C77&amp;"",'المرضى'!$A$6:$A$205,0))&amp;"","كود غير موجود"))</f>
        <v/>
      </c>
      <c r="I77" s="18">
        <f>IF(D77&amp;""="","",IFERROR(INDEX('الأسعار'!$B$6:$B$25,MATCH(D77&amp;"",'الأسعار'!$A$6:$A$25,0)),"سعر غير موجود"))</f>
        <v/>
      </c>
      <c r="J77" s="18">
        <f>IF(A77&amp;""="","",IF(AND(F77="حضر",ISNUMBER(I77)),I77,0))</f>
        <v/>
      </c>
      <c r="K77" s="17">
        <f>IF(ISNUMBER(A77),IF(ISNUMBER(B77),HOUR(B77)*60+MINUTE(B77),0),"")</f>
        <v/>
      </c>
      <c r="L77" s="17">
        <f>IF(AND(ISNUMBER(A77),A77='الإعدادات'!$B$4),COUNTIFS($A$6:$A$1005,'الإعدادات'!$B$4,$K$6:$K$1005,"&lt;"&amp;K77)+COUNTIFS($A$6:A77,'الإعدادات'!$B$4,$K$6:K77,K77),"")</f>
        <v/>
      </c>
      <c r="M77" s="21">
        <f>IF(AND(C77&amp;""&lt;&gt;"",ISNUMBER(G77)),IF(COUNTIFS($C$6:$C$1005,C77&amp;"",$G$6:$G$1005,"&gt;"&amp;G77)=0,1,0),"")</f>
        <v/>
      </c>
      <c r="N77" s="21">
        <f>IF(AND(C77&amp;""&lt;&gt;"",F77="حضر",ISNUMBER(A77)),IF(COUNTIFS($C$6:$C$1005,C77&amp;"",$F$6:$F$1005,"حضر",$A$6:$A$1005,"&gt;"&amp;A77)=0,1,0),"")</f>
        <v/>
      </c>
    </row>
    <row r="78">
      <c r="A78" s="13" t="n"/>
      <c r="B78" s="20" t="n"/>
      <c r="C78" s="5" t="n"/>
      <c r="D78" s="5" t="n"/>
      <c r="E78" s="15" t="n"/>
      <c r="F78" s="5" t="n"/>
      <c r="G78" s="13" t="n"/>
      <c r="H78" s="6">
        <f>IF(C78&amp;""="","",IFERROR(INDEX('المرضى'!$B$6:$B$205,MATCH(C78&amp;"",'المرضى'!$A$6:$A$205,0))&amp;"","كود غير موجود"))</f>
        <v/>
      </c>
      <c r="I78" s="18">
        <f>IF(D78&amp;""="","",IFERROR(INDEX('الأسعار'!$B$6:$B$25,MATCH(D78&amp;"",'الأسعار'!$A$6:$A$25,0)),"سعر غير موجود"))</f>
        <v/>
      </c>
      <c r="J78" s="18">
        <f>IF(A78&amp;""="","",IF(AND(F78="حضر",ISNUMBER(I78)),I78,0))</f>
        <v/>
      </c>
      <c r="K78" s="17">
        <f>IF(ISNUMBER(A78),IF(ISNUMBER(B78),HOUR(B78)*60+MINUTE(B78),0),"")</f>
        <v/>
      </c>
      <c r="L78" s="17">
        <f>IF(AND(ISNUMBER(A78),A78='الإعدادات'!$B$4),COUNTIFS($A$6:$A$1005,'الإعدادات'!$B$4,$K$6:$K$1005,"&lt;"&amp;K78)+COUNTIFS($A$6:A78,'الإعدادات'!$B$4,$K$6:K78,K78),"")</f>
        <v/>
      </c>
      <c r="M78" s="21">
        <f>IF(AND(C78&amp;""&lt;&gt;"",ISNUMBER(G78)),IF(COUNTIFS($C$6:$C$1005,C78&amp;"",$G$6:$G$1005,"&gt;"&amp;G78)=0,1,0),"")</f>
        <v/>
      </c>
      <c r="N78" s="21">
        <f>IF(AND(C78&amp;""&lt;&gt;"",F78="حضر",ISNUMBER(A78)),IF(COUNTIFS($C$6:$C$1005,C78&amp;"",$F$6:$F$1005,"حضر",$A$6:$A$1005,"&gt;"&amp;A78)=0,1,0),"")</f>
        <v/>
      </c>
    </row>
    <row r="79">
      <c r="A79" s="13" t="n"/>
      <c r="B79" s="20" t="n"/>
      <c r="C79" s="5" t="n"/>
      <c r="D79" s="5" t="n"/>
      <c r="E79" s="15" t="n"/>
      <c r="F79" s="5" t="n"/>
      <c r="G79" s="13" t="n"/>
      <c r="H79" s="6">
        <f>IF(C79&amp;""="","",IFERROR(INDEX('المرضى'!$B$6:$B$205,MATCH(C79&amp;"",'المرضى'!$A$6:$A$205,0))&amp;"","كود غير موجود"))</f>
        <v/>
      </c>
      <c r="I79" s="18">
        <f>IF(D79&amp;""="","",IFERROR(INDEX('الأسعار'!$B$6:$B$25,MATCH(D79&amp;"",'الأسعار'!$A$6:$A$25,0)),"سعر غير موجود"))</f>
        <v/>
      </c>
      <c r="J79" s="18">
        <f>IF(A79&amp;""="","",IF(AND(F79="حضر",ISNUMBER(I79)),I79,0))</f>
        <v/>
      </c>
      <c r="K79" s="17">
        <f>IF(ISNUMBER(A79),IF(ISNUMBER(B79),HOUR(B79)*60+MINUTE(B79),0),"")</f>
        <v/>
      </c>
      <c r="L79" s="17">
        <f>IF(AND(ISNUMBER(A79),A79='الإعدادات'!$B$4),COUNTIFS($A$6:$A$1005,'الإعدادات'!$B$4,$K$6:$K$1005,"&lt;"&amp;K79)+COUNTIFS($A$6:A79,'الإعدادات'!$B$4,$K$6:K79,K79),"")</f>
        <v/>
      </c>
      <c r="M79" s="21">
        <f>IF(AND(C79&amp;""&lt;&gt;"",ISNUMBER(G79)),IF(COUNTIFS($C$6:$C$1005,C79&amp;"",$G$6:$G$1005,"&gt;"&amp;G79)=0,1,0),"")</f>
        <v/>
      </c>
      <c r="N79" s="21">
        <f>IF(AND(C79&amp;""&lt;&gt;"",F79="حضر",ISNUMBER(A79)),IF(COUNTIFS($C$6:$C$1005,C79&amp;"",$F$6:$F$1005,"حضر",$A$6:$A$1005,"&gt;"&amp;A79)=0,1,0),"")</f>
        <v/>
      </c>
    </row>
    <row r="80">
      <c r="A80" s="13" t="n"/>
      <c r="B80" s="20" t="n"/>
      <c r="C80" s="5" t="n"/>
      <c r="D80" s="5" t="n"/>
      <c r="E80" s="15" t="n"/>
      <c r="F80" s="5" t="n"/>
      <c r="G80" s="13" t="n"/>
      <c r="H80" s="6">
        <f>IF(C80&amp;""="","",IFERROR(INDEX('المرضى'!$B$6:$B$205,MATCH(C80&amp;"",'المرضى'!$A$6:$A$205,0))&amp;"","كود غير موجود"))</f>
        <v/>
      </c>
      <c r="I80" s="18">
        <f>IF(D80&amp;""="","",IFERROR(INDEX('الأسعار'!$B$6:$B$25,MATCH(D80&amp;"",'الأسعار'!$A$6:$A$25,0)),"سعر غير موجود"))</f>
        <v/>
      </c>
      <c r="J80" s="18">
        <f>IF(A80&amp;""="","",IF(AND(F80="حضر",ISNUMBER(I80)),I80,0))</f>
        <v/>
      </c>
      <c r="K80" s="17">
        <f>IF(ISNUMBER(A80),IF(ISNUMBER(B80),HOUR(B80)*60+MINUTE(B80),0),"")</f>
        <v/>
      </c>
      <c r="L80" s="17">
        <f>IF(AND(ISNUMBER(A80),A80='الإعدادات'!$B$4),COUNTIFS($A$6:$A$1005,'الإعدادات'!$B$4,$K$6:$K$1005,"&lt;"&amp;K80)+COUNTIFS($A$6:A80,'الإعدادات'!$B$4,$K$6:K80,K80),"")</f>
        <v/>
      </c>
      <c r="M80" s="21">
        <f>IF(AND(C80&amp;""&lt;&gt;"",ISNUMBER(G80)),IF(COUNTIFS($C$6:$C$1005,C80&amp;"",$G$6:$G$1005,"&gt;"&amp;G80)=0,1,0),"")</f>
        <v/>
      </c>
      <c r="N80" s="21">
        <f>IF(AND(C80&amp;""&lt;&gt;"",F80="حضر",ISNUMBER(A80)),IF(COUNTIFS($C$6:$C$1005,C80&amp;"",$F$6:$F$1005,"حضر",$A$6:$A$1005,"&gt;"&amp;A80)=0,1,0),"")</f>
        <v/>
      </c>
    </row>
    <row r="81">
      <c r="A81" s="13" t="n"/>
      <c r="B81" s="20" t="n"/>
      <c r="C81" s="5" t="n"/>
      <c r="D81" s="5" t="n"/>
      <c r="E81" s="15" t="n"/>
      <c r="F81" s="5" t="n"/>
      <c r="G81" s="13" t="n"/>
      <c r="H81" s="6">
        <f>IF(C81&amp;""="","",IFERROR(INDEX('المرضى'!$B$6:$B$205,MATCH(C81&amp;"",'المرضى'!$A$6:$A$205,0))&amp;"","كود غير موجود"))</f>
        <v/>
      </c>
      <c r="I81" s="18">
        <f>IF(D81&amp;""="","",IFERROR(INDEX('الأسعار'!$B$6:$B$25,MATCH(D81&amp;"",'الأسعار'!$A$6:$A$25,0)),"سعر غير موجود"))</f>
        <v/>
      </c>
      <c r="J81" s="18">
        <f>IF(A81&amp;""="","",IF(AND(F81="حضر",ISNUMBER(I81)),I81,0))</f>
        <v/>
      </c>
      <c r="K81" s="17">
        <f>IF(ISNUMBER(A81),IF(ISNUMBER(B81),HOUR(B81)*60+MINUTE(B81),0),"")</f>
        <v/>
      </c>
      <c r="L81" s="17">
        <f>IF(AND(ISNUMBER(A81),A81='الإعدادات'!$B$4),COUNTIFS($A$6:$A$1005,'الإعدادات'!$B$4,$K$6:$K$1005,"&lt;"&amp;K81)+COUNTIFS($A$6:A81,'الإعدادات'!$B$4,$K$6:K81,K81),"")</f>
        <v/>
      </c>
      <c r="M81" s="21">
        <f>IF(AND(C81&amp;""&lt;&gt;"",ISNUMBER(G81)),IF(COUNTIFS($C$6:$C$1005,C81&amp;"",$G$6:$G$1005,"&gt;"&amp;G81)=0,1,0),"")</f>
        <v/>
      </c>
      <c r="N81" s="21">
        <f>IF(AND(C81&amp;""&lt;&gt;"",F81="حضر",ISNUMBER(A81)),IF(COUNTIFS($C$6:$C$1005,C81&amp;"",$F$6:$F$1005,"حضر",$A$6:$A$1005,"&gt;"&amp;A81)=0,1,0),"")</f>
        <v/>
      </c>
    </row>
    <row r="82">
      <c r="A82" s="13" t="n"/>
      <c r="B82" s="20" t="n"/>
      <c r="C82" s="5" t="n"/>
      <c r="D82" s="5" t="n"/>
      <c r="E82" s="15" t="n"/>
      <c r="F82" s="5" t="n"/>
      <c r="G82" s="13" t="n"/>
      <c r="H82" s="6">
        <f>IF(C82&amp;""="","",IFERROR(INDEX('المرضى'!$B$6:$B$205,MATCH(C82&amp;"",'المرضى'!$A$6:$A$205,0))&amp;"","كود غير موجود"))</f>
        <v/>
      </c>
      <c r="I82" s="18">
        <f>IF(D82&amp;""="","",IFERROR(INDEX('الأسعار'!$B$6:$B$25,MATCH(D82&amp;"",'الأسعار'!$A$6:$A$25,0)),"سعر غير موجود"))</f>
        <v/>
      </c>
      <c r="J82" s="18">
        <f>IF(A82&amp;""="","",IF(AND(F82="حضر",ISNUMBER(I82)),I82,0))</f>
        <v/>
      </c>
      <c r="K82" s="17">
        <f>IF(ISNUMBER(A82),IF(ISNUMBER(B82),HOUR(B82)*60+MINUTE(B82),0),"")</f>
        <v/>
      </c>
      <c r="L82" s="17">
        <f>IF(AND(ISNUMBER(A82),A82='الإعدادات'!$B$4),COUNTIFS($A$6:$A$1005,'الإعدادات'!$B$4,$K$6:$K$1005,"&lt;"&amp;K82)+COUNTIFS($A$6:A82,'الإعدادات'!$B$4,$K$6:K82,K82),"")</f>
        <v/>
      </c>
      <c r="M82" s="21">
        <f>IF(AND(C82&amp;""&lt;&gt;"",ISNUMBER(G82)),IF(COUNTIFS($C$6:$C$1005,C82&amp;"",$G$6:$G$1005,"&gt;"&amp;G82)=0,1,0),"")</f>
        <v/>
      </c>
      <c r="N82" s="21">
        <f>IF(AND(C82&amp;""&lt;&gt;"",F82="حضر",ISNUMBER(A82)),IF(COUNTIFS($C$6:$C$1005,C82&amp;"",$F$6:$F$1005,"حضر",$A$6:$A$1005,"&gt;"&amp;A82)=0,1,0),"")</f>
        <v/>
      </c>
    </row>
    <row r="83">
      <c r="A83" s="13" t="n"/>
      <c r="B83" s="20" t="n"/>
      <c r="C83" s="5" t="n"/>
      <c r="D83" s="5" t="n"/>
      <c r="E83" s="15" t="n"/>
      <c r="F83" s="5" t="n"/>
      <c r="G83" s="13" t="n"/>
      <c r="H83" s="6">
        <f>IF(C83&amp;""="","",IFERROR(INDEX('المرضى'!$B$6:$B$205,MATCH(C83&amp;"",'المرضى'!$A$6:$A$205,0))&amp;"","كود غير موجود"))</f>
        <v/>
      </c>
      <c r="I83" s="18">
        <f>IF(D83&amp;""="","",IFERROR(INDEX('الأسعار'!$B$6:$B$25,MATCH(D83&amp;"",'الأسعار'!$A$6:$A$25,0)),"سعر غير موجود"))</f>
        <v/>
      </c>
      <c r="J83" s="18">
        <f>IF(A83&amp;""="","",IF(AND(F83="حضر",ISNUMBER(I83)),I83,0))</f>
        <v/>
      </c>
      <c r="K83" s="17">
        <f>IF(ISNUMBER(A83),IF(ISNUMBER(B83),HOUR(B83)*60+MINUTE(B83),0),"")</f>
        <v/>
      </c>
      <c r="L83" s="17">
        <f>IF(AND(ISNUMBER(A83),A83='الإعدادات'!$B$4),COUNTIFS($A$6:$A$1005,'الإعدادات'!$B$4,$K$6:$K$1005,"&lt;"&amp;K83)+COUNTIFS($A$6:A83,'الإعدادات'!$B$4,$K$6:K83,K83),"")</f>
        <v/>
      </c>
      <c r="M83" s="21">
        <f>IF(AND(C83&amp;""&lt;&gt;"",ISNUMBER(G83)),IF(COUNTIFS($C$6:$C$1005,C83&amp;"",$G$6:$G$1005,"&gt;"&amp;G83)=0,1,0),"")</f>
        <v/>
      </c>
      <c r="N83" s="21">
        <f>IF(AND(C83&amp;""&lt;&gt;"",F83="حضر",ISNUMBER(A83)),IF(COUNTIFS($C$6:$C$1005,C83&amp;"",$F$6:$F$1005,"حضر",$A$6:$A$1005,"&gt;"&amp;A83)=0,1,0),"")</f>
        <v/>
      </c>
    </row>
    <row r="84">
      <c r="A84" s="13" t="n"/>
      <c r="B84" s="20" t="n"/>
      <c r="C84" s="5" t="n"/>
      <c r="D84" s="5" t="n"/>
      <c r="E84" s="15" t="n"/>
      <c r="F84" s="5" t="n"/>
      <c r="G84" s="13" t="n"/>
      <c r="H84" s="6">
        <f>IF(C84&amp;""="","",IFERROR(INDEX('المرضى'!$B$6:$B$205,MATCH(C84&amp;"",'المرضى'!$A$6:$A$205,0))&amp;"","كود غير موجود"))</f>
        <v/>
      </c>
      <c r="I84" s="18">
        <f>IF(D84&amp;""="","",IFERROR(INDEX('الأسعار'!$B$6:$B$25,MATCH(D84&amp;"",'الأسعار'!$A$6:$A$25,0)),"سعر غير موجود"))</f>
        <v/>
      </c>
      <c r="J84" s="18">
        <f>IF(A84&amp;""="","",IF(AND(F84="حضر",ISNUMBER(I84)),I84,0))</f>
        <v/>
      </c>
      <c r="K84" s="17">
        <f>IF(ISNUMBER(A84),IF(ISNUMBER(B84),HOUR(B84)*60+MINUTE(B84),0),"")</f>
        <v/>
      </c>
      <c r="L84" s="17">
        <f>IF(AND(ISNUMBER(A84),A84='الإعدادات'!$B$4),COUNTIFS($A$6:$A$1005,'الإعدادات'!$B$4,$K$6:$K$1005,"&lt;"&amp;K84)+COUNTIFS($A$6:A84,'الإعدادات'!$B$4,$K$6:K84,K84),"")</f>
        <v/>
      </c>
      <c r="M84" s="21">
        <f>IF(AND(C84&amp;""&lt;&gt;"",ISNUMBER(G84)),IF(COUNTIFS($C$6:$C$1005,C84&amp;"",$G$6:$G$1005,"&gt;"&amp;G84)=0,1,0),"")</f>
        <v/>
      </c>
      <c r="N84" s="21">
        <f>IF(AND(C84&amp;""&lt;&gt;"",F84="حضر",ISNUMBER(A84)),IF(COUNTIFS($C$6:$C$1005,C84&amp;"",$F$6:$F$1005,"حضر",$A$6:$A$1005,"&gt;"&amp;A84)=0,1,0),"")</f>
        <v/>
      </c>
    </row>
    <row r="85">
      <c r="A85" s="13" t="n"/>
      <c r="B85" s="20" t="n"/>
      <c r="C85" s="5" t="n"/>
      <c r="D85" s="5" t="n"/>
      <c r="E85" s="15" t="n"/>
      <c r="F85" s="5" t="n"/>
      <c r="G85" s="13" t="n"/>
      <c r="H85" s="6">
        <f>IF(C85&amp;""="","",IFERROR(INDEX('المرضى'!$B$6:$B$205,MATCH(C85&amp;"",'المرضى'!$A$6:$A$205,0))&amp;"","كود غير موجود"))</f>
        <v/>
      </c>
      <c r="I85" s="18">
        <f>IF(D85&amp;""="","",IFERROR(INDEX('الأسعار'!$B$6:$B$25,MATCH(D85&amp;"",'الأسعار'!$A$6:$A$25,0)),"سعر غير موجود"))</f>
        <v/>
      </c>
      <c r="J85" s="18">
        <f>IF(A85&amp;""="","",IF(AND(F85="حضر",ISNUMBER(I85)),I85,0))</f>
        <v/>
      </c>
      <c r="K85" s="17">
        <f>IF(ISNUMBER(A85),IF(ISNUMBER(B85),HOUR(B85)*60+MINUTE(B85),0),"")</f>
        <v/>
      </c>
      <c r="L85" s="17">
        <f>IF(AND(ISNUMBER(A85),A85='الإعدادات'!$B$4),COUNTIFS($A$6:$A$1005,'الإعدادات'!$B$4,$K$6:$K$1005,"&lt;"&amp;K85)+COUNTIFS($A$6:A85,'الإعدادات'!$B$4,$K$6:K85,K85),"")</f>
        <v/>
      </c>
      <c r="M85" s="21">
        <f>IF(AND(C85&amp;""&lt;&gt;"",ISNUMBER(G85)),IF(COUNTIFS($C$6:$C$1005,C85&amp;"",$G$6:$G$1005,"&gt;"&amp;G85)=0,1,0),"")</f>
        <v/>
      </c>
      <c r="N85" s="21">
        <f>IF(AND(C85&amp;""&lt;&gt;"",F85="حضر",ISNUMBER(A85)),IF(COUNTIFS($C$6:$C$1005,C85&amp;"",$F$6:$F$1005,"حضر",$A$6:$A$1005,"&gt;"&amp;A85)=0,1,0),"")</f>
        <v/>
      </c>
    </row>
    <row r="86">
      <c r="A86" s="13" t="n"/>
      <c r="B86" s="20" t="n"/>
      <c r="C86" s="5" t="n"/>
      <c r="D86" s="5" t="n"/>
      <c r="E86" s="15" t="n"/>
      <c r="F86" s="5" t="n"/>
      <c r="G86" s="13" t="n"/>
      <c r="H86" s="6">
        <f>IF(C86&amp;""="","",IFERROR(INDEX('المرضى'!$B$6:$B$205,MATCH(C86&amp;"",'المرضى'!$A$6:$A$205,0))&amp;"","كود غير موجود"))</f>
        <v/>
      </c>
      <c r="I86" s="18">
        <f>IF(D86&amp;""="","",IFERROR(INDEX('الأسعار'!$B$6:$B$25,MATCH(D86&amp;"",'الأسعار'!$A$6:$A$25,0)),"سعر غير موجود"))</f>
        <v/>
      </c>
      <c r="J86" s="18">
        <f>IF(A86&amp;""="","",IF(AND(F86="حضر",ISNUMBER(I86)),I86,0))</f>
        <v/>
      </c>
      <c r="K86" s="17">
        <f>IF(ISNUMBER(A86),IF(ISNUMBER(B86),HOUR(B86)*60+MINUTE(B86),0),"")</f>
        <v/>
      </c>
      <c r="L86" s="17">
        <f>IF(AND(ISNUMBER(A86),A86='الإعدادات'!$B$4),COUNTIFS($A$6:$A$1005,'الإعدادات'!$B$4,$K$6:$K$1005,"&lt;"&amp;K86)+COUNTIFS($A$6:A86,'الإعدادات'!$B$4,$K$6:K86,K86),"")</f>
        <v/>
      </c>
      <c r="M86" s="21">
        <f>IF(AND(C86&amp;""&lt;&gt;"",ISNUMBER(G86)),IF(COUNTIFS($C$6:$C$1005,C86&amp;"",$G$6:$G$1005,"&gt;"&amp;G86)=0,1,0),"")</f>
        <v/>
      </c>
      <c r="N86" s="21">
        <f>IF(AND(C86&amp;""&lt;&gt;"",F86="حضر",ISNUMBER(A86)),IF(COUNTIFS($C$6:$C$1005,C86&amp;"",$F$6:$F$1005,"حضر",$A$6:$A$1005,"&gt;"&amp;A86)=0,1,0),"")</f>
        <v/>
      </c>
    </row>
    <row r="87">
      <c r="A87" s="13" t="n"/>
      <c r="B87" s="20" t="n"/>
      <c r="C87" s="5" t="n"/>
      <c r="D87" s="5" t="n"/>
      <c r="E87" s="15" t="n"/>
      <c r="F87" s="5" t="n"/>
      <c r="G87" s="13" t="n"/>
      <c r="H87" s="6">
        <f>IF(C87&amp;""="","",IFERROR(INDEX('المرضى'!$B$6:$B$205,MATCH(C87&amp;"",'المرضى'!$A$6:$A$205,0))&amp;"","كود غير موجود"))</f>
        <v/>
      </c>
      <c r="I87" s="18">
        <f>IF(D87&amp;""="","",IFERROR(INDEX('الأسعار'!$B$6:$B$25,MATCH(D87&amp;"",'الأسعار'!$A$6:$A$25,0)),"سعر غير موجود"))</f>
        <v/>
      </c>
      <c r="J87" s="18">
        <f>IF(A87&amp;""="","",IF(AND(F87="حضر",ISNUMBER(I87)),I87,0))</f>
        <v/>
      </c>
      <c r="K87" s="17">
        <f>IF(ISNUMBER(A87),IF(ISNUMBER(B87),HOUR(B87)*60+MINUTE(B87),0),"")</f>
        <v/>
      </c>
      <c r="L87" s="17">
        <f>IF(AND(ISNUMBER(A87),A87='الإعدادات'!$B$4),COUNTIFS($A$6:$A$1005,'الإعدادات'!$B$4,$K$6:$K$1005,"&lt;"&amp;K87)+COUNTIFS($A$6:A87,'الإعدادات'!$B$4,$K$6:K87,K87),"")</f>
        <v/>
      </c>
      <c r="M87" s="21">
        <f>IF(AND(C87&amp;""&lt;&gt;"",ISNUMBER(G87)),IF(COUNTIFS($C$6:$C$1005,C87&amp;"",$G$6:$G$1005,"&gt;"&amp;G87)=0,1,0),"")</f>
        <v/>
      </c>
      <c r="N87" s="21">
        <f>IF(AND(C87&amp;""&lt;&gt;"",F87="حضر",ISNUMBER(A87)),IF(COUNTIFS($C$6:$C$1005,C87&amp;"",$F$6:$F$1005,"حضر",$A$6:$A$1005,"&gt;"&amp;A87)=0,1,0),"")</f>
        <v/>
      </c>
    </row>
    <row r="88">
      <c r="A88" s="13" t="n"/>
      <c r="B88" s="20" t="n"/>
      <c r="C88" s="5" t="n"/>
      <c r="D88" s="5" t="n"/>
      <c r="E88" s="15" t="n"/>
      <c r="F88" s="5" t="n"/>
      <c r="G88" s="13" t="n"/>
      <c r="H88" s="6">
        <f>IF(C88&amp;""="","",IFERROR(INDEX('المرضى'!$B$6:$B$205,MATCH(C88&amp;"",'المرضى'!$A$6:$A$205,0))&amp;"","كود غير موجود"))</f>
        <v/>
      </c>
      <c r="I88" s="18">
        <f>IF(D88&amp;""="","",IFERROR(INDEX('الأسعار'!$B$6:$B$25,MATCH(D88&amp;"",'الأسعار'!$A$6:$A$25,0)),"سعر غير موجود"))</f>
        <v/>
      </c>
      <c r="J88" s="18">
        <f>IF(A88&amp;""="","",IF(AND(F88="حضر",ISNUMBER(I88)),I88,0))</f>
        <v/>
      </c>
      <c r="K88" s="17">
        <f>IF(ISNUMBER(A88),IF(ISNUMBER(B88),HOUR(B88)*60+MINUTE(B88),0),"")</f>
        <v/>
      </c>
      <c r="L88" s="17">
        <f>IF(AND(ISNUMBER(A88),A88='الإعدادات'!$B$4),COUNTIFS($A$6:$A$1005,'الإعدادات'!$B$4,$K$6:$K$1005,"&lt;"&amp;K88)+COUNTIFS($A$6:A88,'الإعدادات'!$B$4,$K$6:K88,K88),"")</f>
        <v/>
      </c>
      <c r="M88" s="21">
        <f>IF(AND(C88&amp;""&lt;&gt;"",ISNUMBER(G88)),IF(COUNTIFS($C$6:$C$1005,C88&amp;"",$G$6:$G$1005,"&gt;"&amp;G88)=0,1,0),"")</f>
        <v/>
      </c>
      <c r="N88" s="21">
        <f>IF(AND(C88&amp;""&lt;&gt;"",F88="حضر",ISNUMBER(A88)),IF(COUNTIFS($C$6:$C$1005,C88&amp;"",$F$6:$F$1005,"حضر",$A$6:$A$1005,"&gt;"&amp;A88)=0,1,0),"")</f>
        <v/>
      </c>
    </row>
    <row r="89">
      <c r="A89" s="13" t="n"/>
      <c r="B89" s="20" t="n"/>
      <c r="C89" s="5" t="n"/>
      <c r="D89" s="5" t="n"/>
      <c r="E89" s="15" t="n"/>
      <c r="F89" s="5" t="n"/>
      <c r="G89" s="13" t="n"/>
      <c r="H89" s="6">
        <f>IF(C89&amp;""="","",IFERROR(INDEX('المرضى'!$B$6:$B$205,MATCH(C89&amp;"",'المرضى'!$A$6:$A$205,0))&amp;"","كود غير موجود"))</f>
        <v/>
      </c>
      <c r="I89" s="18">
        <f>IF(D89&amp;""="","",IFERROR(INDEX('الأسعار'!$B$6:$B$25,MATCH(D89&amp;"",'الأسعار'!$A$6:$A$25,0)),"سعر غير موجود"))</f>
        <v/>
      </c>
      <c r="J89" s="18">
        <f>IF(A89&amp;""="","",IF(AND(F89="حضر",ISNUMBER(I89)),I89,0))</f>
        <v/>
      </c>
      <c r="K89" s="17">
        <f>IF(ISNUMBER(A89),IF(ISNUMBER(B89),HOUR(B89)*60+MINUTE(B89),0),"")</f>
        <v/>
      </c>
      <c r="L89" s="17">
        <f>IF(AND(ISNUMBER(A89),A89='الإعدادات'!$B$4),COUNTIFS($A$6:$A$1005,'الإعدادات'!$B$4,$K$6:$K$1005,"&lt;"&amp;K89)+COUNTIFS($A$6:A89,'الإعدادات'!$B$4,$K$6:K89,K89),"")</f>
        <v/>
      </c>
      <c r="M89" s="21">
        <f>IF(AND(C89&amp;""&lt;&gt;"",ISNUMBER(G89)),IF(COUNTIFS($C$6:$C$1005,C89&amp;"",$G$6:$G$1005,"&gt;"&amp;G89)=0,1,0),"")</f>
        <v/>
      </c>
      <c r="N89" s="21">
        <f>IF(AND(C89&amp;""&lt;&gt;"",F89="حضر",ISNUMBER(A89)),IF(COUNTIFS($C$6:$C$1005,C89&amp;"",$F$6:$F$1005,"حضر",$A$6:$A$1005,"&gt;"&amp;A89)=0,1,0),"")</f>
        <v/>
      </c>
    </row>
    <row r="90">
      <c r="A90" s="13" t="n"/>
      <c r="B90" s="20" t="n"/>
      <c r="C90" s="5" t="n"/>
      <c r="D90" s="5" t="n"/>
      <c r="E90" s="15" t="n"/>
      <c r="F90" s="5" t="n"/>
      <c r="G90" s="13" t="n"/>
      <c r="H90" s="6">
        <f>IF(C90&amp;""="","",IFERROR(INDEX('المرضى'!$B$6:$B$205,MATCH(C90&amp;"",'المرضى'!$A$6:$A$205,0))&amp;"","كود غير موجود"))</f>
        <v/>
      </c>
      <c r="I90" s="18">
        <f>IF(D90&amp;""="","",IFERROR(INDEX('الأسعار'!$B$6:$B$25,MATCH(D90&amp;"",'الأسعار'!$A$6:$A$25,0)),"سعر غير موجود"))</f>
        <v/>
      </c>
      <c r="J90" s="18">
        <f>IF(A90&amp;""="","",IF(AND(F90="حضر",ISNUMBER(I90)),I90,0))</f>
        <v/>
      </c>
      <c r="K90" s="17">
        <f>IF(ISNUMBER(A90),IF(ISNUMBER(B90),HOUR(B90)*60+MINUTE(B90),0),"")</f>
        <v/>
      </c>
      <c r="L90" s="17">
        <f>IF(AND(ISNUMBER(A90),A90='الإعدادات'!$B$4),COUNTIFS($A$6:$A$1005,'الإعدادات'!$B$4,$K$6:$K$1005,"&lt;"&amp;K90)+COUNTIFS($A$6:A90,'الإعدادات'!$B$4,$K$6:K90,K90),"")</f>
        <v/>
      </c>
      <c r="M90" s="21">
        <f>IF(AND(C90&amp;""&lt;&gt;"",ISNUMBER(G90)),IF(COUNTIFS($C$6:$C$1005,C90&amp;"",$G$6:$G$1005,"&gt;"&amp;G90)=0,1,0),"")</f>
        <v/>
      </c>
      <c r="N90" s="21">
        <f>IF(AND(C90&amp;""&lt;&gt;"",F90="حضر",ISNUMBER(A90)),IF(COUNTIFS($C$6:$C$1005,C90&amp;"",$F$6:$F$1005,"حضر",$A$6:$A$1005,"&gt;"&amp;A90)=0,1,0),"")</f>
        <v/>
      </c>
    </row>
    <row r="91">
      <c r="A91" s="13" t="n"/>
      <c r="B91" s="20" t="n"/>
      <c r="C91" s="5" t="n"/>
      <c r="D91" s="5" t="n"/>
      <c r="E91" s="15" t="n"/>
      <c r="F91" s="5" t="n"/>
      <c r="G91" s="13" t="n"/>
      <c r="H91" s="6">
        <f>IF(C91&amp;""="","",IFERROR(INDEX('المرضى'!$B$6:$B$205,MATCH(C91&amp;"",'المرضى'!$A$6:$A$205,0))&amp;"","كود غير موجود"))</f>
        <v/>
      </c>
      <c r="I91" s="18">
        <f>IF(D91&amp;""="","",IFERROR(INDEX('الأسعار'!$B$6:$B$25,MATCH(D91&amp;"",'الأسعار'!$A$6:$A$25,0)),"سعر غير موجود"))</f>
        <v/>
      </c>
      <c r="J91" s="18">
        <f>IF(A91&amp;""="","",IF(AND(F91="حضر",ISNUMBER(I91)),I91,0))</f>
        <v/>
      </c>
      <c r="K91" s="17">
        <f>IF(ISNUMBER(A91),IF(ISNUMBER(B91),HOUR(B91)*60+MINUTE(B91),0),"")</f>
        <v/>
      </c>
      <c r="L91" s="17">
        <f>IF(AND(ISNUMBER(A91),A91='الإعدادات'!$B$4),COUNTIFS($A$6:$A$1005,'الإعدادات'!$B$4,$K$6:$K$1005,"&lt;"&amp;K91)+COUNTIFS($A$6:A91,'الإعدادات'!$B$4,$K$6:K91,K91),"")</f>
        <v/>
      </c>
      <c r="M91" s="21">
        <f>IF(AND(C91&amp;""&lt;&gt;"",ISNUMBER(G91)),IF(COUNTIFS($C$6:$C$1005,C91&amp;"",$G$6:$G$1005,"&gt;"&amp;G91)=0,1,0),"")</f>
        <v/>
      </c>
      <c r="N91" s="21">
        <f>IF(AND(C91&amp;""&lt;&gt;"",F91="حضر",ISNUMBER(A91)),IF(COUNTIFS($C$6:$C$1005,C91&amp;"",$F$6:$F$1005,"حضر",$A$6:$A$1005,"&gt;"&amp;A91)=0,1,0),"")</f>
        <v/>
      </c>
    </row>
    <row r="92">
      <c r="A92" s="13" t="n"/>
      <c r="B92" s="20" t="n"/>
      <c r="C92" s="5" t="n"/>
      <c r="D92" s="5" t="n"/>
      <c r="E92" s="15" t="n"/>
      <c r="F92" s="5" t="n"/>
      <c r="G92" s="13" t="n"/>
      <c r="H92" s="6">
        <f>IF(C92&amp;""="","",IFERROR(INDEX('المرضى'!$B$6:$B$205,MATCH(C92&amp;"",'المرضى'!$A$6:$A$205,0))&amp;"","كود غير موجود"))</f>
        <v/>
      </c>
      <c r="I92" s="18">
        <f>IF(D92&amp;""="","",IFERROR(INDEX('الأسعار'!$B$6:$B$25,MATCH(D92&amp;"",'الأسعار'!$A$6:$A$25,0)),"سعر غير موجود"))</f>
        <v/>
      </c>
      <c r="J92" s="18">
        <f>IF(A92&amp;""="","",IF(AND(F92="حضر",ISNUMBER(I92)),I92,0))</f>
        <v/>
      </c>
      <c r="K92" s="17">
        <f>IF(ISNUMBER(A92),IF(ISNUMBER(B92),HOUR(B92)*60+MINUTE(B92),0),"")</f>
        <v/>
      </c>
      <c r="L92" s="17">
        <f>IF(AND(ISNUMBER(A92),A92='الإعدادات'!$B$4),COUNTIFS($A$6:$A$1005,'الإعدادات'!$B$4,$K$6:$K$1005,"&lt;"&amp;K92)+COUNTIFS($A$6:A92,'الإعدادات'!$B$4,$K$6:K92,K92),"")</f>
        <v/>
      </c>
      <c r="M92" s="21">
        <f>IF(AND(C92&amp;""&lt;&gt;"",ISNUMBER(G92)),IF(COUNTIFS($C$6:$C$1005,C92&amp;"",$G$6:$G$1005,"&gt;"&amp;G92)=0,1,0),"")</f>
        <v/>
      </c>
      <c r="N92" s="21">
        <f>IF(AND(C92&amp;""&lt;&gt;"",F92="حضر",ISNUMBER(A92)),IF(COUNTIFS($C$6:$C$1005,C92&amp;"",$F$6:$F$1005,"حضر",$A$6:$A$1005,"&gt;"&amp;A92)=0,1,0),"")</f>
        <v/>
      </c>
    </row>
    <row r="93">
      <c r="A93" s="13" t="n"/>
      <c r="B93" s="20" t="n"/>
      <c r="C93" s="5" t="n"/>
      <c r="D93" s="5" t="n"/>
      <c r="E93" s="15" t="n"/>
      <c r="F93" s="5" t="n"/>
      <c r="G93" s="13" t="n"/>
      <c r="H93" s="6">
        <f>IF(C93&amp;""="","",IFERROR(INDEX('المرضى'!$B$6:$B$205,MATCH(C93&amp;"",'المرضى'!$A$6:$A$205,0))&amp;"","كود غير موجود"))</f>
        <v/>
      </c>
      <c r="I93" s="18">
        <f>IF(D93&amp;""="","",IFERROR(INDEX('الأسعار'!$B$6:$B$25,MATCH(D93&amp;"",'الأسعار'!$A$6:$A$25,0)),"سعر غير موجود"))</f>
        <v/>
      </c>
      <c r="J93" s="18">
        <f>IF(A93&amp;""="","",IF(AND(F93="حضر",ISNUMBER(I93)),I93,0))</f>
        <v/>
      </c>
      <c r="K93" s="17">
        <f>IF(ISNUMBER(A93),IF(ISNUMBER(B93),HOUR(B93)*60+MINUTE(B93),0),"")</f>
        <v/>
      </c>
      <c r="L93" s="17">
        <f>IF(AND(ISNUMBER(A93),A93='الإعدادات'!$B$4),COUNTIFS($A$6:$A$1005,'الإعدادات'!$B$4,$K$6:$K$1005,"&lt;"&amp;K93)+COUNTIFS($A$6:A93,'الإعدادات'!$B$4,$K$6:K93,K93),"")</f>
        <v/>
      </c>
      <c r="M93" s="21">
        <f>IF(AND(C93&amp;""&lt;&gt;"",ISNUMBER(G93)),IF(COUNTIFS($C$6:$C$1005,C93&amp;"",$G$6:$G$1005,"&gt;"&amp;G93)=0,1,0),"")</f>
        <v/>
      </c>
      <c r="N93" s="21">
        <f>IF(AND(C93&amp;""&lt;&gt;"",F93="حضر",ISNUMBER(A93)),IF(COUNTIFS($C$6:$C$1005,C93&amp;"",$F$6:$F$1005,"حضر",$A$6:$A$1005,"&gt;"&amp;A93)=0,1,0),"")</f>
        <v/>
      </c>
    </row>
    <row r="94">
      <c r="A94" s="13" t="n"/>
      <c r="B94" s="20" t="n"/>
      <c r="C94" s="5" t="n"/>
      <c r="D94" s="5" t="n"/>
      <c r="E94" s="15" t="n"/>
      <c r="F94" s="5" t="n"/>
      <c r="G94" s="13" t="n"/>
      <c r="H94" s="6">
        <f>IF(C94&amp;""="","",IFERROR(INDEX('المرضى'!$B$6:$B$205,MATCH(C94&amp;"",'المرضى'!$A$6:$A$205,0))&amp;"","كود غير موجود"))</f>
        <v/>
      </c>
      <c r="I94" s="18">
        <f>IF(D94&amp;""="","",IFERROR(INDEX('الأسعار'!$B$6:$B$25,MATCH(D94&amp;"",'الأسعار'!$A$6:$A$25,0)),"سعر غير موجود"))</f>
        <v/>
      </c>
      <c r="J94" s="18">
        <f>IF(A94&amp;""="","",IF(AND(F94="حضر",ISNUMBER(I94)),I94,0))</f>
        <v/>
      </c>
      <c r="K94" s="17">
        <f>IF(ISNUMBER(A94),IF(ISNUMBER(B94),HOUR(B94)*60+MINUTE(B94),0),"")</f>
        <v/>
      </c>
      <c r="L94" s="17">
        <f>IF(AND(ISNUMBER(A94),A94='الإعدادات'!$B$4),COUNTIFS($A$6:$A$1005,'الإعدادات'!$B$4,$K$6:$K$1005,"&lt;"&amp;K94)+COUNTIFS($A$6:A94,'الإعدادات'!$B$4,$K$6:K94,K94),"")</f>
        <v/>
      </c>
      <c r="M94" s="21">
        <f>IF(AND(C94&amp;""&lt;&gt;"",ISNUMBER(G94)),IF(COUNTIFS($C$6:$C$1005,C94&amp;"",$G$6:$G$1005,"&gt;"&amp;G94)=0,1,0),"")</f>
        <v/>
      </c>
      <c r="N94" s="21">
        <f>IF(AND(C94&amp;""&lt;&gt;"",F94="حضر",ISNUMBER(A94)),IF(COUNTIFS($C$6:$C$1005,C94&amp;"",$F$6:$F$1005,"حضر",$A$6:$A$1005,"&gt;"&amp;A94)=0,1,0),"")</f>
        <v/>
      </c>
    </row>
    <row r="95">
      <c r="A95" s="13" t="n"/>
      <c r="B95" s="20" t="n"/>
      <c r="C95" s="5" t="n"/>
      <c r="D95" s="5" t="n"/>
      <c r="E95" s="15" t="n"/>
      <c r="F95" s="5" t="n"/>
      <c r="G95" s="13" t="n"/>
      <c r="H95" s="6">
        <f>IF(C95&amp;""="","",IFERROR(INDEX('المرضى'!$B$6:$B$205,MATCH(C95&amp;"",'المرضى'!$A$6:$A$205,0))&amp;"","كود غير موجود"))</f>
        <v/>
      </c>
      <c r="I95" s="18">
        <f>IF(D95&amp;""="","",IFERROR(INDEX('الأسعار'!$B$6:$B$25,MATCH(D95&amp;"",'الأسعار'!$A$6:$A$25,0)),"سعر غير موجود"))</f>
        <v/>
      </c>
      <c r="J95" s="18">
        <f>IF(A95&amp;""="","",IF(AND(F95="حضر",ISNUMBER(I95)),I95,0))</f>
        <v/>
      </c>
      <c r="K95" s="17">
        <f>IF(ISNUMBER(A95),IF(ISNUMBER(B95),HOUR(B95)*60+MINUTE(B95),0),"")</f>
        <v/>
      </c>
      <c r="L95" s="17">
        <f>IF(AND(ISNUMBER(A95),A95='الإعدادات'!$B$4),COUNTIFS($A$6:$A$1005,'الإعدادات'!$B$4,$K$6:$K$1005,"&lt;"&amp;K95)+COUNTIFS($A$6:A95,'الإعدادات'!$B$4,$K$6:K95,K95),"")</f>
        <v/>
      </c>
      <c r="M95" s="21">
        <f>IF(AND(C95&amp;""&lt;&gt;"",ISNUMBER(G95)),IF(COUNTIFS($C$6:$C$1005,C95&amp;"",$G$6:$G$1005,"&gt;"&amp;G95)=0,1,0),"")</f>
        <v/>
      </c>
      <c r="N95" s="21">
        <f>IF(AND(C95&amp;""&lt;&gt;"",F95="حضر",ISNUMBER(A95)),IF(COUNTIFS($C$6:$C$1005,C95&amp;"",$F$6:$F$1005,"حضر",$A$6:$A$1005,"&gt;"&amp;A95)=0,1,0),"")</f>
        <v/>
      </c>
    </row>
    <row r="96">
      <c r="A96" s="13" t="n"/>
      <c r="B96" s="20" t="n"/>
      <c r="C96" s="5" t="n"/>
      <c r="D96" s="5" t="n"/>
      <c r="E96" s="15" t="n"/>
      <c r="F96" s="5" t="n"/>
      <c r="G96" s="13" t="n"/>
      <c r="H96" s="6">
        <f>IF(C96&amp;""="","",IFERROR(INDEX('المرضى'!$B$6:$B$205,MATCH(C96&amp;"",'المرضى'!$A$6:$A$205,0))&amp;"","كود غير موجود"))</f>
        <v/>
      </c>
      <c r="I96" s="18">
        <f>IF(D96&amp;""="","",IFERROR(INDEX('الأسعار'!$B$6:$B$25,MATCH(D96&amp;"",'الأسعار'!$A$6:$A$25,0)),"سعر غير موجود"))</f>
        <v/>
      </c>
      <c r="J96" s="18">
        <f>IF(A96&amp;""="","",IF(AND(F96="حضر",ISNUMBER(I96)),I96,0))</f>
        <v/>
      </c>
      <c r="K96" s="17">
        <f>IF(ISNUMBER(A96),IF(ISNUMBER(B96),HOUR(B96)*60+MINUTE(B96),0),"")</f>
        <v/>
      </c>
      <c r="L96" s="17">
        <f>IF(AND(ISNUMBER(A96),A96='الإعدادات'!$B$4),COUNTIFS($A$6:$A$1005,'الإعدادات'!$B$4,$K$6:$K$1005,"&lt;"&amp;K96)+COUNTIFS($A$6:A96,'الإعدادات'!$B$4,$K$6:K96,K96),"")</f>
        <v/>
      </c>
      <c r="M96" s="21">
        <f>IF(AND(C96&amp;""&lt;&gt;"",ISNUMBER(G96)),IF(COUNTIFS($C$6:$C$1005,C96&amp;"",$G$6:$G$1005,"&gt;"&amp;G96)=0,1,0),"")</f>
        <v/>
      </c>
      <c r="N96" s="21">
        <f>IF(AND(C96&amp;""&lt;&gt;"",F96="حضر",ISNUMBER(A96)),IF(COUNTIFS($C$6:$C$1005,C96&amp;"",$F$6:$F$1005,"حضر",$A$6:$A$1005,"&gt;"&amp;A96)=0,1,0),"")</f>
        <v/>
      </c>
    </row>
    <row r="97">
      <c r="A97" s="13" t="n"/>
      <c r="B97" s="20" t="n"/>
      <c r="C97" s="5" t="n"/>
      <c r="D97" s="5" t="n"/>
      <c r="E97" s="15" t="n"/>
      <c r="F97" s="5" t="n"/>
      <c r="G97" s="13" t="n"/>
      <c r="H97" s="6">
        <f>IF(C97&amp;""="","",IFERROR(INDEX('المرضى'!$B$6:$B$205,MATCH(C97&amp;"",'المرضى'!$A$6:$A$205,0))&amp;"","كود غير موجود"))</f>
        <v/>
      </c>
      <c r="I97" s="18">
        <f>IF(D97&amp;""="","",IFERROR(INDEX('الأسعار'!$B$6:$B$25,MATCH(D97&amp;"",'الأسعار'!$A$6:$A$25,0)),"سعر غير موجود"))</f>
        <v/>
      </c>
      <c r="J97" s="18">
        <f>IF(A97&amp;""="","",IF(AND(F97="حضر",ISNUMBER(I97)),I97,0))</f>
        <v/>
      </c>
      <c r="K97" s="17">
        <f>IF(ISNUMBER(A97),IF(ISNUMBER(B97),HOUR(B97)*60+MINUTE(B97),0),"")</f>
        <v/>
      </c>
      <c r="L97" s="17">
        <f>IF(AND(ISNUMBER(A97),A97='الإعدادات'!$B$4),COUNTIFS($A$6:$A$1005,'الإعدادات'!$B$4,$K$6:$K$1005,"&lt;"&amp;K97)+COUNTIFS($A$6:A97,'الإعدادات'!$B$4,$K$6:K97,K97),"")</f>
        <v/>
      </c>
      <c r="M97" s="21">
        <f>IF(AND(C97&amp;""&lt;&gt;"",ISNUMBER(G97)),IF(COUNTIFS($C$6:$C$1005,C97&amp;"",$G$6:$G$1005,"&gt;"&amp;G97)=0,1,0),"")</f>
        <v/>
      </c>
      <c r="N97" s="21">
        <f>IF(AND(C97&amp;""&lt;&gt;"",F97="حضر",ISNUMBER(A97)),IF(COUNTIFS($C$6:$C$1005,C97&amp;"",$F$6:$F$1005,"حضر",$A$6:$A$1005,"&gt;"&amp;A97)=0,1,0),"")</f>
        <v/>
      </c>
    </row>
    <row r="98">
      <c r="A98" s="13" t="n"/>
      <c r="B98" s="20" t="n"/>
      <c r="C98" s="5" t="n"/>
      <c r="D98" s="5" t="n"/>
      <c r="E98" s="15" t="n"/>
      <c r="F98" s="5" t="n"/>
      <c r="G98" s="13" t="n"/>
      <c r="H98" s="6">
        <f>IF(C98&amp;""="","",IFERROR(INDEX('المرضى'!$B$6:$B$205,MATCH(C98&amp;"",'المرضى'!$A$6:$A$205,0))&amp;"","كود غير موجود"))</f>
        <v/>
      </c>
      <c r="I98" s="18">
        <f>IF(D98&amp;""="","",IFERROR(INDEX('الأسعار'!$B$6:$B$25,MATCH(D98&amp;"",'الأسعار'!$A$6:$A$25,0)),"سعر غير موجود"))</f>
        <v/>
      </c>
      <c r="J98" s="18">
        <f>IF(A98&amp;""="","",IF(AND(F98="حضر",ISNUMBER(I98)),I98,0))</f>
        <v/>
      </c>
      <c r="K98" s="17">
        <f>IF(ISNUMBER(A98),IF(ISNUMBER(B98),HOUR(B98)*60+MINUTE(B98),0),"")</f>
        <v/>
      </c>
      <c r="L98" s="17">
        <f>IF(AND(ISNUMBER(A98),A98='الإعدادات'!$B$4),COUNTIFS($A$6:$A$1005,'الإعدادات'!$B$4,$K$6:$K$1005,"&lt;"&amp;K98)+COUNTIFS($A$6:A98,'الإعدادات'!$B$4,$K$6:K98,K98),"")</f>
        <v/>
      </c>
      <c r="M98" s="21">
        <f>IF(AND(C98&amp;""&lt;&gt;"",ISNUMBER(G98)),IF(COUNTIFS($C$6:$C$1005,C98&amp;"",$G$6:$G$1005,"&gt;"&amp;G98)=0,1,0),"")</f>
        <v/>
      </c>
      <c r="N98" s="21">
        <f>IF(AND(C98&amp;""&lt;&gt;"",F98="حضر",ISNUMBER(A98)),IF(COUNTIFS($C$6:$C$1005,C98&amp;"",$F$6:$F$1005,"حضر",$A$6:$A$1005,"&gt;"&amp;A98)=0,1,0),"")</f>
        <v/>
      </c>
    </row>
    <row r="99">
      <c r="A99" s="13" t="n"/>
      <c r="B99" s="20" t="n"/>
      <c r="C99" s="5" t="n"/>
      <c r="D99" s="5" t="n"/>
      <c r="E99" s="15" t="n"/>
      <c r="F99" s="5" t="n"/>
      <c r="G99" s="13" t="n"/>
      <c r="H99" s="6">
        <f>IF(C99&amp;""="","",IFERROR(INDEX('المرضى'!$B$6:$B$205,MATCH(C99&amp;"",'المرضى'!$A$6:$A$205,0))&amp;"","كود غير موجود"))</f>
        <v/>
      </c>
      <c r="I99" s="18">
        <f>IF(D99&amp;""="","",IFERROR(INDEX('الأسعار'!$B$6:$B$25,MATCH(D99&amp;"",'الأسعار'!$A$6:$A$25,0)),"سعر غير موجود"))</f>
        <v/>
      </c>
      <c r="J99" s="18">
        <f>IF(A99&amp;""="","",IF(AND(F99="حضر",ISNUMBER(I99)),I99,0))</f>
        <v/>
      </c>
      <c r="K99" s="17">
        <f>IF(ISNUMBER(A99),IF(ISNUMBER(B99),HOUR(B99)*60+MINUTE(B99),0),"")</f>
        <v/>
      </c>
      <c r="L99" s="17">
        <f>IF(AND(ISNUMBER(A99),A99='الإعدادات'!$B$4),COUNTIFS($A$6:$A$1005,'الإعدادات'!$B$4,$K$6:$K$1005,"&lt;"&amp;K99)+COUNTIFS($A$6:A99,'الإعدادات'!$B$4,$K$6:K99,K99),"")</f>
        <v/>
      </c>
      <c r="M99" s="21">
        <f>IF(AND(C99&amp;""&lt;&gt;"",ISNUMBER(G99)),IF(COUNTIFS($C$6:$C$1005,C99&amp;"",$G$6:$G$1005,"&gt;"&amp;G99)=0,1,0),"")</f>
        <v/>
      </c>
      <c r="N99" s="21">
        <f>IF(AND(C99&amp;""&lt;&gt;"",F99="حضر",ISNUMBER(A99)),IF(COUNTIFS($C$6:$C$1005,C99&amp;"",$F$6:$F$1005,"حضر",$A$6:$A$1005,"&gt;"&amp;A99)=0,1,0),"")</f>
        <v/>
      </c>
    </row>
    <row r="100">
      <c r="A100" s="13" t="n"/>
      <c r="B100" s="20" t="n"/>
      <c r="C100" s="5" t="n"/>
      <c r="D100" s="5" t="n"/>
      <c r="E100" s="15" t="n"/>
      <c r="F100" s="5" t="n"/>
      <c r="G100" s="13" t="n"/>
      <c r="H100" s="6">
        <f>IF(C100&amp;""="","",IFERROR(INDEX('المرضى'!$B$6:$B$205,MATCH(C100&amp;"",'المرضى'!$A$6:$A$205,0))&amp;"","كود غير موجود"))</f>
        <v/>
      </c>
      <c r="I100" s="18">
        <f>IF(D100&amp;""="","",IFERROR(INDEX('الأسعار'!$B$6:$B$25,MATCH(D100&amp;"",'الأسعار'!$A$6:$A$25,0)),"سعر غير موجود"))</f>
        <v/>
      </c>
      <c r="J100" s="18">
        <f>IF(A100&amp;""="","",IF(AND(F100="حضر",ISNUMBER(I100)),I100,0))</f>
        <v/>
      </c>
      <c r="K100" s="17">
        <f>IF(ISNUMBER(A100),IF(ISNUMBER(B100),HOUR(B100)*60+MINUTE(B100),0),"")</f>
        <v/>
      </c>
      <c r="L100" s="17">
        <f>IF(AND(ISNUMBER(A100),A100='الإعدادات'!$B$4),COUNTIFS($A$6:$A$1005,'الإعدادات'!$B$4,$K$6:$K$1005,"&lt;"&amp;K100)+COUNTIFS($A$6:A100,'الإعدادات'!$B$4,$K$6:K100,K100),"")</f>
        <v/>
      </c>
      <c r="M100" s="21">
        <f>IF(AND(C100&amp;""&lt;&gt;"",ISNUMBER(G100)),IF(COUNTIFS($C$6:$C$1005,C100&amp;"",$G$6:$G$1005,"&gt;"&amp;G100)=0,1,0),"")</f>
        <v/>
      </c>
      <c r="N100" s="21">
        <f>IF(AND(C100&amp;""&lt;&gt;"",F100="حضر",ISNUMBER(A100)),IF(COUNTIFS($C$6:$C$1005,C100&amp;"",$F$6:$F$1005,"حضر",$A$6:$A$1005,"&gt;"&amp;A100)=0,1,0),"")</f>
        <v/>
      </c>
    </row>
    <row r="101">
      <c r="A101" s="13" t="n"/>
      <c r="B101" s="20" t="n"/>
      <c r="C101" s="5" t="n"/>
      <c r="D101" s="5" t="n"/>
      <c r="E101" s="15" t="n"/>
      <c r="F101" s="5" t="n"/>
      <c r="G101" s="13" t="n"/>
      <c r="H101" s="6">
        <f>IF(C101&amp;""="","",IFERROR(INDEX('المرضى'!$B$6:$B$205,MATCH(C101&amp;"",'المرضى'!$A$6:$A$205,0))&amp;"","كود غير موجود"))</f>
        <v/>
      </c>
      <c r="I101" s="18">
        <f>IF(D101&amp;""="","",IFERROR(INDEX('الأسعار'!$B$6:$B$25,MATCH(D101&amp;"",'الأسعار'!$A$6:$A$25,0)),"سعر غير موجود"))</f>
        <v/>
      </c>
      <c r="J101" s="18">
        <f>IF(A101&amp;""="","",IF(AND(F101="حضر",ISNUMBER(I101)),I101,0))</f>
        <v/>
      </c>
      <c r="K101" s="17">
        <f>IF(ISNUMBER(A101),IF(ISNUMBER(B101),HOUR(B101)*60+MINUTE(B101),0),"")</f>
        <v/>
      </c>
      <c r="L101" s="17">
        <f>IF(AND(ISNUMBER(A101),A101='الإعدادات'!$B$4),COUNTIFS($A$6:$A$1005,'الإعدادات'!$B$4,$K$6:$K$1005,"&lt;"&amp;K101)+COUNTIFS($A$6:A101,'الإعدادات'!$B$4,$K$6:K101,K101),"")</f>
        <v/>
      </c>
      <c r="M101" s="21">
        <f>IF(AND(C101&amp;""&lt;&gt;"",ISNUMBER(G101)),IF(COUNTIFS($C$6:$C$1005,C101&amp;"",$G$6:$G$1005,"&gt;"&amp;G101)=0,1,0),"")</f>
        <v/>
      </c>
      <c r="N101" s="21">
        <f>IF(AND(C101&amp;""&lt;&gt;"",F101="حضر",ISNUMBER(A101)),IF(COUNTIFS($C$6:$C$1005,C101&amp;"",$F$6:$F$1005,"حضر",$A$6:$A$1005,"&gt;"&amp;A101)=0,1,0),"")</f>
        <v/>
      </c>
    </row>
    <row r="102">
      <c r="A102" s="13" t="n"/>
      <c r="B102" s="20" t="n"/>
      <c r="C102" s="5" t="n"/>
      <c r="D102" s="5" t="n"/>
      <c r="E102" s="15" t="n"/>
      <c r="F102" s="5" t="n"/>
      <c r="G102" s="13" t="n"/>
      <c r="H102" s="6">
        <f>IF(C102&amp;""="","",IFERROR(INDEX('المرضى'!$B$6:$B$205,MATCH(C102&amp;"",'المرضى'!$A$6:$A$205,0))&amp;"","كود غير موجود"))</f>
        <v/>
      </c>
      <c r="I102" s="18">
        <f>IF(D102&amp;""="","",IFERROR(INDEX('الأسعار'!$B$6:$B$25,MATCH(D102&amp;"",'الأسعار'!$A$6:$A$25,0)),"سعر غير موجود"))</f>
        <v/>
      </c>
      <c r="J102" s="18">
        <f>IF(A102&amp;""="","",IF(AND(F102="حضر",ISNUMBER(I102)),I102,0))</f>
        <v/>
      </c>
      <c r="K102" s="17">
        <f>IF(ISNUMBER(A102),IF(ISNUMBER(B102),HOUR(B102)*60+MINUTE(B102),0),"")</f>
        <v/>
      </c>
      <c r="L102" s="17">
        <f>IF(AND(ISNUMBER(A102),A102='الإعدادات'!$B$4),COUNTIFS($A$6:$A$1005,'الإعدادات'!$B$4,$K$6:$K$1005,"&lt;"&amp;K102)+COUNTIFS($A$6:A102,'الإعدادات'!$B$4,$K$6:K102,K102),"")</f>
        <v/>
      </c>
      <c r="M102" s="21">
        <f>IF(AND(C102&amp;""&lt;&gt;"",ISNUMBER(G102)),IF(COUNTIFS($C$6:$C$1005,C102&amp;"",$G$6:$G$1005,"&gt;"&amp;G102)=0,1,0),"")</f>
        <v/>
      </c>
      <c r="N102" s="21">
        <f>IF(AND(C102&amp;""&lt;&gt;"",F102="حضر",ISNUMBER(A102)),IF(COUNTIFS($C$6:$C$1005,C102&amp;"",$F$6:$F$1005,"حضر",$A$6:$A$1005,"&gt;"&amp;A102)=0,1,0),"")</f>
        <v/>
      </c>
    </row>
    <row r="103">
      <c r="A103" s="13" t="n"/>
      <c r="B103" s="20" t="n"/>
      <c r="C103" s="5" t="n"/>
      <c r="D103" s="5" t="n"/>
      <c r="E103" s="15" t="n"/>
      <c r="F103" s="5" t="n"/>
      <c r="G103" s="13" t="n"/>
      <c r="H103" s="6">
        <f>IF(C103&amp;""="","",IFERROR(INDEX('المرضى'!$B$6:$B$205,MATCH(C103&amp;"",'المرضى'!$A$6:$A$205,0))&amp;"","كود غير موجود"))</f>
        <v/>
      </c>
      <c r="I103" s="18">
        <f>IF(D103&amp;""="","",IFERROR(INDEX('الأسعار'!$B$6:$B$25,MATCH(D103&amp;"",'الأسعار'!$A$6:$A$25,0)),"سعر غير موجود"))</f>
        <v/>
      </c>
      <c r="J103" s="18">
        <f>IF(A103&amp;""="","",IF(AND(F103="حضر",ISNUMBER(I103)),I103,0))</f>
        <v/>
      </c>
      <c r="K103" s="17">
        <f>IF(ISNUMBER(A103),IF(ISNUMBER(B103),HOUR(B103)*60+MINUTE(B103),0),"")</f>
        <v/>
      </c>
      <c r="L103" s="17">
        <f>IF(AND(ISNUMBER(A103),A103='الإعدادات'!$B$4),COUNTIFS($A$6:$A$1005,'الإعدادات'!$B$4,$K$6:$K$1005,"&lt;"&amp;K103)+COUNTIFS($A$6:A103,'الإعدادات'!$B$4,$K$6:K103,K103),"")</f>
        <v/>
      </c>
      <c r="M103" s="21">
        <f>IF(AND(C103&amp;""&lt;&gt;"",ISNUMBER(G103)),IF(COUNTIFS($C$6:$C$1005,C103&amp;"",$G$6:$G$1005,"&gt;"&amp;G103)=0,1,0),"")</f>
        <v/>
      </c>
      <c r="N103" s="21">
        <f>IF(AND(C103&amp;""&lt;&gt;"",F103="حضر",ISNUMBER(A103)),IF(COUNTIFS($C$6:$C$1005,C103&amp;"",$F$6:$F$1005,"حضر",$A$6:$A$1005,"&gt;"&amp;A103)=0,1,0),"")</f>
        <v/>
      </c>
    </row>
    <row r="104">
      <c r="A104" s="13" t="n"/>
      <c r="B104" s="20" t="n"/>
      <c r="C104" s="5" t="n"/>
      <c r="D104" s="5" t="n"/>
      <c r="E104" s="15" t="n"/>
      <c r="F104" s="5" t="n"/>
      <c r="G104" s="13" t="n"/>
      <c r="H104" s="6">
        <f>IF(C104&amp;""="","",IFERROR(INDEX('المرضى'!$B$6:$B$205,MATCH(C104&amp;"",'المرضى'!$A$6:$A$205,0))&amp;"","كود غير موجود"))</f>
        <v/>
      </c>
      <c r="I104" s="18">
        <f>IF(D104&amp;""="","",IFERROR(INDEX('الأسعار'!$B$6:$B$25,MATCH(D104&amp;"",'الأسعار'!$A$6:$A$25,0)),"سعر غير موجود"))</f>
        <v/>
      </c>
      <c r="J104" s="18">
        <f>IF(A104&amp;""="","",IF(AND(F104="حضر",ISNUMBER(I104)),I104,0))</f>
        <v/>
      </c>
      <c r="K104" s="17">
        <f>IF(ISNUMBER(A104),IF(ISNUMBER(B104),HOUR(B104)*60+MINUTE(B104),0),"")</f>
        <v/>
      </c>
      <c r="L104" s="17">
        <f>IF(AND(ISNUMBER(A104),A104='الإعدادات'!$B$4),COUNTIFS($A$6:$A$1005,'الإعدادات'!$B$4,$K$6:$K$1005,"&lt;"&amp;K104)+COUNTIFS($A$6:A104,'الإعدادات'!$B$4,$K$6:K104,K104),"")</f>
        <v/>
      </c>
      <c r="M104" s="21">
        <f>IF(AND(C104&amp;""&lt;&gt;"",ISNUMBER(G104)),IF(COUNTIFS($C$6:$C$1005,C104&amp;"",$G$6:$G$1005,"&gt;"&amp;G104)=0,1,0),"")</f>
        <v/>
      </c>
      <c r="N104" s="21">
        <f>IF(AND(C104&amp;""&lt;&gt;"",F104="حضر",ISNUMBER(A104)),IF(COUNTIFS($C$6:$C$1005,C104&amp;"",$F$6:$F$1005,"حضر",$A$6:$A$1005,"&gt;"&amp;A104)=0,1,0),"")</f>
        <v/>
      </c>
    </row>
    <row r="105">
      <c r="A105" s="13" t="n"/>
      <c r="B105" s="20" t="n"/>
      <c r="C105" s="5" t="n"/>
      <c r="D105" s="5" t="n"/>
      <c r="E105" s="15" t="n"/>
      <c r="F105" s="5" t="n"/>
      <c r="G105" s="13" t="n"/>
      <c r="H105" s="6">
        <f>IF(C105&amp;""="","",IFERROR(INDEX('المرضى'!$B$6:$B$205,MATCH(C105&amp;"",'المرضى'!$A$6:$A$205,0))&amp;"","كود غير موجود"))</f>
        <v/>
      </c>
      <c r="I105" s="18">
        <f>IF(D105&amp;""="","",IFERROR(INDEX('الأسعار'!$B$6:$B$25,MATCH(D105&amp;"",'الأسعار'!$A$6:$A$25,0)),"سعر غير موجود"))</f>
        <v/>
      </c>
      <c r="J105" s="18">
        <f>IF(A105&amp;""="","",IF(AND(F105="حضر",ISNUMBER(I105)),I105,0))</f>
        <v/>
      </c>
      <c r="K105" s="17">
        <f>IF(ISNUMBER(A105),IF(ISNUMBER(B105),HOUR(B105)*60+MINUTE(B105),0),"")</f>
        <v/>
      </c>
      <c r="L105" s="17">
        <f>IF(AND(ISNUMBER(A105),A105='الإعدادات'!$B$4),COUNTIFS($A$6:$A$1005,'الإعدادات'!$B$4,$K$6:$K$1005,"&lt;"&amp;K105)+COUNTIFS($A$6:A105,'الإعدادات'!$B$4,$K$6:K105,K105),"")</f>
        <v/>
      </c>
      <c r="M105" s="21">
        <f>IF(AND(C105&amp;""&lt;&gt;"",ISNUMBER(G105)),IF(COUNTIFS($C$6:$C$1005,C105&amp;"",$G$6:$G$1005,"&gt;"&amp;G105)=0,1,0),"")</f>
        <v/>
      </c>
      <c r="N105" s="21">
        <f>IF(AND(C105&amp;""&lt;&gt;"",F105="حضر",ISNUMBER(A105)),IF(COUNTIFS($C$6:$C$1005,C105&amp;"",$F$6:$F$1005,"حضر",$A$6:$A$1005,"&gt;"&amp;A105)=0,1,0),"")</f>
        <v/>
      </c>
    </row>
    <row r="106">
      <c r="A106" s="13" t="n"/>
      <c r="B106" s="20" t="n"/>
      <c r="C106" s="5" t="n"/>
      <c r="D106" s="5" t="n"/>
      <c r="E106" s="15" t="n"/>
      <c r="F106" s="5" t="n"/>
      <c r="G106" s="13" t="n"/>
      <c r="H106" s="6">
        <f>IF(C106&amp;""="","",IFERROR(INDEX('المرضى'!$B$6:$B$205,MATCH(C106&amp;"",'المرضى'!$A$6:$A$205,0))&amp;"","كود غير موجود"))</f>
        <v/>
      </c>
      <c r="I106" s="18">
        <f>IF(D106&amp;""="","",IFERROR(INDEX('الأسعار'!$B$6:$B$25,MATCH(D106&amp;"",'الأسعار'!$A$6:$A$25,0)),"سعر غير موجود"))</f>
        <v/>
      </c>
      <c r="J106" s="18">
        <f>IF(A106&amp;""="","",IF(AND(F106="حضر",ISNUMBER(I106)),I106,0))</f>
        <v/>
      </c>
      <c r="K106" s="17">
        <f>IF(ISNUMBER(A106),IF(ISNUMBER(B106),HOUR(B106)*60+MINUTE(B106),0),"")</f>
        <v/>
      </c>
      <c r="L106" s="17">
        <f>IF(AND(ISNUMBER(A106),A106='الإعدادات'!$B$4),COUNTIFS($A$6:$A$1005,'الإعدادات'!$B$4,$K$6:$K$1005,"&lt;"&amp;K106)+COUNTIFS($A$6:A106,'الإعدادات'!$B$4,$K$6:K106,K106),"")</f>
        <v/>
      </c>
      <c r="M106" s="21">
        <f>IF(AND(C106&amp;""&lt;&gt;"",ISNUMBER(G106)),IF(COUNTIFS($C$6:$C$1005,C106&amp;"",$G$6:$G$1005,"&gt;"&amp;G106)=0,1,0),"")</f>
        <v/>
      </c>
      <c r="N106" s="21">
        <f>IF(AND(C106&amp;""&lt;&gt;"",F106="حضر",ISNUMBER(A106)),IF(COUNTIFS($C$6:$C$1005,C106&amp;"",$F$6:$F$1005,"حضر",$A$6:$A$1005,"&gt;"&amp;A106)=0,1,0),"")</f>
        <v/>
      </c>
    </row>
    <row r="107">
      <c r="A107" s="13" t="n"/>
      <c r="B107" s="20" t="n"/>
      <c r="C107" s="5" t="n"/>
      <c r="D107" s="5" t="n"/>
      <c r="E107" s="15" t="n"/>
      <c r="F107" s="5" t="n"/>
      <c r="G107" s="13" t="n"/>
      <c r="H107" s="6">
        <f>IF(C107&amp;""="","",IFERROR(INDEX('المرضى'!$B$6:$B$205,MATCH(C107&amp;"",'المرضى'!$A$6:$A$205,0))&amp;"","كود غير موجود"))</f>
        <v/>
      </c>
      <c r="I107" s="18">
        <f>IF(D107&amp;""="","",IFERROR(INDEX('الأسعار'!$B$6:$B$25,MATCH(D107&amp;"",'الأسعار'!$A$6:$A$25,0)),"سعر غير موجود"))</f>
        <v/>
      </c>
      <c r="J107" s="18">
        <f>IF(A107&amp;""="","",IF(AND(F107="حضر",ISNUMBER(I107)),I107,0))</f>
        <v/>
      </c>
      <c r="K107" s="17">
        <f>IF(ISNUMBER(A107),IF(ISNUMBER(B107),HOUR(B107)*60+MINUTE(B107),0),"")</f>
        <v/>
      </c>
      <c r="L107" s="17">
        <f>IF(AND(ISNUMBER(A107),A107='الإعدادات'!$B$4),COUNTIFS($A$6:$A$1005,'الإعدادات'!$B$4,$K$6:$K$1005,"&lt;"&amp;K107)+COUNTIFS($A$6:A107,'الإعدادات'!$B$4,$K$6:K107,K107),"")</f>
        <v/>
      </c>
      <c r="M107" s="21">
        <f>IF(AND(C107&amp;""&lt;&gt;"",ISNUMBER(G107)),IF(COUNTIFS($C$6:$C$1005,C107&amp;"",$G$6:$G$1005,"&gt;"&amp;G107)=0,1,0),"")</f>
        <v/>
      </c>
      <c r="N107" s="21">
        <f>IF(AND(C107&amp;""&lt;&gt;"",F107="حضر",ISNUMBER(A107)),IF(COUNTIFS($C$6:$C$1005,C107&amp;"",$F$6:$F$1005,"حضر",$A$6:$A$1005,"&gt;"&amp;A107)=0,1,0),"")</f>
        <v/>
      </c>
    </row>
    <row r="108">
      <c r="A108" s="13" t="n"/>
      <c r="B108" s="20" t="n"/>
      <c r="C108" s="5" t="n"/>
      <c r="D108" s="5" t="n"/>
      <c r="E108" s="15" t="n"/>
      <c r="F108" s="5" t="n"/>
      <c r="G108" s="13" t="n"/>
      <c r="H108" s="6">
        <f>IF(C108&amp;""="","",IFERROR(INDEX('المرضى'!$B$6:$B$205,MATCH(C108&amp;"",'المرضى'!$A$6:$A$205,0))&amp;"","كود غير موجود"))</f>
        <v/>
      </c>
      <c r="I108" s="18">
        <f>IF(D108&amp;""="","",IFERROR(INDEX('الأسعار'!$B$6:$B$25,MATCH(D108&amp;"",'الأسعار'!$A$6:$A$25,0)),"سعر غير موجود"))</f>
        <v/>
      </c>
      <c r="J108" s="18">
        <f>IF(A108&amp;""="","",IF(AND(F108="حضر",ISNUMBER(I108)),I108,0))</f>
        <v/>
      </c>
      <c r="K108" s="17">
        <f>IF(ISNUMBER(A108),IF(ISNUMBER(B108),HOUR(B108)*60+MINUTE(B108),0),"")</f>
        <v/>
      </c>
      <c r="L108" s="17">
        <f>IF(AND(ISNUMBER(A108),A108='الإعدادات'!$B$4),COUNTIFS($A$6:$A$1005,'الإعدادات'!$B$4,$K$6:$K$1005,"&lt;"&amp;K108)+COUNTIFS($A$6:A108,'الإعدادات'!$B$4,$K$6:K108,K108),"")</f>
        <v/>
      </c>
      <c r="M108" s="21">
        <f>IF(AND(C108&amp;""&lt;&gt;"",ISNUMBER(G108)),IF(COUNTIFS($C$6:$C$1005,C108&amp;"",$G$6:$G$1005,"&gt;"&amp;G108)=0,1,0),"")</f>
        <v/>
      </c>
      <c r="N108" s="21">
        <f>IF(AND(C108&amp;""&lt;&gt;"",F108="حضر",ISNUMBER(A108)),IF(COUNTIFS($C$6:$C$1005,C108&amp;"",$F$6:$F$1005,"حضر",$A$6:$A$1005,"&gt;"&amp;A108)=0,1,0),"")</f>
        <v/>
      </c>
    </row>
    <row r="109">
      <c r="A109" s="13" t="n"/>
      <c r="B109" s="20" t="n"/>
      <c r="C109" s="5" t="n"/>
      <c r="D109" s="5" t="n"/>
      <c r="E109" s="15" t="n"/>
      <c r="F109" s="5" t="n"/>
      <c r="G109" s="13" t="n"/>
      <c r="H109" s="6">
        <f>IF(C109&amp;""="","",IFERROR(INDEX('المرضى'!$B$6:$B$205,MATCH(C109&amp;"",'المرضى'!$A$6:$A$205,0))&amp;"","كود غير موجود"))</f>
        <v/>
      </c>
      <c r="I109" s="18">
        <f>IF(D109&amp;""="","",IFERROR(INDEX('الأسعار'!$B$6:$B$25,MATCH(D109&amp;"",'الأسعار'!$A$6:$A$25,0)),"سعر غير موجود"))</f>
        <v/>
      </c>
      <c r="J109" s="18">
        <f>IF(A109&amp;""="","",IF(AND(F109="حضر",ISNUMBER(I109)),I109,0))</f>
        <v/>
      </c>
      <c r="K109" s="17">
        <f>IF(ISNUMBER(A109),IF(ISNUMBER(B109),HOUR(B109)*60+MINUTE(B109),0),"")</f>
        <v/>
      </c>
      <c r="L109" s="17">
        <f>IF(AND(ISNUMBER(A109),A109='الإعدادات'!$B$4),COUNTIFS($A$6:$A$1005,'الإعدادات'!$B$4,$K$6:$K$1005,"&lt;"&amp;K109)+COUNTIFS($A$6:A109,'الإعدادات'!$B$4,$K$6:K109,K109),"")</f>
        <v/>
      </c>
      <c r="M109" s="21">
        <f>IF(AND(C109&amp;""&lt;&gt;"",ISNUMBER(G109)),IF(COUNTIFS($C$6:$C$1005,C109&amp;"",$G$6:$G$1005,"&gt;"&amp;G109)=0,1,0),"")</f>
        <v/>
      </c>
      <c r="N109" s="21">
        <f>IF(AND(C109&amp;""&lt;&gt;"",F109="حضر",ISNUMBER(A109)),IF(COUNTIFS($C$6:$C$1005,C109&amp;"",$F$6:$F$1005,"حضر",$A$6:$A$1005,"&gt;"&amp;A109)=0,1,0),"")</f>
        <v/>
      </c>
    </row>
    <row r="110">
      <c r="A110" s="13" t="n"/>
      <c r="B110" s="20" t="n"/>
      <c r="C110" s="5" t="n"/>
      <c r="D110" s="5" t="n"/>
      <c r="E110" s="15" t="n"/>
      <c r="F110" s="5" t="n"/>
      <c r="G110" s="13" t="n"/>
      <c r="H110" s="6">
        <f>IF(C110&amp;""="","",IFERROR(INDEX('المرضى'!$B$6:$B$205,MATCH(C110&amp;"",'المرضى'!$A$6:$A$205,0))&amp;"","كود غير موجود"))</f>
        <v/>
      </c>
      <c r="I110" s="18">
        <f>IF(D110&amp;""="","",IFERROR(INDEX('الأسعار'!$B$6:$B$25,MATCH(D110&amp;"",'الأسعار'!$A$6:$A$25,0)),"سعر غير موجود"))</f>
        <v/>
      </c>
      <c r="J110" s="18">
        <f>IF(A110&amp;""="","",IF(AND(F110="حضر",ISNUMBER(I110)),I110,0))</f>
        <v/>
      </c>
      <c r="K110" s="17">
        <f>IF(ISNUMBER(A110),IF(ISNUMBER(B110),HOUR(B110)*60+MINUTE(B110),0),"")</f>
        <v/>
      </c>
      <c r="L110" s="17">
        <f>IF(AND(ISNUMBER(A110),A110='الإعدادات'!$B$4),COUNTIFS($A$6:$A$1005,'الإعدادات'!$B$4,$K$6:$K$1005,"&lt;"&amp;K110)+COUNTIFS($A$6:A110,'الإعدادات'!$B$4,$K$6:K110,K110),"")</f>
        <v/>
      </c>
      <c r="M110" s="21">
        <f>IF(AND(C110&amp;""&lt;&gt;"",ISNUMBER(G110)),IF(COUNTIFS($C$6:$C$1005,C110&amp;"",$G$6:$G$1005,"&gt;"&amp;G110)=0,1,0),"")</f>
        <v/>
      </c>
      <c r="N110" s="21">
        <f>IF(AND(C110&amp;""&lt;&gt;"",F110="حضر",ISNUMBER(A110)),IF(COUNTIFS($C$6:$C$1005,C110&amp;"",$F$6:$F$1005,"حضر",$A$6:$A$1005,"&gt;"&amp;A110)=0,1,0),"")</f>
        <v/>
      </c>
    </row>
    <row r="111">
      <c r="A111" s="13" t="n"/>
      <c r="B111" s="20" t="n"/>
      <c r="C111" s="5" t="n"/>
      <c r="D111" s="5" t="n"/>
      <c r="E111" s="15" t="n"/>
      <c r="F111" s="5" t="n"/>
      <c r="G111" s="13" t="n"/>
      <c r="H111" s="6">
        <f>IF(C111&amp;""="","",IFERROR(INDEX('المرضى'!$B$6:$B$205,MATCH(C111&amp;"",'المرضى'!$A$6:$A$205,0))&amp;"","كود غير موجود"))</f>
        <v/>
      </c>
      <c r="I111" s="18">
        <f>IF(D111&amp;""="","",IFERROR(INDEX('الأسعار'!$B$6:$B$25,MATCH(D111&amp;"",'الأسعار'!$A$6:$A$25,0)),"سعر غير موجود"))</f>
        <v/>
      </c>
      <c r="J111" s="18">
        <f>IF(A111&amp;""="","",IF(AND(F111="حضر",ISNUMBER(I111)),I111,0))</f>
        <v/>
      </c>
      <c r="K111" s="17">
        <f>IF(ISNUMBER(A111),IF(ISNUMBER(B111),HOUR(B111)*60+MINUTE(B111),0),"")</f>
        <v/>
      </c>
      <c r="L111" s="17">
        <f>IF(AND(ISNUMBER(A111),A111='الإعدادات'!$B$4),COUNTIFS($A$6:$A$1005,'الإعدادات'!$B$4,$K$6:$K$1005,"&lt;"&amp;K111)+COUNTIFS($A$6:A111,'الإعدادات'!$B$4,$K$6:K111,K111),"")</f>
        <v/>
      </c>
      <c r="M111" s="21">
        <f>IF(AND(C111&amp;""&lt;&gt;"",ISNUMBER(G111)),IF(COUNTIFS($C$6:$C$1005,C111&amp;"",$G$6:$G$1005,"&gt;"&amp;G111)=0,1,0),"")</f>
        <v/>
      </c>
      <c r="N111" s="21">
        <f>IF(AND(C111&amp;""&lt;&gt;"",F111="حضر",ISNUMBER(A111)),IF(COUNTIFS($C$6:$C$1005,C111&amp;"",$F$6:$F$1005,"حضر",$A$6:$A$1005,"&gt;"&amp;A111)=0,1,0),"")</f>
        <v/>
      </c>
    </row>
    <row r="112">
      <c r="A112" s="13" t="n"/>
      <c r="B112" s="20" t="n"/>
      <c r="C112" s="5" t="n"/>
      <c r="D112" s="5" t="n"/>
      <c r="E112" s="15" t="n"/>
      <c r="F112" s="5" t="n"/>
      <c r="G112" s="13" t="n"/>
      <c r="H112" s="6">
        <f>IF(C112&amp;""="","",IFERROR(INDEX('المرضى'!$B$6:$B$205,MATCH(C112&amp;"",'المرضى'!$A$6:$A$205,0))&amp;"","كود غير موجود"))</f>
        <v/>
      </c>
      <c r="I112" s="18">
        <f>IF(D112&amp;""="","",IFERROR(INDEX('الأسعار'!$B$6:$B$25,MATCH(D112&amp;"",'الأسعار'!$A$6:$A$25,0)),"سعر غير موجود"))</f>
        <v/>
      </c>
      <c r="J112" s="18">
        <f>IF(A112&amp;""="","",IF(AND(F112="حضر",ISNUMBER(I112)),I112,0))</f>
        <v/>
      </c>
      <c r="K112" s="17">
        <f>IF(ISNUMBER(A112),IF(ISNUMBER(B112),HOUR(B112)*60+MINUTE(B112),0),"")</f>
        <v/>
      </c>
      <c r="L112" s="17">
        <f>IF(AND(ISNUMBER(A112),A112='الإعدادات'!$B$4),COUNTIFS($A$6:$A$1005,'الإعدادات'!$B$4,$K$6:$K$1005,"&lt;"&amp;K112)+COUNTIFS($A$6:A112,'الإعدادات'!$B$4,$K$6:K112,K112),"")</f>
        <v/>
      </c>
      <c r="M112" s="21">
        <f>IF(AND(C112&amp;""&lt;&gt;"",ISNUMBER(G112)),IF(COUNTIFS($C$6:$C$1005,C112&amp;"",$G$6:$G$1005,"&gt;"&amp;G112)=0,1,0),"")</f>
        <v/>
      </c>
      <c r="N112" s="21">
        <f>IF(AND(C112&amp;""&lt;&gt;"",F112="حضر",ISNUMBER(A112)),IF(COUNTIFS($C$6:$C$1005,C112&amp;"",$F$6:$F$1005,"حضر",$A$6:$A$1005,"&gt;"&amp;A112)=0,1,0),"")</f>
        <v/>
      </c>
    </row>
    <row r="113">
      <c r="A113" s="13" t="n"/>
      <c r="B113" s="20" t="n"/>
      <c r="C113" s="5" t="n"/>
      <c r="D113" s="5" t="n"/>
      <c r="E113" s="15" t="n"/>
      <c r="F113" s="5" t="n"/>
      <c r="G113" s="13" t="n"/>
      <c r="H113" s="6">
        <f>IF(C113&amp;""="","",IFERROR(INDEX('المرضى'!$B$6:$B$205,MATCH(C113&amp;"",'المرضى'!$A$6:$A$205,0))&amp;"","كود غير موجود"))</f>
        <v/>
      </c>
      <c r="I113" s="18">
        <f>IF(D113&amp;""="","",IFERROR(INDEX('الأسعار'!$B$6:$B$25,MATCH(D113&amp;"",'الأسعار'!$A$6:$A$25,0)),"سعر غير موجود"))</f>
        <v/>
      </c>
      <c r="J113" s="18">
        <f>IF(A113&amp;""="","",IF(AND(F113="حضر",ISNUMBER(I113)),I113,0))</f>
        <v/>
      </c>
      <c r="K113" s="17">
        <f>IF(ISNUMBER(A113),IF(ISNUMBER(B113),HOUR(B113)*60+MINUTE(B113),0),"")</f>
        <v/>
      </c>
      <c r="L113" s="17">
        <f>IF(AND(ISNUMBER(A113),A113='الإعدادات'!$B$4),COUNTIFS($A$6:$A$1005,'الإعدادات'!$B$4,$K$6:$K$1005,"&lt;"&amp;K113)+COUNTIFS($A$6:A113,'الإعدادات'!$B$4,$K$6:K113,K113),"")</f>
        <v/>
      </c>
      <c r="M113" s="21">
        <f>IF(AND(C113&amp;""&lt;&gt;"",ISNUMBER(G113)),IF(COUNTIFS($C$6:$C$1005,C113&amp;"",$G$6:$G$1005,"&gt;"&amp;G113)=0,1,0),"")</f>
        <v/>
      </c>
      <c r="N113" s="21">
        <f>IF(AND(C113&amp;""&lt;&gt;"",F113="حضر",ISNUMBER(A113)),IF(COUNTIFS($C$6:$C$1005,C113&amp;"",$F$6:$F$1005,"حضر",$A$6:$A$1005,"&gt;"&amp;A113)=0,1,0),"")</f>
        <v/>
      </c>
    </row>
    <row r="114">
      <c r="A114" s="13" t="n"/>
      <c r="B114" s="20" t="n"/>
      <c r="C114" s="5" t="n"/>
      <c r="D114" s="5" t="n"/>
      <c r="E114" s="15" t="n"/>
      <c r="F114" s="5" t="n"/>
      <c r="G114" s="13" t="n"/>
      <c r="H114" s="6">
        <f>IF(C114&amp;""="","",IFERROR(INDEX('المرضى'!$B$6:$B$205,MATCH(C114&amp;"",'المرضى'!$A$6:$A$205,0))&amp;"","كود غير موجود"))</f>
        <v/>
      </c>
      <c r="I114" s="18">
        <f>IF(D114&amp;""="","",IFERROR(INDEX('الأسعار'!$B$6:$B$25,MATCH(D114&amp;"",'الأسعار'!$A$6:$A$25,0)),"سعر غير موجود"))</f>
        <v/>
      </c>
      <c r="J114" s="18">
        <f>IF(A114&amp;""="","",IF(AND(F114="حضر",ISNUMBER(I114)),I114,0))</f>
        <v/>
      </c>
      <c r="K114" s="17">
        <f>IF(ISNUMBER(A114),IF(ISNUMBER(B114),HOUR(B114)*60+MINUTE(B114),0),"")</f>
        <v/>
      </c>
      <c r="L114" s="17">
        <f>IF(AND(ISNUMBER(A114),A114='الإعدادات'!$B$4),COUNTIFS($A$6:$A$1005,'الإعدادات'!$B$4,$K$6:$K$1005,"&lt;"&amp;K114)+COUNTIFS($A$6:A114,'الإعدادات'!$B$4,$K$6:K114,K114),"")</f>
        <v/>
      </c>
      <c r="M114" s="21">
        <f>IF(AND(C114&amp;""&lt;&gt;"",ISNUMBER(G114)),IF(COUNTIFS($C$6:$C$1005,C114&amp;"",$G$6:$G$1005,"&gt;"&amp;G114)=0,1,0),"")</f>
        <v/>
      </c>
      <c r="N114" s="21">
        <f>IF(AND(C114&amp;""&lt;&gt;"",F114="حضر",ISNUMBER(A114)),IF(COUNTIFS($C$6:$C$1005,C114&amp;"",$F$6:$F$1005,"حضر",$A$6:$A$1005,"&gt;"&amp;A114)=0,1,0),"")</f>
        <v/>
      </c>
    </row>
    <row r="115">
      <c r="A115" s="13" t="n"/>
      <c r="B115" s="20" t="n"/>
      <c r="C115" s="5" t="n"/>
      <c r="D115" s="5" t="n"/>
      <c r="E115" s="15" t="n"/>
      <c r="F115" s="5" t="n"/>
      <c r="G115" s="13" t="n"/>
      <c r="H115" s="6">
        <f>IF(C115&amp;""="","",IFERROR(INDEX('المرضى'!$B$6:$B$205,MATCH(C115&amp;"",'المرضى'!$A$6:$A$205,0))&amp;"","كود غير موجود"))</f>
        <v/>
      </c>
      <c r="I115" s="18">
        <f>IF(D115&amp;""="","",IFERROR(INDEX('الأسعار'!$B$6:$B$25,MATCH(D115&amp;"",'الأسعار'!$A$6:$A$25,0)),"سعر غير موجود"))</f>
        <v/>
      </c>
      <c r="J115" s="18">
        <f>IF(A115&amp;""="","",IF(AND(F115="حضر",ISNUMBER(I115)),I115,0))</f>
        <v/>
      </c>
      <c r="K115" s="17">
        <f>IF(ISNUMBER(A115),IF(ISNUMBER(B115),HOUR(B115)*60+MINUTE(B115),0),"")</f>
        <v/>
      </c>
      <c r="L115" s="17">
        <f>IF(AND(ISNUMBER(A115),A115='الإعدادات'!$B$4),COUNTIFS($A$6:$A$1005,'الإعدادات'!$B$4,$K$6:$K$1005,"&lt;"&amp;K115)+COUNTIFS($A$6:A115,'الإعدادات'!$B$4,$K$6:K115,K115),"")</f>
        <v/>
      </c>
      <c r="M115" s="21">
        <f>IF(AND(C115&amp;""&lt;&gt;"",ISNUMBER(G115)),IF(COUNTIFS($C$6:$C$1005,C115&amp;"",$G$6:$G$1005,"&gt;"&amp;G115)=0,1,0),"")</f>
        <v/>
      </c>
      <c r="N115" s="21">
        <f>IF(AND(C115&amp;""&lt;&gt;"",F115="حضر",ISNUMBER(A115)),IF(COUNTIFS($C$6:$C$1005,C115&amp;"",$F$6:$F$1005,"حضر",$A$6:$A$1005,"&gt;"&amp;A115)=0,1,0),"")</f>
        <v/>
      </c>
    </row>
    <row r="116">
      <c r="A116" s="13" t="n"/>
      <c r="B116" s="20" t="n"/>
      <c r="C116" s="5" t="n"/>
      <c r="D116" s="5" t="n"/>
      <c r="E116" s="15" t="n"/>
      <c r="F116" s="5" t="n"/>
      <c r="G116" s="13" t="n"/>
      <c r="H116" s="6">
        <f>IF(C116&amp;""="","",IFERROR(INDEX('المرضى'!$B$6:$B$205,MATCH(C116&amp;"",'المرضى'!$A$6:$A$205,0))&amp;"","كود غير موجود"))</f>
        <v/>
      </c>
      <c r="I116" s="18">
        <f>IF(D116&amp;""="","",IFERROR(INDEX('الأسعار'!$B$6:$B$25,MATCH(D116&amp;"",'الأسعار'!$A$6:$A$25,0)),"سعر غير موجود"))</f>
        <v/>
      </c>
      <c r="J116" s="18">
        <f>IF(A116&amp;""="","",IF(AND(F116="حضر",ISNUMBER(I116)),I116,0))</f>
        <v/>
      </c>
      <c r="K116" s="17">
        <f>IF(ISNUMBER(A116),IF(ISNUMBER(B116),HOUR(B116)*60+MINUTE(B116),0),"")</f>
        <v/>
      </c>
      <c r="L116" s="17">
        <f>IF(AND(ISNUMBER(A116),A116='الإعدادات'!$B$4),COUNTIFS($A$6:$A$1005,'الإعدادات'!$B$4,$K$6:$K$1005,"&lt;"&amp;K116)+COUNTIFS($A$6:A116,'الإعدادات'!$B$4,$K$6:K116,K116),"")</f>
        <v/>
      </c>
      <c r="M116" s="21">
        <f>IF(AND(C116&amp;""&lt;&gt;"",ISNUMBER(G116)),IF(COUNTIFS($C$6:$C$1005,C116&amp;"",$G$6:$G$1005,"&gt;"&amp;G116)=0,1,0),"")</f>
        <v/>
      </c>
      <c r="N116" s="21">
        <f>IF(AND(C116&amp;""&lt;&gt;"",F116="حضر",ISNUMBER(A116)),IF(COUNTIFS($C$6:$C$1005,C116&amp;"",$F$6:$F$1005,"حضر",$A$6:$A$1005,"&gt;"&amp;A116)=0,1,0),"")</f>
        <v/>
      </c>
    </row>
    <row r="117">
      <c r="A117" s="13" t="n"/>
      <c r="B117" s="20" t="n"/>
      <c r="C117" s="5" t="n"/>
      <c r="D117" s="5" t="n"/>
      <c r="E117" s="15" t="n"/>
      <c r="F117" s="5" t="n"/>
      <c r="G117" s="13" t="n"/>
      <c r="H117" s="6">
        <f>IF(C117&amp;""="","",IFERROR(INDEX('المرضى'!$B$6:$B$205,MATCH(C117&amp;"",'المرضى'!$A$6:$A$205,0))&amp;"","كود غير موجود"))</f>
        <v/>
      </c>
      <c r="I117" s="18">
        <f>IF(D117&amp;""="","",IFERROR(INDEX('الأسعار'!$B$6:$B$25,MATCH(D117&amp;"",'الأسعار'!$A$6:$A$25,0)),"سعر غير موجود"))</f>
        <v/>
      </c>
      <c r="J117" s="18">
        <f>IF(A117&amp;""="","",IF(AND(F117="حضر",ISNUMBER(I117)),I117,0))</f>
        <v/>
      </c>
      <c r="K117" s="17">
        <f>IF(ISNUMBER(A117),IF(ISNUMBER(B117),HOUR(B117)*60+MINUTE(B117),0),"")</f>
        <v/>
      </c>
      <c r="L117" s="17">
        <f>IF(AND(ISNUMBER(A117),A117='الإعدادات'!$B$4),COUNTIFS($A$6:$A$1005,'الإعدادات'!$B$4,$K$6:$K$1005,"&lt;"&amp;K117)+COUNTIFS($A$6:A117,'الإعدادات'!$B$4,$K$6:K117,K117),"")</f>
        <v/>
      </c>
      <c r="M117" s="21">
        <f>IF(AND(C117&amp;""&lt;&gt;"",ISNUMBER(G117)),IF(COUNTIFS($C$6:$C$1005,C117&amp;"",$G$6:$G$1005,"&gt;"&amp;G117)=0,1,0),"")</f>
        <v/>
      </c>
      <c r="N117" s="21">
        <f>IF(AND(C117&amp;""&lt;&gt;"",F117="حضر",ISNUMBER(A117)),IF(COUNTIFS($C$6:$C$1005,C117&amp;"",$F$6:$F$1005,"حضر",$A$6:$A$1005,"&gt;"&amp;A117)=0,1,0),"")</f>
        <v/>
      </c>
    </row>
    <row r="118">
      <c r="A118" s="13" t="n"/>
      <c r="B118" s="20" t="n"/>
      <c r="C118" s="5" t="n"/>
      <c r="D118" s="5" t="n"/>
      <c r="E118" s="15" t="n"/>
      <c r="F118" s="5" t="n"/>
      <c r="G118" s="13" t="n"/>
      <c r="H118" s="6">
        <f>IF(C118&amp;""="","",IFERROR(INDEX('المرضى'!$B$6:$B$205,MATCH(C118&amp;"",'المرضى'!$A$6:$A$205,0))&amp;"","كود غير موجود"))</f>
        <v/>
      </c>
      <c r="I118" s="18">
        <f>IF(D118&amp;""="","",IFERROR(INDEX('الأسعار'!$B$6:$B$25,MATCH(D118&amp;"",'الأسعار'!$A$6:$A$25,0)),"سعر غير موجود"))</f>
        <v/>
      </c>
      <c r="J118" s="18">
        <f>IF(A118&amp;""="","",IF(AND(F118="حضر",ISNUMBER(I118)),I118,0))</f>
        <v/>
      </c>
      <c r="K118" s="17">
        <f>IF(ISNUMBER(A118),IF(ISNUMBER(B118),HOUR(B118)*60+MINUTE(B118),0),"")</f>
        <v/>
      </c>
      <c r="L118" s="17">
        <f>IF(AND(ISNUMBER(A118),A118='الإعدادات'!$B$4),COUNTIFS($A$6:$A$1005,'الإعدادات'!$B$4,$K$6:$K$1005,"&lt;"&amp;K118)+COUNTIFS($A$6:A118,'الإعدادات'!$B$4,$K$6:K118,K118),"")</f>
        <v/>
      </c>
      <c r="M118" s="21">
        <f>IF(AND(C118&amp;""&lt;&gt;"",ISNUMBER(G118)),IF(COUNTIFS($C$6:$C$1005,C118&amp;"",$G$6:$G$1005,"&gt;"&amp;G118)=0,1,0),"")</f>
        <v/>
      </c>
      <c r="N118" s="21">
        <f>IF(AND(C118&amp;""&lt;&gt;"",F118="حضر",ISNUMBER(A118)),IF(COUNTIFS($C$6:$C$1005,C118&amp;"",$F$6:$F$1005,"حضر",$A$6:$A$1005,"&gt;"&amp;A118)=0,1,0),"")</f>
        <v/>
      </c>
    </row>
    <row r="119">
      <c r="A119" s="13" t="n"/>
      <c r="B119" s="20" t="n"/>
      <c r="C119" s="5" t="n"/>
      <c r="D119" s="5" t="n"/>
      <c r="E119" s="15" t="n"/>
      <c r="F119" s="5" t="n"/>
      <c r="G119" s="13" t="n"/>
      <c r="H119" s="6">
        <f>IF(C119&amp;""="","",IFERROR(INDEX('المرضى'!$B$6:$B$205,MATCH(C119&amp;"",'المرضى'!$A$6:$A$205,0))&amp;"","كود غير موجود"))</f>
        <v/>
      </c>
      <c r="I119" s="18">
        <f>IF(D119&amp;""="","",IFERROR(INDEX('الأسعار'!$B$6:$B$25,MATCH(D119&amp;"",'الأسعار'!$A$6:$A$25,0)),"سعر غير موجود"))</f>
        <v/>
      </c>
      <c r="J119" s="18">
        <f>IF(A119&amp;""="","",IF(AND(F119="حضر",ISNUMBER(I119)),I119,0))</f>
        <v/>
      </c>
      <c r="K119" s="17">
        <f>IF(ISNUMBER(A119),IF(ISNUMBER(B119),HOUR(B119)*60+MINUTE(B119),0),"")</f>
        <v/>
      </c>
      <c r="L119" s="17">
        <f>IF(AND(ISNUMBER(A119),A119='الإعدادات'!$B$4),COUNTIFS($A$6:$A$1005,'الإعدادات'!$B$4,$K$6:$K$1005,"&lt;"&amp;K119)+COUNTIFS($A$6:A119,'الإعدادات'!$B$4,$K$6:K119,K119),"")</f>
        <v/>
      </c>
      <c r="M119" s="21">
        <f>IF(AND(C119&amp;""&lt;&gt;"",ISNUMBER(G119)),IF(COUNTIFS($C$6:$C$1005,C119&amp;"",$G$6:$G$1005,"&gt;"&amp;G119)=0,1,0),"")</f>
        <v/>
      </c>
      <c r="N119" s="21">
        <f>IF(AND(C119&amp;""&lt;&gt;"",F119="حضر",ISNUMBER(A119)),IF(COUNTIFS($C$6:$C$1005,C119&amp;"",$F$6:$F$1005,"حضر",$A$6:$A$1005,"&gt;"&amp;A119)=0,1,0),"")</f>
        <v/>
      </c>
    </row>
    <row r="120">
      <c r="A120" s="13" t="n"/>
      <c r="B120" s="20" t="n"/>
      <c r="C120" s="5" t="n"/>
      <c r="D120" s="5" t="n"/>
      <c r="E120" s="15" t="n"/>
      <c r="F120" s="5" t="n"/>
      <c r="G120" s="13" t="n"/>
      <c r="H120" s="6">
        <f>IF(C120&amp;""="","",IFERROR(INDEX('المرضى'!$B$6:$B$205,MATCH(C120&amp;"",'المرضى'!$A$6:$A$205,0))&amp;"","كود غير موجود"))</f>
        <v/>
      </c>
      <c r="I120" s="18">
        <f>IF(D120&amp;""="","",IFERROR(INDEX('الأسعار'!$B$6:$B$25,MATCH(D120&amp;"",'الأسعار'!$A$6:$A$25,0)),"سعر غير موجود"))</f>
        <v/>
      </c>
      <c r="J120" s="18">
        <f>IF(A120&amp;""="","",IF(AND(F120="حضر",ISNUMBER(I120)),I120,0))</f>
        <v/>
      </c>
      <c r="K120" s="17">
        <f>IF(ISNUMBER(A120),IF(ISNUMBER(B120),HOUR(B120)*60+MINUTE(B120),0),"")</f>
        <v/>
      </c>
      <c r="L120" s="17">
        <f>IF(AND(ISNUMBER(A120),A120='الإعدادات'!$B$4),COUNTIFS($A$6:$A$1005,'الإعدادات'!$B$4,$K$6:$K$1005,"&lt;"&amp;K120)+COUNTIFS($A$6:A120,'الإعدادات'!$B$4,$K$6:K120,K120),"")</f>
        <v/>
      </c>
      <c r="M120" s="21">
        <f>IF(AND(C120&amp;""&lt;&gt;"",ISNUMBER(G120)),IF(COUNTIFS($C$6:$C$1005,C120&amp;"",$G$6:$G$1005,"&gt;"&amp;G120)=0,1,0),"")</f>
        <v/>
      </c>
      <c r="N120" s="21">
        <f>IF(AND(C120&amp;""&lt;&gt;"",F120="حضر",ISNUMBER(A120)),IF(COUNTIFS($C$6:$C$1005,C120&amp;"",$F$6:$F$1005,"حضر",$A$6:$A$1005,"&gt;"&amp;A120)=0,1,0),"")</f>
        <v/>
      </c>
    </row>
    <row r="121">
      <c r="A121" s="13" t="n"/>
      <c r="B121" s="20" t="n"/>
      <c r="C121" s="5" t="n"/>
      <c r="D121" s="5" t="n"/>
      <c r="E121" s="15" t="n"/>
      <c r="F121" s="5" t="n"/>
      <c r="G121" s="13" t="n"/>
      <c r="H121" s="6">
        <f>IF(C121&amp;""="","",IFERROR(INDEX('المرضى'!$B$6:$B$205,MATCH(C121&amp;"",'المرضى'!$A$6:$A$205,0))&amp;"","كود غير موجود"))</f>
        <v/>
      </c>
      <c r="I121" s="18">
        <f>IF(D121&amp;""="","",IFERROR(INDEX('الأسعار'!$B$6:$B$25,MATCH(D121&amp;"",'الأسعار'!$A$6:$A$25,0)),"سعر غير موجود"))</f>
        <v/>
      </c>
      <c r="J121" s="18">
        <f>IF(A121&amp;""="","",IF(AND(F121="حضر",ISNUMBER(I121)),I121,0))</f>
        <v/>
      </c>
      <c r="K121" s="17">
        <f>IF(ISNUMBER(A121),IF(ISNUMBER(B121),HOUR(B121)*60+MINUTE(B121),0),"")</f>
        <v/>
      </c>
      <c r="L121" s="17">
        <f>IF(AND(ISNUMBER(A121),A121='الإعدادات'!$B$4),COUNTIFS($A$6:$A$1005,'الإعدادات'!$B$4,$K$6:$K$1005,"&lt;"&amp;K121)+COUNTIFS($A$6:A121,'الإعدادات'!$B$4,$K$6:K121,K121),"")</f>
        <v/>
      </c>
      <c r="M121" s="21">
        <f>IF(AND(C121&amp;""&lt;&gt;"",ISNUMBER(G121)),IF(COUNTIFS($C$6:$C$1005,C121&amp;"",$G$6:$G$1005,"&gt;"&amp;G121)=0,1,0),"")</f>
        <v/>
      </c>
      <c r="N121" s="21">
        <f>IF(AND(C121&amp;""&lt;&gt;"",F121="حضر",ISNUMBER(A121)),IF(COUNTIFS($C$6:$C$1005,C121&amp;"",$F$6:$F$1005,"حضر",$A$6:$A$1005,"&gt;"&amp;A121)=0,1,0),"")</f>
        <v/>
      </c>
    </row>
    <row r="122">
      <c r="A122" s="13" t="n"/>
      <c r="B122" s="20" t="n"/>
      <c r="C122" s="5" t="n"/>
      <c r="D122" s="5" t="n"/>
      <c r="E122" s="15" t="n"/>
      <c r="F122" s="5" t="n"/>
      <c r="G122" s="13" t="n"/>
      <c r="H122" s="6">
        <f>IF(C122&amp;""="","",IFERROR(INDEX('المرضى'!$B$6:$B$205,MATCH(C122&amp;"",'المرضى'!$A$6:$A$205,0))&amp;"","كود غير موجود"))</f>
        <v/>
      </c>
      <c r="I122" s="18">
        <f>IF(D122&amp;""="","",IFERROR(INDEX('الأسعار'!$B$6:$B$25,MATCH(D122&amp;"",'الأسعار'!$A$6:$A$25,0)),"سعر غير موجود"))</f>
        <v/>
      </c>
      <c r="J122" s="18">
        <f>IF(A122&amp;""="","",IF(AND(F122="حضر",ISNUMBER(I122)),I122,0))</f>
        <v/>
      </c>
      <c r="K122" s="17">
        <f>IF(ISNUMBER(A122),IF(ISNUMBER(B122),HOUR(B122)*60+MINUTE(B122),0),"")</f>
        <v/>
      </c>
      <c r="L122" s="17">
        <f>IF(AND(ISNUMBER(A122),A122='الإعدادات'!$B$4),COUNTIFS($A$6:$A$1005,'الإعدادات'!$B$4,$K$6:$K$1005,"&lt;"&amp;K122)+COUNTIFS($A$6:A122,'الإعدادات'!$B$4,$K$6:K122,K122),"")</f>
        <v/>
      </c>
      <c r="M122" s="21">
        <f>IF(AND(C122&amp;""&lt;&gt;"",ISNUMBER(G122)),IF(COUNTIFS($C$6:$C$1005,C122&amp;"",$G$6:$G$1005,"&gt;"&amp;G122)=0,1,0),"")</f>
        <v/>
      </c>
      <c r="N122" s="21">
        <f>IF(AND(C122&amp;""&lt;&gt;"",F122="حضر",ISNUMBER(A122)),IF(COUNTIFS($C$6:$C$1005,C122&amp;"",$F$6:$F$1005,"حضر",$A$6:$A$1005,"&gt;"&amp;A122)=0,1,0),"")</f>
        <v/>
      </c>
    </row>
    <row r="123">
      <c r="A123" s="13" t="n"/>
      <c r="B123" s="20" t="n"/>
      <c r="C123" s="5" t="n"/>
      <c r="D123" s="5" t="n"/>
      <c r="E123" s="15" t="n"/>
      <c r="F123" s="5" t="n"/>
      <c r="G123" s="13" t="n"/>
      <c r="H123" s="6">
        <f>IF(C123&amp;""="","",IFERROR(INDEX('المرضى'!$B$6:$B$205,MATCH(C123&amp;"",'المرضى'!$A$6:$A$205,0))&amp;"","كود غير موجود"))</f>
        <v/>
      </c>
      <c r="I123" s="18">
        <f>IF(D123&amp;""="","",IFERROR(INDEX('الأسعار'!$B$6:$B$25,MATCH(D123&amp;"",'الأسعار'!$A$6:$A$25,0)),"سعر غير موجود"))</f>
        <v/>
      </c>
      <c r="J123" s="18">
        <f>IF(A123&amp;""="","",IF(AND(F123="حضر",ISNUMBER(I123)),I123,0))</f>
        <v/>
      </c>
      <c r="K123" s="17">
        <f>IF(ISNUMBER(A123),IF(ISNUMBER(B123),HOUR(B123)*60+MINUTE(B123),0),"")</f>
        <v/>
      </c>
      <c r="L123" s="17">
        <f>IF(AND(ISNUMBER(A123),A123='الإعدادات'!$B$4),COUNTIFS($A$6:$A$1005,'الإعدادات'!$B$4,$K$6:$K$1005,"&lt;"&amp;K123)+COUNTIFS($A$6:A123,'الإعدادات'!$B$4,$K$6:K123,K123),"")</f>
        <v/>
      </c>
      <c r="M123" s="21">
        <f>IF(AND(C123&amp;""&lt;&gt;"",ISNUMBER(G123)),IF(COUNTIFS($C$6:$C$1005,C123&amp;"",$G$6:$G$1005,"&gt;"&amp;G123)=0,1,0),"")</f>
        <v/>
      </c>
      <c r="N123" s="21">
        <f>IF(AND(C123&amp;""&lt;&gt;"",F123="حضر",ISNUMBER(A123)),IF(COUNTIFS($C$6:$C$1005,C123&amp;"",$F$6:$F$1005,"حضر",$A$6:$A$1005,"&gt;"&amp;A123)=0,1,0),"")</f>
        <v/>
      </c>
    </row>
    <row r="124">
      <c r="A124" s="13" t="n"/>
      <c r="B124" s="20" t="n"/>
      <c r="C124" s="5" t="n"/>
      <c r="D124" s="5" t="n"/>
      <c r="E124" s="15" t="n"/>
      <c r="F124" s="5" t="n"/>
      <c r="G124" s="13" t="n"/>
      <c r="H124" s="6">
        <f>IF(C124&amp;""="","",IFERROR(INDEX('المرضى'!$B$6:$B$205,MATCH(C124&amp;"",'المرضى'!$A$6:$A$205,0))&amp;"","كود غير موجود"))</f>
        <v/>
      </c>
      <c r="I124" s="18">
        <f>IF(D124&amp;""="","",IFERROR(INDEX('الأسعار'!$B$6:$B$25,MATCH(D124&amp;"",'الأسعار'!$A$6:$A$25,0)),"سعر غير موجود"))</f>
        <v/>
      </c>
      <c r="J124" s="18">
        <f>IF(A124&amp;""="","",IF(AND(F124="حضر",ISNUMBER(I124)),I124,0))</f>
        <v/>
      </c>
      <c r="K124" s="17">
        <f>IF(ISNUMBER(A124),IF(ISNUMBER(B124),HOUR(B124)*60+MINUTE(B124),0),"")</f>
        <v/>
      </c>
      <c r="L124" s="17">
        <f>IF(AND(ISNUMBER(A124),A124='الإعدادات'!$B$4),COUNTIFS($A$6:$A$1005,'الإعدادات'!$B$4,$K$6:$K$1005,"&lt;"&amp;K124)+COUNTIFS($A$6:A124,'الإعدادات'!$B$4,$K$6:K124,K124),"")</f>
        <v/>
      </c>
      <c r="M124" s="21">
        <f>IF(AND(C124&amp;""&lt;&gt;"",ISNUMBER(G124)),IF(COUNTIFS($C$6:$C$1005,C124&amp;"",$G$6:$G$1005,"&gt;"&amp;G124)=0,1,0),"")</f>
        <v/>
      </c>
      <c r="N124" s="21">
        <f>IF(AND(C124&amp;""&lt;&gt;"",F124="حضر",ISNUMBER(A124)),IF(COUNTIFS($C$6:$C$1005,C124&amp;"",$F$6:$F$1005,"حضر",$A$6:$A$1005,"&gt;"&amp;A124)=0,1,0),"")</f>
        <v/>
      </c>
    </row>
    <row r="125">
      <c r="A125" s="13" t="n"/>
      <c r="B125" s="20" t="n"/>
      <c r="C125" s="5" t="n"/>
      <c r="D125" s="5" t="n"/>
      <c r="E125" s="15" t="n"/>
      <c r="F125" s="5" t="n"/>
      <c r="G125" s="13" t="n"/>
      <c r="H125" s="6">
        <f>IF(C125&amp;""="","",IFERROR(INDEX('المرضى'!$B$6:$B$205,MATCH(C125&amp;"",'المرضى'!$A$6:$A$205,0))&amp;"","كود غير موجود"))</f>
        <v/>
      </c>
      <c r="I125" s="18">
        <f>IF(D125&amp;""="","",IFERROR(INDEX('الأسعار'!$B$6:$B$25,MATCH(D125&amp;"",'الأسعار'!$A$6:$A$25,0)),"سعر غير موجود"))</f>
        <v/>
      </c>
      <c r="J125" s="18">
        <f>IF(A125&amp;""="","",IF(AND(F125="حضر",ISNUMBER(I125)),I125,0))</f>
        <v/>
      </c>
      <c r="K125" s="17">
        <f>IF(ISNUMBER(A125),IF(ISNUMBER(B125),HOUR(B125)*60+MINUTE(B125),0),"")</f>
        <v/>
      </c>
      <c r="L125" s="17">
        <f>IF(AND(ISNUMBER(A125),A125='الإعدادات'!$B$4),COUNTIFS($A$6:$A$1005,'الإعدادات'!$B$4,$K$6:$K$1005,"&lt;"&amp;K125)+COUNTIFS($A$6:A125,'الإعدادات'!$B$4,$K$6:K125,K125),"")</f>
        <v/>
      </c>
      <c r="M125" s="21">
        <f>IF(AND(C125&amp;""&lt;&gt;"",ISNUMBER(G125)),IF(COUNTIFS($C$6:$C$1005,C125&amp;"",$G$6:$G$1005,"&gt;"&amp;G125)=0,1,0),"")</f>
        <v/>
      </c>
      <c r="N125" s="21">
        <f>IF(AND(C125&amp;""&lt;&gt;"",F125="حضر",ISNUMBER(A125)),IF(COUNTIFS($C$6:$C$1005,C125&amp;"",$F$6:$F$1005,"حضر",$A$6:$A$1005,"&gt;"&amp;A125)=0,1,0),"")</f>
        <v/>
      </c>
    </row>
    <row r="126">
      <c r="A126" s="13" t="n"/>
      <c r="B126" s="20" t="n"/>
      <c r="C126" s="5" t="n"/>
      <c r="D126" s="5" t="n"/>
      <c r="E126" s="15" t="n"/>
      <c r="F126" s="5" t="n"/>
      <c r="G126" s="13" t="n"/>
      <c r="H126" s="6">
        <f>IF(C126&amp;""="","",IFERROR(INDEX('المرضى'!$B$6:$B$205,MATCH(C126&amp;"",'المرضى'!$A$6:$A$205,0))&amp;"","كود غير موجود"))</f>
        <v/>
      </c>
      <c r="I126" s="18">
        <f>IF(D126&amp;""="","",IFERROR(INDEX('الأسعار'!$B$6:$B$25,MATCH(D126&amp;"",'الأسعار'!$A$6:$A$25,0)),"سعر غير موجود"))</f>
        <v/>
      </c>
      <c r="J126" s="18">
        <f>IF(A126&amp;""="","",IF(AND(F126="حضر",ISNUMBER(I126)),I126,0))</f>
        <v/>
      </c>
      <c r="K126" s="17">
        <f>IF(ISNUMBER(A126),IF(ISNUMBER(B126),HOUR(B126)*60+MINUTE(B126),0),"")</f>
        <v/>
      </c>
      <c r="L126" s="17">
        <f>IF(AND(ISNUMBER(A126),A126='الإعدادات'!$B$4),COUNTIFS($A$6:$A$1005,'الإعدادات'!$B$4,$K$6:$K$1005,"&lt;"&amp;K126)+COUNTIFS($A$6:A126,'الإعدادات'!$B$4,$K$6:K126,K126),"")</f>
        <v/>
      </c>
      <c r="M126" s="21">
        <f>IF(AND(C126&amp;""&lt;&gt;"",ISNUMBER(G126)),IF(COUNTIFS($C$6:$C$1005,C126&amp;"",$G$6:$G$1005,"&gt;"&amp;G126)=0,1,0),"")</f>
        <v/>
      </c>
      <c r="N126" s="21">
        <f>IF(AND(C126&amp;""&lt;&gt;"",F126="حضر",ISNUMBER(A126)),IF(COUNTIFS($C$6:$C$1005,C126&amp;"",$F$6:$F$1005,"حضر",$A$6:$A$1005,"&gt;"&amp;A126)=0,1,0),"")</f>
        <v/>
      </c>
    </row>
    <row r="127">
      <c r="A127" s="13" t="n"/>
      <c r="B127" s="20" t="n"/>
      <c r="C127" s="5" t="n"/>
      <c r="D127" s="5" t="n"/>
      <c r="E127" s="15" t="n"/>
      <c r="F127" s="5" t="n"/>
      <c r="G127" s="13" t="n"/>
      <c r="H127" s="6">
        <f>IF(C127&amp;""="","",IFERROR(INDEX('المرضى'!$B$6:$B$205,MATCH(C127&amp;"",'المرضى'!$A$6:$A$205,0))&amp;"","كود غير موجود"))</f>
        <v/>
      </c>
      <c r="I127" s="18">
        <f>IF(D127&amp;""="","",IFERROR(INDEX('الأسعار'!$B$6:$B$25,MATCH(D127&amp;"",'الأسعار'!$A$6:$A$25,0)),"سعر غير موجود"))</f>
        <v/>
      </c>
      <c r="J127" s="18">
        <f>IF(A127&amp;""="","",IF(AND(F127="حضر",ISNUMBER(I127)),I127,0))</f>
        <v/>
      </c>
      <c r="K127" s="17">
        <f>IF(ISNUMBER(A127),IF(ISNUMBER(B127),HOUR(B127)*60+MINUTE(B127),0),"")</f>
        <v/>
      </c>
      <c r="L127" s="17">
        <f>IF(AND(ISNUMBER(A127),A127='الإعدادات'!$B$4),COUNTIFS($A$6:$A$1005,'الإعدادات'!$B$4,$K$6:$K$1005,"&lt;"&amp;K127)+COUNTIFS($A$6:A127,'الإعدادات'!$B$4,$K$6:K127,K127),"")</f>
        <v/>
      </c>
      <c r="M127" s="21">
        <f>IF(AND(C127&amp;""&lt;&gt;"",ISNUMBER(G127)),IF(COUNTIFS($C$6:$C$1005,C127&amp;"",$G$6:$G$1005,"&gt;"&amp;G127)=0,1,0),"")</f>
        <v/>
      </c>
      <c r="N127" s="21">
        <f>IF(AND(C127&amp;""&lt;&gt;"",F127="حضر",ISNUMBER(A127)),IF(COUNTIFS($C$6:$C$1005,C127&amp;"",$F$6:$F$1005,"حضر",$A$6:$A$1005,"&gt;"&amp;A127)=0,1,0),"")</f>
        <v/>
      </c>
    </row>
    <row r="128">
      <c r="A128" s="13" t="n"/>
      <c r="B128" s="20" t="n"/>
      <c r="C128" s="5" t="n"/>
      <c r="D128" s="5" t="n"/>
      <c r="E128" s="15" t="n"/>
      <c r="F128" s="5" t="n"/>
      <c r="G128" s="13" t="n"/>
      <c r="H128" s="6">
        <f>IF(C128&amp;""="","",IFERROR(INDEX('المرضى'!$B$6:$B$205,MATCH(C128&amp;"",'المرضى'!$A$6:$A$205,0))&amp;"","كود غير موجود"))</f>
        <v/>
      </c>
      <c r="I128" s="18">
        <f>IF(D128&amp;""="","",IFERROR(INDEX('الأسعار'!$B$6:$B$25,MATCH(D128&amp;"",'الأسعار'!$A$6:$A$25,0)),"سعر غير موجود"))</f>
        <v/>
      </c>
      <c r="J128" s="18">
        <f>IF(A128&amp;""="","",IF(AND(F128="حضر",ISNUMBER(I128)),I128,0))</f>
        <v/>
      </c>
      <c r="K128" s="17">
        <f>IF(ISNUMBER(A128),IF(ISNUMBER(B128),HOUR(B128)*60+MINUTE(B128),0),"")</f>
        <v/>
      </c>
      <c r="L128" s="17">
        <f>IF(AND(ISNUMBER(A128),A128='الإعدادات'!$B$4),COUNTIFS($A$6:$A$1005,'الإعدادات'!$B$4,$K$6:$K$1005,"&lt;"&amp;K128)+COUNTIFS($A$6:A128,'الإعدادات'!$B$4,$K$6:K128,K128),"")</f>
        <v/>
      </c>
      <c r="M128" s="21">
        <f>IF(AND(C128&amp;""&lt;&gt;"",ISNUMBER(G128)),IF(COUNTIFS($C$6:$C$1005,C128&amp;"",$G$6:$G$1005,"&gt;"&amp;G128)=0,1,0),"")</f>
        <v/>
      </c>
      <c r="N128" s="21">
        <f>IF(AND(C128&amp;""&lt;&gt;"",F128="حضر",ISNUMBER(A128)),IF(COUNTIFS($C$6:$C$1005,C128&amp;"",$F$6:$F$1005,"حضر",$A$6:$A$1005,"&gt;"&amp;A128)=0,1,0),"")</f>
        <v/>
      </c>
    </row>
    <row r="129">
      <c r="A129" s="13" t="n"/>
      <c r="B129" s="20" t="n"/>
      <c r="C129" s="5" t="n"/>
      <c r="D129" s="5" t="n"/>
      <c r="E129" s="15" t="n"/>
      <c r="F129" s="5" t="n"/>
      <c r="G129" s="13" t="n"/>
      <c r="H129" s="6">
        <f>IF(C129&amp;""="","",IFERROR(INDEX('المرضى'!$B$6:$B$205,MATCH(C129&amp;"",'المرضى'!$A$6:$A$205,0))&amp;"","كود غير موجود"))</f>
        <v/>
      </c>
      <c r="I129" s="18">
        <f>IF(D129&amp;""="","",IFERROR(INDEX('الأسعار'!$B$6:$B$25,MATCH(D129&amp;"",'الأسعار'!$A$6:$A$25,0)),"سعر غير موجود"))</f>
        <v/>
      </c>
      <c r="J129" s="18">
        <f>IF(A129&amp;""="","",IF(AND(F129="حضر",ISNUMBER(I129)),I129,0))</f>
        <v/>
      </c>
      <c r="K129" s="17">
        <f>IF(ISNUMBER(A129),IF(ISNUMBER(B129),HOUR(B129)*60+MINUTE(B129),0),"")</f>
        <v/>
      </c>
      <c r="L129" s="17">
        <f>IF(AND(ISNUMBER(A129),A129='الإعدادات'!$B$4),COUNTIFS($A$6:$A$1005,'الإعدادات'!$B$4,$K$6:$K$1005,"&lt;"&amp;K129)+COUNTIFS($A$6:A129,'الإعدادات'!$B$4,$K$6:K129,K129),"")</f>
        <v/>
      </c>
      <c r="M129" s="21">
        <f>IF(AND(C129&amp;""&lt;&gt;"",ISNUMBER(G129)),IF(COUNTIFS($C$6:$C$1005,C129&amp;"",$G$6:$G$1005,"&gt;"&amp;G129)=0,1,0),"")</f>
        <v/>
      </c>
      <c r="N129" s="21">
        <f>IF(AND(C129&amp;""&lt;&gt;"",F129="حضر",ISNUMBER(A129)),IF(COUNTIFS($C$6:$C$1005,C129&amp;"",$F$6:$F$1005,"حضر",$A$6:$A$1005,"&gt;"&amp;A129)=0,1,0),"")</f>
        <v/>
      </c>
    </row>
    <row r="130">
      <c r="A130" s="13" t="n"/>
      <c r="B130" s="20" t="n"/>
      <c r="C130" s="5" t="n"/>
      <c r="D130" s="5" t="n"/>
      <c r="E130" s="15" t="n"/>
      <c r="F130" s="5" t="n"/>
      <c r="G130" s="13" t="n"/>
      <c r="H130" s="6">
        <f>IF(C130&amp;""="","",IFERROR(INDEX('المرضى'!$B$6:$B$205,MATCH(C130&amp;"",'المرضى'!$A$6:$A$205,0))&amp;"","كود غير موجود"))</f>
        <v/>
      </c>
      <c r="I130" s="18">
        <f>IF(D130&amp;""="","",IFERROR(INDEX('الأسعار'!$B$6:$B$25,MATCH(D130&amp;"",'الأسعار'!$A$6:$A$25,0)),"سعر غير موجود"))</f>
        <v/>
      </c>
      <c r="J130" s="18">
        <f>IF(A130&amp;""="","",IF(AND(F130="حضر",ISNUMBER(I130)),I130,0))</f>
        <v/>
      </c>
      <c r="K130" s="17">
        <f>IF(ISNUMBER(A130),IF(ISNUMBER(B130),HOUR(B130)*60+MINUTE(B130),0),"")</f>
        <v/>
      </c>
      <c r="L130" s="17">
        <f>IF(AND(ISNUMBER(A130),A130='الإعدادات'!$B$4),COUNTIFS($A$6:$A$1005,'الإعدادات'!$B$4,$K$6:$K$1005,"&lt;"&amp;K130)+COUNTIFS($A$6:A130,'الإعدادات'!$B$4,$K$6:K130,K130),"")</f>
        <v/>
      </c>
      <c r="M130" s="21">
        <f>IF(AND(C130&amp;""&lt;&gt;"",ISNUMBER(G130)),IF(COUNTIFS($C$6:$C$1005,C130&amp;"",$G$6:$G$1005,"&gt;"&amp;G130)=0,1,0),"")</f>
        <v/>
      </c>
      <c r="N130" s="21">
        <f>IF(AND(C130&amp;""&lt;&gt;"",F130="حضر",ISNUMBER(A130)),IF(COUNTIFS($C$6:$C$1005,C130&amp;"",$F$6:$F$1005,"حضر",$A$6:$A$1005,"&gt;"&amp;A130)=0,1,0),"")</f>
        <v/>
      </c>
    </row>
    <row r="131">
      <c r="A131" s="13" t="n"/>
      <c r="B131" s="20" t="n"/>
      <c r="C131" s="5" t="n"/>
      <c r="D131" s="5" t="n"/>
      <c r="E131" s="15" t="n"/>
      <c r="F131" s="5" t="n"/>
      <c r="G131" s="13" t="n"/>
      <c r="H131" s="6">
        <f>IF(C131&amp;""="","",IFERROR(INDEX('المرضى'!$B$6:$B$205,MATCH(C131&amp;"",'المرضى'!$A$6:$A$205,0))&amp;"","كود غير موجود"))</f>
        <v/>
      </c>
      <c r="I131" s="18">
        <f>IF(D131&amp;""="","",IFERROR(INDEX('الأسعار'!$B$6:$B$25,MATCH(D131&amp;"",'الأسعار'!$A$6:$A$25,0)),"سعر غير موجود"))</f>
        <v/>
      </c>
      <c r="J131" s="18">
        <f>IF(A131&amp;""="","",IF(AND(F131="حضر",ISNUMBER(I131)),I131,0))</f>
        <v/>
      </c>
      <c r="K131" s="17">
        <f>IF(ISNUMBER(A131),IF(ISNUMBER(B131),HOUR(B131)*60+MINUTE(B131),0),"")</f>
        <v/>
      </c>
      <c r="L131" s="17">
        <f>IF(AND(ISNUMBER(A131),A131='الإعدادات'!$B$4),COUNTIFS($A$6:$A$1005,'الإعدادات'!$B$4,$K$6:$K$1005,"&lt;"&amp;K131)+COUNTIFS($A$6:A131,'الإعدادات'!$B$4,$K$6:K131,K131),"")</f>
        <v/>
      </c>
      <c r="M131" s="21">
        <f>IF(AND(C131&amp;""&lt;&gt;"",ISNUMBER(G131)),IF(COUNTIFS($C$6:$C$1005,C131&amp;"",$G$6:$G$1005,"&gt;"&amp;G131)=0,1,0),"")</f>
        <v/>
      </c>
      <c r="N131" s="21">
        <f>IF(AND(C131&amp;""&lt;&gt;"",F131="حضر",ISNUMBER(A131)),IF(COUNTIFS($C$6:$C$1005,C131&amp;"",$F$6:$F$1005,"حضر",$A$6:$A$1005,"&gt;"&amp;A131)=0,1,0),"")</f>
        <v/>
      </c>
    </row>
    <row r="132">
      <c r="A132" s="13" t="n"/>
      <c r="B132" s="20" t="n"/>
      <c r="C132" s="5" t="n"/>
      <c r="D132" s="5" t="n"/>
      <c r="E132" s="15" t="n"/>
      <c r="F132" s="5" t="n"/>
      <c r="G132" s="13" t="n"/>
      <c r="H132" s="6">
        <f>IF(C132&amp;""="","",IFERROR(INDEX('المرضى'!$B$6:$B$205,MATCH(C132&amp;"",'المرضى'!$A$6:$A$205,0))&amp;"","كود غير موجود"))</f>
        <v/>
      </c>
      <c r="I132" s="18">
        <f>IF(D132&amp;""="","",IFERROR(INDEX('الأسعار'!$B$6:$B$25,MATCH(D132&amp;"",'الأسعار'!$A$6:$A$25,0)),"سعر غير موجود"))</f>
        <v/>
      </c>
      <c r="J132" s="18">
        <f>IF(A132&amp;""="","",IF(AND(F132="حضر",ISNUMBER(I132)),I132,0))</f>
        <v/>
      </c>
      <c r="K132" s="17">
        <f>IF(ISNUMBER(A132),IF(ISNUMBER(B132),HOUR(B132)*60+MINUTE(B132),0),"")</f>
        <v/>
      </c>
      <c r="L132" s="17">
        <f>IF(AND(ISNUMBER(A132),A132='الإعدادات'!$B$4),COUNTIFS($A$6:$A$1005,'الإعدادات'!$B$4,$K$6:$K$1005,"&lt;"&amp;K132)+COUNTIFS($A$6:A132,'الإعدادات'!$B$4,$K$6:K132,K132),"")</f>
        <v/>
      </c>
      <c r="M132" s="21">
        <f>IF(AND(C132&amp;""&lt;&gt;"",ISNUMBER(G132)),IF(COUNTIFS($C$6:$C$1005,C132&amp;"",$G$6:$G$1005,"&gt;"&amp;G132)=0,1,0),"")</f>
        <v/>
      </c>
      <c r="N132" s="21">
        <f>IF(AND(C132&amp;""&lt;&gt;"",F132="حضر",ISNUMBER(A132)),IF(COUNTIFS($C$6:$C$1005,C132&amp;"",$F$6:$F$1005,"حضر",$A$6:$A$1005,"&gt;"&amp;A132)=0,1,0),"")</f>
        <v/>
      </c>
    </row>
    <row r="133">
      <c r="A133" s="13" t="n"/>
      <c r="B133" s="20" t="n"/>
      <c r="C133" s="5" t="n"/>
      <c r="D133" s="5" t="n"/>
      <c r="E133" s="15" t="n"/>
      <c r="F133" s="5" t="n"/>
      <c r="G133" s="13" t="n"/>
      <c r="H133" s="6">
        <f>IF(C133&amp;""="","",IFERROR(INDEX('المرضى'!$B$6:$B$205,MATCH(C133&amp;"",'المرضى'!$A$6:$A$205,0))&amp;"","كود غير موجود"))</f>
        <v/>
      </c>
      <c r="I133" s="18">
        <f>IF(D133&amp;""="","",IFERROR(INDEX('الأسعار'!$B$6:$B$25,MATCH(D133&amp;"",'الأسعار'!$A$6:$A$25,0)),"سعر غير موجود"))</f>
        <v/>
      </c>
      <c r="J133" s="18">
        <f>IF(A133&amp;""="","",IF(AND(F133="حضر",ISNUMBER(I133)),I133,0))</f>
        <v/>
      </c>
      <c r="K133" s="17">
        <f>IF(ISNUMBER(A133),IF(ISNUMBER(B133),HOUR(B133)*60+MINUTE(B133),0),"")</f>
        <v/>
      </c>
      <c r="L133" s="17">
        <f>IF(AND(ISNUMBER(A133),A133='الإعدادات'!$B$4),COUNTIFS($A$6:$A$1005,'الإعدادات'!$B$4,$K$6:$K$1005,"&lt;"&amp;K133)+COUNTIFS($A$6:A133,'الإعدادات'!$B$4,$K$6:K133,K133),"")</f>
        <v/>
      </c>
      <c r="M133" s="21">
        <f>IF(AND(C133&amp;""&lt;&gt;"",ISNUMBER(G133)),IF(COUNTIFS($C$6:$C$1005,C133&amp;"",$G$6:$G$1005,"&gt;"&amp;G133)=0,1,0),"")</f>
        <v/>
      </c>
      <c r="N133" s="21">
        <f>IF(AND(C133&amp;""&lt;&gt;"",F133="حضر",ISNUMBER(A133)),IF(COUNTIFS($C$6:$C$1005,C133&amp;"",$F$6:$F$1005,"حضر",$A$6:$A$1005,"&gt;"&amp;A133)=0,1,0),"")</f>
        <v/>
      </c>
    </row>
    <row r="134">
      <c r="A134" s="13" t="n"/>
      <c r="B134" s="20" t="n"/>
      <c r="C134" s="5" t="n"/>
      <c r="D134" s="5" t="n"/>
      <c r="E134" s="15" t="n"/>
      <c r="F134" s="5" t="n"/>
      <c r="G134" s="13" t="n"/>
      <c r="H134" s="6">
        <f>IF(C134&amp;""="","",IFERROR(INDEX('المرضى'!$B$6:$B$205,MATCH(C134&amp;"",'المرضى'!$A$6:$A$205,0))&amp;"","كود غير موجود"))</f>
        <v/>
      </c>
      <c r="I134" s="18">
        <f>IF(D134&amp;""="","",IFERROR(INDEX('الأسعار'!$B$6:$B$25,MATCH(D134&amp;"",'الأسعار'!$A$6:$A$25,0)),"سعر غير موجود"))</f>
        <v/>
      </c>
      <c r="J134" s="18">
        <f>IF(A134&amp;""="","",IF(AND(F134="حضر",ISNUMBER(I134)),I134,0))</f>
        <v/>
      </c>
      <c r="K134" s="17">
        <f>IF(ISNUMBER(A134),IF(ISNUMBER(B134),HOUR(B134)*60+MINUTE(B134),0),"")</f>
        <v/>
      </c>
      <c r="L134" s="17">
        <f>IF(AND(ISNUMBER(A134),A134='الإعدادات'!$B$4),COUNTIFS($A$6:$A$1005,'الإعدادات'!$B$4,$K$6:$K$1005,"&lt;"&amp;K134)+COUNTIFS($A$6:A134,'الإعدادات'!$B$4,$K$6:K134,K134),"")</f>
        <v/>
      </c>
      <c r="M134" s="21">
        <f>IF(AND(C134&amp;""&lt;&gt;"",ISNUMBER(G134)),IF(COUNTIFS($C$6:$C$1005,C134&amp;"",$G$6:$G$1005,"&gt;"&amp;G134)=0,1,0),"")</f>
        <v/>
      </c>
      <c r="N134" s="21">
        <f>IF(AND(C134&amp;""&lt;&gt;"",F134="حضر",ISNUMBER(A134)),IF(COUNTIFS($C$6:$C$1005,C134&amp;"",$F$6:$F$1005,"حضر",$A$6:$A$1005,"&gt;"&amp;A134)=0,1,0),"")</f>
        <v/>
      </c>
    </row>
    <row r="135">
      <c r="A135" s="13" t="n"/>
      <c r="B135" s="20" t="n"/>
      <c r="C135" s="5" t="n"/>
      <c r="D135" s="5" t="n"/>
      <c r="E135" s="15" t="n"/>
      <c r="F135" s="5" t="n"/>
      <c r="G135" s="13" t="n"/>
      <c r="H135" s="6">
        <f>IF(C135&amp;""="","",IFERROR(INDEX('المرضى'!$B$6:$B$205,MATCH(C135&amp;"",'المرضى'!$A$6:$A$205,0))&amp;"","كود غير موجود"))</f>
        <v/>
      </c>
      <c r="I135" s="18">
        <f>IF(D135&amp;""="","",IFERROR(INDEX('الأسعار'!$B$6:$B$25,MATCH(D135&amp;"",'الأسعار'!$A$6:$A$25,0)),"سعر غير موجود"))</f>
        <v/>
      </c>
      <c r="J135" s="18">
        <f>IF(A135&amp;""="","",IF(AND(F135="حضر",ISNUMBER(I135)),I135,0))</f>
        <v/>
      </c>
      <c r="K135" s="17">
        <f>IF(ISNUMBER(A135),IF(ISNUMBER(B135),HOUR(B135)*60+MINUTE(B135),0),"")</f>
        <v/>
      </c>
      <c r="L135" s="17">
        <f>IF(AND(ISNUMBER(A135),A135='الإعدادات'!$B$4),COUNTIFS($A$6:$A$1005,'الإعدادات'!$B$4,$K$6:$K$1005,"&lt;"&amp;K135)+COUNTIFS($A$6:A135,'الإعدادات'!$B$4,$K$6:K135,K135),"")</f>
        <v/>
      </c>
      <c r="M135" s="21">
        <f>IF(AND(C135&amp;""&lt;&gt;"",ISNUMBER(G135)),IF(COUNTIFS($C$6:$C$1005,C135&amp;"",$G$6:$G$1005,"&gt;"&amp;G135)=0,1,0),"")</f>
        <v/>
      </c>
      <c r="N135" s="21">
        <f>IF(AND(C135&amp;""&lt;&gt;"",F135="حضر",ISNUMBER(A135)),IF(COUNTIFS($C$6:$C$1005,C135&amp;"",$F$6:$F$1005,"حضر",$A$6:$A$1005,"&gt;"&amp;A135)=0,1,0),"")</f>
        <v/>
      </c>
    </row>
    <row r="136">
      <c r="A136" s="13" t="n"/>
      <c r="B136" s="20" t="n"/>
      <c r="C136" s="5" t="n"/>
      <c r="D136" s="5" t="n"/>
      <c r="E136" s="15" t="n"/>
      <c r="F136" s="5" t="n"/>
      <c r="G136" s="13" t="n"/>
      <c r="H136" s="6">
        <f>IF(C136&amp;""="","",IFERROR(INDEX('المرضى'!$B$6:$B$205,MATCH(C136&amp;"",'المرضى'!$A$6:$A$205,0))&amp;"","كود غير موجود"))</f>
        <v/>
      </c>
      <c r="I136" s="18">
        <f>IF(D136&amp;""="","",IFERROR(INDEX('الأسعار'!$B$6:$B$25,MATCH(D136&amp;"",'الأسعار'!$A$6:$A$25,0)),"سعر غير موجود"))</f>
        <v/>
      </c>
      <c r="J136" s="18">
        <f>IF(A136&amp;""="","",IF(AND(F136="حضر",ISNUMBER(I136)),I136,0))</f>
        <v/>
      </c>
      <c r="K136" s="17">
        <f>IF(ISNUMBER(A136),IF(ISNUMBER(B136),HOUR(B136)*60+MINUTE(B136),0),"")</f>
        <v/>
      </c>
      <c r="L136" s="17">
        <f>IF(AND(ISNUMBER(A136),A136='الإعدادات'!$B$4),COUNTIFS($A$6:$A$1005,'الإعدادات'!$B$4,$K$6:$K$1005,"&lt;"&amp;K136)+COUNTIFS($A$6:A136,'الإعدادات'!$B$4,$K$6:K136,K136),"")</f>
        <v/>
      </c>
      <c r="M136" s="21">
        <f>IF(AND(C136&amp;""&lt;&gt;"",ISNUMBER(G136)),IF(COUNTIFS($C$6:$C$1005,C136&amp;"",$G$6:$G$1005,"&gt;"&amp;G136)=0,1,0),"")</f>
        <v/>
      </c>
      <c r="N136" s="21">
        <f>IF(AND(C136&amp;""&lt;&gt;"",F136="حضر",ISNUMBER(A136)),IF(COUNTIFS($C$6:$C$1005,C136&amp;"",$F$6:$F$1005,"حضر",$A$6:$A$1005,"&gt;"&amp;A136)=0,1,0),"")</f>
        <v/>
      </c>
    </row>
    <row r="137">
      <c r="A137" s="13" t="n"/>
      <c r="B137" s="20" t="n"/>
      <c r="C137" s="5" t="n"/>
      <c r="D137" s="5" t="n"/>
      <c r="E137" s="15" t="n"/>
      <c r="F137" s="5" t="n"/>
      <c r="G137" s="13" t="n"/>
      <c r="H137" s="6">
        <f>IF(C137&amp;""="","",IFERROR(INDEX('المرضى'!$B$6:$B$205,MATCH(C137&amp;"",'المرضى'!$A$6:$A$205,0))&amp;"","كود غير موجود"))</f>
        <v/>
      </c>
      <c r="I137" s="18">
        <f>IF(D137&amp;""="","",IFERROR(INDEX('الأسعار'!$B$6:$B$25,MATCH(D137&amp;"",'الأسعار'!$A$6:$A$25,0)),"سعر غير موجود"))</f>
        <v/>
      </c>
      <c r="J137" s="18">
        <f>IF(A137&amp;""="","",IF(AND(F137="حضر",ISNUMBER(I137)),I137,0))</f>
        <v/>
      </c>
      <c r="K137" s="17">
        <f>IF(ISNUMBER(A137),IF(ISNUMBER(B137),HOUR(B137)*60+MINUTE(B137),0),"")</f>
        <v/>
      </c>
      <c r="L137" s="17">
        <f>IF(AND(ISNUMBER(A137),A137='الإعدادات'!$B$4),COUNTIFS($A$6:$A$1005,'الإعدادات'!$B$4,$K$6:$K$1005,"&lt;"&amp;K137)+COUNTIFS($A$6:A137,'الإعدادات'!$B$4,$K$6:K137,K137),"")</f>
        <v/>
      </c>
      <c r="M137" s="21">
        <f>IF(AND(C137&amp;""&lt;&gt;"",ISNUMBER(G137)),IF(COUNTIFS($C$6:$C$1005,C137&amp;"",$G$6:$G$1005,"&gt;"&amp;G137)=0,1,0),"")</f>
        <v/>
      </c>
      <c r="N137" s="21">
        <f>IF(AND(C137&amp;""&lt;&gt;"",F137="حضر",ISNUMBER(A137)),IF(COUNTIFS($C$6:$C$1005,C137&amp;"",$F$6:$F$1005,"حضر",$A$6:$A$1005,"&gt;"&amp;A137)=0,1,0),"")</f>
        <v/>
      </c>
    </row>
    <row r="138">
      <c r="A138" s="13" t="n"/>
      <c r="B138" s="20" t="n"/>
      <c r="C138" s="5" t="n"/>
      <c r="D138" s="5" t="n"/>
      <c r="E138" s="15" t="n"/>
      <c r="F138" s="5" t="n"/>
      <c r="G138" s="13" t="n"/>
      <c r="H138" s="6">
        <f>IF(C138&amp;""="","",IFERROR(INDEX('المرضى'!$B$6:$B$205,MATCH(C138&amp;"",'المرضى'!$A$6:$A$205,0))&amp;"","كود غير موجود"))</f>
        <v/>
      </c>
      <c r="I138" s="18">
        <f>IF(D138&amp;""="","",IFERROR(INDEX('الأسعار'!$B$6:$B$25,MATCH(D138&amp;"",'الأسعار'!$A$6:$A$25,0)),"سعر غير موجود"))</f>
        <v/>
      </c>
      <c r="J138" s="18">
        <f>IF(A138&amp;""="","",IF(AND(F138="حضر",ISNUMBER(I138)),I138,0))</f>
        <v/>
      </c>
      <c r="K138" s="17">
        <f>IF(ISNUMBER(A138),IF(ISNUMBER(B138),HOUR(B138)*60+MINUTE(B138),0),"")</f>
        <v/>
      </c>
      <c r="L138" s="17">
        <f>IF(AND(ISNUMBER(A138),A138='الإعدادات'!$B$4),COUNTIFS($A$6:$A$1005,'الإعدادات'!$B$4,$K$6:$K$1005,"&lt;"&amp;K138)+COUNTIFS($A$6:A138,'الإعدادات'!$B$4,$K$6:K138,K138),"")</f>
        <v/>
      </c>
      <c r="M138" s="21">
        <f>IF(AND(C138&amp;""&lt;&gt;"",ISNUMBER(G138)),IF(COUNTIFS($C$6:$C$1005,C138&amp;"",$G$6:$G$1005,"&gt;"&amp;G138)=0,1,0),"")</f>
        <v/>
      </c>
      <c r="N138" s="21">
        <f>IF(AND(C138&amp;""&lt;&gt;"",F138="حضر",ISNUMBER(A138)),IF(COUNTIFS($C$6:$C$1005,C138&amp;"",$F$6:$F$1005,"حضر",$A$6:$A$1005,"&gt;"&amp;A138)=0,1,0),"")</f>
        <v/>
      </c>
    </row>
    <row r="139">
      <c r="A139" s="13" t="n"/>
      <c r="B139" s="20" t="n"/>
      <c r="C139" s="5" t="n"/>
      <c r="D139" s="5" t="n"/>
      <c r="E139" s="15" t="n"/>
      <c r="F139" s="5" t="n"/>
      <c r="G139" s="13" t="n"/>
      <c r="H139" s="6">
        <f>IF(C139&amp;""="","",IFERROR(INDEX('المرضى'!$B$6:$B$205,MATCH(C139&amp;"",'المرضى'!$A$6:$A$205,0))&amp;"","كود غير موجود"))</f>
        <v/>
      </c>
      <c r="I139" s="18">
        <f>IF(D139&amp;""="","",IFERROR(INDEX('الأسعار'!$B$6:$B$25,MATCH(D139&amp;"",'الأسعار'!$A$6:$A$25,0)),"سعر غير موجود"))</f>
        <v/>
      </c>
      <c r="J139" s="18">
        <f>IF(A139&amp;""="","",IF(AND(F139="حضر",ISNUMBER(I139)),I139,0))</f>
        <v/>
      </c>
      <c r="K139" s="17">
        <f>IF(ISNUMBER(A139),IF(ISNUMBER(B139),HOUR(B139)*60+MINUTE(B139),0),"")</f>
        <v/>
      </c>
      <c r="L139" s="17">
        <f>IF(AND(ISNUMBER(A139),A139='الإعدادات'!$B$4),COUNTIFS($A$6:$A$1005,'الإعدادات'!$B$4,$K$6:$K$1005,"&lt;"&amp;K139)+COUNTIFS($A$6:A139,'الإعدادات'!$B$4,$K$6:K139,K139),"")</f>
        <v/>
      </c>
      <c r="M139" s="21">
        <f>IF(AND(C139&amp;""&lt;&gt;"",ISNUMBER(G139)),IF(COUNTIFS($C$6:$C$1005,C139&amp;"",$G$6:$G$1005,"&gt;"&amp;G139)=0,1,0),"")</f>
        <v/>
      </c>
      <c r="N139" s="21">
        <f>IF(AND(C139&amp;""&lt;&gt;"",F139="حضر",ISNUMBER(A139)),IF(COUNTIFS($C$6:$C$1005,C139&amp;"",$F$6:$F$1005,"حضر",$A$6:$A$1005,"&gt;"&amp;A139)=0,1,0),"")</f>
        <v/>
      </c>
    </row>
    <row r="140">
      <c r="A140" s="13" t="n"/>
      <c r="B140" s="20" t="n"/>
      <c r="C140" s="5" t="n"/>
      <c r="D140" s="5" t="n"/>
      <c r="E140" s="15" t="n"/>
      <c r="F140" s="5" t="n"/>
      <c r="G140" s="13" t="n"/>
      <c r="H140" s="6">
        <f>IF(C140&amp;""="","",IFERROR(INDEX('المرضى'!$B$6:$B$205,MATCH(C140&amp;"",'المرضى'!$A$6:$A$205,0))&amp;"","كود غير موجود"))</f>
        <v/>
      </c>
      <c r="I140" s="18">
        <f>IF(D140&amp;""="","",IFERROR(INDEX('الأسعار'!$B$6:$B$25,MATCH(D140&amp;"",'الأسعار'!$A$6:$A$25,0)),"سعر غير موجود"))</f>
        <v/>
      </c>
      <c r="J140" s="18">
        <f>IF(A140&amp;""="","",IF(AND(F140="حضر",ISNUMBER(I140)),I140,0))</f>
        <v/>
      </c>
      <c r="K140" s="17">
        <f>IF(ISNUMBER(A140),IF(ISNUMBER(B140),HOUR(B140)*60+MINUTE(B140),0),"")</f>
        <v/>
      </c>
      <c r="L140" s="17">
        <f>IF(AND(ISNUMBER(A140),A140='الإعدادات'!$B$4),COUNTIFS($A$6:$A$1005,'الإعدادات'!$B$4,$K$6:$K$1005,"&lt;"&amp;K140)+COUNTIFS($A$6:A140,'الإعدادات'!$B$4,$K$6:K140,K140),"")</f>
        <v/>
      </c>
      <c r="M140" s="21">
        <f>IF(AND(C140&amp;""&lt;&gt;"",ISNUMBER(G140)),IF(COUNTIFS($C$6:$C$1005,C140&amp;"",$G$6:$G$1005,"&gt;"&amp;G140)=0,1,0),"")</f>
        <v/>
      </c>
      <c r="N140" s="21">
        <f>IF(AND(C140&amp;""&lt;&gt;"",F140="حضر",ISNUMBER(A140)),IF(COUNTIFS($C$6:$C$1005,C140&amp;"",$F$6:$F$1005,"حضر",$A$6:$A$1005,"&gt;"&amp;A140)=0,1,0),"")</f>
        <v/>
      </c>
    </row>
    <row r="141">
      <c r="A141" s="13" t="n"/>
      <c r="B141" s="20" t="n"/>
      <c r="C141" s="5" t="n"/>
      <c r="D141" s="5" t="n"/>
      <c r="E141" s="15" t="n"/>
      <c r="F141" s="5" t="n"/>
      <c r="G141" s="13" t="n"/>
      <c r="H141" s="6">
        <f>IF(C141&amp;""="","",IFERROR(INDEX('المرضى'!$B$6:$B$205,MATCH(C141&amp;"",'المرضى'!$A$6:$A$205,0))&amp;"","كود غير موجود"))</f>
        <v/>
      </c>
      <c r="I141" s="18">
        <f>IF(D141&amp;""="","",IFERROR(INDEX('الأسعار'!$B$6:$B$25,MATCH(D141&amp;"",'الأسعار'!$A$6:$A$25,0)),"سعر غير موجود"))</f>
        <v/>
      </c>
      <c r="J141" s="18">
        <f>IF(A141&amp;""="","",IF(AND(F141="حضر",ISNUMBER(I141)),I141,0))</f>
        <v/>
      </c>
      <c r="K141" s="17">
        <f>IF(ISNUMBER(A141),IF(ISNUMBER(B141),HOUR(B141)*60+MINUTE(B141),0),"")</f>
        <v/>
      </c>
      <c r="L141" s="17">
        <f>IF(AND(ISNUMBER(A141),A141='الإعدادات'!$B$4),COUNTIFS($A$6:$A$1005,'الإعدادات'!$B$4,$K$6:$K$1005,"&lt;"&amp;K141)+COUNTIFS($A$6:A141,'الإعدادات'!$B$4,$K$6:K141,K141),"")</f>
        <v/>
      </c>
      <c r="M141" s="21">
        <f>IF(AND(C141&amp;""&lt;&gt;"",ISNUMBER(G141)),IF(COUNTIFS($C$6:$C$1005,C141&amp;"",$G$6:$G$1005,"&gt;"&amp;G141)=0,1,0),"")</f>
        <v/>
      </c>
      <c r="N141" s="21">
        <f>IF(AND(C141&amp;""&lt;&gt;"",F141="حضر",ISNUMBER(A141)),IF(COUNTIFS($C$6:$C$1005,C141&amp;"",$F$6:$F$1005,"حضر",$A$6:$A$1005,"&gt;"&amp;A141)=0,1,0),"")</f>
        <v/>
      </c>
    </row>
    <row r="142">
      <c r="A142" s="13" t="n"/>
      <c r="B142" s="20" t="n"/>
      <c r="C142" s="5" t="n"/>
      <c r="D142" s="5" t="n"/>
      <c r="E142" s="15" t="n"/>
      <c r="F142" s="5" t="n"/>
      <c r="G142" s="13" t="n"/>
      <c r="H142" s="6">
        <f>IF(C142&amp;""="","",IFERROR(INDEX('المرضى'!$B$6:$B$205,MATCH(C142&amp;"",'المرضى'!$A$6:$A$205,0))&amp;"","كود غير موجود"))</f>
        <v/>
      </c>
      <c r="I142" s="18">
        <f>IF(D142&amp;""="","",IFERROR(INDEX('الأسعار'!$B$6:$B$25,MATCH(D142&amp;"",'الأسعار'!$A$6:$A$25,0)),"سعر غير موجود"))</f>
        <v/>
      </c>
      <c r="J142" s="18">
        <f>IF(A142&amp;""="","",IF(AND(F142="حضر",ISNUMBER(I142)),I142,0))</f>
        <v/>
      </c>
      <c r="K142" s="17">
        <f>IF(ISNUMBER(A142),IF(ISNUMBER(B142),HOUR(B142)*60+MINUTE(B142),0),"")</f>
        <v/>
      </c>
      <c r="L142" s="17">
        <f>IF(AND(ISNUMBER(A142),A142='الإعدادات'!$B$4),COUNTIFS($A$6:$A$1005,'الإعدادات'!$B$4,$K$6:$K$1005,"&lt;"&amp;K142)+COUNTIFS($A$6:A142,'الإعدادات'!$B$4,$K$6:K142,K142),"")</f>
        <v/>
      </c>
      <c r="M142" s="21">
        <f>IF(AND(C142&amp;""&lt;&gt;"",ISNUMBER(G142)),IF(COUNTIFS($C$6:$C$1005,C142&amp;"",$G$6:$G$1005,"&gt;"&amp;G142)=0,1,0),"")</f>
        <v/>
      </c>
      <c r="N142" s="21">
        <f>IF(AND(C142&amp;""&lt;&gt;"",F142="حضر",ISNUMBER(A142)),IF(COUNTIFS($C$6:$C$1005,C142&amp;"",$F$6:$F$1005,"حضر",$A$6:$A$1005,"&gt;"&amp;A142)=0,1,0),"")</f>
        <v/>
      </c>
    </row>
    <row r="143">
      <c r="A143" s="13" t="n"/>
      <c r="B143" s="20" t="n"/>
      <c r="C143" s="5" t="n"/>
      <c r="D143" s="5" t="n"/>
      <c r="E143" s="15" t="n"/>
      <c r="F143" s="5" t="n"/>
      <c r="G143" s="13" t="n"/>
      <c r="H143" s="6">
        <f>IF(C143&amp;""="","",IFERROR(INDEX('المرضى'!$B$6:$B$205,MATCH(C143&amp;"",'المرضى'!$A$6:$A$205,0))&amp;"","كود غير موجود"))</f>
        <v/>
      </c>
      <c r="I143" s="18">
        <f>IF(D143&amp;""="","",IFERROR(INDEX('الأسعار'!$B$6:$B$25,MATCH(D143&amp;"",'الأسعار'!$A$6:$A$25,0)),"سعر غير موجود"))</f>
        <v/>
      </c>
      <c r="J143" s="18">
        <f>IF(A143&amp;""="","",IF(AND(F143="حضر",ISNUMBER(I143)),I143,0))</f>
        <v/>
      </c>
      <c r="K143" s="17">
        <f>IF(ISNUMBER(A143),IF(ISNUMBER(B143),HOUR(B143)*60+MINUTE(B143),0),"")</f>
        <v/>
      </c>
      <c r="L143" s="17">
        <f>IF(AND(ISNUMBER(A143),A143='الإعدادات'!$B$4),COUNTIFS($A$6:$A$1005,'الإعدادات'!$B$4,$K$6:$K$1005,"&lt;"&amp;K143)+COUNTIFS($A$6:A143,'الإعدادات'!$B$4,$K$6:K143,K143),"")</f>
        <v/>
      </c>
      <c r="M143" s="21">
        <f>IF(AND(C143&amp;""&lt;&gt;"",ISNUMBER(G143)),IF(COUNTIFS($C$6:$C$1005,C143&amp;"",$G$6:$G$1005,"&gt;"&amp;G143)=0,1,0),"")</f>
        <v/>
      </c>
      <c r="N143" s="21">
        <f>IF(AND(C143&amp;""&lt;&gt;"",F143="حضر",ISNUMBER(A143)),IF(COUNTIFS($C$6:$C$1005,C143&amp;"",$F$6:$F$1005,"حضر",$A$6:$A$1005,"&gt;"&amp;A143)=0,1,0),"")</f>
        <v/>
      </c>
    </row>
    <row r="144">
      <c r="A144" s="13" t="n"/>
      <c r="B144" s="20" t="n"/>
      <c r="C144" s="5" t="n"/>
      <c r="D144" s="5" t="n"/>
      <c r="E144" s="15" t="n"/>
      <c r="F144" s="5" t="n"/>
      <c r="G144" s="13" t="n"/>
      <c r="H144" s="6">
        <f>IF(C144&amp;""="","",IFERROR(INDEX('المرضى'!$B$6:$B$205,MATCH(C144&amp;"",'المرضى'!$A$6:$A$205,0))&amp;"","كود غير موجود"))</f>
        <v/>
      </c>
      <c r="I144" s="18">
        <f>IF(D144&amp;""="","",IFERROR(INDEX('الأسعار'!$B$6:$B$25,MATCH(D144&amp;"",'الأسعار'!$A$6:$A$25,0)),"سعر غير موجود"))</f>
        <v/>
      </c>
      <c r="J144" s="18">
        <f>IF(A144&amp;""="","",IF(AND(F144="حضر",ISNUMBER(I144)),I144,0))</f>
        <v/>
      </c>
      <c r="K144" s="17">
        <f>IF(ISNUMBER(A144),IF(ISNUMBER(B144),HOUR(B144)*60+MINUTE(B144),0),"")</f>
        <v/>
      </c>
      <c r="L144" s="17">
        <f>IF(AND(ISNUMBER(A144),A144='الإعدادات'!$B$4),COUNTIFS($A$6:$A$1005,'الإعدادات'!$B$4,$K$6:$K$1005,"&lt;"&amp;K144)+COUNTIFS($A$6:A144,'الإعدادات'!$B$4,$K$6:K144,K144),"")</f>
        <v/>
      </c>
      <c r="M144" s="21">
        <f>IF(AND(C144&amp;""&lt;&gt;"",ISNUMBER(G144)),IF(COUNTIFS($C$6:$C$1005,C144&amp;"",$G$6:$G$1005,"&gt;"&amp;G144)=0,1,0),"")</f>
        <v/>
      </c>
      <c r="N144" s="21">
        <f>IF(AND(C144&amp;""&lt;&gt;"",F144="حضر",ISNUMBER(A144)),IF(COUNTIFS($C$6:$C$1005,C144&amp;"",$F$6:$F$1005,"حضر",$A$6:$A$1005,"&gt;"&amp;A144)=0,1,0),"")</f>
        <v/>
      </c>
    </row>
    <row r="145">
      <c r="A145" s="13" t="n"/>
      <c r="B145" s="20" t="n"/>
      <c r="C145" s="5" t="n"/>
      <c r="D145" s="5" t="n"/>
      <c r="E145" s="15" t="n"/>
      <c r="F145" s="5" t="n"/>
      <c r="G145" s="13" t="n"/>
      <c r="H145" s="6">
        <f>IF(C145&amp;""="","",IFERROR(INDEX('المرضى'!$B$6:$B$205,MATCH(C145&amp;"",'المرضى'!$A$6:$A$205,0))&amp;"","كود غير موجود"))</f>
        <v/>
      </c>
      <c r="I145" s="18">
        <f>IF(D145&amp;""="","",IFERROR(INDEX('الأسعار'!$B$6:$B$25,MATCH(D145&amp;"",'الأسعار'!$A$6:$A$25,0)),"سعر غير موجود"))</f>
        <v/>
      </c>
      <c r="J145" s="18">
        <f>IF(A145&amp;""="","",IF(AND(F145="حضر",ISNUMBER(I145)),I145,0))</f>
        <v/>
      </c>
      <c r="K145" s="17">
        <f>IF(ISNUMBER(A145),IF(ISNUMBER(B145),HOUR(B145)*60+MINUTE(B145),0),"")</f>
        <v/>
      </c>
      <c r="L145" s="17">
        <f>IF(AND(ISNUMBER(A145),A145='الإعدادات'!$B$4),COUNTIFS($A$6:$A$1005,'الإعدادات'!$B$4,$K$6:$K$1005,"&lt;"&amp;K145)+COUNTIFS($A$6:A145,'الإعدادات'!$B$4,$K$6:K145,K145),"")</f>
        <v/>
      </c>
      <c r="M145" s="21">
        <f>IF(AND(C145&amp;""&lt;&gt;"",ISNUMBER(G145)),IF(COUNTIFS($C$6:$C$1005,C145&amp;"",$G$6:$G$1005,"&gt;"&amp;G145)=0,1,0),"")</f>
        <v/>
      </c>
      <c r="N145" s="21">
        <f>IF(AND(C145&amp;""&lt;&gt;"",F145="حضر",ISNUMBER(A145)),IF(COUNTIFS($C$6:$C$1005,C145&amp;"",$F$6:$F$1005,"حضر",$A$6:$A$1005,"&gt;"&amp;A145)=0,1,0),"")</f>
        <v/>
      </c>
    </row>
    <row r="146">
      <c r="A146" s="13" t="n"/>
      <c r="B146" s="20" t="n"/>
      <c r="C146" s="5" t="n"/>
      <c r="D146" s="5" t="n"/>
      <c r="E146" s="15" t="n"/>
      <c r="F146" s="5" t="n"/>
      <c r="G146" s="13" t="n"/>
      <c r="H146" s="6">
        <f>IF(C146&amp;""="","",IFERROR(INDEX('المرضى'!$B$6:$B$205,MATCH(C146&amp;"",'المرضى'!$A$6:$A$205,0))&amp;"","كود غير موجود"))</f>
        <v/>
      </c>
      <c r="I146" s="18">
        <f>IF(D146&amp;""="","",IFERROR(INDEX('الأسعار'!$B$6:$B$25,MATCH(D146&amp;"",'الأسعار'!$A$6:$A$25,0)),"سعر غير موجود"))</f>
        <v/>
      </c>
      <c r="J146" s="18">
        <f>IF(A146&amp;""="","",IF(AND(F146="حضر",ISNUMBER(I146)),I146,0))</f>
        <v/>
      </c>
      <c r="K146" s="17">
        <f>IF(ISNUMBER(A146),IF(ISNUMBER(B146),HOUR(B146)*60+MINUTE(B146),0),"")</f>
        <v/>
      </c>
      <c r="L146" s="17">
        <f>IF(AND(ISNUMBER(A146),A146='الإعدادات'!$B$4),COUNTIFS($A$6:$A$1005,'الإعدادات'!$B$4,$K$6:$K$1005,"&lt;"&amp;K146)+COUNTIFS($A$6:A146,'الإعدادات'!$B$4,$K$6:K146,K146),"")</f>
        <v/>
      </c>
      <c r="M146" s="21">
        <f>IF(AND(C146&amp;""&lt;&gt;"",ISNUMBER(G146)),IF(COUNTIFS($C$6:$C$1005,C146&amp;"",$G$6:$G$1005,"&gt;"&amp;G146)=0,1,0),"")</f>
        <v/>
      </c>
      <c r="N146" s="21">
        <f>IF(AND(C146&amp;""&lt;&gt;"",F146="حضر",ISNUMBER(A146)),IF(COUNTIFS($C$6:$C$1005,C146&amp;"",$F$6:$F$1005,"حضر",$A$6:$A$1005,"&gt;"&amp;A146)=0,1,0),"")</f>
        <v/>
      </c>
    </row>
    <row r="147">
      <c r="A147" s="13" t="n"/>
      <c r="B147" s="20" t="n"/>
      <c r="C147" s="5" t="n"/>
      <c r="D147" s="5" t="n"/>
      <c r="E147" s="15" t="n"/>
      <c r="F147" s="5" t="n"/>
      <c r="G147" s="13" t="n"/>
      <c r="H147" s="6">
        <f>IF(C147&amp;""="","",IFERROR(INDEX('المرضى'!$B$6:$B$205,MATCH(C147&amp;"",'المرضى'!$A$6:$A$205,0))&amp;"","كود غير موجود"))</f>
        <v/>
      </c>
      <c r="I147" s="18">
        <f>IF(D147&amp;""="","",IFERROR(INDEX('الأسعار'!$B$6:$B$25,MATCH(D147&amp;"",'الأسعار'!$A$6:$A$25,0)),"سعر غير موجود"))</f>
        <v/>
      </c>
      <c r="J147" s="18">
        <f>IF(A147&amp;""="","",IF(AND(F147="حضر",ISNUMBER(I147)),I147,0))</f>
        <v/>
      </c>
      <c r="K147" s="17">
        <f>IF(ISNUMBER(A147),IF(ISNUMBER(B147),HOUR(B147)*60+MINUTE(B147),0),"")</f>
        <v/>
      </c>
      <c r="L147" s="17">
        <f>IF(AND(ISNUMBER(A147),A147='الإعدادات'!$B$4),COUNTIFS($A$6:$A$1005,'الإعدادات'!$B$4,$K$6:$K$1005,"&lt;"&amp;K147)+COUNTIFS($A$6:A147,'الإعدادات'!$B$4,$K$6:K147,K147),"")</f>
        <v/>
      </c>
      <c r="M147" s="21">
        <f>IF(AND(C147&amp;""&lt;&gt;"",ISNUMBER(G147)),IF(COUNTIFS($C$6:$C$1005,C147&amp;"",$G$6:$G$1005,"&gt;"&amp;G147)=0,1,0),"")</f>
        <v/>
      </c>
      <c r="N147" s="21">
        <f>IF(AND(C147&amp;""&lt;&gt;"",F147="حضر",ISNUMBER(A147)),IF(COUNTIFS($C$6:$C$1005,C147&amp;"",$F$6:$F$1005,"حضر",$A$6:$A$1005,"&gt;"&amp;A147)=0,1,0),"")</f>
        <v/>
      </c>
    </row>
    <row r="148">
      <c r="A148" s="13" t="n"/>
      <c r="B148" s="20" t="n"/>
      <c r="C148" s="5" t="n"/>
      <c r="D148" s="5" t="n"/>
      <c r="E148" s="15" t="n"/>
      <c r="F148" s="5" t="n"/>
      <c r="G148" s="13" t="n"/>
      <c r="H148" s="6">
        <f>IF(C148&amp;""="","",IFERROR(INDEX('المرضى'!$B$6:$B$205,MATCH(C148&amp;"",'المرضى'!$A$6:$A$205,0))&amp;"","كود غير موجود"))</f>
        <v/>
      </c>
      <c r="I148" s="18">
        <f>IF(D148&amp;""="","",IFERROR(INDEX('الأسعار'!$B$6:$B$25,MATCH(D148&amp;"",'الأسعار'!$A$6:$A$25,0)),"سعر غير موجود"))</f>
        <v/>
      </c>
      <c r="J148" s="18">
        <f>IF(A148&amp;""="","",IF(AND(F148="حضر",ISNUMBER(I148)),I148,0))</f>
        <v/>
      </c>
      <c r="K148" s="17">
        <f>IF(ISNUMBER(A148),IF(ISNUMBER(B148),HOUR(B148)*60+MINUTE(B148),0),"")</f>
        <v/>
      </c>
      <c r="L148" s="17">
        <f>IF(AND(ISNUMBER(A148),A148='الإعدادات'!$B$4),COUNTIFS($A$6:$A$1005,'الإعدادات'!$B$4,$K$6:$K$1005,"&lt;"&amp;K148)+COUNTIFS($A$6:A148,'الإعدادات'!$B$4,$K$6:K148,K148),"")</f>
        <v/>
      </c>
      <c r="M148" s="21">
        <f>IF(AND(C148&amp;""&lt;&gt;"",ISNUMBER(G148)),IF(COUNTIFS($C$6:$C$1005,C148&amp;"",$G$6:$G$1005,"&gt;"&amp;G148)=0,1,0),"")</f>
        <v/>
      </c>
      <c r="N148" s="21">
        <f>IF(AND(C148&amp;""&lt;&gt;"",F148="حضر",ISNUMBER(A148)),IF(COUNTIFS($C$6:$C$1005,C148&amp;"",$F$6:$F$1005,"حضر",$A$6:$A$1005,"&gt;"&amp;A148)=0,1,0),"")</f>
        <v/>
      </c>
    </row>
    <row r="149">
      <c r="A149" s="13" t="n"/>
      <c r="B149" s="20" t="n"/>
      <c r="C149" s="5" t="n"/>
      <c r="D149" s="5" t="n"/>
      <c r="E149" s="15" t="n"/>
      <c r="F149" s="5" t="n"/>
      <c r="G149" s="13" t="n"/>
      <c r="H149" s="6">
        <f>IF(C149&amp;""="","",IFERROR(INDEX('المرضى'!$B$6:$B$205,MATCH(C149&amp;"",'المرضى'!$A$6:$A$205,0))&amp;"","كود غير موجود"))</f>
        <v/>
      </c>
      <c r="I149" s="18">
        <f>IF(D149&amp;""="","",IFERROR(INDEX('الأسعار'!$B$6:$B$25,MATCH(D149&amp;"",'الأسعار'!$A$6:$A$25,0)),"سعر غير موجود"))</f>
        <v/>
      </c>
      <c r="J149" s="18">
        <f>IF(A149&amp;""="","",IF(AND(F149="حضر",ISNUMBER(I149)),I149,0))</f>
        <v/>
      </c>
      <c r="K149" s="17">
        <f>IF(ISNUMBER(A149),IF(ISNUMBER(B149),HOUR(B149)*60+MINUTE(B149),0),"")</f>
        <v/>
      </c>
      <c r="L149" s="17">
        <f>IF(AND(ISNUMBER(A149),A149='الإعدادات'!$B$4),COUNTIFS($A$6:$A$1005,'الإعدادات'!$B$4,$K$6:$K$1005,"&lt;"&amp;K149)+COUNTIFS($A$6:A149,'الإعدادات'!$B$4,$K$6:K149,K149),"")</f>
        <v/>
      </c>
      <c r="M149" s="21">
        <f>IF(AND(C149&amp;""&lt;&gt;"",ISNUMBER(G149)),IF(COUNTIFS($C$6:$C$1005,C149&amp;"",$G$6:$G$1005,"&gt;"&amp;G149)=0,1,0),"")</f>
        <v/>
      </c>
      <c r="N149" s="21">
        <f>IF(AND(C149&amp;""&lt;&gt;"",F149="حضر",ISNUMBER(A149)),IF(COUNTIFS($C$6:$C$1005,C149&amp;"",$F$6:$F$1005,"حضر",$A$6:$A$1005,"&gt;"&amp;A149)=0,1,0),"")</f>
        <v/>
      </c>
    </row>
    <row r="150">
      <c r="A150" s="13" t="n"/>
      <c r="B150" s="20" t="n"/>
      <c r="C150" s="5" t="n"/>
      <c r="D150" s="5" t="n"/>
      <c r="E150" s="15" t="n"/>
      <c r="F150" s="5" t="n"/>
      <c r="G150" s="13" t="n"/>
      <c r="H150" s="6">
        <f>IF(C150&amp;""="","",IFERROR(INDEX('المرضى'!$B$6:$B$205,MATCH(C150&amp;"",'المرضى'!$A$6:$A$205,0))&amp;"","كود غير موجود"))</f>
        <v/>
      </c>
      <c r="I150" s="18">
        <f>IF(D150&amp;""="","",IFERROR(INDEX('الأسعار'!$B$6:$B$25,MATCH(D150&amp;"",'الأسعار'!$A$6:$A$25,0)),"سعر غير موجود"))</f>
        <v/>
      </c>
      <c r="J150" s="18">
        <f>IF(A150&amp;""="","",IF(AND(F150="حضر",ISNUMBER(I150)),I150,0))</f>
        <v/>
      </c>
      <c r="K150" s="17">
        <f>IF(ISNUMBER(A150),IF(ISNUMBER(B150),HOUR(B150)*60+MINUTE(B150),0),"")</f>
        <v/>
      </c>
      <c r="L150" s="17">
        <f>IF(AND(ISNUMBER(A150),A150='الإعدادات'!$B$4),COUNTIFS($A$6:$A$1005,'الإعدادات'!$B$4,$K$6:$K$1005,"&lt;"&amp;K150)+COUNTIFS($A$6:A150,'الإعدادات'!$B$4,$K$6:K150,K150),"")</f>
        <v/>
      </c>
      <c r="M150" s="21">
        <f>IF(AND(C150&amp;""&lt;&gt;"",ISNUMBER(G150)),IF(COUNTIFS($C$6:$C$1005,C150&amp;"",$G$6:$G$1005,"&gt;"&amp;G150)=0,1,0),"")</f>
        <v/>
      </c>
      <c r="N150" s="21">
        <f>IF(AND(C150&amp;""&lt;&gt;"",F150="حضر",ISNUMBER(A150)),IF(COUNTIFS($C$6:$C$1005,C150&amp;"",$F$6:$F$1005,"حضر",$A$6:$A$1005,"&gt;"&amp;A150)=0,1,0),"")</f>
        <v/>
      </c>
    </row>
    <row r="151">
      <c r="A151" s="13" t="n"/>
      <c r="B151" s="20" t="n"/>
      <c r="C151" s="5" t="n"/>
      <c r="D151" s="5" t="n"/>
      <c r="E151" s="15" t="n"/>
      <c r="F151" s="5" t="n"/>
      <c r="G151" s="13" t="n"/>
      <c r="H151" s="6">
        <f>IF(C151&amp;""="","",IFERROR(INDEX('المرضى'!$B$6:$B$205,MATCH(C151&amp;"",'المرضى'!$A$6:$A$205,0))&amp;"","كود غير موجود"))</f>
        <v/>
      </c>
      <c r="I151" s="18">
        <f>IF(D151&amp;""="","",IFERROR(INDEX('الأسعار'!$B$6:$B$25,MATCH(D151&amp;"",'الأسعار'!$A$6:$A$25,0)),"سعر غير موجود"))</f>
        <v/>
      </c>
      <c r="J151" s="18">
        <f>IF(A151&amp;""="","",IF(AND(F151="حضر",ISNUMBER(I151)),I151,0))</f>
        <v/>
      </c>
      <c r="K151" s="17">
        <f>IF(ISNUMBER(A151),IF(ISNUMBER(B151),HOUR(B151)*60+MINUTE(B151),0),"")</f>
        <v/>
      </c>
      <c r="L151" s="17">
        <f>IF(AND(ISNUMBER(A151),A151='الإعدادات'!$B$4),COUNTIFS($A$6:$A$1005,'الإعدادات'!$B$4,$K$6:$K$1005,"&lt;"&amp;K151)+COUNTIFS($A$6:A151,'الإعدادات'!$B$4,$K$6:K151,K151),"")</f>
        <v/>
      </c>
      <c r="M151" s="21">
        <f>IF(AND(C151&amp;""&lt;&gt;"",ISNUMBER(G151)),IF(COUNTIFS($C$6:$C$1005,C151&amp;"",$G$6:$G$1005,"&gt;"&amp;G151)=0,1,0),"")</f>
        <v/>
      </c>
      <c r="N151" s="21">
        <f>IF(AND(C151&amp;""&lt;&gt;"",F151="حضر",ISNUMBER(A151)),IF(COUNTIFS($C$6:$C$1005,C151&amp;"",$F$6:$F$1005,"حضر",$A$6:$A$1005,"&gt;"&amp;A151)=0,1,0),"")</f>
        <v/>
      </c>
    </row>
    <row r="152">
      <c r="A152" s="13" t="n"/>
      <c r="B152" s="20" t="n"/>
      <c r="C152" s="5" t="n"/>
      <c r="D152" s="5" t="n"/>
      <c r="E152" s="15" t="n"/>
      <c r="F152" s="5" t="n"/>
      <c r="G152" s="13" t="n"/>
      <c r="H152" s="6">
        <f>IF(C152&amp;""="","",IFERROR(INDEX('المرضى'!$B$6:$B$205,MATCH(C152&amp;"",'المرضى'!$A$6:$A$205,0))&amp;"","كود غير موجود"))</f>
        <v/>
      </c>
      <c r="I152" s="18">
        <f>IF(D152&amp;""="","",IFERROR(INDEX('الأسعار'!$B$6:$B$25,MATCH(D152&amp;"",'الأسعار'!$A$6:$A$25,0)),"سعر غير موجود"))</f>
        <v/>
      </c>
      <c r="J152" s="18">
        <f>IF(A152&amp;""="","",IF(AND(F152="حضر",ISNUMBER(I152)),I152,0))</f>
        <v/>
      </c>
      <c r="K152" s="17">
        <f>IF(ISNUMBER(A152),IF(ISNUMBER(B152),HOUR(B152)*60+MINUTE(B152),0),"")</f>
        <v/>
      </c>
      <c r="L152" s="17">
        <f>IF(AND(ISNUMBER(A152),A152='الإعدادات'!$B$4),COUNTIFS($A$6:$A$1005,'الإعدادات'!$B$4,$K$6:$K$1005,"&lt;"&amp;K152)+COUNTIFS($A$6:A152,'الإعدادات'!$B$4,$K$6:K152,K152),"")</f>
        <v/>
      </c>
      <c r="M152" s="21">
        <f>IF(AND(C152&amp;""&lt;&gt;"",ISNUMBER(G152)),IF(COUNTIFS($C$6:$C$1005,C152&amp;"",$G$6:$G$1005,"&gt;"&amp;G152)=0,1,0),"")</f>
        <v/>
      </c>
      <c r="N152" s="21">
        <f>IF(AND(C152&amp;""&lt;&gt;"",F152="حضر",ISNUMBER(A152)),IF(COUNTIFS($C$6:$C$1005,C152&amp;"",$F$6:$F$1005,"حضر",$A$6:$A$1005,"&gt;"&amp;A152)=0,1,0),"")</f>
        <v/>
      </c>
    </row>
    <row r="153">
      <c r="A153" s="13" t="n"/>
      <c r="B153" s="20" t="n"/>
      <c r="C153" s="5" t="n"/>
      <c r="D153" s="5" t="n"/>
      <c r="E153" s="15" t="n"/>
      <c r="F153" s="5" t="n"/>
      <c r="G153" s="13" t="n"/>
      <c r="H153" s="6">
        <f>IF(C153&amp;""="","",IFERROR(INDEX('المرضى'!$B$6:$B$205,MATCH(C153&amp;"",'المرضى'!$A$6:$A$205,0))&amp;"","كود غير موجود"))</f>
        <v/>
      </c>
      <c r="I153" s="18">
        <f>IF(D153&amp;""="","",IFERROR(INDEX('الأسعار'!$B$6:$B$25,MATCH(D153&amp;"",'الأسعار'!$A$6:$A$25,0)),"سعر غير موجود"))</f>
        <v/>
      </c>
      <c r="J153" s="18">
        <f>IF(A153&amp;""="","",IF(AND(F153="حضر",ISNUMBER(I153)),I153,0))</f>
        <v/>
      </c>
      <c r="K153" s="17">
        <f>IF(ISNUMBER(A153),IF(ISNUMBER(B153),HOUR(B153)*60+MINUTE(B153),0),"")</f>
        <v/>
      </c>
      <c r="L153" s="17">
        <f>IF(AND(ISNUMBER(A153),A153='الإعدادات'!$B$4),COUNTIFS($A$6:$A$1005,'الإعدادات'!$B$4,$K$6:$K$1005,"&lt;"&amp;K153)+COUNTIFS($A$6:A153,'الإعدادات'!$B$4,$K$6:K153,K153),"")</f>
        <v/>
      </c>
      <c r="M153" s="21">
        <f>IF(AND(C153&amp;""&lt;&gt;"",ISNUMBER(G153)),IF(COUNTIFS($C$6:$C$1005,C153&amp;"",$G$6:$G$1005,"&gt;"&amp;G153)=0,1,0),"")</f>
        <v/>
      </c>
      <c r="N153" s="21">
        <f>IF(AND(C153&amp;""&lt;&gt;"",F153="حضر",ISNUMBER(A153)),IF(COUNTIFS($C$6:$C$1005,C153&amp;"",$F$6:$F$1005,"حضر",$A$6:$A$1005,"&gt;"&amp;A153)=0,1,0),"")</f>
        <v/>
      </c>
    </row>
    <row r="154">
      <c r="A154" s="13" t="n"/>
      <c r="B154" s="20" t="n"/>
      <c r="C154" s="5" t="n"/>
      <c r="D154" s="5" t="n"/>
      <c r="E154" s="15" t="n"/>
      <c r="F154" s="5" t="n"/>
      <c r="G154" s="13" t="n"/>
      <c r="H154" s="6">
        <f>IF(C154&amp;""="","",IFERROR(INDEX('المرضى'!$B$6:$B$205,MATCH(C154&amp;"",'المرضى'!$A$6:$A$205,0))&amp;"","كود غير موجود"))</f>
        <v/>
      </c>
      <c r="I154" s="18">
        <f>IF(D154&amp;""="","",IFERROR(INDEX('الأسعار'!$B$6:$B$25,MATCH(D154&amp;"",'الأسعار'!$A$6:$A$25,0)),"سعر غير موجود"))</f>
        <v/>
      </c>
      <c r="J154" s="18">
        <f>IF(A154&amp;""="","",IF(AND(F154="حضر",ISNUMBER(I154)),I154,0))</f>
        <v/>
      </c>
      <c r="K154" s="17">
        <f>IF(ISNUMBER(A154),IF(ISNUMBER(B154),HOUR(B154)*60+MINUTE(B154),0),"")</f>
        <v/>
      </c>
      <c r="L154" s="17">
        <f>IF(AND(ISNUMBER(A154),A154='الإعدادات'!$B$4),COUNTIFS($A$6:$A$1005,'الإعدادات'!$B$4,$K$6:$K$1005,"&lt;"&amp;K154)+COUNTIFS($A$6:A154,'الإعدادات'!$B$4,$K$6:K154,K154),"")</f>
        <v/>
      </c>
      <c r="M154" s="21">
        <f>IF(AND(C154&amp;""&lt;&gt;"",ISNUMBER(G154)),IF(COUNTIFS($C$6:$C$1005,C154&amp;"",$G$6:$G$1005,"&gt;"&amp;G154)=0,1,0),"")</f>
        <v/>
      </c>
      <c r="N154" s="21">
        <f>IF(AND(C154&amp;""&lt;&gt;"",F154="حضر",ISNUMBER(A154)),IF(COUNTIFS($C$6:$C$1005,C154&amp;"",$F$6:$F$1005,"حضر",$A$6:$A$1005,"&gt;"&amp;A154)=0,1,0),"")</f>
        <v/>
      </c>
    </row>
    <row r="155">
      <c r="A155" s="13" t="n"/>
      <c r="B155" s="20" t="n"/>
      <c r="C155" s="5" t="n"/>
      <c r="D155" s="5" t="n"/>
      <c r="E155" s="15" t="n"/>
      <c r="F155" s="5" t="n"/>
      <c r="G155" s="13" t="n"/>
      <c r="H155" s="6">
        <f>IF(C155&amp;""="","",IFERROR(INDEX('المرضى'!$B$6:$B$205,MATCH(C155&amp;"",'المرضى'!$A$6:$A$205,0))&amp;"","كود غير موجود"))</f>
        <v/>
      </c>
      <c r="I155" s="18">
        <f>IF(D155&amp;""="","",IFERROR(INDEX('الأسعار'!$B$6:$B$25,MATCH(D155&amp;"",'الأسعار'!$A$6:$A$25,0)),"سعر غير موجود"))</f>
        <v/>
      </c>
      <c r="J155" s="18">
        <f>IF(A155&amp;""="","",IF(AND(F155="حضر",ISNUMBER(I155)),I155,0))</f>
        <v/>
      </c>
      <c r="K155" s="17">
        <f>IF(ISNUMBER(A155),IF(ISNUMBER(B155),HOUR(B155)*60+MINUTE(B155),0),"")</f>
        <v/>
      </c>
      <c r="L155" s="17">
        <f>IF(AND(ISNUMBER(A155),A155='الإعدادات'!$B$4),COUNTIFS($A$6:$A$1005,'الإعدادات'!$B$4,$K$6:$K$1005,"&lt;"&amp;K155)+COUNTIFS($A$6:A155,'الإعدادات'!$B$4,$K$6:K155,K155),"")</f>
        <v/>
      </c>
      <c r="M155" s="21">
        <f>IF(AND(C155&amp;""&lt;&gt;"",ISNUMBER(G155)),IF(COUNTIFS($C$6:$C$1005,C155&amp;"",$G$6:$G$1005,"&gt;"&amp;G155)=0,1,0),"")</f>
        <v/>
      </c>
      <c r="N155" s="21">
        <f>IF(AND(C155&amp;""&lt;&gt;"",F155="حضر",ISNUMBER(A155)),IF(COUNTIFS($C$6:$C$1005,C155&amp;"",$F$6:$F$1005,"حضر",$A$6:$A$1005,"&gt;"&amp;A155)=0,1,0),"")</f>
        <v/>
      </c>
    </row>
    <row r="156">
      <c r="A156" s="13" t="n"/>
      <c r="B156" s="20" t="n"/>
      <c r="C156" s="5" t="n"/>
      <c r="D156" s="5" t="n"/>
      <c r="E156" s="15" t="n"/>
      <c r="F156" s="5" t="n"/>
      <c r="G156" s="13" t="n"/>
      <c r="H156" s="6">
        <f>IF(C156&amp;""="","",IFERROR(INDEX('المرضى'!$B$6:$B$205,MATCH(C156&amp;"",'المرضى'!$A$6:$A$205,0))&amp;"","كود غير موجود"))</f>
        <v/>
      </c>
      <c r="I156" s="18">
        <f>IF(D156&amp;""="","",IFERROR(INDEX('الأسعار'!$B$6:$B$25,MATCH(D156&amp;"",'الأسعار'!$A$6:$A$25,0)),"سعر غير موجود"))</f>
        <v/>
      </c>
      <c r="J156" s="18">
        <f>IF(A156&amp;""="","",IF(AND(F156="حضر",ISNUMBER(I156)),I156,0))</f>
        <v/>
      </c>
      <c r="K156" s="17">
        <f>IF(ISNUMBER(A156),IF(ISNUMBER(B156),HOUR(B156)*60+MINUTE(B156),0),"")</f>
        <v/>
      </c>
      <c r="L156" s="17">
        <f>IF(AND(ISNUMBER(A156),A156='الإعدادات'!$B$4),COUNTIFS($A$6:$A$1005,'الإعدادات'!$B$4,$K$6:$K$1005,"&lt;"&amp;K156)+COUNTIFS($A$6:A156,'الإعدادات'!$B$4,$K$6:K156,K156),"")</f>
        <v/>
      </c>
      <c r="M156" s="21">
        <f>IF(AND(C156&amp;""&lt;&gt;"",ISNUMBER(G156)),IF(COUNTIFS($C$6:$C$1005,C156&amp;"",$G$6:$G$1005,"&gt;"&amp;G156)=0,1,0),"")</f>
        <v/>
      </c>
      <c r="N156" s="21">
        <f>IF(AND(C156&amp;""&lt;&gt;"",F156="حضر",ISNUMBER(A156)),IF(COUNTIFS($C$6:$C$1005,C156&amp;"",$F$6:$F$1005,"حضر",$A$6:$A$1005,"&gt;"&amp;A156)=0,1,0),"")</f>
        <v/>
      </c>
    </row>
    <row r="157">
      <c r="A157" s="13" t="n"/>
      <c r="B157" s="20" t="n"/>
      <c r="C157" s="5" t="n"/>
      <c r="D157" s="5" t="n"/>
      <c r="E157" s="15" t="n"/>
      <c r="F157" s="5" t="n"/>
      <c r="G157" s="13" t="n"/>
      <c r="H157" s="6">
        <f>IF(C157&amp;""="","",IFERROR(INDEX('المرضى'!$B$6:$B$205,MATCH(C157&amp;"",'المرضى'!$A$6:$A$205,0))&amp;"","كود غير موجود"))</f>
        <v/>
      </c>
      <c r="I157" s="18">
        <f>IF(D157&amp;""="","",IFERROR(INDEX('الأسعار'!$B$6:$B$25,MATCH(D157&amp;"",'الأسعار'!$A$6:$A$25,0)),"سعر غير موجود"))</f>
        <v/>
      </c>
      <c r="J157" s="18">
        <f>IF(A157&amp;""="","",IF(AND(F157="حضر",ISNUMBER(I157)),I157,0))</f>
        <v/>
      </c>
      <c r="K157" s="17">
        <f>IF(ISNUMBER(A157),IF(ISNUMBER(B157),HOUR(B157)*60+MINUTE(B157),0),"")</f>
        <v/>
      </c>
      <c r="L157" s="17">
        <f>IF(AND(ISNUMBER(A157),A157='الإعدادات'!$B$4),COUNTIFS($A$6:$A$1005,'الإعدادات'!$B$4,$K$6:$K$1005,"&lt;"&amp;K157)+COUNTIFS($A$6:A157,'الإعدادات'!$B$4,$K$6:K157,K157),"")</f>
        <v/>
      </c>
      <c r="M157" s="21">
        <f>IF(AND(C157&amp;""&lt;&gt;"",ISNUMBER(G157)),IF(COUNTIFS($C$6:$C$1005,C157&amp;"",$G$6:$G$1005,"&gt;"&amp;G157)=0,1,0),"")</f>
        <v/>
      </c>
      <c r="N157" s="21">
        <f>IF(AND(C157&amp;""&lt;&gt;"",F157="حضر",ISNUMBER(A157)),IF(COUNTIFS($C$6:$C$1005,C157&amp;"",$F$6:$F$1005,"حضر",$A$6:$A$1005,"&gt;"&amp;A157)=0,1,0),"")</f>
        <v/>
      </c>
    </row>
    <row r="158">
      <c r="A158" s="13" t="n"/>
      <c r="B158" s="20" t="n"/>
      <c r="C158" s="5" t="n"/>
      <c r="D158" s="5" t="n"/>
      <c r="E158" s="15" t="n"/>
      <c r="F158" s="5" t="n"/>
      <c r="G158" s="13" t="n"/>
      <c r="H158" s="6">
        <f>IF(C158&amp;""="","",IFERROR(INDEX('المرضى'!$B$6:$B$205,MATCH(C158&amp;"",'المرضى'!$A$6:$A$205,0))&amp;"","كود غير موجود"))</f>
        <v/>
      </c>
      <c r="I158" s="18">
        <f>IF(D158&amp;""="","",IFERROR(INDEX('الأسعار'!$B$6:$B$25,MATCH(D158&amp;"",'الأسعار'!$A$6:$A$25,0)),"سعر غير موجود"))</f>
        <v/>
      </c>
      <c r="J158" s="18">
        <f>IF(A158&amp;""="","",IF(AND(F158="حضر",ISNUMBER(I158)),I158,0))</f>
        <v/>
      </c>
      <c r="K158" s="17">
        <f>IF(ISNUMBER(A158),IF(ISNUMBER(B158),HOUR(B158)*60+MINUTE(B158),0),"")</f>
        <v/>
      </c>
      <c r="L158" s="17">
        <f>IF(AND(ISNUMBER(A158),A158='الإعدادات'!$B$4),COUNTIFS($A$6:$A$1005,'الإعدادات'!$B$4,$K$6:$K$1005,"&lt;"&amp;K158)+COUNTIFS($A$6:A158,'الإعدادات'!$B$4,$K$6:K158,K158),"")</f>
        <v/>
      </c>
      <c r="M158" s="21">
        <f>IF(AND(C158&amp;""&lt;&gt;"",ISNUMBER(G158)),IF(COUNTIFS($C$6:$C$1005,C158&amp;"",$G$6:$G$1005,"&gt;"&amp;G158)=0,1,0),"")</f>
        <v/>
      </c>
      <c r="N158" s="21">
        <f>IF(AND(C158&amp;""&lt;&gt;"",F158="حضر",ISNUMBER(A158)),IF(COUNTIFS($C$6:$C$1005,C158&amp;"",$F$6:$F$1005,"حضر",$A$6:$A$1005,"&gt;"&amp;A158)=0,1,0),"")</f>
        <v/>
      </c>
    </row>
    <row r="159">
      <c r="A159" s="13" t="n"/>
      <c r="B159" s="20" t="n"/>
      <c r="C159" s="5" t="n"/>
      <c r="D159" s="5" t="n"/>
      <c r="E159" s="15" t="n"/>
      <c r="F159" s="5" t="n"/>
      <c r="G159" s="13" t="n"/>
      <c r="H159" s="6">
        <f>IF(C159&amp;""="","",IFERROR(INDEX('المرضى'!$B$6:$B$205,MATCH(C159&amp;"",'المرضى'!$A$6:$A$205,0))&amp;"","كود غير موجود"))</f>
        <v/>
      </c>
      <c r="I159" s="18">
        <f>IF(D159&amp;""="","",IFERROR(INDEX('الأسعار'!$B$6:$B$25,MATCH(D159&amp;"",'الأسعار'!$A$6:$A$25,0)),"سعر غير موجود"))</f>
        <v/>
      </c>
      <c r="J159" s="18">
        <f>IF(A159&amp;""="","",IF(AND(F159="حضر",ISNUMBER(I159)),I159,0))</f>
        <v/>
      </c>
      <c r="K159" s="17">
        <f>IF(ISNUMBER(A159),IF(ISNUMBER(B159),HOUR(B159)*60+MINUTE(B159),0),"")</f>
        <v/>
      </c>
      <c r="L159" s="17">
        <f>IF(AND(ISNUMBER(A159),A159='الإعدادات'!$B$4),COUNTIFS($A$6:$A$1005,'الإعدادات'!$B$4,$K$6:$K$1005,"&lt;"&amp;K159)+COUNTIFS($A$6:A159,'الإعدادات'!$B$4,$K$6:K159,K159),"")</f>
        <v/>
      </c>
      <c r="M159" s="21">
        <f>IF(AND(C159&amp;""&lt;&gt;"",ISNUMBER(G159)),IF(COUNTIFS($C$6:$C$1005,C159&amp;"",$G$6:$G$1005,"&gt;"&amp;G159)=0,1,0),"")</f>
        <v/>
      </c>
      <c r="N159" s="21">
        <f>IF(AND(C159&amp;""&lt;&gt;"",F159="حضر",ISNUMBER(A159)),IF(COUNTIFS($C$6:$C$1005,C159&amp;"",$F$6:$F$1005,"حضر",$A$6:$A$1005,"&gt;"&amp;A159)=0,1,0),"")</f>
        <v/>
      </c>
    </row>
    <row r="160">
      <c r="A160" s="13" t="n"/>
      <c r="B160" s="20" t="n"/>
      <c r="C160" s="5" t="n"/>
      <c r="D160" s="5" t="n"/>
      <c r="E160" s="15" t="n"/>
      <c r="F160" s="5" t="n"/>
      <c r="G160" s="13" t="n"/>
      <c r="H160" s="6">
        <f>IF(C160&amp;""="","",IFERROR(INDEX('المرضى'!$B$6:$B$205,MATCH(C160&amp;"",'المرضى'!$A$6:$A$205,0))&amp;"","كود غير موجود"))</f>
        <v/>
      </c>
      <c r="I160" s="18">
        <f>IF(D160&amp;""="","",IFERROR(INDEX('الأسعار'!$B$6:$B$25,MATCH(D160&amp;"",'الأسعار'!$A$6:$A$25,0)),"سعر غير موجود"))</f>
        <v/>
      </c>
      <c r="J160" s="18">
        <f>IF(A160&amp;""="","",IF(AND(F160="حضر",ISNUMBER(I160)),I160,0))</f>
        <v/>
      </c>
      <c r="K160" s="17">
        <f>IF(ISNUMBER(A160),IF(ISNUMBER(B160),HOUR(B160)*60+MINUTE(B160),0),"")</f>
        <v/>
      </c>
      <c r="L160" s="17">
        <f>IF(AND(ISNUMBER(A160),A160='الإعدادات'!$B$4),COUNTIFS($A$6:$A$1005,'الإعدادات'!$B$4,$K$6:$K$1005,"&lt;"&amp;K160)+COUNTIFS($A$6:A160,'الإعدادات'!$B$4,$K$6:K160,K160),"")</f>
        <v/>
      </c>
      <c r="M160" s="21">
        <f>IF(AND(C160&amp;""&lt;&gt;"",ISNUMBER(G160)),IF(COUNTIFS($C$6:$C$1005,C160&amp;"",$G$6:$G$1005,"&gt;"&amp;G160)=0,1,0),"")</f>
        <v/>
      </c>
      <c r="N160" s="21">
        <f>IF(AND(C160&amp;""&lt;&gt;"",F160="حضر",ISNUMBER(A160)),IF(COUNTIFS($C$6:$C$1005,C160&amp;"",$F$6:$F$1005,"حضر",$A$6:$A$1005,"&gt;"&amp;A160)=0,1,0),"")</f>
        <v/>
      </c>
    </row>
    <row r="161">
      <c r="A161" s="13" t="n"/>
      <c r="B161" s="20" t="n"/>
      <c r="C161" s="5" t="n"/>
      <c r="D161" s="5" t="n"/>
      <c r="E161" s="15" t="n"/>
      <c r="F161" s="5" t="n"/>
      <c r="G161" s="13" t="n"/>
      <c r="H161" s="6">
        <f>IF(C161&amp;""="","",IFERROR(INDEX('المرضى'!$B$6:$B$205,MATCH(C161&amp;"",'المرضى'!$A$6:$A$205,0))&amp;"","كود غير موجود"))</f>
        <v/>
      </c>
      <c r="I161" s="18">
        <f>IF(D161&amp;""="","",IFERROR(INDEX('الأسعار'!$B$6:$B$25,MATCH(D161&amp;"",'الأسعار'!$A$6:$A$25,0)),"سعر غير موجود"))</f>
        <v/>
      </c>
      <c r="J161" s="18">
        <f>IF(A161&amp;""="","",IF(AND(F161="حضر",ISNUMBER(I161)),I161,0))</f>
        <v/>
      </c>
      <c r="K161" s="17">
        <f>IF(ISNUMBER(A161),IF(ISNUMBER(B161),HOUR(B161)*60+MINUTE(B161),0),"")</f>
        <v/>
      </c>
      <c r="L161" s="17">
        <f>IF(AND(ISNUMBER(A161),A161='الإعدادات'!$B$4),COUNTIFS($A$6:$A$1005,'الإعدادات'!$B$4,$K$6:$K$1005,"&lt;"&amp;K161)+COUNTIFS($A$6:A161,'الإعدادات'!$B$4,$K$6:K161,K161),"")</f>
        <v/>
      </c>
      <c r="M161" s="21">
        <f>IF(AND(C161&amp;""&lt;&gt;"",ISNUMBER(G161)),IF(COUNTIFS($C$6:$C$1005,C161&amp;"",$G$6:$G$1005,"&gt;"&amp;G161)=0,1,0),"")</f>
        <v/>
      </c>
      <c r="N161" s="21">
        <f>IF(AND(C161&amp;""&lt;&gt;"",F161="حضر",ISNUMBER(A161)),IF(COUNTIFS($C$6:$C$1005,C161&amp;"",$F$6:$F$1005,"حضر",$A$6:$A$1005,"&gt;"&amp;A161)=0,1,0),"")</f>
        <v/>
      </c>
    </row>
    <row r="162">
      <c r="A162" s="13" t="n"/>
      <c r="B162" s="20" t="n"/>
      <c r="C162" s="5" t="n"/>
      <c r="D162" s="5" t="n"/>
      <c r="E162" s="15" t="n"/>
      <c r="F162" s="5" t="n"/>
      <c r="G162" s="13" t="n"/>
      <c r="H162" s="6">
        <f>IF(C162&amp;""="","",IFERROR(INDEX('المرضى'!$B$6:$B$205,MATCH(C162&amp;"",'المرضى'!$A$6:$A$205,0))&amp;"","كود غير موجود"))</f>
        <v/>
      </c>
      <c r="I162" s="18">
        <f>IF(D162&amp;""="","",IFERROR(INDEX('الأسعار'!$B$6:$B$25,MATCH(D162&amp;"",'الأسعار'!$A$6:$A$25,0)),"سعر غير موجود"))</f>
        <v/>
      </c>
      <c r="J162" s="18">
        <f>IF(A162&amp;""="","",IF(AND(F162="حضر",ISNUMBER(I162)),I162,0))</f>
        <v/>
      </c>
      <c r="K162" s="17">
        <f>IF(ISNUMBER(A162),IF(ISNUMBER(B162),HOUR(B162)*60+MINUTE(B162),0),"")</f>
        <v/>
      </c>
      <c r="L162" s="17">
        <f>IF(AND(ISNUMBER(A162),A162='الإعدادات'!$B$4),COUNTIFS($A$6:$A$1005,'الإعدادات'!$B$4,$K$6:$K$1005,"&lt;"&amp;K162)+COUNTIFS($A$6:A162,'الإعدادات'!$B$4,$K$6:K162,K162),"")</f>
        <v/>
      </c>
      <c r="M162" s="21">
        <f>IF(AND(C162&amp;""&lt;&gt;"",ISNUMBER(G162)),IF(COUNTIFS($C$6:$C$1005,C162&amp;"",$G$6:$G$1005,"&gt;"&amp;G162)=0,1,0),"")</f>
        <v/>
      </c>
      <c r="N162" s="21">
        <f>IF(AND(C162&amp;""&lt;&gt;"",F162="حضر",ISNUMBER(A162)),IF(COUNTIFS($C$6:$C$1005,C162&amp;"",$F$6:$F$1005,"حضر",$A$6:$A$1005,"&gt;"&amp;A162)=0,1,0),"")</f>
        <v/>
      </c>
    </row>
    <row r="163">
      <c r="A163" s="13" t="n"/>
      <c r="B163" s="20" t="n"/>
      <c r="C163" s="5" t="n"/>
      <c r="D163" s="5" t="n"/>
      <c r="E163" s="15" t="n"/>
      <c r="F163" s="5" t="n"/>
      <c r="G163" s="13" t="n"/>
      <c r="H163" s="6">
        <f>IF(C163&amp;""="","",IFERROR(INDEX('المرضى'!$B$6:$B$205,MATCH(C163&amp;"",'المرضى'!$A$6:$A$205,0))&amp;"","كود غير موجود"))</f>
        <v/>
      </c>
      <c r="I163" s="18">
        <f>IF(D163&amp;""="","",IFERROR(INDEX('الأسعار'!$B$6:$B$25,MATCH(D163&amp;"",'الأسعار'!$A$6:$A$25,0)),"سعر غير موجود"))</f>
        <v/>
      </c>
      <c r="J163" s="18">
        <f>IF(A163&amp;""="","",IF(AND(F163="حضر",ISNUMBER(I163)),I163,0))</f>
        <v/>
      </c>
      <c r="K163" s="17">
        <f>IF(ISNUMBER(A163),IF(ISNUMBER(B163),HOUR(B163)*60+MINUTE(B163),0),"")</f>
        <v/>
      </c>
      <c r="L163" s="17">
        <f>IF(AND(ISNUMBER(A163),A163='الإعدادات'!$B$4),COUNTIFS($A$6:$A$1005,'الإعدادات'!$B$4,$K$6:$K$1005,"&lt;"&amp;K163)+COUNTIFS($A$6:A163,'الإعدادات'!$B$4,$K$6:K163,K163),"")</f>
        <v/>
      </c>
      <c r="M163" s="21">
        <f>IF(AND(C163&amp;""&lt;&gt;"",ISNUMBER(G163)),IF(COUNTIFS($C$6:$C$1005,C163&amp;"",$G$6:$G$1005,"&gt;"&amp;G163)=0,1,0),"")</f>
        <v/>
      </c>
      <c r="N163" s="21">
        <f>IF(AND(C163&amp;""&lt;&gt;"",F163="حضر",ISNUMBER(A163)),IF(COUNTIFS($C$6:$C$1005,C163&amp;"",$F$6:$F$1005,"حضر",$A$6:$A$1005,"&gt;"&amp;A163)=0,1,0),"")</f>
        <v/>
      </c>
    </row>
    <row r="164">
      <c r="A164" s="13" t="n"/>
      <c r="B164" s="20" t="n"/>
      <c r="C164" s="5" t="n"/>
      <c r="D164" s="5" t="n"/>
      <c r="E164" s="15" t="n"/>
      <c r="F164" s="5" t="n"/>
      <c r="G164" s="13" t="n"/>
      <c r="H164" s="6">
        <f>IF(C164&amp;""="","",IFERROR(INDEX('المرضى'!$B$6:$B$205,MATCH(C164&amp;"",'المرضى'!$A$6:$A$205,0))&amp;"","كود غير موجود"))</f>
        <v/>
      </c>
      <c r="I164" s="18">
        <f>IF(D164&amp;""="","",IFERROR(INDEX('الأسعار'!$B$6:$B$25,MATCH(D164&amp;"",'الأسعار'!$A$6:$A$25,0)),"سعر غير موجود"))</f>
        <v/>
      </c>
      <c r="J164" s="18">
        <f>IF(A164&amp;""="","",IF(AND(F164="حضر",ISNUMBER(I164)),I164,0))</f>
        <v/>
      </c>
      <c r="K164" s="17">
        <f>IF(ISNUMBER(A164),IF(ISNUMBER(B164),HOUR(B164)*60+MINUTE(B164),0),"")</f>
        <v/>
      </c>
      <c r="L164" s="17">
        <f>IF(AND(ISNUMBER(A164),A164='الإعدادات'!$B$4),COUNTIFS($A$6:$A$1005,'الإعدادات'!$B$4,$K$6:$K$1005,"&lt;"&amp;K164)+COUNTIFS($A$6:A164,'الإعدادات'!$B$4,$K$6:K164,K164),"")</f>
        <v/>
      </c>
      <c r="M164" s="21">
        <f>IF(AND(C164&amp;""&lt;&gt;"",ISNUMBER(G164)),IF(COUNTIFS($C$6:$C$1005,C164&amp;"",$G$6:$G$1005,"&gt;"&amp;G164)=0,1,0),"")</f>
        <v/>
      </c>
      <c r="N164" s="21">
        <f>IF(AND(C164&amp;""&lt;&gt;"",F164="حضر",ISNUMBER(A164)),IF(COUNTIFS($C$6:$C$1005,C164&amp;"",$F$6:$F$1005,"حضر",$A$6:$A$1005,"&gt;"&amp;A164)=0,1,0),"")</f>
        <v/>
      </c>
    </row>
    <row r="165">
      <c r="A165" s="13" t="n"/>
      <c r="B165" s="20" t="n"/>
      <c r="C165" s="5" t="n"/>
      <c r="D165" s="5" t="n"/>
      <c r="E165" s="15" t="n"/>
      <c r="F165" s="5" t="n"/>
      <c r="G165" s="13" t="n"/>
      <c r="H165" s="6">
        <f>IF(C165&amp;""="","",IFERROR(INDEX('المرضى'!$B$6:$B$205,MATCH(C165&amp;"",'المرضى'!$A$6:$A$205,0))&amp;"","كود غير موجود"))</f>
        <v/>
      </c>
      <c r="I165" s="18">
        <f>IF(D165&amp;""="","",IFERROR(INDEX('الأسعار'!$B$6:$B$25,MATCH(D165&amp;"",'الأسعار'!$A$6:$A$25,0)),"سعر غير موجود"))</f>
        <v/>
      </c>
      <c r="J165" s="18">
        <f>IF(A165&amp;""="","",IF(AND(F165="حضر",ISNUMBER(I165)),I165,0))</f>
        <v/>
      </c>
      <c r="K165" s="17">
        <f>IF(ISNUMBER(A165),IF(ISNUMBER(B165),HOUR(B165)*60+MINUTE(B165),0),"")</f>
        <v/>
      </c>
      <c r="L165" s="17">
        <f>IF(AND(ISNUMBER(A165),A165='الإعدادات'!$B$4),COUNTIFS($A$6:$A$1005,'الإعدادات'!$B$4,$K$6:$K$1005,"&lt;"&amp;K165)+COUNTIFS($A$6:A165,'الإعدادات'!$B$4,$K$6:K165,K165),"")</f>
        <v/>
      </c>
      <c r="M165" s="21">
        <f>IF(AND(C165&amp;""&lt;&gt;"",ISNUMBER(G165)),IF(COUNTIFS($C$6:$C$1005,C165&amp;"",$G$6:$G$1005,"&gt;"&amp;G165)=0,1,0),"")</f>
        <v/>
      </c>
      <c r="N165" s="21">
        <f>IF(AND(C165&amp;""&lt;&gt;"",F165="حضر",ISNUMBER(A165)),IF(COUNTIFS($C$6:$C$1005,C165&amp;"",$F$6:$F$1005,"حضر",$A$6:$A$1005,"&gt;"&amp;A165)=0,1,0),"")</f>
        <v/>
      </c>
    </row>
    <row r="166">
      <c r="A166" s="13" t="n"/>
      <c r="B166" s="20" t="n"/>
      <c r="C166" s="5" t="n"/>
      <c r="D166" s="5" t="n"/>
      <c r="E166" s="15" t="n"/>
      <c r="F166" s="5" t="n"/>
      <c r="G166" s="13" t="n"/>
      <c r="H166" s="6">
        <f>IF(C166&amp;""="","",IFERROR(INDEX('المرضى'!$B$6:$B$205,MATCH(C166&amp;"",'المرضى'!$A$6:$A$205,0))&amp;"","كود غير موجود"))</f>
        <v/>
      </c>
      <c r="I166" s="18">
        <f>IF(D166&amp;""="","",IFERROR(INDEX('الأسعار'!$B$6:$B$25,MATCH(D166&amp;"",'الأسعار'!$A$6:$A$25,0)),"سعر غير موجود"))</f>
        <v/>
      </c>
      <c r="J166" s="18">
        <f>IF(A166&amp;""="","",IF(AND(F166="حضر",ISNUMBER(I166)),I166,0))</f>
        <v/>
      </c>
      <c r="K166" s="17">
        <f>IF(ISNUMBER(A166),IF(ISNUMBER(B166),HOUR(B166)*60+MINUTE(B166),0),"")</f>
        <v/>
      </c>
      <c r="L166" s="17">
        <f>IF(AND(ISNUMBER(A166),A166='الإعدادات'!$B$4),COUNTIFS($A$6:$A$1005,'الإعدادات'!$B$4,$K$6:$K$1005,"&lt;"&amp;K166)+COUNTIFS($A$6:A166,'الإعدادات'!$B$4,$K$6:K166,K166),"")</f>
        <v/>
      </c>
      <c r="M166" s="21">
        <f>IF(AND(C166&amp;""&lt;&gt;"",ISNUMBER(G166)),IF(COUNTIFS($C$6:$C$1005,C166&amp;"",$G$6:$G$1005,"&gt;"&amp;G166)=0,1,0),"")</f>
        <v/>
      </c>
      <c r="N166" s="21">
        <f>IF(AND(C166&amp;""&lt;&gt;"",F166="حضر",ISNUMBER(A166)),IF(COUNTIFS($C$6:$C$1005,C166&amp;"",$F$6:$F$1005,"حضر",$A$6:$A$1005,"&gt;"&amp;A166)=0,1,0),"")</f>
        <v/>
      </c>
    </row>
    <row r="167">
      <c r="A167" s="13" t="n"/>
      <c r="B167" s="20" t="n"/>
      <c r="C167" s="5" t="n"/>
      <c r="D167" s="5" t="n"/>
      <c r="E167" s="15" t="n"/>
      <c r="F167" s="5" t="n"/>
      <c r="G167" s="13" t="n"/>
      <c r="H167" s="6">
        <f>IF(C167&amp;""="","",IFERROR(INDEX('المرضى'!$B$6:$B$205,MATCH(C167&amp;"",'المرضى'!$A$6:$A$205,0))&amp;"","كود غير موجود"))</f>
        <v/>
      </c>
      <c r="I167" s="18">
        <f>IF(D167&amp;""="","",IFERROR(INDEX('الأسعار'!$B$6:$B$25,MATCH(D167&amp;"",'الأسعار'!$A$6:$A$25,0)),"سعر غير موجود"))</f>
        <v/>
      </c>
      <c r="J167" s="18">
        <f>IF(A167&amp;""="","",IF(AND(F167="حضر",ISNUMBER(I167)),I167,0))</f>
        <v/>
      </c>
      <c r="K167" s="17">
        <f>IF(ISNUMBER(A167),IF(ISNUMBER(B167),HOUR(B167)*60+MINUTE(B167),0),"")</f>
        <v/>
      </c>
      <c r="L167" s="17">
        <f>IF(AND(ISNUMBER(A167),A167='الإعدادات'!$B$4),COUNTIFS($A$6:$A$1005,'الإعدادات'!$B$4,$K$6:$K$1005,"&lt;"&amp;K167)+COUNTIFS($A$6:A167,'الإعدادات'!$B$4,$K$6:K167,K167),"")</f>
        <v/>
      </c>
      <c r="M167" s="21">
        <f>IF(AND(C167&amp;""&lt;&gt;"",ISNUMBER(G167)),IF(COUNTIFS($C$6:$C$1005,C167&amp;"",$G$6:$G$1005,"&gt;"&amp;G167)=0,1,0),"")</f>
        <v/>
      </c>
      <c r="N167" s="21">
        <f>IF(AND(C167&amp;""&lt;&gt;"",F167="حضر",ISNUMBER(A167)),IF(COUNTIFS($C$6:$C$1005,C167&amp;"",$F$6:$F$1005,"حضر",$A$6:$A$1005,"&gt;"&amp;A167)=0,1,0),"")</f>
        <v/>
      </c>
    </row>
    <row r="168">
      <c r="A168" s="13" t="n"/>
      <c r="B168" s="20" t="n"/>
      <c r="C168" s="5" t="n"/>
      <c r="D168" s="5" t="n"/>
      <c r="E168" s="15" t="n"/>
      <c r="F168" s="5" t="n"/>
      <c r="G168" s="13" t="n"/>
      <c r="H168" s="6">
        <f>IF(C168&amp;""="","",IFERROR(INDEX('المرضى'!$B$6:$B$205,MATCH(C168&amp;"",'المرضى'!$A$6:$A$205,0))&amp;"","كود غير موجود"))</f>
        <v/>
      </c>
      <c r="I168" s="18">
        <f>IF(D168&amp;""="","",IFERROR(INDEX('الأسعار'!$B$6:$B$25,MATCH(D168&amp;"",'الأسعار'!$A$6:$A$25,0)),"سعر غير موجود"))</f>
        <v/>
      </c>
      <c r="J168" s="18">
        <f>IF(A168&amp;""="","",IF(AND(F168="حضر",ISNUMBER(I168)),I168,0))</f>
        <v/>
      </c>
      <c r="K168" s="17">
        <f>IF(ISNUMBER(A168),IF(ISNUMBER(B168),HOUR(B168)*60+MINUTE(B168),0),"")</f>
        <v/>
      </c>
      <c r="L168" s="17">
        <f>IF(AND(ISNUMBER(A168),A168='الإعدادات'!$B$4),COUNTIFS($A$6:$A$1005,'الإعدادات'!$B$4,$K$6:$K$1005,"&lt;"&amp;K168)+COUNTIFS($A$6:A168,'الإعدادات'!$B$4,$K$6:K168,K168),"")</f>
        <v/>
      </c>
      <c r="M168" s="21">
        <f>IF(AND(C168&amp;""&lt;&gt;"",ISNUMBER(G168)),IF(COUNTIFS($C$6:$C$1005,C168&amp;"",$G$6:$G$1005,"&gt;"&amp;G168)=0,1,0),"")</f>
        <v/>
      </c>
      <c r="N168" s="21">
        <f>IF(AND(C168&amp;""&lt;&gt;"",F168="حضر",ISNUMBER(A168)),IF(COUNTIFS($C$6:$C$1005,C168&amp;"",$F$6:$F$1005,"حضر",$A$6:$A$1005,"&gt;"&amp;A168)=0,1,0),"")</f>
        <v/>
      </c>
    </row>
    <row r="169">
      <c r="A169" s="13" t="n"/>
      <c r="B169" s="20" t="n"/>
      <c r="C169" s="5" t="n"/>
      <c r="D169" s="5" t="n"/>
      <c r="E169" s="15" t="n"/>
      <c r="F169" s="5" t="n"/>
      <c r="G169" s="13" t="n"/>
      <c r="H169" s="6">
        <f>IF(C169&amp;""="","",IFERROR(INDEX('المرضى'!$B$6:$B$205,MATCH(C169&amp;"",'المرضى'!$A$6:$A$205,0))&amp;"","كود غير موجود"))</f>
        <v/>
      </c>
      <c r="I169" s="18">
        <f>IF(D169&amp;""="","",IFERROR(INDEX('الأسعار'!$B$6:$B$25,MATCH(D169&amp;"",'الأسعار'!$A$6:$A$25,0)),"سعر غير موجود"))</f>
        <v/>
      </c>
      <c r="J169" s="18">
        <f>IF(A169&amp;""="","",IF(AND(F169="حضر",ISNUMBER(I169)),I169,0))</f>
        <v/>
      </c>
      <c r="K169" s="17">
        <f>IF(ISNUMBER(A169),IF(ISNUMBER(B169),HOUR(B169)*60+MINUTE(B169),0),"")</f>
        <v/>
      </c>
      <c r="L169" s="17">
        <f>IF(AND(ISNUMBER(A169),A169='الإعدادات'!$B$4),COUNTIFS($A$6:$A$1005,'الإعدادات'!$B$4,$K$6:$K$1005,"&lt;"&amp;K169)+COUNTIFS($A$6:A169,'الإعدادات'!$B$4,$K$6:K169,K169),"")</f>
        <v/>
      </c>
      <c r="M169" s="21">
        <f>IF(AND(C169&amp;""&lt;&gt;"",ISNUMBER(G169)),IF(COUNTIFS($C$6:$C$1005,C169&amp;"",$G$6:$G$1005,"&gt;"&amp;G169)=0,1,0),"")</f>
        <v/>
      </c>
      <c r="N169" s="21">
        <f>IF(AND(C169&amp;""&lt;&gt;"",F169="حضر",ISNUMBER(A169)),IF(COUNTIFS($C$6:$C$1005,C169&amp;"",$F$6:$F$1005,"حضر",$A$6:$A$1005,"&gt;"&amp;A169)=0,1,0),"")</f>
        <v/>
      </c>
    </row>
    <row r="170">
      <c r="A170" s="13" t="n"/>
      <c r="B170" s="20" t="n"/>
      <c r="C170" s="5" t="n"/>
      <c r="D170" s="5" t="n"/>
      <c r="E170" s="15" t="n"/>
      <c r="F170" s="5" t="n"/>
      <c r="G170" s="13" t="n"/>
      <c r="H170" s="6">
        <f>IF(C170&amp;""="","",IFERROR(INDEX('المرضى'!$B$6:$B$205,MATCH(C170&amp;"",'المرضى'!$A$6:$A$205,0))&amp;"","كود غير موجود"))</f>
        <v/>
      </c>
      <c r="I170" s="18">
        <f>IF(D170&amp;""="","",IFERROR(INDEX('الأسعار'!$B$6:$B$25,MATCH(D170&amp;"",'الأسعار'!$A$6:$A$25,0)),"سعر غير موجود"))</f>
        <v/>
      </c>
      <c r="J170" s="18">
        <f>IF(A170&amp;""="","",IF(AND(F170="حضر",ISNUMBER(I170)),I170,0))</f>
        <v/>
      </c>
      <c r="K170" s="17">
        <f>IF(ISNUMBER(A170),IF(ISNUMBER(B170),HOUR(B170)*60+MINUTE(B170),0),"")</f>
        <v/>
      </c>
      <c r="L170" s="17">
        <f>IF(AND(ISNUMBER(A170),A170='الإعدادات'!$B$4),COUNTIFS($A$6:$A$1005,'الإعدادات'!$B$4,$K$6:$K$1005,"&lt;"&amp;K170)+COUNTIFS($A$6:A170,'الإعدادات'!$B$4,$K$6:K170,K170),"")</f>
        <v/>
      </c>
      <c r="M170" s="21">
        <f>IF(AND(C170&amp;""&lt;&gt;"",ISNUMBER(G170)),IF(COUNTIFS($C$6:$C$1005,C170&amp;"",$G$6:$G$1005,"&gt;"&amp;G170)=0,1,0),"")</f>
        <v/>
      </c>
      <c r="N170" s="21">
        <f>IF(AND(C170&amp;""&lt;&gt;"",F170="حضر",ISNUMBER(A170)),IF(COUNTIFS($C$6:$C$1005,C170&amp;"",$F$6:$F$1005,"حضر",$A$6:$A$1005,"&gt;"&amp;A170)=0,1,0),"")</f>
        <v/>
      </c>
    </row>
    <row r="171">
      <c r="A171" s="13" t="n"/>
      <c r="B171" s="20" t="n"/>
      <c r="C171" s="5" t="n"/>
      <c r="D171" s="5" t="n"/>
      <c r="E171" s="15" t="n"/>
      <c r="F171" s="5" t="n"/>
      <c r="G171" s="13" t="n"/>
      <c r="H171" s="6">
        <f>IF(C171&amp;""="","",IFERROR(INDEX('المرضى'!$B$6:$B$205,MATCH(C171&amp;"",'المرضى'!$A$6:$A$205,0))&amp;"","كود غير موجود"))</f>
        <v/>
      </c>
      <c r="I171" s="18">
        <f>IF(D171&amp;""="","",IFERROR(INDEX('الأسعار'!$B$6:$B$25,MATCH(D171&amp;"",'الأسعار'!$A$6:$A$25,0)),"سعر غير موجود"))</f>
        <v/>
      </c>
      <c r="J171" s="18">
        <f>IF(A171&amp;""="","",IF(AND(F171="حضر",ISNUMBER(I171)),I171,0))</f>
        <v/>
      </c>
      <c r="K171" s="17">
        <f>IF(ISNUMBER(A171),IF(ISNUMBER(B171),HOUR(B171)*60+MINUTE(B171),0),"")</f>
        <v/>
      </c>
      <c r="L171" s="17">
        <f>IF(AND(ISNUMBER(A171),A171='الإعدادات'!$B$4),COUNTIFS($A$6:$A$1005,'الإعدادات'!$B$4,$K$6:$K$1005,"&lt;"&amp;K171)+COUNTIFS($A$6:A171,'الإعدادات'!$B$4,$K$6:K171,K171),"")</f>
        <v/>
      </c>
      <c r="M171" s="21">
        <f>IF(AND(C171&amp;""&lt;&gt;"",ISNUMBER(G171)),IF(COUNTIFS($C$6:$C$1005,C171&amp;"",$G$6:$G$1005,"&gt;"&amp;G171)=0,1,0),"")</f>
        <v/>
      </c>
      <c r="N171" s="21">
        <f>IF(AND(C171&amp;""&lt;&gt;"",F171="حضر",ISNUMBER(A171)),IF(COUNTIFS($C$6:$C$1005,C171&amp;"",$F$6:$F$1005,"حضر",$A$6:$A$1005,"&gt;"&amp;A171)=0,1,0),"")</f>
        <v/>
      </c>
    </row>
    <row r="172">
      <c r="A172" s="13" t="n"/>
      <c r="B172" s="20" t="n"/>
      <c r="C172" s="5" t="n"/>
      <c r="D172" s="5" t="n"/>
      <c r="E172" s="15" t="n"/>
      <c r="F172" s="5" t="n"/>
      <c r="G172" s="13" t="n"/>
      <c r="H172" s="6">
        <f>IF(C172&amp;""="","",IFERROR(INDEX('المرضى'!$B$6:$B$205,MATCH(C172&amp;"",'المرضى'!$A$6:$A$205,0))&amp;"","كود غير موجود"))</f>
        <v/>
      </c>
      <c r="I172" s="18">
        <f>IF(D172&amp;""="","",IFERROR(INDEX('الأسعار'!$B$6:$B$25,MATCH(D172&amp;"",'الأسعار'!$A$6:$A$25,0)),"سعر غير موجود"))</f>
        <v/>
      </c>
      <c r="J172" s="18">
        <f>IF(A172&amp;""="","",IF(AND(F172="حضر",ISNUMBER(I172)),I172,0))</f>
        <v/>
      </c>
      <c r="K172" s="17">
        <f>IF(ISNUMBER(A172),IF(ISNUMBER(B172),HOUR(B172)*60+MINUTE(B172),0),"")</f>
        <v/>
      </c>
      <c r="L172" s="17">
        <f>IF(AND(ISNUMBER(A172),A172='الإعدادات'!$B$4),COUNTIFS($A$6:$A$1005,'الإعدادات'!$B$4,$K$6:$K$1005,"&lt;"&amp;K172)+COUNTIFS($A$6:A172,'الإعدادات'!$B$4,$K$6:K172,K172),"")</f>
        <v/>
      </c>
      <c r="M172" s="21">
        <f>IF(AND(C172&amp;""&lt;&gt;"",ISNUMBER(G172)),IF(COUNTIFS($C$6:$C$1005,C172&amp;"",$G$6:$G$1005,"&gt;"&amp;G172)=0,1,0),"")</f>
        <v/>
      </c>
      <c r="N172" s="21">
        <f>IF(AND(C172&amp;""&lt;&gt;"",F172="حضر",ISNUMBER(A172)),IF(COUNTIFS($C$6:$C$1005,C172&amp;"",$F$6:$F$1005,"حضر",$A$6:$A$1005,"&gt;"&amp;A172)=0,1,0),"")</f>
        <v/>
      </c>
    </row>
    <row r="173">
      <c r="A173" s="13" t="n"/>
      <c r="B173" s="20" t="n"/>
      <c r="C173" s="5" t="n"/>
      <c r="D173" s="5" t="n"/>
      <c r="E173" s="15" t="n"/>
      <c r="F173" s="5" t="n"/>
      <c r="G173" s="13" t="n"/>
      <c r="H173" s="6">
        <f>IF(C173&amp;""="","",IFERROR(INDEX('المرضى'!$B$6:$B$205,MATCH(C173&amp;"",'المرضى'!$A$6:$A$205,0))&amp;"","كود غير موجود"))</f>
        <v/>
      </c>
      <c r="I173" s="18">
        <f>IF(D173&amp;""="","",IFERROR(INDEX('الأسعار'!$B$6:$B$25,MATCH(D173&amp;"",'الأسعار'!$A$6:$A$25,0)),"سعر غير موجود"))</f>
        <v/>
      </c>
      <c r="J173" s="18">
        <f>IF(A173&amp;""="","",IF(AND(F173="حضر",ISNUMBER(I173)),I173,0))</f>
        <v/>
      </c>
      <c r="K173" s="17">
        <f>IF(ISNUMBER(A173),IF(ISNUMBER(B173),HOUR(B173)*60+MINUTE(B173),0),"")</f>
        <v/>
      </c>
      <c r="L173" s="17">
        <f>IF(AND(ISNUMBER(A173),A173='الإعدادات'!$B$4),COUNTIFS($A$6:$A$1005,'الإعدادات'!$B$4,$K$6:$K$1005,"&lt;"&amp;K173)+COUNTIFS($A$6:A173,'الإعدادات'!$B$4,$K$6:K173,K173),"")</f>
        <v/>
      </c>
      <c r="M173" s="21">
        <f>IF(AND(C173&amp;""&lt;&gt;"",ISNUMBER(G173)),IF(COUNTIFS($C$6:$C$1005,C173&amp;"",$G$6:$G$1005,"&gt;"&amp;G173)=0,1,0),"")</f>
        <v/>
      </c>
      <c r="N173" s="21">
        <f>IF(AND(C173&amp;""&lt;&gt;"",F173="حضر",ISNUMBER(A173)),IF(COUNTIFS($C$6:$C$1005,C173&amp;"",$F$6:$F$1005,"حضر",$A$6:$A$1005,"&gt;"&amp;A173)=0,1,0),"")</f>
        <v/>
      </c>
    </row>
    <row r="174">
      <c r="A174" s="13" t="n"/>
      <c r="B174" s="20" t="n"/>
      <c r="C174" s="5" t="n"/>
      <c r="D174" s="5" t="n"/>
      <c r="E174" s="15" t="n"/>
      <c r="F174" s="5" t="n"/>
      <c r="G174" s="13" t="n"/>
      <c r="H174" s="6">
        <f>IF(C174&amp;""="","",IFERROR(INDEX('المرضى'!$B$6:$B$205,MATCH(C174&amp;"",'المرضى'!$A$6:$A$205,0))&amp;"","كود غير موجود"))</f>
        <v/>
      </c>
      <c r="I174" s="18">
        <f>IF(D174&amp;""="","",IFERROR(INDEX('الأسعار'!$B$6:$B$25,MATCH(D174&amp;"",'الأسعار'!$A$6:$A$25,0)),"سعر غير موجود"))</f>
        <v/>
      </c>
      <c r="J174" s="18">
        <f>IF(A174&amp;""="","",IF(AND(F174="حضر",ISNUMBER(I174)),I174,0))</f>
        <v/>
      </c>
      <c r="K174" s="17">
        <f>IF(ISNUMBER(A174),IF(ISNUMBER(B174),HOUR(B174)*60+MINUTE(B174),0),"")</f>
        <v/>
      </c>
      <c r="L174" s="17">
        <f>IF(AND(ISNUMBER(A174),A174='الإعدادات'!$B$4),COUNTIFS($A$6:$A$1005,'الإعدادات'!$B$4,$K$6:$K$1005,"&lt;"&amp;K174)+COUNTIFS($A$6:A174,'الإعدادات'!$B$4,$K$6:K174,K174),"")</f>
        <v/>
      </c>
      <c r="M174" s="21">
        <f>IF(AND(C174&amp;""&lt;&gt;"",ISNUMBER(G174)),IF(COUNTIFS($C$6:$C$1005,C174&amp;"",$G$6:$G$1005,"&gt;"&amp;G174)=0,1,0),"")</f>
        <v/>
      </c>
      <c r="N174" s="21">
        <f>IF(AND(C174&amp;""&lt;&gt;"",F174="حضر",ISNUMBER(A174)),IF(COUNTIFS($C$6:$C$1005,C174&amp;"",$F$6:$F$1005,"حضر",$A$6:$A$1005,"&gt;"&amp;A174)=0,1,0),"")</f>
        <v/>
      </c>
    </row>
    <row r="175">
      <c r="A175" s="13" t="n"/>
      <c r="B175" s="20" t="n"/>
      <c r="C175" s="5" t="n"/>
      <c r="D175" s="5" t="n"/>
      <c r="E175" s="15" t="n"/>
      <c r="F175" s="5" t="n"/>
      <c r="G175" s="13" t="n"/>
      <c r="H175" s="6">
        <f>IF(C175&amp;""="","",IFERROR(INDEX('المرضى'!$B$6:$B$205,MATCH(C175&amp;"",'المرضى'!$A$6:$A$205,0))&amp;"","كود غير موجود"))</f>
        <v/>
      </c>
      <c r="I175" s="18">
        <f>IF(D175&amp;""="","",IFERROR(INDEX('الأسعار'!$B$6:$B$25,MATCH(D175&amp;"",'الأسعار'!$A$6:$A$25,0)),"سعر غير موجود"))</f>
        <v/>
      </c>
      <c r="J175" s="18">
        <f>IF(A175&amp;""="","",IF(AND(F175="حضر",ISNUMBER(I175)),I175,0))</f>
        <v/>
      </c>
      <c r="K175" s="17">
        <f>IF(ISNUMBER(A175),IF(ISNUMBER(B175),HOUR(B175)*60+MINUTE(B175),0),"")</f>
        <v/>
      </c>
      <c r="L175" s="17">
        <f>IF(AND(ISNUMBER(A175),A175='الإعدادات'!$B$4),COUNTIFS($A$6:$A$1005,'الإعدادات'!$B$4,$K$6:$K$1005,"&lt;"&amp;K175)+COUNTIFS($A$6:A175,'الإعدادات'!$B$4,$K$6:K175,K175),"")</f>
        <v/>
      </c>
      <c r="M175" s="21">
        <f>IF(AND(C175&amp;""&lt;&gt;"",ISNUMBER(G175)),IF(COUNTIFS($C$6:$C$1005,C175&amp;"",$G$6:$G$1005,"&gt;"&amp;G175)=0,1,0),"")</f>
        <v/>
      </c>
      <c r="N175" s="21">
        <f>IF(AND(C175&amp;""&lt;&gt;"",F175="حضر",ISNUMBER(A175)),IF(COUNTIFS($C$6:$C$1005,C175&amp;"",$F$6:$F$1005,"حضر",$A$6:$A$1005,"&gt;"&amp;A175)=0,1,0),"")</f>
        <v/>
      </c>
    </row>
    <row r="176">
      <c r="A176" s="13" t="n"/>
      <c r="B176" s="20" t="n"/>
      <c r="C176" s="5" t="n"/>
      <c r="D176" s="5" t="n"/>
      <c r="E176" s="15" t="n"/>
      <c r="F176" s="5" t="n"/>
      <c r="G176" s="13" t="n"/>
      <c r="H176" s="6">
        <f>IF(C176&amp;""="","",IFERROR(INDEX('المرضى'!$B$6:$B$205,MATCH(C176&amp;"",'المرضى'!$A$6:$A$205,0))&amp;"","كود غير موجود"))</f>
        <v/>
      </c>
      <c r="I176" s="18">
        <f>IF(D176&amp;""="","",IFERROR(INDEX('الأسعار'!$B$6:$B$25,MATCH(D176&amp;"",'الأسعار'!$A$6:$A$25,0)),"سعر غير موجود"))</f>
        <v/>
      </c>
      <c r="J176" s="18">
        <f>IF(A176&amp;""="","",IF(AND(F176="حضر",ISNUMBER(I176)),I176,0))</f>
        <v/>
      </c>
      <c r="K176" s="17">
        <f>IF(ISNUMBER(A176),IF(ISNUMBER(B176),HOUR(B176)*60+MINUTE(B176),0),"")</f>
        <v/>
      </c>
      <c r="L176" s="17">
        <f>IF(AND(ISNUMBER(A176),A176='الإعدادات'!$B$4),COUNTIFS($A$6:$A$1005,'الإعدادات'!$B$4,$K$6:$K$1005,"&lt;"&amp;K176)+COUNTIFS($A$6:A176,'الإعدادات'!$B$4,$K$6:K176,K176),"")</f>
        <v/>
      </c>
      <c r="M176" s="21">
        <f>IF(AND(C176&amp;""&lt;&gt;"",ISNUMBER(G176)),IF(COUNTIFS($C$6:$C$1005,C176&amp;"",$G$6:$G$1005,"&gt;"&amp;G176)=0,1,0),"")</f>
        <v/>
      </c>
      <c r="N176" s="21">
        <f>IF(AND(C176&amp;""&lt;&gt;"",F176="حضر",ISNUMBER(A176)),IF(COUNTIFS($C$6:$C$1005,C176&amp;"",$F$6:$F$1005,"حضر",$A$6:$A$1005,"&gt;"&amp;A176)=0,1,0),"")</f>
        <v/>
      </c>
    </row>
    <row r="177">
      <c r="A177" s="13" t="n"/>
      <c r="B177" s="20" t="n"/>
      <c r="C177" s="5" t="n"/>
      <c r="D177" s="5" t="n"/>
      <c r="E177" s="15" t="n"/>
      <c r="F177" s="5" t="n"/>
      <c r="G177" s="13" t="n"/>
      <c r="H177" s="6">
        <f>IF(C177&amp;""="","",IFERROR(INDEX('المرضى'!$B$6:$B$205,MATCH(C177&amp;"",'المرضى'!$A$6:$A$205,0))&amp;"","كود غير موجود"))</f>
        <v/>
      </c>
      <c r="I177" s="18">
        <f>IF(D177&amp;""="","",IFERROR(INDEX('الأسعار'!$B$6:$B$25,MATCH(D177&amp;"",'الأسعار'!$A$6:$A$25,0)),"سعر غير موجود"))</f>
        <v/>
      </c>
      <c r="J177" s="18">
        <f>IF(A177&amp;""="","",IF(AND(F177="حضر",ISNUMBER(I177)),I177,0))</f>
        <v/>
      </c>
      <c r="K177" s="17">
        <f>IF(ISNUMBER(A177),IF(ISNUMBER(B177),HOUR(B177)*60+MINUTE(B177),0),"")</f>
        <v/>
      </c>
      <c r="L177" s="17">
        <f>IF(AND(ISNUMBER(A177),A177='الإعدادات'!$B$4),COUNTIFS($A$6:$A$1005,'الإعدادات'!$B$4,$K$6:$K$1005,"&lt;"&amp;K177)+COUNTIFS($A$6:A177,'الإعدادات'!$B$4,$K$6:K177,K177),"")</f>
        <v/>
      </c>
      <c r="M177" s="21">
        <f>IF(AND(C177&amp;""&lt;&gt;"",ISNUMBER(G177)),IF(COUNTIFS($C$6:$C$1005,C177&amp;"",$G$6:$G$1005,"&gt;"&amp;G177)=0,1,0),"")</f>
        <v/>
      </c>
      <c r="N177" s="21">
        <f>IF(AND(C177&amp;""&lt;&gt;"",F177="حضر",ISNUMBER(A177)),IF(COUNTIFS($C$6:$C$1005,C177&amp;"",$F$6:$F$1005,"حضر",$A$6:$A$1005,"&gt;"&amp;A177)=0,1,0),"")</f>
        <v/>
      </c>
    </row>
    <row r="178">
      <c r="A178" s="13" t="n"/>
      <c r="B178" s="20" t="n"/>
      <c r="C178" s="5" t="n"/>
      <c r="D178" s="5" t="n"/>
      <c r="E178" s="15" t="n"/>
      <c r="F178" s="5" t="n"/>
      <c r="G178" s="13" t="n"/>
      <c r="H178" s="6">
        <f>IF(C178&amp;""="","",IFERROR(INDEX('المرضى'!$B$6:$B$205,MATCH(C178&amp;"",'المرضى'!$A$6:$A$205,0))&amp;"","كود غير موجود"))</f>
        <v/>
      </c>
      <c r="I178" s="18">
        <f>IF(D178&amp;""="","",IFERROR(INDEX('الأسعار'!$B$6:$B$25,MATCH(D178&amp;"",'الأسعار'!$A$6:$A$25,0)),"سعر غير موجود"))</f>
        <v/>
      </c>
      <c r="J178" s="18">
        <f>IF(A178&amp;""="","",IF(AND(F178="حضر",ISNUMBER(I178)),I178,0))</f>
        <v/>
      </c>
      <c r="K178" s="17">
        <f>IF(ISNUMBER(A178),IF(ISNUMBER(B178),HOUR(B178)*60+MINUTE(B178),0),"")</f>
        <v/>
      </c>
      <c r="L178" s="17">
        <f>IF(AND(ISNUMBER(A178),A178='الإعدادات'!$B$4),COUNTIFS($A$6:$A$1005,'الإعدادات'!$B$4,$K$6:$K$1005,"&lt;"&amp;K178)+COUNTIFS($A$6:A178,'الإعدادات'!$B$4,$K$6:K178,K178),"")</f>
        <v/>
      </c>
      <c r="M178" s="21">
        <f>IF(AND(C178&amp;""&lt;&gt;"",ISNUMBER(G178)),IF(COUNTIFS($C$6:$C$1005,C178&amp;"",$G$6:$G$1005,"&gt;"&amp;G178)=0,1,0),"")</f>
        <v/>
      </c>
      <c r="N178" s="21">
        <f>IF(AND(C178&amp;""&lt;&gt;"",F178="حضر",ISNUMBER(A178)),IF(COUNTIFS($C$6:$C$1005,C178&amp;"",$F$6:$F$1005,"حضر",$A$6:$A$1005,"&gt;"&amp;A178)=0,1,0),"")</f>
        <v/>
      </c>
    </row>
    <row r="179">
      <c r="A179" s="13" t="n"/>
      <c r="B179" s="20" t="n"/>
      <c r="C179" s="5" t="n"/>
      <c r="D179" s="5" t="n"/>
      <c r="E179" s="15" t="n"/>
      <c r="F179" s="5" t="n"/>
      <c r="G179" s="13" t="n"/>
      <c r="H179" s="6">
        <f>IF(C179&amp;""="","",IFERROR(INDEX('المرضى'!$B$6:$B$205,MATCH(C179&amp;"",'المرضى'!$A$6:$A$205,0))&amp;"","كود غير موجود"))</f>
        <v/>
      </c>
      <c r="I179" s="18">
        <f>IF(D179&amp;""="","",IFERROR(INDEX('الأسعار'!$B$6:$B$25,MATCH(D179&amp;"",'الأسعار'!$A$6:$A$25,0)),"سعر غير موجود"))</f>
        <v/>
      </c>
      <c r="J179" s="18">
        <f>IF(A179&amp;""="","",IF(AND(F179="حضر",ISNUMBER(I179)),I179,0))</f>
        <v/>
      </c>
      <c r="K179" s="17">
        <f>IF(ISNUMBER(A179),IF(ISNUMBER(B179),HOUR(B179)*60+MINUTE(B179),0),"")</f>
        <v/>
      </c>
      <c r="L179" s="17">
        <f>IF(AND(ISNUMBER(A179),A179='الإعدادات'!$B$4),COUNTIFS($A$6:$A$1005,'الإعدادات'!$B$4,$K$6:$K$1005,"&lt;"&amp;K179)+COUNTIFS($A$6:A179,'الإعدادات'!$B$4,$K$6:K179,K179),"")</f>
        <v/>
      </c>
      <c r="M179" s="21">
        <f>IF(AND(C179&amp;""&lt;&gt;"",ISNUMBER(G179)),IF(COUNTIFS($C$6:$C$1005,C179&amp;"",$G$6:$G$1005,"&gt;"&amp;G179)=0,1,0),"")</f>
        <v/>
      </c>
      <c r="N179" s="21">
        <f>IF(AND(C179&amp;""&lt;&gt;"",F179="حضر",ISNUMBER(A179)),IF(COUNTIFS($C$6:$C$1005,C179&amp;"",$F$6:$F$1005,"حضر",$A$6:$A$1005,"&gt;"&amp;A179)=0,1,0),"")</f>
        <v/>
      </c>
    </row>
    <row r="180">
      <c r="A180" s="13" t="n"/>
      <c r="B180" s="20" t="n"/>
      <c r="C180" s="5" t="n"/>
      <c r="D180" s="5" t="n"/>
      <c r="E180" s="15" t="n"/>
      <c r="F180" s="5" t="n"/>
      <c r="G180" s="13" t="n"/>
      <c r="H180" s="6">
        <f>IF(C180&amp;""="","",IFERROR(INDEX('المرضى'!$B$6:$B$205,MATCH(C180&amp;"",'المرضى'!$A$6:$A$205,0))&amp;"","كود غير موجود"))</f>
        <v/>
      </c>
      <c r="I180" s="18">
        <f>IF(D180&amp;""="","",IFERROR(INDEX('الأسعار'!$B$6:$B$25,MATCH(D180&amp;"",'الأسعار'!$A$6:$A$25,0)),"سعر غير موجود"))</f>
        <v/>
      </c>
      <c r="J180" s="18">
        <f>IF(A180&amp;""="","",IF(AND(F180="حضر",ISNUMBER(I180)),I180,0))</f>
        <v/>
      </c>
      <c r="K180" s="17">
        <f>IF(ISNUMBER(A180),IF(ISNUMBER(B180),HOUR(B180)*60+MINUTE(B180),0),"")</f>
        <v/>
      </c>
      <c r="L180" s="17">
        <f>IF(AND(ISNUMBER(A180),A180='الإعدادات'!$B$4),COUNTIFS($A$6:$A$1005,'الإعدادات'!$B$4,$K$6:$K$1005,"&lt;"&amp;K180)+COUNTIFS($A$6:A180,'الإعدادات'!$B$4,$K$6:K180,K180),"")</f>
        <v/>
      </c>
      <c r="M180" s="21">
        <f>IF(AND(C180&amp;""&lt;&gt;"",ISNUMBER(G180)),IF(COUNTIFS($C$6:$C$1005,C180&amp;"",$G$6:$G$1005,"&gt;"&amp;G180)=0,1,0),"")</f>
        <v/>
      </c>
      <c r="N180" s="21">
        <f>IF(AND(C180&amp;""&lt;&gt;"",F180="حضر",ISNUMBER(A180)),IF(COUNTIFS($C$6:$C$1005,C180&amp;"",$F$6:$F$1005,"حضر",$A$6:$A$1005,"&gt;"&amp;A180)=0,1,0),"")</f>
        <v/>
      </c>
    </row>
    <row r="181">
      <c r="A181" s="13" t="n"/>
      <c r="B181" s="20" t="n"/>
      <c r="C181" s="5" t="n"/>
      <c r="D181" s="5" t="n"/>
      <c r="E181" s="15" t="n"/>
      <c r="F181" s="5" t="n"/>
      <c r="G181" s="13" t="n"/>
      <c r="H181" s="6">
        <f>IF(C181&amp;""="","",IFERROR(INDEX('المرضى'!$B$6:$B$205,MATCH(C181&amp;"",'المرضى'!$A$6:$A$205,0))&amp;"","كود غير موجود"))</f>
        <v/>
      </c>
      <c r="I181" s="18">
        <f>IF(D181&amp;""="","",IFERROR(INDEX('الأسعار'!$B$6:$B$25,MATCH(D181&amp;"",'الأسعار'!$A$6:$A$25,0)),"سعر غير موجود"))</f>
        <v/>
      </c>
      <c r="J181" s="18">
        <f>IF(A181&amp;""="","",IF(AND(F181="حضر",ISNUMBER(I181)),I181,0))</f>
        <v/>
      </c>
      <c r="K181" s="17">
        <f>IF(ISNUMBER(A181),IF(ISNUMBER(B181),HOUR(B181)*60+MINUTE(B181),0),"")</f>
        <v/>
      </c>
      <c r="L181" s="17">
        <f>IF(AND(ISNUMBER(A181),A181='الإعدادات'!$B$4),COUNTIFS($A$6:$A$1005,'الإعدادات'!$B$4,$K$6:$K$1005,"&lt;"&amp;K181)+COUNTIFS($A$6:A181,'الإعدادات'!$B$4,$K$6:K181,K181),"")</f>
        <v/>
      </c>
      <c r="M181" s="21">
        <f>IF(AND(C181&amp;""&lt;&gt;"",ISNUMBER(G181)),IF(COUNTIFS($C$6:$C$1005,C181&amp;"",$G$6:$G$1005,"&gt;"&amp;G181)=0,1,0),"")</f>
        <v/>
      </c>
      <c r="N181" s="21">
        <f>IF(AND(C181&amp;""&lt;&gt;"",F181="حضر",ISNUMBER(A181)),IF(COUNTIFS($C$6:$C$1005,C181&amp;"",$F$6:$F$1005,"حضر",$A$6:$A$1005,"&gt;"&amp;A181)=0,1,0),"")</f>
        <v/>
      </c>
    </row>
    <row r="182">
      <c r="A182" s="13" t="n"/>
      <c r="B182" s="20" t="n"/>
      <c r="C182" s="5" t="n"/>
      <c r="D182" s="5" t="n"/>
      <c r="E182" s="15" t="n"/>
      <c r="F182" s="5" t="n"/>
      <c r="G182" s="13" t="n"/>
      <c r="H182" s="6">
        <f>IF(C182&amp;""="","",IFERROR(INDEX('المرضى'!$B$6:$B$205,MATCH(C182&amp;"",'المرضى'!$A$6:$A$205,0))&amp;"","كود غير موجود"))</f>
        <v/>
      </c>
      <c r="I182" s="18">
        <f>IF(D182&amp;""="","",IFERROR(INDEX('الأسعار'!$B$6:$B$25,MATCH(D182&amp;"",'الأسعار'!$A$6:$A$25,0)),"سعر غير موجود"))</f>
        <v/>
      </c>
      <c r="J182" s="18">
        <f>IF(A182&amp;""="","",IF(AND(F182="حضر",ISNUMBER(I182)),I182,0))</f>
        <v/>
      </c>
      <c r="K182" s="17">
        <f>IF(ISNUMBER(A182),IF(ISNUMBER(B182),HOUR(B182)*60+MINUTE(B182),0),"")</f>
        <v/>
      </c>
      <c r="L182" s="17">
        <f>IF(AND(ISNUMBER(A182),A182='الإعدادات'!$B$4),COUNTIFS($A$6:$A$1005,'الإعدادات'!$B$4,$K$6:$K$1005,"&lt;"&amp;K182)+COUNTIFS($A$6:A182,'الإعدادات'!$B$4,$K$6:K182,K182),"")</f>
        <v/>
      </c>
      <c r="M182" s="21">
        <f>IF(AND(C182&amp;""&lt;&gt;"",ISNUMBER(G182)),IF(COUNTIFS($C$6:$C$1005,C182&amp;"",$G$6:$G$1005,"&gt;"&amp;G182)=0,1,0),"")</f>
        <v/>
      </c>
      <c r="N182" s="21">
        <f>IF(AND(C182&amp;""&lt;&gt;"",F182="حضر",ISNUMBER(A182)),IF(COUNTIFS($C$6:$C$1005,C182&amp;"",$F$6:$F$1005,"حضر",$A$6:$A$1005,"&gt;"&amp;A182)=0,1,0),"")</f>
        <v/>
      </c>
    </row>
    <row r="183">
      <c r="A183" s="13" t="n"/>
      <c r="B183" s="20" t="n"/>
      <c r="C183" s="5" t="n"/>
      <c r="D183" s="5" t="n"/>
      <c r="E183" s="15" t="n"/>
      <c r="F183" s="5" t="n"/>
      <c r="G183" s="13" t="n"/>
      <c r="H183" s="6">
        <f>IF(C183&amp;""="","",IFERROR(INDEX('المرضى'!$B$6:$B$205,MATCH(C183&amp;"",'المرضى'!$A$6:$A$205,0))&amp;"","كود غير موجود"))</f>
        <v/>
      </c>
      <c r="I183" s="18">
        <f>IF(D183&amp;""="","",IFERROR(INDEX('الأسعار'!$B$6:$B$25,MATCH(D183&amp;"",'الأسعار'!$A$6:$A$25,0)),"سعر غير موجود"))</f>
        <v/>
      </c>
      <c r="J183" s="18">
        <f>IF(A183&amp;""="","",IF(AND(F183="حضر",ISNUMBER(I183)),I183,0))</f>
        <v/>
      </c>
      <c r="K183" s="17">
        <f>IF(ISNUMBER(A183),IF(ISNUMBER(B183),HOUR(B183)*60+MINUTE(B183),0),"")</f>
        <v/>
      </c>
      <c r="L183" s="17">
        <f>IF(AND(ISNUMBER(A183),A183='الإعدادات'!$B$4),COUNTIFS($A$6:$A$1005,'الإعدادات'!$B$4,$K$6:$K$1005,"&lt;"&amp;K183)+COUNTIFS($A$6:A183,'الإعدادات'!$B$4,$K$6:K183,K183),"")</f>
        <v/>
      </c>
      <c r="M183" s="21">
        <f>IF(AND(C183&amp;""&lt;&gt;"",ISNUMBER(G183)),IF(COUNTIFS($C$6:$C$1005,C183&amp;"",$G$6:$G$1005,"&gt;"&amp;G183)=0,1,0),"")</f>
        <v/>
      </c>
      <c r="N183" s="21">
        <f>IF(AND(C183&amp;""&lt;&gt;"",F183="حضر",ISNUMBER(A183)),IF(COUNTIFS($C$6:$C$1005,C183&amp;"",$F$6:$F$1005,"حضر",$A$6:$A$1005,"&gt;"&amp;A183)=0,1,0),"")</f>
        <v/>
      </c>
    </row>
    <row r="184">
      <c r="A184" s="13" t="n"/>
      <c r="B184" s="20" t="n"/>
      <c r="C184" s="5" t="n"/>
      <c r="D184" s="5" t="n"/>
      <c r="E184" s="15" t="n"/>
      <c r="F184" s="5" t="n"/>
      <c r="G184" s="13" t="n"/>
      <c r="H184" s="6">
        <f>IF(C184&amp;""="","",IFERROR(INDEX('المرضى'!$B$6:$B$205,MATCH(C184&amp;"",'المرضى'!$A$6:$A$205,0))&amp;"","كود غير موجود"))</f>
        <v/>
      </c>
      <c r="I184" s="18">
        <f>IF(D184&amp;""="","",IFERROR(INDEX('الأسعار'!$B$6:$B$25,MATCH(D184&amp;"",'الأسعار'!$A$6:$A$25,0)),"سعر غير موجود"))</f>
        <v/>
      </c>
      <c r="J184" s="18">
        <f>IF(A184&amp;""="","",IF(AND(F184="حضر",ISNUMBER(I184)),I184,0))</f>
        <v/>
      </c>
      <c r="K184" s="17">
        <f>IF(ISNUMBER(A184),IF(ISNUMBER(B184),HOUR(B184)*60+MINUTE(B184),0),"")</f>
        <v/>
      </c>
      <c r="L184" s="17">
        <f>IF(AND(ISNUMBER(A184),A184='الإعدادات'!$B$4),COUNTIFS($A$6:$A$1005,'الإعدادات'!$B$4,$K$6:$K$1005,"&lt;"&amp;K184)+COUNTIFS($A$6:A184,'الإعدادات'!$B$4,$K$6:K184,K184),"")</f>
        <v/>
      </c>
      <c r="M184" s="21">
        <f>IF(AND(C184&amp;""&lt;&gt;"",ISNUMBER(G184)),IF(COUNTIFS($C$6:$C$1005,C184&amp;"",$G$6:$G$1005,"&gt;"&amp;G184)=0,1,0),"")</f>
        <v/>
      </c>
      <c r="N184" s="21">
        <f>IF(AND(C184&amp;""&lt;&gt;"",F184="حضر",ISNUMBER(A184)),IF(COUNTIFS($C$6:$C$1005,C184&amp;"",$F$6:$F$1005,"حضر",$A$6:$A$1005,"&gt;"&amp;A184)=0,1,0),"")</f>
        <v/>
      </c>
    </row>
    <row r="185">
      <c r="A185" s="13" t="n"/>
      <c r="B185" s="20" t="n"/>
      <c r="C185" s="5" t="n"/>
      <c r="D185" s="5" t="n"/>
      <c r="E185" s="15" t="n"/>
      <c r="F185" s="5" t="n"/>
      <c r="G185" s="13" t="n"/>
      <c r="H185" s="6">
        <f>IF(C185&amp;""="","",IFERROR(INDEX('المرضى'!$B$6:$B$205,MATCH(C185&amp;"",'المرضى'!$A$6:$A$205,0))&amp;"","كود غير موجود"))</f>
        <v/>
      </c>
      <c r="I185" s="18">
        <f>IF(D185&amp;""="","",IFERROR(INDEX('الأسعار'!$B$6:$B$25,MATCH(D185&amp;"",'الأسعار'!$A$6:$A$25,0)),"سعر غير موجود"))</f>
        <v/>
      </c>
      <c r="J185" s="18">
        <f>IF(A185&amp;""="","",IF(AND(F185="حضر",ISNUMBER(I185)),I185,0))</f>
        <v/>
      </c>
      <c r="K185" s="17">
        <f>IF(ISNUMBER(A185),IF(ISNUMBER(B185),HOUR(B185)*60+MINUTE(B185),0),"")</f>
        <v/>
      </c>
      <c r="L185" s="17">
        <f>IF(AND(ISNUMBER(A185),A185='الإعدادات'!$B$4),COUNTIFS($A$6:$A$1005,'الإعدادات'!$B$4,$K$6:$K$1005,"&lt;"&amp;K185)+COUNTIFS($A$6:A185,'الإعدادات'!$B$4,$K$6:K185,K185),"")</f>
        <v/>
      </c>
      <c r="M185" s="21">
        <f>IF(AND(C185&amp;""&lt;&gt;"",ISNUMBER(G185)),IF(COUNTIFS($C$6:$C$1005,C185&amp;"",$G$6:$G$1005,"&gt;"&amp;G185)=0,1,0),"")</f>
        <v/>
      </c>
      <c r="N185" s="21">
        <f>IF(AND(C185&amp;""&lt;&gt;"",F185="حضر",ISNUMBER(A185)),IF(COUNTIFS($C$6:$C$1005,C185&amp;"",$F$6:$F$1005,"حضر",$A$6:$A$1005,"&gt;"&amp;A185)=0,1,0),"")</f>
        <v/>
      </c>
    </row>
    <row r="186">
      <c r="A186" s="13" t="n"/>
      <c r="B186" s="20" t="n"/>
      <c r="C186" s="5" t="n"/>
      <c r="D186" s="5" t="n"/>
      <c r="E186" s="15" t="n"/>
      <c r="F186" s="5" t="n"/>
      <c r="G186" s="13" t="n"/>
      <c r="H186" s="6">
        <f>IF(C186&amp;""="","",IFERROR(INDEX('المرضى'!$B$6:$B$205,MATCH(C186&amp;"",'المرضى'!$A$6:$A$205,0))&amp;"","كود غير موجود"))</f>
        <v/>
      </c>
      <c r="I186" s="18">
        <f>IF(D186&amp;""="","",IFERROR(INDEX('الأسعار'!$B$6:$B$25,MATCH(D186&amp;"",'الأسعار'!$A$6:$A$25,0)),"سعر غير موجود"))</f>
        <v/>
      </c>
      <c r="J186" s="18">
        <f>IF(A186&amp;""="","",IF(AND(F186="حضر",ISNUMBER(I186)),I186,0))</f>
        <v/>
      </c>
      <c r="K186" s="17">
        <f>IF(ISNUMBER(A186),IF(ISNUMBER(B186),HOUR(B186)*60+MINUTE(B186),0),"")</f>
        <v/>
      </c>
      <c r="L186" s="17">
        <f>IF(AND(ISNUMBER(A186),A186='الإعدادات'!$B$4),COUNTIFS($A$6:$A$1005,'الإعدادات'!$B$4,$K$6:$K$1005,"&lt;"&amp;K186)+COUNTIFS($A$6:A186,'الإعدادات'!$B$4,$K$6:K186,K186),"")</f>
        <v/>
      </c>
      <c r="M186" s="21">
        <f>IF(AND(C186&amp;""&lt;&gt;"",ISNUMBER(G186)),IF(COUNTIFS($C$6:$C$1005,C186&amp;"",$G$6:$G$1005,"&gt;"&amp;G186)=0,1,0),"")</f>
        <v/>
      </c>
      <c r="N186" s="21">
        <f>IF(AND(C186&amp;""&lt;&gt;"",F186="حضر",ISNUMBER(A186)),IF(COUNTIFS($C$6:$C$1005,C186&amp;"",$F$6:$F$1005,"حضر",$A$6:$A$1005,"&gt;"&amp;A186)=0,1,0),"")</f>
        <v/>
      </c>
    </row>
    <row r="187">
      <c r="A187" s="13" t="n"/>
      <c r="B187" s="20" t="n"/>
      <c r="C187" s="5" t="n"/>
      <c r="D187" s="5" t="n"/>
      <c r="E187" s="15" t="n"/>
      <c r="F187" s="5" t="n"/>
      <c r="G187" s="13" t="n"/>
      <c r="H187" s="6">
        <f>IF(C187&amp;""="","",IFERROR(INDEX('المرضى'!$B$6:$B$205,MATCH(C187&amp;"",'المرضى'!$A$6:$A$205,0))&amp;"","كود غير موجود"))</f>
        <v/>
      </c>
      <c r="I187" s="18">
        <f>IF(D187&amp;""="","",IFERROR(INDEX('الأسعار'!$B$6:$B$25,MATCH(D187&amp;"",'الأسعار'!$A$6:$A$25,0)),"سعر غير موجود"))</f>
        <v/>
      </c>
      <c r="J187" s="18">
        <f>IF(A187&amp;""="","",IF(AND(F187="حضر",ISNUMBER(I187)),I187,0))</f>
        <v/>
      </c>
      <c r="K187" s="17">
        <f>IF(ISNUMBER(A187),IF(ISNUMBER(B187),HOUR(B187)*60+MINUTE(B187),0),"")</f>
        <v/>
      </c>
      <c r="L187" s="17">
        <f>IF(AND(ISNUMBER(A187),A187='الإعدادات'!$B$4),COUNTIFS($A$6:$A$1005,'الإعدادات'!$B$4,$K$6:$K$1005,"&lt;"&amp;K187)+COUNTIFS($A$6:A187,'الإعدادات'!$B$4,$K$6:K187,K187),"")</f>
        <v/>
      </c>
      <c r="M187" s="21">
        <f>IF(AND(C187&amp;""&lt;&gt;"",ISNUMBER(G187)),IF(COUNTIFS($C$6:$C$1005,C187&amp;"",$G$6:$G$1005,"&gt;"&amp;G187)=0,1,0),"")</f>
        <v/>
      </c>
      <c r="N187" s="21">
        <f>IF(AND(C187&amp;""&lt;&gt;"",F187="حضر",ISNUMBER(A187)),IF(COUNTIFS($C$6:$C$1005,C187&amp;"",$F$6:$F$1005,"حضر",$A$6:$A$1005,"&gt;"&amp;A187)=0,1,0),"")</f>
        <v/>
      </c>
    </row>
    <row r="188">
      <c r="A188" s="13" t="n"/>
      <c r="B188" s="20" t="n"/>
      <c r="C188" s="5" t="n"/>
      <c r="D188" s="5" t="n"/>
      <c r="E188" s="15" t="n"/>
      <c r="F188" s="5" t="n"/>
      <c r="G188" s="13" t="n"/>
      <c r="H188" s="6">
        <f>IF(C188&amp;""="","",IFERROR(INDEX('المرضى'!$B$6:$B$205,MATCH(C188&amp;"",'المرضى'!$A$6:$A$205,0))&amp;"","كود غير موجود"))</f>
        <v/>
      </c>
      <c r="I188" s="18">
        <f>IF(D188&amp;""="","",IFERROR(INDEX('الأسعار'!$B$6:$B$25,MATCH(D188&amp;"",'الأسعار'!$A$6:$A$25,0)),"سعر غير موجود"))</f>
        <v/>
      </c>
      <c r="J188" s="18">
        <f>IF(A188&amp;""="","",IF(AND(F188="حضر",ISNUMBER(I188)),I188,0))</f>
        <v/>
      </c>
      <c r="K188" s="17">
        <f>IF(ISNUMBER(A188),IF(ISNUMBER(B188),HOUR(B188)*60+MINUTE(B188),0),"")</f>
        <v/>
      </c>
      <c r="L188" s="17">
        <f>IF(AND(ISNUMBER(A188),A188='الإعدادات'!$B$4),COUNTIFS($A$6:$A$1005,'الإعدادات'!$B$4,$K$6:$K$1005,"&lt;"&amp;K188)+COUNTIFS($A$6:A188,'الإعدادات'!$B$4,$K$6:K188,K188),"")</f>
        <v/>
      </c>
      <c r="M188" s="21">
        <f>IF(AND(C188&amp;""&lt;&gt;"",ISNUMBER(G188)),IF(COUNTIFS($C$6:$C$1005,C188&amp;"",$G$6:$G$1005,"&gt;"&amp;G188)=0,1,0),"")</f>
        <v/>
      </c>
      <c r="N188" s="21">
        <f>IF(AND(C188&amp;""&lt;&gt;"",F188="حضر",ISNUMBER(A188)),IF(COUNTIFS($C$6:$C$1005,C188&amp;"",$F$6:$F$1005,"حضر",$A$6:$A$1005,"&gt;"&amp;A188)=0,1,0),"")</f>
        <v/>
      </c>
    </row>
    <row r="189">
      <c r="A189" s="13" t="n"/>
      <c r="B189" s="20" t="n"/>
      <c r="C189" s="5" t="n"/>
      <c r="D189" s="5" t="n"/>
      <c r="E189" s="15" t="n"/>
      <c r="F189" s="5" t="n"/>
      <c r="G189" s="13" t="n"/>
      <c r="H189" s="6">
        <f>IF(C189&amp;""="","",IFERROR(INDEX('المرضى'!$B$6:$B$205,MATCH(C189&amp;"",'المرضى'!$A$6:$A$205,0))&amp;"","كود غير موجود"))</f>
        <v/>
      </c>
      <c r="I189" s="18">
        <f>IF(D189&amp;""="","",IFERROR(INDEX('الأسعار'!$B$6:$B$25,MATCH(D189&amp;"",'الأسعار'!$A$6:$A$25,0)),"سعر غير موجود"))</f>
        <v/>
      </c>
      <c r="J189" s="18">
        <f>IF(A189&amp;""="","",IF(AND(F189="حضر",ISNUMBER(I189)),I189,0))</f>
        <v/>
      </c>
      <c r="K189" s="17">
        <f>IF(ISNUMBER(A189),IF(ISNUMBER(B189),HOUR(B189)*60+MINUTE(B189),0),"")</f>
        <v/>
      </c>
      <c r="L189" s="17">
        <f>IF(AND(ISNUMBER(A189),A189='الإعدادات'!$B$4),COUNTIFS($A$6:$A$1005,'الإعدادات'!$B$4,$K$6:$K$1005,"&lt;"&amp;K189)+COUNTIFS($A$6:A189,'الإعدادات'!$B$4,$K$6:K189,K189),"")</f>
        <v/>
      </c>
      <c r="M189" s="21">
        <f>IF(AND(C189&amp;""&lt;&gt;"",ISNUMBER(G189)),IF(COUNTIFS($C$6:$C$1005,C189&amp;"",$G$6:$G$1005,"&gt;"&amp;G189)=0,1,0),"")</f>
        <v/>
      </c>
      <c r="N189" s="21">
        <f>IF(AND(C189&amp;""&lt;&gt;"",F189="حضر",ISNUMBER(A189)),IF(COUNTIFS($C$6:$C$1005,C189&amp;"",$F$6:$F$1005,"حضر",$A$6:$A$1005,"&gt;"&amp;A189)=0,1,0),"")</f>
        <v/>
      </c>
    </row>
    <row r="190">
      <c r="A190" s="13" t="n"/>
      <c r="B190" s="20" t="n"/>
      <c r="C190" s="5" t="n"/>
      <c r="D190" s="5" t="n"/>
      <c r="E190" s="15" t="n"/>
      <c r="F190" s="5" t="n"/>
      <c r="G190" s="13" t="n"/>
      <c r="H190" s="6">
        <f>IF(C190&amp;""="","",IFERROR(INDEX('المرضى'!$B$6:$B$205,MATCH(C190&amp;"",'المرضى'!$A$6:$A$205,0))&amp;"","كود غير موجود"))</f>
        <v/>
      </c>
      <c r="I190" s="18">
        <f>IF(D190&amp;""="","",IFERROR(INDEX('الأسعار'!$B$6:$B$25,MATCH(D190&amp;"",'الأسعار'!$A$6:$A$25,0)),"سعر غير موجود"))</f>
        <v/>
      </c>
      <c r="J190" s="18">
        <f>IF(A190&amp;""="","",IF(AND(F190="حضر",ISNUMBER(I190)),I190,0))</f>
        <v/>
      </c>
      <c r="K190" s="17">
        <f>IF(ISNUMBER(A190),IF(ISNUMBER(B190),HOUR(B190)*60+MINUTE(B190),0),"")</f>
        <v/>
      </c>
      <c r="L190" s="17">
        <f>IF(AND(ISNUMBER(A190),A190='الإعدادات'!$B$4),COUNTIFS($A$6:$A$1005,'الإعدادات'!$B$4,$K$6:$K$1005,"&lt;"&amp;K190)+COUNTIFS($A$6:A190,'الإعدادات'!$B$4,$K$6:K190,K190),"")</f>
        <v/>
      </c>
      <c r="M190" s="21">
        <f>IF(AND(C190&amp;""&lt;&gt;"",ISNUMBER(G190)),IF(COUNTIFS($C$6:$C$1005,C190&amp;"",$G$6:$G$1005,"&gt;"&amp;G190)=0,1,0),"")</f>
        <v/>
      </c>
      <c r="N190" s="21">
        <f>IF(AND(C190&amp;""&lt;&gt;"",F190="حضر",ISNUMBER(A190)),IF(COUNTIFS($C$6:$C$1005,C190&amp;"",$F$6:$F$1005,"حضر",$A$6:$A$1005,"&gt;"&amp;A190)=0,1,0),"")</f>
        <v/>
      </c>
    </row>
    <row r="191">
      <c r="A191" s="13" t="n"/>
      <c r="B191" s="20" t="n"/>
      <c r="C191" s="5" t="n"/>
      <c r="D191" s="5" t="n"/>
      <c r="E191" s="15" t="n"/>
      <c r="F191" s="5" t="n"/>
      <c r="G191" s="13" t="n"/>
      <c r="H191" s="6">
        <f>IF(C191&amp;""="","",IFERROR(INDEX('المرضى'!$B$6:$B$205,MATCH(C191&amp;"",'المرضى'!$A$6:$A$205,0))&amp;"","كود غير موجود"))</f>
        <v/>
      </c>
      <c r="I191" s="18">
        <f>IF(D191&amp;""="","",IFERROR(INDEX('الأسعار'!$B$6:$B$25,MATCH(D191&amp;"",'الأسعار'!$A$6:$A$25,0)),"سعر غير موجود"))</f>
        <v/>
      </c>
      <c r="J191" s="18">
        <f>IF(A191&amp;""="","",IF(AND(F191="حضر",ISNUMBER(I191)),I191,0))</f>
        <v/>
      </c>
      <c r="K191" s="17">
        <f>IF(ISNUMBER(A191),IF(ISNUMBER(B191),HOUR(B191)*60+MINUTE(B191),0),"")</f>
        <v/>
      </c>
      <c r="L191" s="17">
        <f>IF(AND(ISNUMBER(A191),A191='الإعدادات'!$B$4),COUNTIFS($A$6:$A$1005,'الإعدادات'!$B$4,$K$6:$K$1005,"&lt;"&amp;K191)+COUNTIFS($A$6:A191,'الإعدادات'!$B$4,$K$6:K191,K191),"")</f>
        <v/>
      </c>
      <c r="M191" s="21">
        <f>IF(AND(C191&amp;""&lt;&gt;"",ISNUMBER(G191)),IF(COUNTIFS($C$6:$C$1005,C191&amp;"",$G$6:$G$1005,"&gt;"&amp;G191)=0,1,0),"")</f>
        <v/>
      </c>
      <c r="N191" s="21">
        <f>IF(AND(C191&amp;""&lt;&gt;"",F191="حضر",ISNUMBER(A191)),IF(COUNTIFS($C$6:$C$1005,C191&amp;"",$F$6:$F$1005,"حضر",$A$6:$A$1005,"&gt;"&amp;A191)=0,1,0),"")</f>
        <v/>
      </c>
    </row>
    <row r="192">
      <c r="A192" s="13" t="n"/>
      <c r="B192" s="20" t="n"/>
      <c r="C192" s="5" t="n"/>
      <c r="D192" s="5" t="n"/>
      <c r="E192" s="15" t="n"/>
      <c r="F192" s="5" t="n"/>
      <c r="G192" s="13" t="n"/>
      <c r="H192" s="6">
        <f>IF(C192&amp;""="","",IFERROR(INDEX('المرضى'!$B$6:$B$205,MATCH(C192&amp;"",'المرضى'!$A$6:$A$205,0))&amp;"","كود غير موجود"))</f>
        <v/>
      </c>
      <c r="I192" s="18">
        <f>IF(D192&amp;""="","",IFERROR(INDEX('الأسعار'!$B$6:$B$25,MATCH(D192&amp;"",'الأسعار'!$A$6:$A$25,0)),"سعر غير موجود"))</f>
        <v/>
      </c>
      <c r="J192" s="18">
        <f>IF(A192&amp;""="","",IF(AND(F192="حضر",ISNUMBER(I192)),I192,0))</f>
        <v/>
      </c>
      <c r="K192" s="17">
        <f>IF(ISNUMBER(A192),IF(ISNUMBER(B192),HOUR(B192)*60+MINUTE(B192),0),"")</f>
        <v/>
      </c>
      <c r="L192" s="17">
        <f>IF(AND(ISNUMBER(A192),A192='الإعدادات'!$B$4),COUNTIFS($A$6:$A$1005,'الإعدادات'!$B$4,$K$6:$K$1005,"&lt;"&amp;K192)+COUNTIFS($A$6:A192,'الإعدادات'!$B$4,$K$6:K192,K192),"")</f>
        <v/>
      </c>
      <c r="M192" s="21">
        <f>IF(AND(C192&amp;""&lt;&gt;"",ISNUMBER(G192)),IF(COUNTIFS($C$6:$C$1005,C192&amp;"",$G$6:$G$1005,"&gt;"&amp;G192)=0,1,0),"")</f>
        <v/>
      </c>
      <c r="N192" s="21">
        <f>IF(AND(C192&amp;""&lt;&gt;"",F192="حضر",ISNUMBER(A192)),IF(COUNTIFS($C$6:$C$1005,C192&amp;"",$F$6:$F$1005,"حضر",$A$6:$A$1005,"&gt;"&amp;A192)=0,1,0),"")</f>
        <v/>
      </c>
    </row>
    <row r="193">
      <c r="A193" s="13" t="n"/>
      <c r="B193" s="20" t="n"/>
      <c r="C193" s="5" t="n"/>
      <c r="D193" s="5" t="n"/>
      <c r="E193" s="15" t="n"/>
      <c r="F193" s="5" t="n"/>
      <c r="G193" s="13" t="n"/>
      <c r="H193" s="6">
        <f>IF(C193&amp;""="","",IFERROR(INDEX('المرضى'!$B$6:$B$205,MATCH(C193&amp;"",'المرضى'!$A$6:$A$205,0))&amp;"","كود غير موجود"))</f>
        <v/>
      </c>
      <c r="I193" s="18">
        <f>IF(D193&amp;""="","",IFERROR(INDEX('الأسعار'!$B$6:$B$25,MATCH(D193&amp;"",'الأسعار'!$A$6:$A$25,0)),"سعر غير موجود"))</f>
        <v/>
      </c>
      <c r="J193" s="18">
        <f>IF(A193&amp;""="","",IF(AND(F193="حضر",ISNUMBER(I193)),I193,0))</f>
        <v/>
      </c>
      <c r="K193" s="17">
        <f>IF(ISNUMBER(A193),IF(ISNUMBER(B193),HOUR(B193)*60+MINUTE(B193),0),"")</f>
        <v/>
      </c>
      <c r="L193" s="17">
        <f>IF(AND(ISNUMBER(A193),A193='الإعدادات'!$B$4),COUNTIFS($A$6:$A$1005,'الإعدادات'!$B$4,$K$6:$K$1005,"&lt;"&amp;K193)+COUNTIFS($A$6:A193,'الإعدادات'!$B$4,$K$6:K193,K193),"")</f>
        <v/>
      </c>
      <c r="M193" s="21">
        <f>IF(AND(C193&amp;""&lt;&gt;"",ISNUMBER(G193)),IF(COUNTIFS($C$6:$C$1005,C193&amp;"",$G$6:$G$1005,"&gt;"&amp;G193)=0,1,0),"")</f>
        <v/>
      </c>
      <c r="N193" s="21">
        <f>IF(AND(C193&amp;""&lt;&gt;"",F193="حضر",ISNUMBER(A193)),IF(COUNTIFS($C$6:$C$1005,C193&amp;"",$F$6:$F$1005,"حضر",$A$6:$A$1005,"&gt;"&amp;A193)=0,1,0),"")</f>
        <v/>
      </c>
    </row>
    <row r="194">
      <c r="A194" s="13" t="n"/>
      <c r="B194" s="20" t="n"/>
      <c r="C194" s="5" t="n"/>
      <c r="D194" s="5" t="n"/>
      <c r="E194" s="15" t="n"/>
      <c r="F194" s="5" t="n"/>
      <c r="G194" s="13" t="n"/>
      <c r="H194" s="6">
        <f>IF(C194&amp;""="","",IFERROR(INDEX('المرضى'!$B$6:$B$205,MATCH(C194&amp;"",'المرضى'!$A$6:$A$205,0))&amp;"","كود غير موجود"))</f>
        <v/>
      </c>
      <c r="I194" s="18">
        <f>IF(D194&amp;""="","",IFERROR(INDEX('الأسعار'!$B$6:$B$25,MATCH(D194&amp;"",'الأسعار'!$A$6:$A$25,0)),"سعر غير موجود"))</f>
        <v/>
      </c>
      <c r="J194" s="18">
        <f>IF(A194&amp;""="","",IF(AND(F194="حضر",ISNUMBER(I194)),I194,0))</f>
        <v/>
      </c>
      <c r="K194" s="17">
        <f>IF(ISNUMBER(A194),IF(ISNUMBER(B194),HOUR(B194)*60+MINUTE(B194),0),"")</f>
        <v/>
      </c>
      <c r="L194" s="17">
        <f>IF(AND(ISNUMBER(A194),A194='الإعدادات'!$B$4),COUNTIFS($A$6:$A$1005,'الإعدادات'!$B$4,$K$6:$K$1005,"&lt;"&amp;K194)+COUNTIFS($A$6:A194,'الإعدادات'!$B$4,$K$6:K194,K194),"")</f>
        <v/>
      </c>
      <c r="M194" s="21">
        <f>IF(AND(C194&amp;""&lt;&gt;"",ISNUMBER(G194)),IF(COUNTIFS($C$6:$C$1005,C194&amp;"",$G$6:$G$1005,"&gt;"&amp;G194)=0,1,0),"")</f>
        <v/>
      </c>
      <c r="N194" s="21">
        <f>IF(AND(C194&amp;""&lt;&gt;"",F194="حضر",ISNUMBER(A194)),IF(COUNTIFS($C$6:$C$1005,C194&amp;"",$F$6:$F$1005,"حضر",$A$6:$A$1005,"&gt;"&amp;A194)=0,1,0),"")</f>
        <v/>
      </c>
    </row>
    <row r="195">
      <c r="A195" s="13" t="n"/>
      <c r="B195" s="20" t="n"/>
      <c r="C195" s="5" t="n"/>
      <c r="D195" s="5" t="n"/>
      <c r="E195" s="15" t="n"/>
      <c r="F195" s="5" t="n"/>
      <c r="G195" s="13" t="n"/>
      <c r="H195" s="6">
        <f>IF(C195&amp;""="","",IFERROR(INDEX('المرضى'!$B$6:$B$205,MATCH(C195&amp;"",'المرضى'!$A$6:$A$205,0))&amp;"","كود غير موجود"))</f>
        <v/>
      </c>
      <c r="I195" s="18">
        <f>IF(D195&amp;""="","",IFERROR(INDEX('الأسعار'!$B$6:$B$25,MATCH(D195&amp;"",'الأسعار'!$A$6:$A$25,0)),"سعر غير موجود"))</f>
        <v/>
      </c>
      <c r="J195" s="18">
        <f>IF(A195&amp;""="","",IF(AND(F195="حضر",ISNUMBER(I195)),I195,0))</f>
        <v/>
      </c>
      <c r="K195" s="17">
        <f>IF(ISNUMBER(A195),IF(ISNUMBER(B195),HOUR(B195)*60+MINUTE(B195),0),"")</f>
        <v/>
      </c>
      <c r="L195" s="17">
        <f>IF(AND(ISNUMBER(A195),A195='الإعدادات'!$B$4),COUNTIFS($A$6:$A$1005,'الإعدادات'!$B$4,$K$6:$K$1005,"&lt;"&amp;K195)+COUNTIFS($A$6:A195,'الإعدادات'!$B$4,$K$6:K195,K195),"")</f>
        <v/>
      </c>
      <c r="M195" s="21">
        <f>IF(AND(C195&amp;""&lt;&gt;"",ISNUMBER(G195)),IF(COUNTIFS($C$6:$C$1005,C195&amp;"",$G$6:$G$1005,"&gt;"&amp;G195)=0,1,0),"")</f>
        <v/>
      </c>
      <c r="N195" s="21">
        <f>IF(AND(C195&amp;""&lt;&gt;"",F195="حضر",ISNUMBER(A195)),IF(COUNTIFS($C$6:$C$1005,C195&amp;"",$F$6:$F$1005,"حضر",$A$6:$A$1005,"&gt;"&amp;A195)=0,1,0),"")</f>
        <v/>
      </c>
    </row>
    <row r="196">
      <c r="A196" s="13" t="n"/>
      <c r="B196" s="20" t="n"/>
      <c r="C196" s="5" t="n"/>
      <c r="D196" s="5" t="n"/>
      <c r="E196" s="15" t="n"/>
      <c r="F196" s="5" t="n"/>
      <c r="G196" s="13" t="n"/>
      <c r="H196" s="6">
        <f>IF(C196&amp;""="","",IFERROR(INDEX('المرضى'!$B$6:$B$205,MATCH(C196&amp;"",'المرضى'!$A$6:$A$205,0))&amp;"","كود غير موجود"))</f>
        <v/>
      </c>
      <c r="I196" s="18">
        <f>IF(D196&amp;""="","",IFERROR(INDEX('الأسعار'!$B$6:$B$25,MATCH(D196&amp;"",'الأسعار'!$A$6:$A$25,0)),"سعر غير موجود"))</f>
        <v/>
      </c>
      <c r="J196" s="18">
        <f>IF(A196&amp;""="","",IF(AND(F196="حضر",ISNUMBER(I196)),I196,0))</f>
        <v/>
      </c>
      <c r="K196" s="17">
        <f>IF(ISNUMBER(A196),IF(ISNUMBER(B196),HOUR(B196)*60+MINUTE(B196),0),"")</f>
        <v/>
      </c>
      <c r="L196" s="17">
        <f>IF(AND(ISNUMBER(A196),A196='الإعدادات'!$B$4),COUNTIFS($A$6:$A$1005,'الإعدادات'!$B$4,$K$6:$K$1005,"&lt;"&amp;K196)+COUNTIFS($A$6:A196,'الإعدادات'!$B$4,$K$6:K196,K196),"")</f>
        <v/>
      </c>
      <c r="M196" s="21">
        <f>IF(AND(C196&amp;""&lt;&gt;"",ISNUMBER(G196)),IF(COUNTIFS($C$6:$C$1005,C196&amp;"",$G$6:$G$1005,"&gt;"&amp;G196)=0,1,0),"")</f>
        <v/>
      </c>
      <c r="N196" s="21">
        <f>IF(AND(C196&amp;""&lt;&gt;"",F196="حضر",ISNUMBER(A196)),IF(COUNTIFS($C$6:$C$1005,C196&amp;"",$F$6:$F$1005,"حضر",$A$6:$A$1005,"&gt;"&amp;A196)=0,1,0),"")</f>
        <v/>
      </c>
    </row>
    <row r="197">
      <c r="A197" s="13" t="n"/>
      <c r="B197" s="20" t="n"/>
      <c r="C197" s="5" t="n"/>
      <c r="D197" s="5" t="n"/>
      <c r="E197" s="15" t="n"/>
      <c r="F197" s="5" t="n"/>
      <c r="G197" s="13" t="n"/>
      <c r="H197" s="6">
        <f>IF(C197&amp;""="","",IFERROR(INDEX('المرضى'!$B$6:$B$205,MATCH(C197&amp;"",'المرضى'!$A$6:$A$205,0))&amp;"","كود غير موجود"))</f>
        <v/>
      </c>
      <c r="I197" s="18">
        <f>IF(D197&amp;""="","",IFERROR(INDEX('الأسعار'!$B$6:$B$25,MATCH(D197&amp;"",'الأسعار'!$A$6:$A$25,0)),"سعر غير موجود"))</f>
        <v/>
      </c>
      <c r="J197" s="18">
        <f>IF(A197&amp;""="","",IF(AND(F197="حضر",ISNUMBER(I197)),I197,0))</f>
        <v/>
      </c>
      <c r="K197" s="17">
        <f>IF(ISNUMBER(A197),IF(ISNUMBER(B197),HOUR(B197)*60+MINUTE(B197),0),"")</f>
        <v/>
      </c>
      <c r="L197" s="17">
        <f>IF(AND(ISNUMBER(A197),A197='الإعدادات'!$B$4),COUNTIFS($A$6:$A$1005,'الإعدادات'!$B$4,$K$6:$K$1005,"&lt;"&amp;K197)+COUNTIFS($A$6:A197,'الإعدادات'!$B$4,$K$6:K197,K197),"")</f>
        <v/>
      </c>
      <c r="M197" s="21">
        <f>IF(AND(C197&amp;""&lt;&gt;"",ISNUMBER(G197)),IF(COUNTIFS($C$6:$C$1005,C197&amp;"",$G$6:$G$1005,"&gt;"&amp;G197)=0,1,0),"")</f>
        <v/>
      </c>
      <c r="N197" s="21">
        <f>IF(AND(C197&amp;""&lt;&gt;"",F197="حضر",ISNUMBER(A197)),IF(COUNTIFS($C$6:$C$1005,C197&amp;"",$F$6:$F$1005,"حضر",$A$6:$A$1005,"&gt;"&amp;A197)=0,1,0),"")</f>
        <v/>
      </c>
    </row>
    <row r="198">
      <c r="A198" s="13" t="n"/>
      <c r="B198" s="20" t="n"/>
      <c r="C198" s="5" t="n"/>
      <c r="D198" s="5" t="n"/>
      <c r="E198" s="15" t="n"/>
      <c r="F198" s="5" t="n"/>
      <c r="G198" s="13" t="n"/>
      <c r="H198" s="6">
        <f>IF(C198&amp;""="","",IFERROR(INDEX('المرضى'!$B$6:$B$205,MATCH(C198&amp;"",'المرضى'!$A$6:$A$205,0))&amp;"","كود غير موجود"))</f>
        <v/>
      </c>
      <c r="I198" s="18">
        <f>IF(D198&amp;""="","",IFERROR(INDEX('الأسعار'!$B$6:$B$25,MATCH(D198&amp;"",'الأسعار'!$A$6:$A$25,0)),"سعر غير موجود"))</f>
        <v/>
      </c>
      <c r="J198" s="18">
        <f>IF(A198&amp;""="","",IF(AND(F198="حضر",ISNUMBER(I198)),I198,0))</f>
        <v/>
      </c>
      <c r="K198" s="17">
        <f>IF(ISNUMBER(A198),IF(ISNUMBER(B198),HOUR(B198)*60+MINUTE(B198),0),"")</f>
        <v/>
      </c>
      <c r="L198" s="17">
        <f>IF(AND(ISNUMBER(A198),A198='الإعدادات'!$B$4),COUNTIFS($A$6:$A$1005,'الإعدادات'!$B$4,$K$6:$K$1005,"&lt;"&amp;K198)+COUNTIFS($A$6:A198,'الإعدادات'!$B$4,$K$6:K198,K198),"")</f>
        <v/>
      </c>
      <c r="M198" s="21">
        <f>IF(AND(C198&amp;""&lt;&gt;"",ISNUMBER(G198)),IF(COUNTIFS($C$6:$C$1005,C198&amp;"",$G$6:$G$1005,"&gt;"&amp;G198)=0,1,0),"")</f>
        <v/>
      </c>
      <c r="N198" s="21">
        <f>IF(AND(C198&amp;""&lt;&gt;"",F198="حضر",ISNUMBER(A198)),IF(COUNTIFS($C$6:$C$1005,C198&amp;"",$F$6:$F$1005,"حضر",$A$6:$A$1005,"&gt;"&amp;A198)=0,1,0),"")</f>
        <v/>
      </c>
    </row>
    <row r="199">
      <c r="A199" s="13" t="n"/>
      <c r="B199" s="20" t="n"/>
      <c r="C199" s="5" t="n"/>
      <c r="D199" s="5" t="n"/>
      <c r="E199" s="15" t="n"/>
      <c r="F199" s="5" t="n"/>
      <c r="G199" s="13" t="n"/>
      <c r="H199" s="6">
        <f>IF(C199&amp;""="","",IFERROR(INDEX('المرضى'!$B$6:$B$205,MATCH(C199&amp;"",'المرضى'!$A$6:$A$205,0))&amp;"","كود غير موجود"))</f>
        <v/>
      </c>
      <c r="I199" s="18">
        <f>IF(D199&amp;""="","",IFERROR(INDEX('الأسعار'!$B$6:$B$25,MATCH(D199&amp;"",'الأسعار'!$A$6:$A$25,0)),"سعر غير موجود"))</f>
        <v/>
      </c>
      <c r="J199" s="18">
        <f>IF(A199&amp;""="","",IF(AND(F199="حضر",ISNUMBER(I199)),I199,0))</f>
        <v/>
      </c>
      <c r="K199" s="17">
        <f>IF(ISNUMBER(A199),IF(ISNUMBER(B199),HOUR(B199)*60+MINUTE(B199),0),"")</f>
        <v/>
      </c>
      <c r="L199" s="17">
        <f>IF(AND(ISNUMBER(A199),A199='الإعدادات'!$B$4),COUNTIFS($A$6:$A$1005,'الإعدادات'!$B$4,$K$6:$K$1005,"&lt;"&amp;K199)+COUNTIFS($A$6:A199,'الإعدادات'!$B$4,$K$6:K199,K199),"")</f>
        <v/>
      </c>
      <c r="M199" s="21">
        <f>IF(AND(C199&amp;""&lt;&gt;"",ISNUMBER(G199)),IF(COUNTIFS($C$6:$C$1005,C199&amp;"",$G$6:$G$1005,"&gt;"&amp;G199)=0,1,0),"")</f>
        <v/>
      </c>
      <c r="N199" s="21">
        <f>IF(AND(C199&amp;""&lt;&gt;"",F199="حضر",ISNUMBER(A199)),IF(COUNTIFS($C$6:$C$1005,C199&amp;"",$F$6:$F$1005,"حضر",$A$6:$A$1005,"&gt;"&amp;A199)=0,1,0),"")</f>
        <v/>
      </c>
    </row>
    <row r="200">
      <c r="A200" s="13" t="n"/>
      <c r="B200" s="20" t="n"/>
      <c r="C200" s="5" t="n"/>
      <c r="D200" s="5" t="n"/>
      <c r="E200" s="15" t="n"/>
      <c r="F200" s="5" t="n"/>
      <c r="G200" s="13" t="n"/>
      <c r="H200" s="6">
        <f>IF(C200&amp;""="","",IFERROR(INDEX('المرضى'!$B$6:$B$205,MATCH(C200&amp;"",'المرضى'!$A$6:$A$205,0))&amp;"","كود غير موجود"))</f>
        <v/>
      </c>
      <c r="I200" s="18">
        <f>IF(D200&amp;""="","",IFERROR(INDEX('الأسعار'!$B$6:$B$25,MATCH(D200&amp;"",'الأسعار'!$A$6:$A$25,0)),"سعر غير موجود"))</f>
        <v/>
      </c>
      <c r="J200" s="18">
        <f>IF(A200&amp;""="","",IF(AND(F200="حضر",ISNUMBER(I200)),I200,0))</f>
        <v/>
      </c>
      <c r="K200" s="17">
        <f>IF(ISNUMBER(A200),IF(ISNUMBER(B200),HOUR(B200)*60+MINUTE(B200),0),"")</f>
        <v/>
      </c>
      <c r="L200" s="17">
        <f>IF(AND(ISNUMBER(A200),A200='الإعدادات'!$B$4),COUNTIFS($A$6:$A$1005,'الإعدادات'!$B$4,$K$6:$K$1005,"&lt;"&amp;K200)+COUNTIFS($A$6:A200,'الإعدادات'!$B$4,$K$6:K200,K200),"")</f>
        <v/>
      </c>
      <c r="M200" s="21">
        <f>IF(AND(C200&amp;""&lt;&gt;"",ISNUMBER(G200)),IF(COUNTIFS($C$6:$C$1005,C200&amp;"",$G$6:$G$1005,"&gt;"&amp;G200)=0,1,0),"")</f>
        <v/>
      </c>
      <c r="N200" s="21">
        <f>IF(AND(C200&amp;""&lt;&gt;"",F200="حضر",ISNUMBER(A200)),IF(COUNTIFS($C$6:$C$1005,C200&amp;"",$F$6:$F$1005,"حضر",$A$6:$A$1005,"&gt;"&amp;A200)=0,1,0),"")</f>
        <v/>
      </c>
    </row>
    <row r="201">
      <c r="A201" s="13" t="n"/>
      <c r="B201" s="20" t="n"/>
      <c r="C201" s="5" t="n"/>
      <c r="D201" s="5" t="n"/>
      <c r="E201" s="15" t="n"/>
      <c r="F201" s="5" t="n"/>
      <c r="G201" s="13" t="n"/>
      <c r="H201" s="6">
        <f>IF(C201&amp;""="","",IFERROR(INDEX('المرضى'!$B$6:$B$205,MATCH(C201&amp;"",'المرضى'!$A$6:$A$205,0))&amp;"","كود غير موجود"))</f>
        <v/>
      </c>
      <c r="I201" s="18">
        <f>IF(D201&amp;""="","",IFERROR(INDEX('الأسعار'!$B$6:$B$25,MATCH(D201&amp;"",'الأسعار'!$A$6:$A$25,0)),"سعر غير موجود"))</f>
        <v/>
      </c>
      <c r="J201" s="18">
        <f>IF(A201&amp;""="","",IF(AND(F201="حضر",ISNUMBER(I201)),I201,0))</f>
        <v/>
      </c>
      <c r="K201" s="17">
        <f>IF(ISNUMBER(A201),IF(ISNUMBER(B201),HOUR(B201)*60+MINUTE(B201),0),"")</f>
        <v/>
      </c>
      <c r="L201" s="17">
        <f>IF(AND(ISNUMBER(A201),A201='الإعدادات'!$B$4),COUNTIFS($A$6:$A$1005,'الإعدادات'!$B$4,$K$6:$K$1005,"&lt;"&amp;K201)+COUNTIFS($A$6:A201,'الإعدادات'!$B$4,$K$6:K201,K201),"")</f>
        <v/>
      </c>
      <c r="M201" s="21">
        <f>IF(AND(C201&amp;""&lt;&gt;"",ISNUMBER(G201)),IF(COUNTIFS($C$6:$C$1005,C201&amp;"",$G$6:$G$1005,"&gt;"&amp;G201)=0,1,0),"")</f>
        <v/>
      </c>
      <c r="N201" s="21">
        <f>IF(AND(C201&amp;""&lt;&gt;"",F201="حضر",ISNUMBER(A201)),IF(COUNTIFS($C$6:$C$1005,C201&amp;"",$F$6:$F$1005,"حضر",$A$6:$A$1005,"&gt;"&amp;A201)=0,1,0),"")</f>
        <v/>
      </c>
    </row>
    <row r="202">
      <c r="A202" s="13" t="n"/>
      <c r="B202" s="20" t="n"/>
      <c r="C202" s="5" t="n"/>
      <c r="D202" s="5" t="n"/>
      <c r="E202" s="15" t="n"/>
      <c r="F202" s="5" t="n"/>
      <c r="G202" s="13" t="n"/>
      <c r="H202" s="6">
        <f>IF(C202&amp;""="","",IFERROR(INDEX('المرضى'!$B$6:$B$205,MATCH(C202&amp;"",'المرضى'!$A$6:$A$205,0))&amp;"","كود غير موجود"))</f>
        <v/>
      </c>
      <c r="I202" s="18">
        <f>IF(D202&amp;""="","",IFERROR(INDEX('الأسعار'!$B$6:$B$25,MATCH(D202&amp;"",'الأسعار'!$A$6:$A$25,0)),"سعر غير موجود"))</f>
        <v/>
      </c>
      <c r="J202" s="18">
        <f>IF(A202&amp;""="","",IF(AND(F202="حضر",ISNUMBER(I202)),I202,0))</f>
        <v/>
      </c>
      <c r="K202" s="17">
        <f>IF(ISNUMBER(A202),IF(ISNUMBER(B202),HOUR(B202)*60+MINUTE(B202),0),"")</f>
        <v/>
      </c>
      <c r="L202" s="17">
        <f>IF(AND(ISNUMBER(A202),A202='الإعدادات'!$B$4),COUNTIFS($A$6:$A$1005,'الإعدادات'!$B$4,$K$6:$K$1005,"&lt;"&amp;K202)+COUNTIFS($A$6:A202,'الإعدادات'!$B$4,$K$6:K202,K202),"")</f>
        <v/>
      </c>
      <c r="M202" s="21">
        <f>IF(AND(C202&amp;""&lt;&gt;"",ISNUMBER(G202)),IF(COUNTIFS($C$6:$C$1005,C202&amp;"",$G$6:$G$1005,"&gt;"&amp;G202)=0,1,0),"")</f>
        <v/>
      </c>
      <c r="N202" s="21">
        <f>IF(AND(C202&amp;""&lt;&gt;"",F202="حضر",ISNUMBER(A202)),IF(COUNTIFS($C$6:$C$1005,C202&amp;"",$F$6:$F$1005,"حضر",$A$6:$A$1005,"&gt;"&amp;A202)=0,1,0),"")</f>
        <v/>
      </c>
    </row>
    <row r="203">
      <c r="A203" s="13" t="n"/>
      <c r="B203" s="20" t="n"/>
      <c r="C203" s="5" t="n"/>
      <c r="D203" s="5" t="n"/>
      <c r="E203" s="15" t="n"/>
      <c r="F203" s="5" t="n"/>
      <c r="G203" s="13" t="n"/>
      <c r="H203" s="6">
        <f>IF(C203&amp;""="","",IFERROR(INDEX('المرضى'!$B$6:$B$205,MATCH(C203&amp;"",'المرضى'!$A$6:$A$205,0))&amp;"","كود غير موجود"))</f>
        <v/>
      </c>
      <c r="I203" s="18">
        <f>IF(D203&amp;""="","",IFERROR(INDEX('الأسعار'!$B$6:$B$25,MATCH(D203&amp;"",'الأسعار'!$A$6:$A$25,0)),"سعر غير موجود"))</f>
        <v/>
      </c>
      <c r="J203" s="18">
        <f>IF(A203&amp;""="","",IF(AND(F203="حضر",ISNUMBER(I203)),I203,0))</f>
        <v/>
      </c>
      <c r="K203" s="17">
        <f>IF(ISNUMBER(A203),IF(ISNUMBER(B203),HOUR(B203)*60+MINUTE(B203),0),"")</f>
        <v/>
      </c>
      <c r="L203" s="17">
        <f>IF(AND(ISNUMBER(A203),A203='الإعدادات'!$B$4),COUNTIFS($A$6:$A$1005,'الإعدادات'!$B$4,$K$6:$K$1005,"&lt;"&amp;K203)+COUNTIFS($A$6:A203,'الإعدادات'!$B$4,$K$6:K203,K203),"")</f>
        <v/>
      </c>
      <c r="M203" s="21">
        <f>IF(AND(C203&amp;""&lt;&gt;"",ISNUMBER(G203)),IF(COUNTIFS($C$6:$C$1005,C203&amp;"",$G$6:$G$1005,"&gt;"&amp;G203)=0,1,0),"")</f>
        <v/>
      </c>
      <c r="N203" s="21">
        <f>IF(AND(C203&amp;""&lt;&gt;"",F203="حضر",ISNUMBER(A203)),IF(COUNTIFS($C$6:$C$1005,C203&amp;"",$F$6:$F$1005,"حضر",$A$6:$A$1005,"&gt;"&amp;A203)=0,1,0),"")</f>
        <v/>
      </c>
    </row>
    <row r="204">
      <c r="A204" s="13" t="n"/>
      <c r="B204" s="20" t="n"/>
      <c r="C204" s="5" t="n"/>
      <c r="D204" s="5" t="n"/>
      <c r="E204" s="15" t="n"/>
      <c r="F204" s="5" t="n"/>
      <c r="G204" s="13" t="n"/>
      <c r="H204" s="6">
        <f>IF(C204&amp;""="","",IFERROR(INDEX('المرضى'!$B$6:$B$205,MATCH(C204&amp;"",'المرضى'!$A$6:$A$205,0))&amp;"","كود غير موجود"))</f>
        <v/>
      </c>
      <c r="I204" s="18">
        <f>IF(D204&amp;""="","",IFERROR(INDEX('الأسعار'!$B$6:$B$25,MATCH(D204&amp;"",'الأسعار'!$A$6:$A$25,0)),"سعر غير موجود"))</f>
        <v/>
      </c>
      <c r="J204" s="18">
        <f>IF(A204&amp;""="","",IF(AND(F204="حضر",ISNUMBER(I204)),I204,0))</f>
        <v/>
      </c>
      <c r="K204" s="17">
        <f>IF(ISNUMBER(A204),IF(ISNUMBER(B204),HOUR(B204)*60+MINUTE(B204),0),"")</f>
        <v/>
      </c>
      <c r="L204" s="17">
        <f>IF(AND(ISNUMBER(A204),A204='الإعدادات'!$B$4),COUNTIFS($A$6:$A$1005,'الإعدادات'!$B$4,$K$6:$K$1005,"&lt;"&amp;K204)+COUNTIFS($A$6:A204,'الإعدادات'!$B$4,$K$6:K204,K204),"")</f>
        <v/>
      </c>
      <c r="M204" s="21">
        <f>IF(AND(C204&amp;""&lt;&gt;"",ISNUMBER(G204)),IF(COUNTIFS($C$6:$C$1005,C204&amp;"",$G$6:$G$1005,"&gt;"&amp;G204)=0,1,0),"")</f>
        <v/>
      </c>
      <c r="N204" s="21">
        <f>IF(AND(C204&amp;""&lt;&gt;"",F204="حضر",ISNUMBER(A204)),IF(COUNTIFS($C$6:$C$1005,C204&amp;"",$F$6:$F$1005,"حضر",$A$6:$A$1005,"&gt;"&amp;A204)=0,1,0),"")</f>
        <v/>
      </c>
    </row>
    <row r="205">
      <c r="A205" s="13" t="n"/>
      <c r="B205" s="20" t="n"/>
      <c r="C205" s="5" t="n"/>
      <c r="D205" s="5" t="n"/>
      <c r="E205" s="15" t="n"/>
      <c r="F205" s="5" t="n"/>
      <c r="G205" s="13" t="n"/>
      <c r="H205" s="6">
        <f>IF(C205&amp;""="","",IFERROR(INDEX('المرضى'!$B$6:$B$205,MATCH(C205&amp;"",'المرضى'!$A$6:$A$205,0))&amp;"","كود غير موجود"))</f>
        <v/>
      </c>
      <c r="I205" s="18">
        <f>IF(D205&amp;""="","",IFERROR(INDEX('الأسعار'!$B$6:$B$25,MATCH(D205&amp;"",'الأسعار'!$A$6:$A$25,0)),"سعر غير موجود"))</f>
        <v/>
      </c>
      <c r="J205" s="18">
        <f>IF(A205&amp;""="","",IF(AND(F205="حضر",ISNUMBER(I205)),I205,0))</f>
        <v/>
      </c>
      <c r="K205" s="17">
        <f>IF(ISNUMBER(A205),IF(ISNUMBER(B205),HOUR(B205)*60+MINUTE(B205),0),"")</f>
        <v/>
      </c>
      <c r="L205" s="17">
        <f>IF(AND(ISNUMBER(A205),A205='الإعدادات'!$B$4),COUNTIFS($A$6:$A$1005,'الإعدادات'!$B$4,$K$6:$K$1005,"&lt;"&amp;K205)+COUNTIFS($A$6:A205,'الإعدادات'!$B$4,$K$6:K205,K205),"")</f>
        <v/>
      </c>
      <c r="M205" s="21">
        <f>IF(AND(C205&amp;""&lt;&gt;"",ISNUMBER(G205)),IF(COUNTIFS($C$6:$C$1005,C205&amp;"",$G$6:$G$1005,"&gt;"&amp;G205)=0,1,0),"")</f>
        <v/>
      </c>
      <c r="N205" s="21">
        <f>IF(AND(C205&amp;""&lt;&gt;"",F205="حضر",ISNUMBER(A205)),IF(COUNTIFS($C$6:$C$1005,C205&amp;"",$F$6:$F$1005,"حضر",$A$6:$A$1005,"&gt;"&amp;A205)=0,1,0),"")</f>
        <v/>
      </c>
    </row>
    <row r="206">
      <c r="A206" s="13" t="n"/>
      <c r="B206" s="20" t="n"/>
      <c r="C206" s="5" t="n"/>
      <c r="D206" s="5" t="n"/>
      <c r="E206" s="15" t="n"/>
      <c r="F206" s="5" t="n"/>
      <c r="G206" s="13" t="n"/>
      <c r="H206" s="6">
        <f>IF(C206&amp;""="","",IFERROR(INDEX('المرضى'!$B$6:$B$205,MATCH(C206&amp;"",'المرضى'!$A$6:$A$205,0))&amp;"","كود غير موجود"))</f>
        <v/>
      </c>
      <c r="I206" s="18">
        <f>IF(D206&amp;""="","",IFERROR(INDEX('الأسعار'!$B$6:$B$25,MATCH(D206&amp;"",'الأسعار'!$A$6:$A$25,0)),"سعر غير موجود"))</f>
        <v/>
      </c>
      <c r="J206" s="18">
        <f>IF(A206&amp;""="","",IF(AND(F206="حضر",ISNUMBER(I206)),I206,0))</f>
        <v/>
      </c>
      <c r="K206" s="17">
        <f>IF(ISNUMBER(A206),IF(ISNUMBER(B206),HOUR(B206)*60+MINUTE(B206),0),"")</f>
        <v/>
      </c>
      <c r="L206" s="17">
        <f>IF(AND(ISNUMBER(A206),A206='الإعدادات'!$B$4),COUNTIFS($A$6:$A$1005,'الإعدادات'!$B$4,$K$6:$K$1005,"&lt;"&amp;K206)+COUNTIFS($A$6:A206,'الإعدادات'!$B$4,$K$6:K206,K206),"")</f>
        <v/>
      </c>
      <c r="M206" s="21">
        <f>IF(AND(C206&amp;""&lt;&gt;"",ISNUMBER(G206)),IF(COUNTIFS($C$6:$C$1005,C206&amp;"",$G$6:$G$1005,"&gt;"&amp;G206)=0,1,0),"")</f>
        <v/>
      </c>
      <c r="N206" s="21">
        <f>IF(AND(C206&amp;""&lt;&gt;"",F206="حضر",ISNUMBER(A206)),IF(COUNTIFS($C$6:$C$1005,C206&amp;"",$F$6:$F$1005,"حضر",$A$6:$A$1005,"&gt;"&amp;A206)=0,1,0),"")</f>
        <v/>
      </c>
    </row>
    <row r="207">
      <c r="A207" s="13" t="n"/>
      <c r="B207" s="20" t="n"/>
      <c r="C207" s="5" t="n"/>
      <c r="D207" s="5" t="n"/>
      <c r="E207" s="15" t="n"/>
      <c r="F207" s="5" t="n"/>
      <c r="G207" s="13" t="n"/>
      <c r="H207" s="6">
        <f>IF(C207&amp;""="","",IFERROR(INDEX('المرضى'!$B$6:$B$205,MATCH(C207&amp;"",'المرضى'!$A$6:$A$205,0))&amp;"","كود غير موجود"))</f>
        <v/>
      </c>
      <c r="I207" s="18">
        <f>IF(D207&amp;""="","",IFERROR(INDEX('الأسعار'!$B$6:$B$25,MATCH(D207&amp;"",'الأسعار'!$A$6:$A$25,0)),"سعر غير موجود"))</f>
        <v/>
      </c>
      <c r="J207" s="18">
        <f>IF(A207&amp;""="","",IF(AND(F207="حضر",ISNUMBER(I207)),I207,0))</f>
        <v/>
      </c>
      <c r="K207" s="17">
        <f>IF(ISNUMBER(A207),IF(ISNUMBER(B207),HOUR(B207)*60+MINUTE(B207),0),"")</f>
        <v/>
      </c>
      <c r="L207" s="17">
        <f>IF(AND(ISNUMBER(A207),A207='الإعدادات'!$B$4),COUNTIFS($A$6:$A$1005,'الإعدادات'!$B$4,$K$6:$K$1005,"&lt;"&amp;K207)+COUNTIFS($A$6:A207,'الإعدادات'!$B$4,$K$6:K207,K207),"")</f>
        <v/>
      </c>
      <c r="M207" s="21">
        <f>IF(AND(C207&amp;""&lt;&gt;"",ISNUMBER(G207)),IF(COUNTIFS($C$6:$C$1005,C207&amp;"",$G$6:$G$1005,"&gt;"&amp;G207)=0,1,0),"")</f>
        <v/>
      </c>
      <c r="N207" s="21">
        <f>IF(AND(C207&amp;""&lt;&gt;"",F207="حضر",ISNUMBER(A207)),IF(COUNTIFS($C$6:$C$1005,C207&amp;"",$F$6:$F$1005,"حضر",$A$6:$A$1005,"&gt;"&amp;A207)=0,1,0),"")</f>
        <v/>
      </c>
    </row>
    <row r="208">
      <c r="A208" s="13" t="n"/>
      <c r="B208" s="20" t="n"/>
      <c r="C208" s="5" t="n"/>
      <c r="D208" s="5" t="n"/>
      <c r="E208" s="15" t="n"/>
      <c r="F208" s="5" t="n"/>
      <c r="G208" s="13" t="n"/>
      <c r="H208" s="6">
        <f>IF(C208&amp;""="","",IFERROR(INDEX('المرضى'!$B$6:$B$205,MATCH(C208&amp;"",'المرضى'!$A$6:$A$205,0))&amp;"","كود غير موجود"))</f>
        <v/>
      </c>
      <c r="I208" s="18">
        <f>IF(D208&amp;""="","",IFERROR(INDEX('الأسعار'!$B$6:$B$25,MATCH(D208&amp;"",'الأسعار'!$A$6:$A$25,0)),"سعر غير موجود"))</f>
        <v/>
      </c>
      <c r="J208" s="18">
        <f>IF(A208&amp;""="","",IF(AND(F208="حضر",ISNUMBER(I208)),I208,0))</f>
        <v/>
      </c>
      <c r="K208" s="17">
        <f>IF(ISNUMBER(A208),IF(ISNUMBER(B208),HOUR(B208)*60+MINUTE(B208),0),"")</f>
        <v/>
      </c>
      <c r="L208" s="17">
        <f>IF(AND(ISNUMBER(A208),A208='الإعدادات'!$B$4),COUNTIFS($A$6:$A$1005,'الإعدادات'!$B$4,$K$6:$K$1005,"&lt;"&amp;K208)+COUNTIFS($A$6:A208,'الإعدادات'!$B$4,$K$6:K208,K208),"")</f>
        <v/>
      </c>
      <c r="M208" s="21">
        <f>IF(AND(C208&amp;""&lt;&gt;"",ISNUMBER(G208)),IF(COUNTIFS($C$6:$C$1005,C208&amp;"",$G$6:$G$1005,"&gt;"&amp;G208)=0,1,0),"")</f>
        <v/>
      </c>
      <c r="N208" s="21">
        <f>IF(AND(C208&amp;""&lt;&gt;"",F208="حضر",ISNUMBER(A208)),IF(COUNTIFS($C$6:$C$1005,C208&amp;"",$F$6:$F$1005,"حضر",$A$6:$A$1005,"&gt;"&amp;A208)=0,1,0),"")</f>
        <v/>
      </c>
    </row>
    <row r="209">
      <c r="A209" s="13" t="n"/>
      <c r="B209" s="20" t="n"/>
      <c r="C209" s="5" t="n"/>
      <c r="D209" s="5" t="n"/>
      <c r="E209" s="15" t="n"/>
      <c r="F209" s="5" t="n"/>
      <c r="G209" s="13" t="n"/>
      <c r="H209" s="6">
        <f>IF(C209&amp;""="","",IFERROR(INDEX('المرضى'!$B$6:$B$205,MATCH(C209&amp;"",'المرضى'!$A$6:$A$205,0))&amp;"","كود غير موجود"))</f>
        <v/>
      </c>
      <c r="I209" s="18">
        <f>IF(D209&amp;""="","",IFERROR(INDEX('الأسعار'!$B$6:$B$25,MATCH(D209&amp;"",'الأسعار'!$A$6:$A$25,0)),"سعر غير موجود"))</f>
        <v/>
      </c>
      <c r="J209" s="18">
        <f>IF(A209&amp;""="","",IF(AND(F209="حضر",ISNUMBER(I209)),I209,0))</f>
        <v/>
      </c>
      <c r="K209" s="17">
        <f>IF(ISNUMBER(A209),IF(ISNUMBER(B209),HOUR(B209)*60+MINUTE(B209),0),"")</f>
        <v/>
      </c>
      <c r="L209" s="17">
        <f>IF(AND(ISNUMBER(A209),A209='الإعدادات'!$B$4),COUNTIFS($A$6:$A$1005,'الإعدادات'!$B$4,$K$6:$K$1005,"&lt;"&amp;K209)+COUNTIFS($A$6:A209,'الإعدادات'!$B$4,$K$6:K209,K209),"")</f>
        <v/>
      </c>
      <c r="M209" s="21">
        <f>IF(AND(C209&amp;""&lt;&gt;"",ISNUMBER(G209)),IF(COUNTIFS($C$6:$C$1005,C209&amp;"",$G$6:$G$1005,"&gt;"&amp;G209)=0,1,0),"")</f>
        <v/>
      </c>
      <c r="N209" s="21">
        <f>IF(AND(C209&amp;""&lt;&gt;"",F209="حضر",ISNUMBER(A209)),IF(COUNTIFS($C$6:$C$1005,C209&amp;"",$F$6:$F$1005,"حضر",$A$6:$A$1005,"&gt;"&amp;A209)=0,1,0),"")</f>
        <v/>
      </c>
    </row>
    <row r="210">
      <c r="A210" s="13" t="n"/>
      <c r="B210" s="20" t="n"/>
      <c r="C210" s="5" t="n"/>
      <c r="D210" s="5" t="n"/>
      <c r="E210" s="15" t="n"/>
      <c r="F210" s="5" t="n"/>
      <c r="G210" s="13" t="n"/>
      <c r="H210" s="6">
        <f>IF(C210&amp;""="","",IFERROR(INDEX('المرضى'!$B$6:$B$205,MATCH(C210&amp;"",'المرضى'!$A$6:$A$205,0))&amp;"","كود غير موجود"))</f>
        <v/>
      </c>
      <c r="I210" s="18">
        <f>IF(D210&amp;""="","",IFERROR(INDEX('الأسعار'!$B$6:$B$25,MATCH(D210&amp;"",'الأسعار'!$A$6:$A$25,0)),"سعر غير موجود"))</f>
        <v/>
      </c>
      <c r="J210" s="18">
        <f>IF(A210&amp;""="","",IF(AND(F210="حضر",ISNUMBER(I210)),I210,0))</f>
        <v/>
      </c>
      <c r="K210" s="17">
        <f>IF(ISNUMBER(A210),IF(ISNUMBER(B210),HOUR(B210)*60+MINUTE(B210),0),"")</f>
        <v/>
      </c>
      <c r="L210" s="17">
        <f>IF(AND(ISNUMBER(A210),A210='الإعدادات'!$B$4),COUNTIFS($A$6:$A$1005,'الإعدادات'!$B$4,$K$6:$K$1005,"&lt;"&amp;K210)+COUNTIFS($A$6:A210,'الإعدادات'!$B$4,$K$6:K210,K210),"")</f>
        <v/>
      </c>
      <c r="M210" s="21">
        <f>IF(AND(C210&amp;""&lt;&gt;"",ISNUMBER(G210)),IF(COUNTIFS($C$6:$C$1005,C210&amp;"",$G$6:$G$1005,"&gt;"&amp;G210)=0,1,0),"")</f>
        <v/>
      </c>
      <c r="N210" s="21">
        <f>IF(AND(C210&amp;""&lt;&gt;"",F210="حضر",ISNUMBER(A210)),IF(COUNTIFS($C$6:$C$1005,C210&amp;"",$F$6:$F$1005,"حضر",$A$6:$A$1005,"&gt;"&amp;A210)=0,1,0),"")</f>
        <v/>
      </c>
    </row>
    <row r="211">
      <c r="A211" s="13" t="n"/>
      <c r="B211" s="20" t="n"/>
      <c r="C211" s="5" t="n"/>
      <c r="D211" s="5" t="n"/>
      <c r="E211" s="15" t="n"/>
      <c r="F211" s="5" t="n"/>
      <c r="G211" s="13" t="n"/>
      <c r="H211" s="6">
        <f>IF(C211&amp;""="","",IFERROR(INDEX('المرضى'!$B$6:$B$205,MATCH(C211&amp;"",'المرضى'!$A$6:$A$205,0))&amp;"","كود غير موجود"))</f>
        <v/>
      </c>
      <c r="I211" s="18">
        <f>IF(D211&amp;""="","",IFERROR(INDEX('الأسعار'!$B$6:$B$25,MATCH(D211&amp;"",'الأسعار'!$A$6:$A$25,0)),"سعر غير موجود"))</f>
        <v/>
      </c>
      <c r="J211" s="18">
        <f>IF(A211&amp;""="","",IF(AND(F211="حضر",ISNUMBER(I211)),I211,0))</f>
        <v/>
      </c>
      <c r="K211" s="17">
        <f>IF(ISNUMBER(A211),IF(ISNUMBER(B211),HOUR(B211)*60+MINUTE(B211),0),"")</f>
        <v/>
      </c>
      <c r="L211" s="17">
        <f>IF(AND(ISNUMBER(A211),A211='الإعدادات'!$B$4),COUNTIFS($A$6:$A$1005,'الإعدادات'!$B$4,$K$6:$K$1005,"&lt;"&amp;K211)+COUNTIFS($A$6:A211,'الإعدادات'!$B$4,$K$6:K211,K211),"")</f>
        <v/>
      </c>
      <c r="M211" s="21">
        <f>IF(AND(C211&amp;""&lt;&gt;"",ISNUMBER(G211)),IF(COUNTIFS($C$6:$C$1005,C211&amp;"",$G$6:$G$1005,"&gt;"&amp;G211)=0,1,0),"")</f>
        <v/>
      </c>
      <c r="N211" s="21">
        <f>IF(AND(C211&amp;""&lt;&gt;"",F211="حضر",ISNUMBER(A211)),IF(COUNTIFS($C$6:$C$1005,C211&amp;"",$F$6:$F$1005,"حضر",$A$6:$A$1005,"&gt;"&amp;A211)=0,1,0),"")</f>
        <v/>
      </c>
    </row>
    <row r="212">
      <c r="A212" s="13" t="n"/>
      <c r="B212" s="20" t="n"/>
      <c r="C212" s="5" t="n"/>
      <c r="D212" s="5" t="n"/>
      <c r="E212" s="15" t="n"/>
      <c r="F212" s="5" t="n"/>
      <c r="G212" s="13" t="n"/>
      <c r="H212" s="6">
        <f>IF(C212&amp;""="","",IFERROR(INDEX('المرضى'!$B$6:$B$205,MATCH(C212&amp;"",'المرضى'!$A$6:$A$205,0))&amp;"","كود غير موجود"))</f>
        <v/>
      </c>
      <c r="I212" s="18">
        <f>IF(D212&amp;""="","",IFERROR(INDEX('الأسعار'!$B$6:$B$25,MATCH(D212&amp;"",'الأسعار'!$A$6:$A$25,0)),"سعر غير موجود"))</f>
        <v/>
      </c>
      <c r="J212" s="18">
        <f>IF(A212&amp;""="","",IF(AND(F212="حضر",ISNUMBER(I212)),I212,0))</f>
        <v/>
      </c>
      <c r="K212" s="17">
        <f>IF(ISNUMBER(A212),IF(ISNUMBER(B212),HOUR(B212)*60+MINUTE(B212),0),"")</f>
        <v/>
      </c>
      <c r="L212" s="17">
        <f>IF(AND(ISNUMBER(A212),A212='الإعدادات'!$B$4),COUNTIFS($A$6:$A$1005,'الإعدادات'!$B$4,$K$6:$K$1005,"&lt;"&amp;K212)+COUNTIFS($A$6:A212,'الإعدادات'!$B$4,$K$6:K212,K212),"")</f>
        <v/>
      </c>
      <c r="M212" s="21">
        <f>IF(AND(C212&amp;""&lt;&gt;"",ISNUMBER(G212)),IF(COUNTIFS($C$6:$C$1005,C212&amp;"",$G$6:$G$1005,"&gt;"&amp;G212)=0,1,0),"")</f>
        <v/>
      </c>
      <c r="N212" s="21">
        <f>IF(AND(C212&amp;""&lt;&gt;"",F212="حضر",ISNUMBER(A212)),IF(COUNTIFS($C$6:$C$1005,C212&amp;"",$F$6:$F$1005,"حضر",$A$6:$A$1005,"&gt;"&amp;A212)=0,1,0),"")</f>
        <v/>
      </c>
    </row>
    <row r="213">
      <c r="A213" s="13" t="n"/>
      <c r="B213" s="20" t="n"/>
      <c r="C213" s="5" t="n"/>
      <c r="D213" s="5" t="n"/>
      <c r="E213" s="15" t="n"/>
      <c r="F213" s="5" t="n"/>
      <c r="G213" s="13" t="n"/>
      <c r="H213" s="6">
        <f>IF(C213&amp;""="","",IFERROR(INDEX('المرضى'!$B$6:$B$205,MATCH(C213&amp;"",'المرضى'!$A$6:$A$205,0))&amp;"","كود غير موجود"))</f>
        <v/>
      </c>
      <c r="I213" s="18">
        <f>IF(D213&amp;""="","",IFERROR(INDEX('الأسعار'!$B$6:$B$25,MATCH(D213&amp;"",'الأسعار'!$A$6:$A$25,0)),"سعر غير موجود"))</f>
        <v/>
      </c>
      <c r="J213" s="18">
        <f>IF(A213&amp;""="","",IF(AND(F213="حضر",ISNUMBER(I213)),I213,0))</f>
        <v/>
      </c>
      <c r="K213" s="17">
        <f>IF(ISNUMBER(A213),IF(ISNUMBER(B213),HOUR(B213)*60+MINUTE(B213),0),"")</f>
        <v/>
      </c>
      <c r="L213" s="17">
        <f>IF(AND(ISNUMBER(A213),A213='الإعدادات'!$B$4),COUNTIFS($A$6:$A$1005,'الإعدادات'!$B$4,$K$6:$K$1005,"&lt;"&amp;K213)+COUNTIFS($A$6:A213,'الإعدادات'!$B$4,$K$6:K213,K213),"")</f>
        <v/>
      </c>
      <c r="M213" s="21">
        <f>IF(AND(C213&amp;""&lt;&gt;"",ISNUMBER(G213)),IF(COUNTIFS($C$6:$C$1005,C213&amp;"",$G$6:$G$1005,"&gt;"&amp;G213)=0,1,0),"")</f>
        <v/>
      </c>
      <c r="N213" s="21">
        <f>IF(AND(C213&amp;""&lt;&gt;"",F213="حضر",ISNUMBER(A213)),IF(COUNTIFS($C$6:$C$1005,C213&amp;"",$F$6:$F$1005,"حضر",$A$6:$A$1005,"&gt;"&amp;A213)=0,1,0),"")</f>
        <v/>
      </c>
    </row>
    <row r="214">
      <c r="A214" s="13" t="n"/>
      <c r="B214" s="20" t="n"/>
      <c r="C214" s="5" t="n"/>
      <c r="D214" s="5" t="n"/>
      <c r="E214" s="15" t="n"/>
      <c r="F214" s="5" t="n"/>
      <c r="G214" s="13" t="n"/>
      <c r="H214" s="6">
        <f>IF(C214&amp;""="","",IFERROR(INDEX('المرضى'!$B$6:$B$205,MATCH(C214&amp;"",'المرضى'!$A$6:$A$205,0))&amp;"","كود غير موجود"))</f>
        <v/>
      </c>
      <c r="I214" s="18">
        <f>IF(D214&amp;""="","",IFERROR(INDEX('الأسعار'!$B$6:$B$25,MATCH(D214&amp;"",'الأسعار'!$A$6:$A$25,0)),"سعر غير موجود"))</f>
        <v/>
      </c>
      <c r="J214" s="18">
        <f>IF(A214&amp;""="","",IF(AND(F214="حضر",ISNUMBER(I214)),I214,0))</f>
        <v/>
      </c>
      <c r="K214" s="17">
        <f>IF(ISNUMBER(A214),IF(ISNUMBER(B214),HOUR(B214)*60+MINUTE(B214),0),"")</f>
        <v/>
      </c>
      <c r="L214" s="17">
        <f>IF(AND(ISNUMBER(A214),A214='الإعدادات'!$B$4),COUNTIFS($A$6:$A$1005,'الإعدادات'!$B$4,$K$6:$K$1005,"&lt;"&amp;K214)+COUNTIFS($A$6:A214,'الإعدادات'!$B$4,$K$6:K214,K214),"")</f>
        <v/>
      </c>
      <c r="M214" s="21">
        <f>IF(AND(C214&amp;""&lt;&gt;"",ISNUMBER(G214)),IF(COUNTIFS($C$6:$C$1005,C214&amp;"",$G$6:$G$1005,"&gt;"&amp;G214)=0,1,0),"")</f>
        <v/>
      </c>
      <c r="N214" s="21">
        <f>IF(AND(C214&amp;""&lt;&gt;"",F214="حضر",ISNUMBER(A214)),IF(COUNTIFS($C$6:$C$1005,C214&amp;"",$F$6:$F$1005,"حضر",$A$6:$A$1005,"&gt;"&amp;A214)=0,1,0),"")</f>
        <v/>
      </c>
    </row>
    <row r="215">
      <c r="A215" s="13" t="n"/>
      <c r="B215" s="20" t="n"/>
      <c r="C215" s="5" t="n"/>
      <c r="D215" s="5" t="n"/>
      <c r="E215" s="15" t="n"/>
      <c r="F215" s="5" t="n"/>
      <c r="G215" s="13" t="n"/>
      <c r="H215" s="6">
        <f>IF(C215&amp;""="","",IFERROR(INDEX('المرضى'!$B$6:$B$205,MATCH(C215&amp;"",'المرضى'!$A$6:$A$205,0))&amp;"","كود غير موجود"))</f>
        <v/>
      </c>
      <c r="I215" s="18">
        <f>IF(D215&amp;""="","",IFERROR(INDEX('الأسعار'!$B$6:$B$25,MATCH(D215&amp;"",'الأسعار'!$A$6:$A$25,0)),"سعر غير موجود"))</f>
        <v/>
      </c>
      <c r="J215" s="18">
        <f>IF(A215&amp;""="","",IF(AND(F215="حضر",ISNUMBER(I215)),I215,0))</f>
        <v/>
      </c>
      <c r="K215" s="17">
        <f>IF(ISNUMBER(A215),IF(ISNUMBER(B215),HOUR(B215)*60+MINUTE(B215),0),"")</f>
        <v/>
      </c>
      <c r="L215" s="17">
        <f>IF(AND(ISNUMBER(A215),A215='الإعدادات'!$B$4),COUNTIFS($A$6:$A$1005,'الإعدادات'!$B$4,$K$6:$K$1005,"&lt;"&amp;K215)+COUNTIFS($A$6:A215,'الإعدادات'!$B$4,$K$6:K215,K215),"")</f>
        <v/>
      </c>
      <c r="M215" s="21">
        <f>IF(AND(C215&amp;""&lt;&gt;"",ISNUMBER(G215)),IF(COUNTIFS($C$6:$C$1005,C215&amp;"",$G$6:$G$1005,"&gt;"&amp;G215)=0,1,0),"")</f>
        <v/>
      </c>
      <c r="N215" s="21">
        <f>IF(AND(C215&amp;""&lt;&gt;"",F215="حضر",ISNUMBER(A215)),IF(COUNTIFS($C$6:$C$1005,C215&amp;"",$F$6:$F$1005,"حضر",$A$6:$A$1005,"&gt;"&amp;A215)=0,1,0),"")</f>
        <v/>
      </c>
    </row>
    <row r="216">
      <c r="A216" s="13" t="n"/>
      <c r="B216" s="20" t="n"/>
      <c r="C216" s="5" t="n"/>
      <c r="D216" s="5" t="n"/>
      <c r="E216" s="15" t="n"/>
      <c r="F216" s="5" t="n"/>
      <c r="G216" s="13" t="n"/>
      <c r="H216" s="6">
        <f>IF(C216&amp;""="","",IFERROR(INDEX('المرضى'!$B$6:$B$205,MATCH(C216&amp;"",'المرضى'!$A$6:$A$205,0))&amp;"","كود غير موجود"))</f>
        <v/>
      </c>
      <c r="I216" s="18">
        <f>IF(D216&amp;""="","",IFERROR(INDEX('الأسعار'!$B$6:$B$25,MATCH(D216&amp;"",'الأسعار'!$A$6:$A$25,0)),"سعر غير موجود"))</f>
        <v/>
      </c>
      <c r="J216" s="18">
        <f>IF(A216&amp;""="","",IF(AND(F216="حضر",ISNUMBER(I216)),I216,0))</f>
        <v/>
      </c>
      <c r="K216" s="17">
        <f>IF(ISNUMBER(A216),IF(ISNUMBER(B216),HOUR(B216)*60+MINUTE(B216),0),"")</f>
        <v/>
      </c>
      <c r="L216" s="17">
        <f>IF(AND(ISNUMBER(A216),A216='الإعدادات'!$B$4),COUNTIFS($A$6:$A$1005,'الإعدادات'!$B$4,$K$6:$K$1005,"&lt;"&amp;K216)+COUNTIFS($A$6:A216,'الإعدادات'!$B$4,$K$6:K216,K216),"")</f>
        <v/>
      </c>
      <c r="M216" s="21">
        <f>IF(AND(C216&amp;""&lt;&gt;"",ISNUMBER(G216)),IF(COUNTIFS($C$6:$C$1005,C216&amp;"",$G$6:$G$1005,"&gt;"&amp;G216)=0,1,0),"")</f>
        <v/>
      </c>
      <c r="N216" s="21">
        <f>IF(AND(C216&amp;""&lt;&gt;"",F216="حضر",ISNUMBER(A216)),IF(COUNTIFS($C$6:$C$1005,C216&amp;"",$F$6:$F$1005,"حضر",$A$6:$A$1005,"&gt;"&amp;A216)=0,1,0),"")</f>
        <v/>
      </c>
    </row>
    <row r="217">
      <c r="A217" s="13" t="n"/>
      <c r="B217" s="20" t="n"/>
      <c r="C217" s="5" t="n"/>
      <c r="D217" s="5" t="n"/>
      <c r="E217" s="15" t="n"/>
      <c r="F217" s="5" t="n"/>
      <c r="G217" s="13" t="n"/>
      <c r="H217" s="6">
        <f>IF(C217&amp;""="","",IFERROR(INDEX('المرضى'!$B$6:$B$205,MATCH(C217&amp;"",'المرضى'!$A$6:$A$205,0))&amp;"","كود غير موجود"))</f>
        <v/>
      </c>
      <c r="I217" s="18">
        <f>IF(D217&amp;""="","",IFERROR(INDEX('الأسعار'!$B$6:$B$25,MATCH(D217&amp;"",'الأسعار'!$A$6:$A$25,0)),"سعر غير موجود"))</f>
        <v/>
      </c>
      <c r="J217" s="18">
        <f>IF(A217&amp;""="","",IF(AND(F217="حضر",ISNUMBER(I217)),I217,0))</f>
        <v/>
      </c>
      <c r="K217" s="17">
        <f>IF(ISNUMBER(A217),IF(ISNUMBER(B217),HOUR(B217)*60+MINUTE(B217),0),"")</f>
        <v/>
      </c>
      <c r="L217" s="17">
        <f>IF(AND(ISNUMBER(A217),A217='الإعدادات'!$B$4),COUNTIFS($A$6:$A$1005,'الإعدادات'!$B$4,$K$6:$K$1005,"&lt;"&amp;K217)+COUNTIFS($A$6:A217,'الإعدادات'!$B$4,$K$6:K217,K217),"")</f>
        <v/>
      </c>
      <c r="M217" s="21">
        <f>IF(AND(C217&amp;""&lt;&gt;"",ISNUMBER(G217)),IF(COUNTIFS($C$6:$C$1005,C217&amp;"",$G$6:$G$1005,"&gt;"&amp;G217)=0,1,0),"")</f>
        <v/>
      </c>
      <c r="N217" s="21">
        <f>IF(AND(C217&amp;""&lt;&gt;"",F217="حضر",ISNUMBER(A217)),IF(COUNTIFS($C$6:$C$1005,C217&amp;"",$F$6:$F$1005,"حضر",$A$6:$A$1005,"&gt;"&amp;A217)=0,1,0),"")</f>
        <v/>
      </c>
    </row>
    <row r="218">
      <c r="A218" s="13" t="n"/>
      <c r="B218" s="20" t="n"/>
      <c r="C218" s="5" t="n"/>
      <c r="D218" s="5" t="n"/>
      <c r="E218" s="15" t="n"/>
      <c r="F218" s="5" t="n"/>
      <c r="G218" s="13" t="n"/>
      <c r="H218" s="6">
        <f>IF(C218&amp;""="","",IFERROR(INDEX('المرضى'!$B$6:$B$205,MATCH(C218&amp;"",'المرضى'!$A$6:$A$205,0))&amp;"","كود غير موجود"))</f>
        <v/>
      </c>
      <c r="I218" s="18">
        <f>IF(D218&amp;""="","",IFERROR(INDEX('الأسعار'!$B$6:$B$25,MATCH(D218&amp;"",'الأسعار'!$A$6:$A$25,0)),"سعر غير موجود"))</f>
        <v/>
      </c>
      <c r="J218" s="18">
        <f>IF(A218&amp;""="","",IF(AND(F218="حضر",ISNUMBER(I218)),I218,0))</f>
        <v/>
      </c>
      <c r="K218" s="17">
        <f>IF(ISNUMBER(A218),IF(ISNUMBER(B218),HOUR(B218)*60+MINUTE(B218),0),"")</f>
        <v/>
      </c>
      <c r="L218" s="17">
        <f>IF(AND(ISNUMBER(A218),A218='الإعدادات'!$B$4),COUNTIFS($A$6:$A$1005,'الإعدادات'!$B$4,$K$6:$K$1005,"&lt;"&amp;K218)+COUNTIFS($A$6:A218,'الإعدادات'!$B$4,$K$6:K218,K218),"")</f>
        <v/>
      </c>
      <c r="M218" s="21">
        <f>IF(AND(C218&amp;""&lt;&gt;"",ISNUMBER(G218)),IF(COUNTIFS($C$6:$C$1005,C218&amp;"",$G$6:$G$1005,"&gt;"&amp;G218)=0,1,0),"")</f>
        <v/>
      </c>
      <c r="N218" s="21">
        <f>IF(AND(C218&amp;""&lt;&gt;"",F218="حضر",ISNUMBER(A218)),IF(COUNTIFS($C$6:$C$1005,C218&amp;"",$F$6:$F$1005,"حضر",$A$6:$A$1005,"&gt;"&amp;A218)=0,1,0),"")</f>
        <v/>
      </c>
    </row>
    <row r="219">
      <c r="A219" s="13" t="n"/>
      <c r="B219" s="20" t="n"/>
      <c r="C219" s="5" t="n"/>
      <c r="D219" s="5" t="n"/>
      <c r="E219" s="15" t="n"/>
      <c r="F219" s="5" t="n"/>
      <c r="G219" s="13" t="n"/>
      <c r="H219" s="6">
        <f>IF(C219&amp;""="","",IFERROR(INDEX('المرضى'!$B$6:$B$205,MATCH(C219&amp;"",'المرضى'!$A$6:$A$205,0))&amp;"","كود غير موجود"))</f>
        <v/>
      </c>
      <c r="I219" s="18">
        <f>IF(D219&amp;""="","",IFERROR(INDEX('الأسعار'!$B$6:$B$25,MATCH(D219&amp;"",'الأسعار'!$A$6:$A$25,0)),"سعر غير موجود"))</f>
        <v/>
      </c>
      <c r="J219" s="18">
        <f>IF(A219&amp;""="","",IF(AND(F219="حضر",ISNUMBER(I219)),I219,0))</f>
        <v/>
      </c>
      <c r="K219" s="17">
        <f>IF(ISNUMBER(A219),IF(ISNUMBER(B219),HOUR(B219)*60+MINUTE(B219),0),"")</f>
        <v/>
      </c>
      <c r="L219" s="17">
        <f>IF(AND(ISNUMBER(A219),A219='الإعدادات'!$B$4),COUNTIFS($A$6:$A$1005,'الإعدادات'!$B$4,$K$6:$K$1005,"&lt;"&amp;K219)+COUNTIFS($A$6:A219,'الإعدادات'!$B$4,$K$6:K219,K219),"")</f>
        <v/>
      </c>
      <c r="M219" s="21">
        <f>IF(AND(C219&amp;""&lt;&gt;"",ISNUMBER(G219)),IF(COUNTIFS($C$6:$C$1005,C219&amp;"",$G$6:$G$1005,"&gt;"&amp;G219)=0,1,0),"")</f>
        <v/>
      </c>
      <c r="N219" s="21">
        <f>IF(AND(C219&amp;""&lt;&gt;"",F219="حضر",ISNUMBER(A219)),IF(COUNTIFS($C$6:$C$1005,C219&amp;"",$F$6:$F$1005,"حضر",$A$6:$A$1005,"&gt;"&amp;A219)=0,1,0),"")</f>
        <v/>
      </c>
    </row>
    <row r="220">
      <c r="A220" s="13" t="n"/>
      <c r="B220" s="20" t="n"/>
      <c r="C220" s="5" t="n"/>
      <c r="D220" s="5" t="n"/>
      <c r="E220" s="15" t="n"/>
      <c r="F220" s="5" t="n"/>
      <c r="G220" s="13" t="n"/>
      <c r="H220" s="6">
        <f>IF(C220&amp;""="","",IFERROR(INDEX('المرضى'!$B$6:$B$205,MATCH(C220&amp;"",'المرضى'!$A$6:$A$205,0))&amp;"","كود غير موجود"))</f>
        <v/>
      </c>
      <c r="I220" s="18">
        <f>IF(D220&amp;""="","",IFERROR(INDEX('الأسعار'!$B$6:$B$25,MATCH(D220&amp;"",'الأسعار'!$A$6:$A$25,0)),"سعر غير موجود"))</f>
        <v/>
      </c>
      <c r="J220" s="18">
        <f>IF(A220&amp;""="","",IF(AND(F220="حضر",ISNUMBER(I220)),I220,0))</f>
        <v/>
      </c>
      <c r="K220" s="17">
        <f>IF(ISNUMBER(A220),IF(ISNUMBER(B220),HOUR(B220)*60+MINUTE(B220),0),"")</f>
        <v/>
      </c>
      <c r="L220" s="17">
        <f>IF(AND(ISNUMBER(A220),A220='الإعدادات'!$B$4),COUNTIFS($A$6:$A$1005,'الإعدادات'!$B$4,$K$6:$K$1005,"&lt;"&amp;K220)+COUNTIFS($A$6:A220,'الإعدادات'!$B$4,$K$6:K220,K220),"")</f>
        <v/>
      </c>
      <c r="M220" s="21">
        <f>IF(AND(C220&amp;""&lt;&gt;"",ISNUMBER(G220)),IF(COUNTIFS($C$6:$C$1005,C220&amp;"",$G$6:$G$1005,"&gt;"&amp;G220)=0,1,0),"")</f>
        <v/>
      </c>
      <c r="N220" s="21">
        <f>IF(AND(C220&amp;""&lt;&gt;"",F220="حضر",ISNUMBER(A220)),IF(COUNTIFS($C$6:$C$1005,C220&amp;"",$F$6:$F$1005,"حضر",$A$6:$A$1005,"&gt;"&amp;A220)=0,1,0),"")</f>
        <v/>
      </c>
    </row>
    <row r="221">
      <c r="A221" s="13" t="n"/>
      <c r="B221" s="20" t="n"/>
      <c r="C221" s="5" t="n"/>
      <c r="D221" s="5" t="n"/>
      <c r="E221" s="15" t="n"/>
      <c r="F221" s="5" t="n"/>
      <c r="G221" s="13" t="n"/>
      <c r="H221" s="6">
        <f>IF(C221&amp;""="","",IFERROR(INDEX('المرضى'!$B$6:$B$205,MATCH(C221&amp;"",'المرضى'!$A$6:$A$205,0))&amp;"","كود غير موجود"))</f>
        <v/>
      </c>
      <c r="I221" s="18">
        <f>IF(D221&amp;""="","",IFERROR(INDEX('الأسعار'!$B$6:$B$25,MATCH(D221&amp;"",'الأسعار'!$A$6:$A$25,0)),"سعر غير موجود"))</f>
        <v/>
      </c>
      <c r="J221" s="18">
        <f>IF(A221&amp;""="","",IF(AND(F221="حضر",ISNUMBER(I221)),I221,0))</f>
        <v/>
      </c>
      <c r="K221" s="17">
        <f>IF(ISNUMBER(A221),IF(ISNUMBER(B221),HOUR(B221)*60+MINUTE(B221),0),"")</f>
        <v/>
      </c>
      <c r="L221" s="17">
        <f>IF(AND(ISNUMBER(A221),A221='الإعدادات'!$B$4),COUNTIFS($A$6:$A$1005,'الإعدادات'!$B$4,$K$6:$K$1005,"&lt;"&amp;K221)+COUNTIFS($A$6:A221,'الإعدادات'!$B$4,$K$6:K221,K221),"")</f>
        <v/>
      </c>
      <c r="M221" s="21">
        <f>IF(AND(C221&amp;""&lt;&gt;"",ISNUMBER(G221)),IF(COUNTIFS($C$6:$C$1005,C221&amp;"",$G$6:$G$1005,"&gt;"&amp;G221)=0,1,0),"")</f>
        <v/>
      </c>
      <c r="N221" s="21">
        <f>IF(AND(C221&amp;""&lt;&gt;"",F221="حضر",ISNUMBER(A221)),IF(COUNTIFS($C$6:$C$1005,C221&amp;"",$F$6:$F$1005,"حضر",$A$6:$A$1005,"&gt;"&amp;A221)=0,1,0),"")</f>
        <v/>
      </c>
    </row>
    <row r="222">
      <c r="A222" s="13" t="n"/>
      <c r="B222" s="20" t="n"/>
      <c r="C222" s="5" t="n"/>
      <c r="D222" s="5" t="n"/>
      <c r="E222" s="15" t="n"/>
      <c r="F222" s="5" t="n"/>
      <c r="G222" s="13" t="n"/>
      <c r="H222" s="6">
        <f>IF(C222&amp;""="","",IFERROR(INDEX('المرضى'!$B$6:$B$205,MATCH(C222&amp;"",'المرضى'!$A$6:$A$205,0))&amp;"","كود غير موجود"))</f>
        <v/>
      </c>
      <c r="I222" s="18">
        <f>IF(D222&amp;""="","",IFERROR(INDEX('الأسعار'!$B$6:$B$25,MATCH(D222&amp;"",'الأسعار'!$A$6:$A$25,0)),"سعر غير موجود"))</f>
        <v/>
      </c>
      <c r="J222" s="18">
        <f>IF(A222&amp;""="","",IF(AND(F222="حضر",ISNUMBER(I222)),I222,0))</f>
        <v/>
      </c>
      <c r="K222" s="17">
        <f>IF(ISNUMBER(A222),IF(ISNUMBER(B222),HOUR(B222)*60+MINUTE(B222),0),"")</f>
        <v/>
      </c>
      <c r="L222" s="17">
        <f>IF(AND(ISNUMBER(A222),A222='الإعدادات'!$B$4),COUNTIFS($A$6:$A$1005,'الإعدادات'!$B$4,$K$6:$K$1005,"&lt;"&amp;K222)+COUNTIFS($A$6:A222,'الإعدادات'!$B$4,$K$6:K222,K222),"")</f>
        <v/>
      </c>
      <c r="M222" s="21">
        <f>IF(AND(C222&amp;""&lt;&gt;"",ISNUMBER(G222)),IF(COUNTIFS($C$6:$C$1005,C222&amp;"",$G$6:$G$1005,"&gt;"&amp;G222)=0,1,0),"")</f>
        <v/>
      </c>
      <c r="N222" s="21">
        <f>IF(AND(C222&amp;""&lt;&gt;"",F222="حضر",ISNUMBER(A222)),IF(COUNTIFS($C$6:$C$1005,C222&amp;"",$F$6:$F$1005,"حضر",$A$6:$A$1005,"&gt;"&amp;A222)=0,1,0),"")</f>
        <v/>
      </c>
    </row>
    <row r="223">
      <c r="A223" s="13" t="n"/>
      <c r="B223" s="20" t="n"/>
      <c r="C223" s="5" t="n"/>
      <c r="D223" s="5" t="n"/>
      <c r="E223" s="15" t="n"/>
      <c r="F223" s="5" t="n"/>
      <c r="G223" s="13" t="n"/>
      <c r="H223" s="6">
        <f>IF(C223&amp;""="","",IFERROR(INDEX('المرضى'!$B$6:$B$205,MATCH(C223&amp;"",'المرضى'!$A$6:$A$205,0))&amp;"","كود غير موجود"))</f>
        <v/>
      </c>
      <c r="I223" s="18">
        <f>IF(D223&amp;""="","",IFERROR(INDEX('الأسعار'!$B$6:$B$25,MATCH(D223&amp;"",'الأسعار'!$A$6:$A$25,0)),"سعر غير موجود"))</f>
        <v/>
      </c>
      <c r="J223" s="18">
        <f>IF(A223&amp;""="","",IF(AND(F223="حضر",ISNUMBER(I223)),I223,0))</f>
        <v/>
      </c>
      <c r="K223" s="17">
        <f>IF(ISNUMBER(A223),IF(ISNUMBER(B223),HOUR(B223)*60+MINUTE(B223),0),"")</f>
        <v/>
      </c>
      <c r="L223" s="17">
        <f>IF(AND(ISNUMBER(A223),A223='الإعدادات'!$B$4),COUNTIFS($A$6:$A$1005,'الإعدادات'!$B$4,$K$6:$K$1005,"&lt;"&amp;K223)+COUNTIFS($A$6:A223,'الإعدادات'!$B$4,$K$6:K223,K223),"")</f>
        <v/>
      </c>
      <c r="M223" s="21">
        <f>IF(AND(C223&amp;""&lt;&gt;"",ISNUMBER(G223)),IF(COUNTIFS($C$6:$C$1005,C223&amp;"",$G$6:$G$1005,"&gt;"&amp;G223)=0,1,0),"")</f>
        <v/>
      </c>
      <c r="N223" s="21">
        <f>IF(AND(C223&amp;""&lt;&gt;"",F223="حضر",ISNUMBER(A223)),IF(COUNTIFS($C$6:$C$1005,C223&amp;"",$F$6:$F$1005,"حضر",$A$6:$A$1005,"&gt;"&amp;A223)=0,1,0),"")</f>
        <v/>
      </c>
    </row>
    <row r="224">
      <c r="A224" s="13" t="n"/>
      <c r="B224" s="20" t="n"/>
      <c r="C224" s="5" t="n"/>
      <c r="D224" s="5" t="n"/>
      <c r="E224" s="15" t="n"/>
      <c r="F224" s="5" t="n"/>
      <c r="G224" s="13" t="n"/>
      <c r="H224" s="6">
        <f>IF(C224&amp;""="","",IFERROR(INDEX('المرضى'!$B$6:$B$205,MATCH(C224&amp;"",'المرضى'!$A$6:$A$205,0))&amp;"","كود غير موجود"))</f>
        <v/>
      </c>
      <c r="I224" s="18">
        <f>IF(D224&amp;""="","",IFERROR(INDEX('الأسعار'!$B$6:$B$25,MATCH(D224&amp;"",'الأسعار'!$A$6:$A$25,0)),"سعر غير موجود"))</f>
        <v/>
      </c>
      <c r="J224" s="18">
        <f>IF(A224&amp;""="","",IF(AND(F224="حضر",ISNUMBER(I224)),I224,0))</f>
        <v/>
      </c>
      <c r="K224" s="17">
        <f>IF(ISNUMBER(A224),IF(ISNUMBER(B224),HOUR(B224)*60+MINUTE(B224),0),"")</f>
        <v/>
      </c>
      <c r="L224" s="17">
        <f>IF(AND(ISNUMBER(A224),A224='الإعدادات'!$B$4),COUNTIFS($A$6:$A$1005,'الإعدادات'!$B$4,$K$6:$K$1005,"&lt;"&amp;K224)+COUNTIFS($A$6:A224,'الإعدادات'!$B$4,$K$6:K224,K224),"")</f>
        <v/>
      </c>
      <c r="M224" s="21">
        <f>IF(AND(C224&amp;""&lt;&gt;"",ISNUMBER(G224)),IF(COUNTIFS($C$6:$C$1005,C224&amp;"",$G$6:$G$1005,"&gt;"&amp;G224)=0,1,0),"")</f>
        <v/>
      </c>
      <c r="N224" s="21">
        <f>IF(AND(C224&amp;""&lt;&gt;"",F224="حضر",ISNUMBER(A224)),IF(COUNTIFS($C$6:$C$1005,C224&amp;"",$F$6:$F$1005,"حضر",$A$6:$A$1005,"&gt;"&amp;A224)=0,1,0),"")</f>
        <v/>
      </c>
    </row>
    <row r="225">
      <c r="A225" s="13" t="n"/>
      <c r="B225" s="20" t="n"/>
      <c r="C225" s="5" t="n"/>
      <c r="D225" s="5" t="n"/>
      <c r="E225" s="15" t="n"/>
      <c r="F225" s="5" t="n"/>
      <c r="G225" s="13" t="n"/>
      <c r="H225" s="6">
        <f>IF(C225&amp;""="","",IFERROR(INDEX('المرضى'!$B$6:$B$205,MATCH(C225&amp;"",'المرضى'!$A$6:$A$205,0))&amp;"","كود غير موجود"))</f>
        <v/>
      </c>
      <c r="I225" s="18">
        <f>IF(D225&amp;""="","",IFERROR(INDEX('الأسعار'!$B$6:$B$25,MATCH(D225&amp;"",'الأسعار'!$A$6:$A$25,0)),"سعر غير موجود"))</f>
        <v/>
      </c>
      <c r="J225" s="18">
        <f>IF(A225&amp;""="","",IF(AND(F225="حضر",ISNUMBER(I225)),I225,0))</f>
        <v/>
      </c>
      <c r="K225" s="17">
        <f>IF(ISNUMBER(A225),IF(ISNUMBER(B225),HOUR(B225)*60+MINUTE(B225),0),"")</f>
        <v/>
      </c>
      <c r="L225" s="17">
        <f>IF(AND(ISNUMBER(A225),A225='الإعدادات'!$B$4),COUNTIFS($A$6:$A$1005,'الإعدادات'!$B$4,$K$6:$K$1005,"&lt;"&amp;K225)+COUNTIFS($A$6:A225,'الإعدادات'!$B$4,$K$6:K225,K225),"")</f>
        <v/>
      </c>
      <c r="M225" s="21">
        <f>IF(AND(C225&amp;""&lt;&gt;"",ISNUMBER(G225)),IF(COUNTIFS($C$6:$C$1005,C225&amp;"",$G$6:$G$1005,"&gt;"&amp;G225)=0,1,0),"")</f>
        <v/>
      </c>
      <c r="N225" s="21">
        <f>IF(AND(C225&amp;""&lt;&gt;"",F225="حضر",ISNUMBER(A225)),IF(COUNTIFS($C$6:$C$1005,C225&amp;"",$F$6:$F$1005,"حضر",$A$6:$A$1005,"&gt;"&amp;A225)=0,1,0),"")</f>
        <v/>
      </c>
    </row>
    <row r="226">
      <c r="A226" s="13" t="n"/>
      <c r="B226" s="20" t="n"/>
      <c r="C226" s="5" t="n"/>
      <c r="D226" s="5" t="n"/>
      <c r="E226" s="15" t="n"/>
      <c r="F226" s="5" t="n"/>
      <c r="G226" s="13" t="n"/>
      <c r="H226" s="6">
        <f>IF(C226&amp;""="","",IFERROR(INDEX('المرضى'!$B$6:$B$205,MATCH(C226&amp;"",'المرضى'!$A$6:$A$205,0))&amp;"","كود غير موجود"))</f>
        <v/>
      </c>
      <c r="I226" s="18">
        <f>IF(D226&amp;""="","",IFERROR(INDEX('الأسعار'!$B$6:$B$25,MATCH(D226&amp;"",'الأسعار'!$A$6:$A$25,0)),"سعر غير موجود"))</f>
        <v/>
      </c>
      <c r="J226" s="18">
        <f>IF(A226&amp;""="","",IF(AND(F226="حضر",ISNUMBER(I226)),I226,0))</f>
        <v/>
      </c>
      <c r="K226" s="17">
        <f>IF(ISNUMBER(A226),IF(ISNUMBER(B226),HOUR(B226)*60+MINUTE(B226),0),"")</f>
        <v/>
      </c>
      <c r="L226" s="17">
        <f>IF(AND(ISNUMBER(A226),A226='الإعدادات'!$B$4),COUNTIFS($A$6:$A$1005,'الإعدادات'!$B$4,$K$6:$K$1005,"&lt;"&amp;K226)+COUNTIFS($A$6:A226,'الإعدادات'!$B$4,$K$6:K226,K226),"")</f>
        <v/>
      </c>
      <c r="M226" s="21">
        <f>IF(AND(C226&amp;""&lt;&gt;"",ISNUMBER(G226)),IF(COUNTIFS($C$6:$C$1005,C226&amp;"",$G$6:$G$1005,"&gt;"&amp;G226)=0,1,0),"")</f>
        <v/>
      </c>
      <c r="N226" s="21">
        <f>IF(AND(C226&amp;""&lt;&gt;"",F226="حضر",ISNUMBER(A226)),IF(COUNTIFS($C$6:$C$1005,C226&amp;"",$F$6:$F$1005,"حضر",$A$6:$A$1005,"&gt;"&amp;A226)=0,1,0),"")</f>
        <v/>
      </c>
    </row>
    <row r="227">
      <c r="A227" s="13" t="n"/>
      <c r="B227" s="20" t="n"/>
      <c r="C227" s="5" t="n"/>
      <c r="D227" s="5" t="n"/>
      <c r="E227" s="15" t="n"/>
      <c r="F227" s="5" t="n"/>
      <c r="G227" s="13" t="n"/>
      <c r="H227" s="6">
        <f>IF(C227&amp;""="","",IFERROR(INDEX('المرضى'!$B$6:$B$205,MATCH(C227&amp;"",'المرضى'!$A$6:$A$205,0))&amp;"","كود غير موجود"))</f>
        <v/>
      </c>
      <c r="I227" s="18">
        <f>IF(D227&amp;""="","",IFERROR(INDEX('الأسعار'!$B$6:$B$25,MATCH(D227&amp;"",'الأسعار'!$A$6:$A$25,0)),"سعر غير موجود"))</f>
        <v/>
      </c>
      <c r="J227" s="18">
        <f>IF(A227&amp;""="","",IF(AND(F227="حضر",ISNUMBER(I227)),I227,0))</f>
        <v/>
      </c>
      <c r="K227" s="17">
        <f>IF(ISNUMBER(A227),IF(ISNUMBER(B227),HOUR(B227)*60+MINUTE(B227),0),"")</f>
        <v/>
      </c>
      <c r="L227" s="17">
        <f>IF(AND(ISNUMBER(A227),A227='الإعدادات'!$B$4),COUNTIFS($A$6:$A$1005,'الإعدادات'!$B$4,$K$6:$K$1005,"&lt;"&amp;K227)+COUNTIFS($A$6:A227,'الإعدادات'!$B$4,$K$6:K227,K227),"")</f>
        <v/>
      </c>
      <c r="M227" s="21">
        <f>IF(AND(C227&amp;""&lt;&gt;"",ISNUMBER(G227)),IF(COUNTIFS($C$6:$C$1005,C227&amp;"",$G$6:$G$1005,"&gt;"&amp;G227)=0,1,0),"")</f>
        <v/>
      </c>
      <c r="N227" s="21">
        <f>IF(AND(C227&amp;""&lt;&gt;"",F227="حضر",ISNUMBER(A227)),IF(COUNTIFS($C$6:$C$1005,C227&amp;"",$F$6:$F$1005,"حضر",$A$6:$A$1005,"&gt;"&amp;A227)=0,1,0),"")</f>
        <v/>
      </c>
    </row>
    <row r="228">
      <c r="A228" s="13" t="n"/>
      <c r="B228" s="20" t="n"/>
      <c r="C228" s="5" t="n"/>
      <c r="D228" s="5" t="n"/>
      <c r="E228" s="15" t="n"/>
      <c r="F228" s="5" t="n"/>
      <c r="G228" s="13" t="n"/>
      <c r="H228" s="6">
        <f>IF(C228&amp;""="","",IFERROR(INDEX('المرضى'!$B$6:$B$205,MATCH(C228&amp;"",'المرضى'!$A$6:$A$205,0))&amp;"","كود غير موجود"))</f>
        <v/>
      </c>
      <c r="I228" s="18">
        <f>IF(D228&amp;""="","",IFERROR(INDEX('الأسعار'!$B$6:$B$25,MATCH(D228&amp;"",'الأسعار'!$A$6:$A$25,0)),"سعر غير موجود"))</f>
        <v/>
      </c>
      <c r="J228" s="18">
        <f>IF(A228&amp;""="","",IF(AND(F228="حضر",ISNUMBER(I228)),I228,0))</f>
        <v/>
      </c>
      <c r="K228" s="17">
        <f>IF(ISNUMBER(A228),IF(ISNUMBER(B228),HOUR(B228)*60+MINUTE(B228),0),"")</f>
        <v/>
      </c>
      <c r="L228" s="17">
        <f>IF(AND(ISNUMBER(A228),A228='الإعدادات'!$B$4),COUNTIFS($A$6:$A$1005,'الإعدادات'!$B$4,$K$6:$K$1005,"&lt;"&amp;K228)+COUNTIFS($A$6:A228,'الإعدادات'!$B$4,$K$6:K228,K228),"")</f>
        <v/>
      </c>
      <c r="M228" s="21">
        <f>IF(AND(C228&amp;""&lt;&gt;"",ISNUMBER(G228)),IF(COUNTIFS($C$6:$C$1005,C228&amp;"",$G$6:$G$1005,"&gt;"&amp;G228)=0,1,0),"")</f>
        <v/>
      </c>
      <c r="N228" s="21">
        <f>IF(AND(C228&amp;""&lt;&gt;"",F228="حضر",ISNUMBER(A228)),IF(COUNTIFS($C$6:$C$1005,C228&amp;"",$F$6:$F$1005,"حضر",$A$6:$A$1005,"&gt;"&amp;A228)=0,1,0),"")</f>
        <v/>
      </c>
    </row>
    <row r="229">
      <c r="A229" s="13" t="n"/>
      <c r="B229" s="20" t="n"/>
      <c r="C229" s="5" t="n"/>
      <c r="D229" s="5" t="n"/>
      <c r="E229" s="15" t="n"/>
      <c r="F229" s="5" t="n"/>
      <c r="G229" s="13" t="n"/>
      <c r="H229" s="6">
        <f>IF(C229&amp;""="","",IFERROR(INDEX('المرضى'!$B$6:$B$205,MATCH(C229&amp;"",'المرضى'!$A$6:$A$205,0))&amp;"","كود غير موجود"))</f>
        <v/>
      </c>
      <c r="I229" s="18">
        <f>IF(D229&amp;""="","",IFERROR(INDEX('الأسعار'!$B$6:$B$25,MATCH(D229&amp;"",'الأسعار'!$A$6:$A$25,0)),"سعر غير موجود"))</f>
        <v/>
      </c>
      <c r="J229" s="18">
        <f>IF(A229&amp;""="","",IF(AND(F229="حضر",ISNUMBER(I229)),I229,0))</f>
        <v/>
      </c>
      <c r="K229" s="17">
        <f>IF(ISNUMBER(A229),IF(ISNUMBER(B229),HOUR(B229)*60+MINUTE(B229),0),"")</f>
        <v/>
      </c>
      <c r="L229" s="17">
        <f>IF(AND(ISNUMBER(A229),A229='الإعدادات'!$B$4),COUNTIFS($A$6:$A$1005,'الإعدادات'!$B$4,$K$6:$K$1005,"&lt;"&amp;K229)+COUNTIFS($A$6:A229,'الإعدادات'!$B$4,$K$6:K229,K229),"")</f>
        <v/>
      </c>
      <c r="M229" s="21">
        <f>IF(AND(C229&amp;""&lt;&gt;"",ISNUMBER(G229)),IF(COUNTIFS($C$6:$C$1005,C229&amp;"",$G$6:$G$1005,"&gt;"&amp;G229)=0,1,0),"")</f>
        <v/>
      </c>
      <c r="N229" s="21">
        <f>IF(AND(C229&amp;""&lt;&gt;"",F229="حضر",ISNUMBER(A229)),IF(COUNTIFS($C$6:$C$1005,C229&amp;"",$F$6:$F$1005,"حضر",$A$6:$A$1005,"&gt;"&amp;A229)=0,1,0),"")</f>
        <v/>
      </c>
    </row>
    <row r="230">
      <c r="A230" s="13" t="n"/>
      <c r="B230" s="20" t="n"/>
      <c r="C230" s="5" t="n"/>
      <c r="D230" s="5" t="n"/>
      <c r="E230" s="15" t="n"/>
      <c r="F230" s="5" t="n"/>
      <c r="G230" s="13" t="n"/>
      <c r="H230" s="6">
        <f>IF(C230&amp;""="","",IFERROR(INDEX('المرضى'!$B$6:$B$205,MATCH(C230&amp;"",'المرضى'!$A$6:$A$205,0))&amp;"","كود غير موجود"))</f>
        <v/>
      </c>
      <c r="I230" s="18">
        <f>IF(D230&amp;""="","",IFERROR(INDEX('الأسعار'!$B$6:$B$25,MATCH(D230&amp;"",'الأسعار'!$A$6:$A$25,0)),"سعر غير موجود"))</f>
        <v/>
      </c>
      <c r="J230" s="18">
        <f>IF(A230&amp;""="","",IF(AND(F230="حضر",ISNUMBER(I230)),I230,0))</f>
        <v/>
      </c>
      <c r="K230" s="17">
        <f>IF(ISNUMBER(A230),IF(ISNUMBER(B230),HOUR(B230)*60+MINUTE(B230),0),"")</f>
        <v/>
      </c>
      <c r="L230" s="17">
        <f>IF(AND(ISNUMBER(A230),A230='الإعدادات'!$B$4),COUNTIFS($A$6:$A$1005,'الإعدادات'!$B$4,$K$6:$K$1005,"&lt;"&amp;K230)+COUNTIFS($A$6:A230,'الإعدادات'!$B$4,$K$6:K230,K230),"")</f>
        <v/>
      </c>
      <c r="M230" s="21">
        <f>IF(AND(C230&amp;""&lt;&gt;"",ISNUMBER(G230)),IF(COUNTIFS($C$6:$C$1005,C230&amp;"",$G$6:$G$1005,"&gt;"&amp;G230)=0,1,0),"")</f>
        <v/>
      </c>
      <c r="N230" s="21">
        <f>IF(AND(C230&amp;""&lt;&gt;"",F230="حضر",ISNUMBER(A230)),IF(COUNTIFS($C$6:$C$1005,C230&amp;"",$F$6:$F$1005,"حضر",$A$6:$A$1005,"&gt;"&amp;A230)=0,1,0),"")</f>
        <v/>
      </c>
    </row>
    <row r="231">
      <c r="A231" s="13" t="n"/>
      <c r="B231" s="20" t="n"/>
      <c r="C231" s="5" t="n"/>
      <c r="D231" s="5" t="n"/>
      <c r="E231" s="15" t="n"/>
      <c r="F231" s="5" t="n"/>
      <c r="G231" s="13" t="n"/>
      <c r="H231" s="6">
        <f>IF(C231&amp;""="","",IFERROR(INDEX('المرضى'!$B$6:$B$205,MATCH(C231&amp;"",'المرضى'!$A$6:$A$205,0))&amp;"","كود غير موجود"))</f>
        <v/>
      </c>
      <c r="I231" s="18">
        <f>IF(D231&amp;""="","",IFERROR(INDEX('الأسعار'!$B$6:$B$25,MATCH(D231&amp;"",'الأسعار'!$A$6:$A$25,0)),"سعر غير موجود"))</f>
        <v/>
      </c>
      <c r="J231" s="18">
        <f>IF(A231&amp;""="","",IF(AND(F231="حضر",ISNUMBER(I231)),I231,0))</f>
        <v/>
      </c>
      <c r="K231" s="17">
        <f>IF(ISNUMBER(A231),IF(ISNUMBER(B231),HOUR(B231)*60+MINUTE(B231),0),"")</f>
        <v/>
      </c>
      <c r="L231" s="17">
        <f>IF(AND(ISNUMBER(A231),A231='الإعدادات'!$B$4),COUNTIFS($A$6:$A$1005,'الإعدادات'!$B$4,$K$6:$K$1005,"&lt;"&amp;K231)+COUNTIFS($A$6:A231,'الإعدادات'!$B$4,$K$6:K231,K231),"")</f>
        <v/>
      </c>
      <c r="M231" s="21">
        <f>IF(AND(C231&amp;""&lt;&gt;"",ISNUMBER(G231)),IF(COUNTIFS($C$6:$C$1005,C231&amp;"",$G$6:$G$1005,"&gt;"&amp;G231)=0,1,0),"")</f>
        <v/>
      </c>
      <c r="N231" s="21">
        <f>IF(AND(C231&amp;""&lt;&gt;"",F231="حضر",ISNUMBER(A231)),IF(COUNTIFS($C$6:$C$1005,C231&amp;"",$F$6:$F$1005,"حضر",$A$6:$A$1005,"&gt;"&amp;A231)=0,1,0),"")</f>
        <v/>
      </c>
    </row>
    <row r="232">
      <c r="A232" s="13" t="n"/>
      <c r="B232" s="20" t="n"/>
      <c r="C232" s="5" t="n"/>
      <c r="D232" s="5" t="n"/>
      <c r="E232" s="15" t="n"/>
      <c r="F232" s="5" t="n"/>
      <c r="G232" s="13" t="n"/>
      <c r="H232" s="6">
        <f>IF(C232&amp;""="","",IFERROR(INDEX('المرضى'!$B$6:$B$205,MATCH(C232&amp;"",'المرضى'!$A$6:$A$205,0))&amp;"","كود غير موجود"))</f>
        <v/>
      </c>
      <c r="I232" s="18">
        <f>IF(D232&amp;""="","",IFERROR(INDEX('الأسعار'!$B$6:$B$25,MATCH(D232&amp;"",'الأسعار'!$A$6:$A$25,0)),"سعر غير موجود"))</f>
        <v/>
      </c>
      <c r="J232" s="18">
        <f>IF(A232&amp;""="","",IF(AND(F232="حضر",ISNUMBER(I232)),I232,0))</f>
        <v/>
      </c>
      <c r="K232" s="17">
        <f>IF(ISNUMBER(A232),IF(ISNUMBER(B232),HOUR(B232)*60+MINUTE(B232),0),"")</f>
        <v/>
      </c>
      <c r="L232" s="17">
        <f>IF(AND(ISNUMBER(A232),A232='الإعدادات'!$B$4),COUNTIFS($A$6:$A$1005,'الإعدادات'!$B$4,$K$6:$K$1005,"&lt;"&amp;K232)+COUNTIFS($A$6:A232,'الإعدادات'!$B$4,$K$6:K232,K232),"")</f>
        <v/>
      </c>
      <c r="M232" s="21">
        <f>IF(AND(C232&amp;""&lt;&gt;"",ISNUMBER(G232)),IF(COUNTIFS($C$6:$C$1005,C232&amp;"",$G$6:$G$1005,"&gt;"&amp;G232)=0,1,0),"")</f>
        <v/>
      </c>
      <c r="N232" s="21">
        <f>IF(AND(C232&amp;""&lt;&gt;"",F232="حضر",ISNUMBER(A232)),IF(COUNTIFS($C$6:$C$1005,C232&amp;"",$F$6:$F$1005,"حضر",$A$6:$A$1005,"&gt;"&amp;A232)=0,1,0),"")</f>
        <v/>
      </c>
    </row>
    <row r="233">
      <c r="A233" s="13" t="n"/>
      <c r="B233" s="20" t="n"/>
      <c r="C233" s="5" t="n"/>
      <c r="D233" s="5" t="n"/>
      <c r="E233" s="15" t="n"/>
      <c r="F233" s="5" t="n"/>
      <c r="G233" s="13" t="n"/>
      <c r="H233" s="6">
        <f>IF(C233&amp;""="","",IFERROR(INDEX('المرضى'!$B$6:$B$205,MATCH(C233&amp;"",'المرضى'!$A$6:$A$205,0))&amp;"","كود غير موجود"))</f>
        <v/>
      </c>
      <c r="I233" s="18">
        <f>IF(D233&amp;""="","",IFERROR(INDEX('الأسعار'!$B$6:$B$25,MATCH(D233&amp;"",'الأسعار'!$A$6:$A$25,0)),"سعر غير موجود"))</f>
        <v/>
      </c>
      <c r="J233" s="18">
        <f>IF(A233&amp;""="","",IF(AND(F233="حضر",ISNUMBER(I233)),I233,0))</f>
        <v/>
      </c>
      <c r="K233" s="17">
        <f>IF(ISNUMBER(A233),IF(ISNUMBER(B233),HOUR(B233)*60+MINUTE(B233),0),"")</f>
        <v/>
      </c>
      <c r="L233" s="17">
        <f>IF(AND(ISNUMBER(A233),A233='الإعدادات'!$B$4),COUNTIFS($A$6:$A$1005,'الإعدادات'!$B$4,$K$6:$K$1005,"&lt;"&amp;K233)+COUNTIFS($A$6:A233,'الإعدادات'!$B$4,$K$6:K233,K233),"")</f>
        <v/>
      </c>
      <c r="M233" s="21">
        <f>IF(AND(C233&amp;""&lt;&gt;"",ISNUMBER(G233)),IF(COUNTIFS($C$6:$C$1005,C233&amp;"",$G$6:$G$1005,"&gt;"&amp;G233)=0,1,0),"")</f>
        <v/>
      </c>
      <c r="N233" s="21">
        <f>IF(AND(C233&amp;""&lt;&gt;"",F233="حضر",ISNUMBER(A233)),IF(COUNTIFS($C$6:$C$1005,C233&amp;"",$F$6:$F$1005,"حضر",$A$6:$A$1005,"&gt;"&amp;A233)=0,1,0),"")</f>
        <v/>
      </c>
    </row>
    <row r="234">
      <c r="A234" s="13" t="n"/>
      <c r="B234" s="20" t="n"/>
      <c r="C234" s="5" t="n"/>
      <c r="D234" s="5" t="n"/>
      <c r="E234" s="15" t="n"/>
      <c r="F234" s="5" t="n"/>
      <c r="G234" s="13" t="n"/>
      <c r="H234" s="6">
        <f>IF(C234&amp;""="","",IFERROR(INDEX('المرضى'!$B$6:$B$205,MATCH(C234&amp;"",'المرضى'!$A$6:$A$205,0))&amp;"","كود غير موجود"))</f>
        <v/>
      </c>
      <c r="I234" s="18">
        <f>IF(D234&amp;""="","",IFERROR(INDEX('الأسعار'!$B$6:$B$25,MATCH(D234&amp;"",'الأسعار'!$A$6:$A$25,0)),"سعر غير موجود"))</f>
        <v/>
      </c>
      <c r="J234" s="18">
        <f>IF(A234&amp;""="","",IF(AND(F234="حضر",ISNUMBER(I234)),I234,0))</f>
        <v/>
      </c>
      <c r="K234" s="17">
        <f>IF(ISNUMBER(A234),IF(ISNUMBER(B234),HOUR(B234)*60+MINUTE(B234),0),"")</f>
        <v/>
      </c>
      <c r="L234" s="17">
        <f>IF(AND(ISNUMBER(A234),A234='الإعدادات'!$B$4),COUNTIFS($A$6:$A$1005,'الإعدادات'!$B$4,$K$6:$K$1005,"&lt;"&amp;K234)+COUNTIFS($A$6:A234,'الإعدادات'!$B$4,$K$6:K234,K234),"")</f>
        <v/>
      </c>
      <c r="M234" s="21">
        <f>IF(AND(C234&amp;""&lt;&gt;"",ISNUMBER(G234)),IF(COUNTIFS($C$6:$C$1005,C234&amp;"",$G$6:$G$1005,"&gt;"&amp;G234)=0,1,0),"")</f>
        <v/>
      </c>
      <c r="N234" s="21">
        <f>IF(AND(C234&amp;""&lt;&gt;"",F234="حضر",ISNUMBER(A234)),IF(COUNTIFS($C$6:$C$1005,C234&amp;"",$F$6:$F$1005,"حضر",$A$6:$A$1005,"&gt;"&amp;A234)=0,1,0),"")</f>
        <v/>
      </c>
    </row>
    <row r="235">
      <c r="A235" s="13" t="n"/>
      <c r="B235" s="20" t="n"/>
      <c r="C235" s="5" t="n"/>
      <c r="D235" s="5" t="n"/>
      <c r="E235" s="15" t="n"/>
      <c r="F235" s="5" t="n"/>
      <c r="G235" s="13" t="n"/>
      <c r="H235" s="6">
        <f>IF(C235&amp;""="","",IFERROR(INDEX('المرضى'!$B$6:$B$205,MATCH(C235&amp;"",'المرضى'!$A$6:$A$205,0))&amp;"","كود غير موجود"))</f>
        <v/>
      </c>
      <c r="I235" s="18">
        <f>IF(D235&amp;""="","",IFERROR(INDEX('الأسعار'!$B$6:$B$25,MATCH(D235&amp;"",'الأسعار'!$A$6:$A$25,0)),"سعر غير موجود"))</f>
        <v/>
      </c>
      <c r="J235" s="18">
        <f>IF(A235&amp;""="","",IF(AND(F235="حضر",ISNUMBER(I235)),I235,0))</f>
        <v/>
      </c>
      <c r="K235" s="17">
        <f>IF(ISNUMBER(A235),IF(ISNUMBER(B235),HOUR(B235)*60+MINUTE(B235),0),"")</f>
        <v/>
      </c>
      <c r="L235" s="17">
        <f>IF(AND(ISNUMBER(A235),A235='الإعدادات'!$B$4),COUNTIFS($A$6:$A$1005,'الإعدادات'!$B$4,$K$6:$K$1005,"&lt;"&amp;K235)+COUNTIFS($A$6:A235,'الإعدادات'!$B$4,$K$6:K235,K235),"")</f>
        <v/>
      </c>
      <c r="M235" s="21">
        <f>IF(AND(C235&amp;""&lt;&gt;"",ISNUMBER(G235)),IF(COUNTIFS($C$6:$C$1005,C235&amp;"",$G$6:$G$1005,"&gt;"&amp;G235)=0,1,0),"")</f>
        <v/>
      </c>
      <c r="N235" s="21">
        <f>IF(AND(C235&amp;""&lt;&gt;"",F235="حضر",ISNUMBER(A235)),IF(COUNTIFS($C$6:$C$1005,C235&amp;"",$F$6:$F$1005,"حضر",$A$6:$A$1005,"&gt;"&amp;A235)=0,1,0),"")</f>
        <v/>
      </c>
    </row>
    <row r="236">
      <c r="A236" s="13" t="n"/>
      <c r="B236" s="20" t="n"/>
      <c r="C236" s="5" t="n"/>
      <c r="D236" s="5" t="n"/>
      <c r="E236" s="15" t="n"/>
      <c r="F236" s="5" t="n"/>
      <c r="G236" s="13" t="n"/>
      <c r="H236" s="6">
        <f>IF(C236&amp;""="","",IFERROR(INDEX('المرضى'!$B$6:$B$205,MATCH(C236&amp;"",'المرضى'!$A$6:$A$205,0))&amp;"","كود غير موجود"))</f>
        <v/>
      </c>
      <c r="I236" s="18">
        <f>IF(D236&amp;""="","",IFERROR(INDEX('الأسعار'!$B$6:$B$25,MATCH(D236&amp;"",'الأسعار'!$A$6:$A$25,0)),"سعر غير موجود"))</f>
        <v/>
      </c>
      <c r="J236" s="18">
        <f>IF(A236&amp;""="","",IF(AND(F236="حضر",ISNUMBER(I236)),I236,0))</f>
        <v/>
      </c>
      <c r="K236" s="17">
        <f>IF(ISNUMBER(A236),IF(ISNUMBER(B236),HOUR(B236)*60+MINUTE(B236),0),"")</f>
        <v/>
      </c>
      <c r="L236" s="17">
        <f>IF(AND(ISNUMBER(A236),A236='الإعدادات'!$B$4),COUNTIFS($A$6:$A$1005,'الإعدادات'!$B$4,$K$6:$K$1005,"&lt;"&amp;K236)+COUNTIFS($A$6:A236,'الإعدادات'!$B$4,$K$6:K236,K236),"")</f>
        <v/>
      </c>
      <c r="M236" s="21">
        <f>IF(AND(C236&amp;""&lt;&gt;"",ISNUMBER(G236)),IF(COUNTIFS($C$6:$C$1005,C236&amp;"",$G$6:$G$1005,"&gt;"&amp;G236)=0,1,0),"")</f>
        <v/>
      </c>
      <c r="N236" s="21">
        <f>IF(AND(C236&amp;""&lt;&gt;"",F236="حضر",ISNUMBER(A236)),IF(COUNTIFS($C$6:$C$1005,C236&amp;"",$F$6:$F$1005,"حضر",$A$6:$A$1005,"&gt;"&amp;A236)=0,1,0),"")</f>
        <v/>
      </c>
    </row>
    <row r="237">
      <c r="A237" s="13" t="n"/>
      <c r="B237" s="20" t="n"/>
      <c r="C237" s="5" t="n"/>
      <c r="D237" s="5" t="n"/>
      <c r="E237" s="15" t="n"/>
      <c r="F237" s="5" t="n"/>
      <c r="G237" s="13" t="n"/>
      <c r="H237" s="6">
        <f>IF(C237&amp;""="","",IFERROR(INDEX('المرضى'!$B$6:$B$205,MATCH(C237&amp;"",'المرضى'!$A$6:$A$205,0))&amp;"","كود غير موجود"))</f>
        <v/>
      </c>
      <c r="I237" s="18">
        <f>IF(D237&amp;""="","",IFERROR(INDEX('الأسعار'!$B$6:$B$25,MATCH(D237&amp;"",'الأسعار'!$A$6:$A$25,0)),"سعر غير موجود"))</f>
        <v/>
      </c>
      <c r="J237" s="18">
        <f>IF(A237&amp;""="","",IF(AND(F237="حضر",ISNUMBER(I237)),I237,0))</f>
        <v/>
      </c>
      <c r="K237" s="17">
        <f>IF(ISNUMBER(A237),IF(ISNUMBER(B237),HOUR(B237)*60+MINUTE(B237),0),"")</f>
        <v/>
      </c>
      <c r="L237" s="17">
        <f>IF(AND(ISNUMBER(A237),A237='الإعدادات'!$B$4),COUNTIFS($A$6:$A$1005,'الإعدادات'!$B$4,$K$6:$K$1005,"&lt;"&amp;K237)+COUNTIFS($A$6:A237,'الإعدادات'!$B$4,$K$6:K237,K237),"")</f>
        <v/>
      </c>
      <c r="M237" s="21">
        <f>IF(AND(C237&amp;""&lt;&gt;"",ISNUMBER(G237)),IF(COUNTIFS($C$6:$C$1005,C237&amp;"",$G$6:$G$1005,"&gt;"&amp;G237)=0,1,0),"")</f>
        <v/>
      </c>
      <c r="N237" s="21">
        <f>IF(AND(C237&amp;""&lt;&gt;"",F237="حضر",ISNUMBER(A237)),IF(COUNTIFS($C$6:$C$1005,C237&amp;"",$F$6:$F$1005,"حضر",$A$6:$A$1005,"&gt;"&amp;A237)=0,1,0),"")</f>
        <v/>
      </c>
    </row>
    <row r="238">
      <c r="A238" s="13" t="n"/>
      <c r="B238" s="20" t="n"/>
      <c r="C238" s="5" t="n"/>
      <c r="D238" s="5" t="n"/>
      <c r="E238" s="15" t="n"/>
      <c r="F238" s="5" t="n"/>
      <c r="G238" s="13" t="n"/>
      <c r="H238" s="6">
        <f>IF(C238&amp;""="","",IFERROR(INDEX('المرضى'!$B$6:$B$205,MATCH(C238&amp;"",'المرضى'!$A$6:$A$205,0))&amp;"","كود غير موجود"))</f>
        <v/>
      </c>
      <c r="I238" s="18">
        <f>IF(D238&amp;""="","",IFERROR(INDEX('الأسعار'!$B$6:$B$25,MATCH(D238&amp;"",'الأسعار'!$A$6:$A$25,0)),"سعر غير موجود"))</f>
        <v/>
      </c>
      <c r="J238" s="18">
        <f>IF(A238&amp;""="","",IF(AND(F238="حضر",ISNUMBER(I238)),I238,0))</f>
        <v/>
      </c>
      <c r="K238" s="17">
        <f>IF(ISNUMBER(A238),IF(ISNUMBER(B238),HOUR(B238)*60+MINUTE(B238),0),"")</f>
        <v/>
      </c>
      <c r="L238" s="17">
        <f>IF(AND(ISNUMBER(A238),A238='الإعدادات'!$B$4),COUNTIFS($A$6:$A$1005,'الإعدادات'!$B$4,$K$6:$K$1005,"&lt;"&amp;K238)+COUNTIFS($A$6:A238,'الإعدادات'!$B$4,$K$6:K238,K238),"")</f>
        <v/>
      </c>
      <c r="M238" s="21">
        <f>IF(AND(C238&amp;""&lt;&gt;"",ISNUMBER(G238)),IF(COUNTIFS($C$6:$C$1005,C238&amp;"",$G$6:$G$1005,"&gt;"&amp;G238)=0,1,0),"")</f>
        <v/>
      </c>
      <c r="N238" s="21">
        <f>IF(AND(C238&amp;""&lt;&gt;"",F238="حضر",ISNUMBER(A238)),IF(COUNTIFS($C$6:$C$1005,C238&amp;"",$F$6:$F$1005,"حضر",$A$6:$A$1005,"&gt;"&amp;A238)=0,1,0),"")</f>
        <v/>
      </c>
    </row>
    <row r="239">
      <c r="A239" s="13" t="n"/>
      <c r="B239" s="20" t="n"/>
      <c r="C239" s="5" t="n"/>
      <c r="D239" s="5" t="n"/>
      <c r="E239" s="15" t="n"/>
      <c r="F239" s="5" t="n"/>
      <c r="G239" s="13" t="n"/>
      <c r="H239" s="6">
        <f>IF(C239&amp;""="","",IFERROR(INDEX('المرضى'!$B$6:$B$205,MATCH(C239&amp;"",'المرضى'!$A$6:$A$205,0))&amp;"","كود غير موجود"))</f>
        <v/>
      </c>
      <c r="I239" s="18">
        <f>IF(D239&amp;""="","",IFERROR(INDEX('الأسعار'!$B$6:$B$25,MATCH(D239&amp;"",'الأسعار'!$A$6:$A$25,0)),"سعر غير موجود"))</f>
        <v/>
      </c>
      <c r="J239" s="18">
        <f>IF(A239&amp;""="","",IF(AND(F239="حضر",ISNUMBER(I239)),I239,0))</f>
        <v/>
      </c>
      <c r="K239" s="17">
        <f>IF(ISNUMBER(A239),IF(ISNUMBER(B239),HOUR(B239)*60+MINUTE(B239),0),"")</f>
        <v/>
      </c>
      <c r="L239" s="17">
        <f>IF(AND(ISNUMBER(A239),A239='الإعدادات'!$B$4),COUNTIFS($A$6:$A$1005,'الإعدادات'!$B$4,$K$6:$K$1005,"&lt;"&amp;K239)+COUNTIFS($A$6:A239,'الإعدادات'!$B$4,$K$6:K239,K239),"")</f>
        <v/>
      </c>
      <c r="M239" s="21">
        <f>IF(AND(C239&amp;""&lt;&gt;"",ISNUMBER(G239)),IF(COUNTIFS($C$6:$C$1005,C239&amp;"",$G$6:$G$1005,"&gt;"&amp;G239)=0,1,0),"")</f>
        <v/>
      </c>
      <c r="N239" s="21">
        <f>IF(AND(C239&amp;""&lt;&gt;"",F239="حضر",ISNUMBER(A239)),IF(COUNTIFS($C$6:$C$1005,C239&amp;"",$F$6:$F$1005,"حضر",$A$6:$A$1005,"&gt;"&amp;A239)=0,1,0),"")</f>
        <v/>
      </c>
    </row>
    <row r="240">
      <c r="A240" s="13" t="n"/>
      <c r="B240" s="20" t="n"/>
      <c r="C240" s="5" t="n"/>
      <c r="D240" s="5" t="n"/>
      <c r="E240" s="15" t="n"/>
      <c r="F240" s="5" t="n"/>
      <c r="G240" s="13" t="n"/>
      <c r="H240" s="6">
        <f>IF(C240&amp;""="","",IFERROR(INDEX('المرضى'!$B$6:$B$205,MATCH(C240&amp;"",'المرضى'!$A$6:$A$205,0))&amp;"","كود غير موجود"))</f>
        <v/>
      </c>
      <c r="I240" s="18">
        <f>IF(D240&amp;""="","",IFERROR(INDEX('الأسعار'!$B$6:$B$25,MATCH(D240&amp;"",'الأسعار'!$A$6:$A$25,0)),"سعر غير موجود"))</f>
        <v/>
      </c>
      <c r="J240" s="18">
        <f>IF(A240&amp;""="","",IF(AND(F240="حضر",ISNUMBER(I240)),I240,0))</f>
        <v/>
      </c>
      <c r="K240" s="17">
        <f>IF(ISNUMBER(A240),IF(ISNUMBER(B240),HOUR(B240)*60+MINUTE(B240),0),"")</f>
        <v/>
      </c>
      <c r="L240" s="17">
        <f>IF(AND(ISNUMBER(A240),A240='الإعدادات'!$B$4),COUNTIFS($A$6:$A$1005,'الإعدادات'!$B$4,$K$6:$K$1005,"&lt;"&amp;K240)+COUNTIFS($A$6:A240,'الإعدادات'!$B$4,$K$6:K240,K240),"")</f>
        <v/>
      </c>
      <c r="M240" s="21">
        <f>IF(AND(C240&amp;""&lt;&gt;"",ISNUMBER(G240)),IF(COUNTIFS($C$6:$C$1005,C240&amp;"",$G$6:$G$1005,"&gt;"&amp;G240)=0,1,0),"")</f>
        <v/>
      </c>
      <c r="N240" s="21">
        <f>IF(AND(C240&amp;""&lt;&gt;"",F240="حضر",ISNUMBER(A240)),IF(COUNTIFS($C$6:$C$1005,C240&amp;"",$F$6:$F$1005,"حضر",$A$6:$A$1005,"&gt;"&amp;A240)=0,1,0),"")</f>
        <v/>
      </c>
    </row>
    <row r="241">
      <c r="A241" s="13" t="n"/>
      <c r="B241" s="20" t="n"/>
      <c r="C241" s="5" t="n"/>
      <c r="D241" s="5" t="n"/>
      <c r="E241" s="15" t="n"/>
      <c r="F241" s="5" t="n"/>
      <c r="G241" s="13" t="n"/>
      <c r="H241" s="6">
        <f>IF(C241&amp;""="","",IFERROR(INDEX('المرضى'!$B$6:$B$205,MATCH(C241&amp;"",'المرضى'!$A$6:$A$205,0))&amp;"","كود غير موجود"))</f>
        <v/>
      </c>
      <c r="I241" s="18">
        <f>IF(D241&amp;""="","",IFERROR(INDEX('الأسعار'!$B$6:$B$25,MATCH(D241&amp;"",'الأسعار'!$A$6:$A$25,0)),"سعر غير موجود"))</f>
        <v/>
      </c>
      <c r="J241" s="18">
        <f>IF(A241&amp;""="","",IF(AND(F241="حضر",ISNUMBER(I241)),I241,0))</f>
        <v/>
      </c>
      <c r="K241" s="17">
        <f>IF(ISNUMBER(A241),IF(ISNUMBER(B241),HOUR(B241)*60+MINUTE(B241),0),"")</f>
        <v/>
      </c>
      <c r="L241" s="17">
        <f>IF(AND(ISNUMBER(A241),A241='الإعدادات'!$B$4),COUNTIFS($A$6:$A$1005,'الإعدادات'!$B$4,$K$6:$K$1005,"&lt;"&amp;K241)+COUNTIFS($A$6:A241,'الإعدادات'!$B$4,$K$6:K241,K241),"")</f>
        <v/>
      </c>
      <c r="M241" s="21">
        <f>IF(AND(C241&amp;""&lt;&gt;"",ISNUMBER(G241)),IF(COUNTIFS($C$6:$C$1005,C241&amp;"",$G$6:$G$1005,"&gt;"&amp;G241)=0,1,0),"")</f>
        <v/>
      </c>
      <c r="N241" s="21">
        <f>IF(AND(C241&amp;""&lt;&gt;"",F241="حضر",ISNUMBER(A241)),IF(COUNTIFS($C$6:$C$1005,C241&amp;"",$F$6:$F$1005,"حضر",$A$6:$A$1005,"&gt;"&amp;A241)=0,1,0),"")</f>
        <v/>
      </c>
    </row>
    <row r="242">
      <c r="A242" s="13" t="n"/>
      <c r="B242" s="20" t="n"/>
      <c r="C242" s="5" t="n"/>
      <c r="D242" s="5" t="n"/>
      <c r="E242" s="15" t="n"/>
      <c r="F242" s="5" t="n"/>
      <c r="G242" s="13" t="n"/>
      <c r="H242" s="6">
        <f>IF(C242&amp;""="","",IFERROR(INDEX('المرضى'!$B$6:$B$205,MATCH(C242&amp;"",'المرضى'!$A$6:$A$205,0))&amp;"","كود غير موجود"))</f>
        <v/>
      </c>
      <c r="I242" s="18">
        <f>IF(D242&amp;""="","",IFERROR(INDEX('الأسعار'!$B$6:$B$25,MATCH(D242&amp;"",'الأسعار'!$A$6:$A$25,0)),"سعر غير موجود"))</f>
        <v/>
      </c>
      <c r="J242" s="18">
        <f>IF(A242&amp;""="","",IF(AND(F242="حضر",ISNUMBER(I242)),I242,0))</f>
        <v/>
      </c>
      <c r="K242" s="17">
        <f>IF(ISNUMBER(A242),IF(ISNUMBER(B242),HOUR(B242)*60+MINUTE(B242),0),"")</f>
        <v/>
      </c>
      <c r="L242" s="17">
        <f>IF(AND(ISNUMBER(A242),A242='الإعدادات'!$B$4),COUNTIFS($A$6:$A$1005,'الإعدادات'!$B$4,$K$6:$K$1005,"&lt;"&amp;K242)+COUNTIFS($A$6:A242,'الإعدادات'!$B$4,$K$6:K242,K242),"")</f>
        <v/>
      </c>
      <c r="M242" s="21">
        <f>IF(AND(C242&amp;""&lt;&gt;"",ISNUMBER(G242)),IF(COUNTIFS($C$6:$C$1005,C242&amp;"",$G$6:$G$1005,"&gt;"&amp;G242)=0,1,0),"")</f>
        <v/>
      </c>
      <c r="N242" s="21">
        <f>IF(AND(C242&amp;""&lt;&gt;"",F242="حضر",ISNUMBER(A242)),IF(COUNTIFS($C$6:$C$1005,C242&amp;"",$F$6:$F$1005,"حضر",$A$6:$A$1005,"&gt;"&amp;A242)=0,1,0),"")</f>
        <v/>
      </c>
    </row>
    <row r="243">
      <c r="A243" s="13" t="n"/>
      <c r="B243" s="20" t="n"/>
      <c r="C243" s="5" t="n"/>
      <c r="D243" s="5" t="n"/>
      <c r="E243" s="15" t="n"/>
      <c r="F243" s="5" t="n"/>
      <c r="G243" s="13" t="n"/>
      <c r="H243" s="6">
        <f>IF(C243&amp;""="","",IFERROR(INDEX('المرضى'!$B$6:$B$205,MATCH(C243&amp;"",'المرضى'!$A$6:$A$205,0))&amp;"","كود غير موجود"))</f>
        <v/>
      </c>
      <c r="I243" s="18">
        <f>IF(D243&amp;""="","",IFERROR(INDEX('الأسعار'!$B$6:$B$25,MATCH(D243&amp;"",'الأسعار'!$A$6:$A$25,0)),"سعر غير موجود"))</f>
        <v/>
      </c>
      <c r="J243" s="18">
        <f>IF(A243&amp;""="","",IF(AND(F243="حضر",ISNUMBER(I243)),I243,0))</f>
        <v/>
      </c>
      <c r="K243" s="17">
        <f>IF(ISNUMBER(A243),IF(ISNUMBER(B243),HOUR(B243)*60+MINUTE(B243),0),"")</f>
        <v/>
      </c>
      <c r="L243" s="17">
        <f>IF(AND(ISNUMBER(A243),A243='الإعدادات'!$B$4),COUNTIFS($A$6:$A$1005,'الإعدادات'!$B$4,$K$6:$K$1005,"&lt;"&amp;K243)+COUNTIFS($A$6:A243,'الإعدادات'!$B$4,$K$6:K243,K243),"")</f>
        <v/>
      </c>
      <c r="M243" s="21">
        <f>IF(AND(C243&amp;""&lt;&gt;"",ISNUMBER(G243)),IF(COUNTIFS($C$6:$C$1005,C243&amp;"",$G$6:$G$1005,"&gt;"&amp;G243)=0,1,0),"")</f>
        <v/>
      </c>
      <c r="N243" s="21">
        <f>IF(AND(C243&amp;""&lt;&gt;"",F243="حضر",ISNUMBER(A243)),IF(COUNTIFS($C$6:$C$1005,C243&amp;"",$F$6:$F$1005,"حضر",$A$6:$A$1005,"&gt;"&amp;A243)=0,1,0),"")</f>
        <v/>
      </c>
    </row>
    <row r="244">
      <c r="A244" s="13" t="n"/>
      <c r="B244" s="20" t="n"/>
      <c r="C244" s="5" t="n"/>
      <c r="D244" s="5" t="n"/>
      <c r="E244" s="15" t="n"/>
      <c r="F244" s="5" t="n"/>
      <c r="G244" s="13" t="n"/>
      <c r="H244" s="6">
        <f>IF(C244&amp;""="","",IFERROR(INDEX('المرضى'!$B$6:$B$205,MATCH(C244&amp;"",'المرضى'!$A$6:$A$205,0))&amp;"","كود غير موجود"))</f>
        <v/>
      </c>
      <c r="I244" s="18">
        <f>IF(D244&amp;""="","",IFERROR(INDEX('الأسعار'!$B$6:$B$25,MATCH(D244&amp;"",'الأسعار'!$A$6:$A$25,0)),"سعر غير موجود"))</f>
        <v/>
      </c>
      <c r="J244" s="18">
        <f>IF(A244&amp;""="","",IF(AND(F244="حضر",ISNUMBER(I244)),I244,0))</f>
        <v/>
      </c>
      <c r="K244" s="17">
        <f>IF(ISNUMBER(A244),IF(ISNUMBER(B244),HOUR(B244)*60+MINUTE(B244),0),"")</f>
        <v/>
      </c>
      <c r="L244" s="17">
        <f>IF(AND(ISNUMBER(A244),A244='الإعدادات'!$B$4),COUNTIFS($A$6:$A$1005,'الإعدادات'!$B$4,$K$6:$K$1005,"&lt;"&amp;K244)+COUNTIFS($A$6:A244,'الإعدادات'!$B$4,$K$6:K244,K244),"")</f>
        <v/>
      </c>
      <c r="M244" s="21">
        <f>IF(AND(C244&amp;""&lt;&gt;"",ISNUMBER(G244)),IF(COUNTIFS($C$6:$C$1005,C244&amp;"",$G$6:$G$1005,"&gt;"&amp;G244)=0,1,0),"")</f>
        <v/>
      </c>
      <c r="N244" s="21">
        <f>IF(AND(C244&amp;""&lt;&gt;"",F244="حضر",ISNUMBER(A244)),IF(COUNTIFS($C$6:$C$1005,C244&amp;"",$F$6:$F$1005,"حضر",$A$6:$A$1005,"&gt;"&amp;A244)=0,1,0),"")</f>
        <v/>
      </c>
    </row>
    <row r="245">
      <c r="A245" s="13" t="n"/>
      <c r="B245" s="20" t="n"/>
      <c r="C245" s="5" t="n"/>
      <c r="D245" s="5" t="n"/>
      <c r="E245" s="15" t="n"/>
      <c r="F245" s="5" t="n"/>
      <c r="G245" s="13" t="n"/>
      <c r="H245" s="6">
        <f>IF(C245&amp;""="","",IFERROR(INDEX('المرضى'!$B$6:$B$205,MATCH(C245&amp;"",'المرضى'!$A$6:$A$205,0))&amp;"","كود غير موجود"))</f>
        <v/>
      </c>
      <c r="I245" s="18">
        <f>IF(D245&amp;""="","",IFERROR(INDEX('الأسعار'!$B$6:$B$25,MATCH(D245&amp;"",'الأسعار'!$A$6:$A$25,0)),"سعر غير موجود"))</f>
        <v/>
      </c>
      <c r="J245" s="18">
        <f>IF(A245&amp;""="","",IF(AND(F245="حضر",ISNUMBER(I245)),I245,0))</f>
        <v/>
      </c>
      <c r="K245" s="17">
        <f>IF(ISNUMBER(A245),IF(ISNUMBER(B245),HOUR(B245)*60+MINUTE(B245),0),"")</f>
        <v/>
      </c>
      <c r="L245" s="17">
        <f>IF(AND(ISNUMBER(A245),A245='الإعدادات'!$B$4),COUNTIFS($A$6:$A$1005,'الإعدادات'!$B$4,$K$6:$K$1005,"&lt;"&amp;K245)+COUNTIFS($A$6:A245,'الإعدادات'!$B$4,$K$6:K245,K245),"")</f>
        <v/>
      </c>
      <c r="M245" s="21">
        <f>IF(AND(C245&amp;""&lt;&gt;"",ISNUMBER(G245)),IF(COUNTIFS($C$6:$C$1005,C245&amp;"",$G$6:$G$1005,"&gt;"&amp;G245)=0,1,0),"")</f>
        <v/>
      </c>
      <c r="N245" s="21">
        <f>IF(AND(C245&amp;""&lt;&gt;"",F245="حضر",ISNUMBER(A245)),IF(COUNTIFS($C$6:$C$1005,C245&amp;"",$F$6:$F$1005,"حضر",$A$6:$A$1005,"&gt;"&amp;A245)=0,1,0),"")</f>
        <v/>
      </c>
    </row>
    <row r="246">
      <c r="A246" s="13" t="n"/>
      <c r="B246" s="20" t="n"/>
      <c r="C246" s="5" t="n"/>
      <c r="D246" s="5" t="n"/>
      <c r="E246" s="15" t="n"/>
      <c r="F246" s="5" t="n"/>
      <c r="G246" s="13" t="n"/>
      <c r="H246" s="6">
        <f>IF(C246&amp;""="","",IFERROR(INDEX('المرضى'!$B$6:$B$205,MATCH(C246&amp;"",'المرضى'!$A$6:$A$205,0))&amp;"","كود غير موجود"))</f>
        <v/>
      </c>
      <c r="I246" s="18">
        <f>IF(D246&amp;""="","",IFERROR(INDEX('الأسعار'!$B$6:$B$25,MATCH(D246&amp;"",'الأسعار'!$A$6:$A$25,0)),"سعر غير موجود"))</f>
        <v/>
      </c>
      <c r="J246" s="18">
        <f>IF(A246&amp;""="","",IF(AND(F246="حضر",ISNUMBER(I246)),I246,0))</f>
        <v/>
      </c>
      <c r="K246" s="17">
        <f>IF(ISNUMBER(A246),IF(ISNUMBER(B246),HOUR(B246)*60+MINUTE(B246),0),"")</f>
        <v/>
      </c>
      <c r="L246" s="17">
        <f>IF(AND(ISNUMBER(A246),A246='الإعدادات'!$B$4),COUNTIFS($A$6:$A$1005,'الإعدادات'!$B$4,$K$6:$K$1005,"&lt;"&amp;K246)+COUNTIFS($A$6:A246,'الإعدادات'!$B$4,$K$6:K246,K246),"")</f>
        <v/>
      </c>
      <c r="M246" s="21">
        <f>IF(AND(C246&amp;""&lt;&gt;"",ISNUMBER(G246)),IF(COUNTIFS($C$6:$C$1005,C246&amp;"",$G$6:$G$1005,"&gt;"&amp;G246)=0,1,0),"")</f>
        <v/>
      </c>
      <c r="N246" s="21">
        <f>IF(AND(C246&amp;""&lt;&gt;"",F246="حضر",ISNUMBER(A246)),IF(COUNTIFS($C$6:$C$1005,C246&amp;"",$F$6:$F$1005,"حضر",$A$6:$A$1005,"&gt;"&amp;A246)=0,1,0),"")</f>
        <v/>
      </c>
    </row>
    <row r="247">
      <c r="A247" s="13" t="n"/>
      <c r="B247" s="20" t="n"/>
      <c r="C247" s="5" t="n"/>
      <c r="D247" s="5" t="n"/>
      <c r="E247" s="15" t="n"/>
      <c r="F247" s="5" t="n"/>
      <c r="G247" s="13" t="n"/>
      <c r="H247" s="6">
        <f>IF(C247&amp;""="","",IFERROR(INDEX('المرضى'!$B$6:$B$205,MATCH(C247&amp;"",'المرضى'!$A$6:$A$205,0))&amp;"","كود غير موجود"))</f>
        <v/>
      </c>
      <c r="I247" s="18">
        <f>IF(D247&amp;""="","",IFERROR(INDEX('الأسعار'!$B$6:$B$25,MATCH(D247&amp;"",'الأسعار'!$A$6:$A$25,0)),"سعر غير موجود"))</f>
        <v/>
      </c>
      <c r="J247" s="18">
        <f>IF(A247&amp;""="","",IF(AND(F247="حضر",ISNUMBER(I247)),I247,0))</f>
        <v/>
      </c>
      <c r="K247" s="17">
        <f>IF(ISNUMBER(A247),IF(ISNUMBER(B247),HOUR(B247)*60+MINUTE(B247),0),"")</f>
        <v/>
      </c>
      <c r="L247" s="17">
        <f>IF(AND(ISNUMBER(A247),A247='الإعدادات'!$B$4),COUNTIFS($A$6:$A$1005,'الإعدادات'!$B$4,$K$6:$K$1005,"&lt;"&amp;K247)+COUNTIFS($A$6:A247,'الإعدادات'!$B$4,$K$6:K247,K247),"")</f>
        <v/>
      </c>
      <c r="M247" s="21">
        <f>IF(AND(C247&amp;""&lt;&gt;"",ISNUMBER(G247)),IF(COUNTIFS($C$6:$C$1005,C247&amp;"",$G$6:$G$1005,"&gt;"&amp;G247)=0,1,0),"")</f>
        <v/>
      </c>
      <c r="N247" s="21">
        <f>IF(AND(C247&amp;""&lt;&gt;"",F247="حضر",ISNUMBER(A247)),IF(COUNTIFS($C$6:$C$1005,C247&amp;"",$F$6:$F$1005,"حضر",$A$6:$A$1005,"&gt;"&amp;A247)=0,1,0),"")</f>
        <v/>
      </c>
    </row>
    <row r="248">
      <c r="A248" s="13" t="n"/>
      <c r="B248" s="20" t="n"/>
      <c r="C248" s="5" t="n"/>
      <c r="D248" s="5" t="n"/>
      <c r="E248" s="15" t="n"/>
      <c r="F248" s="5" t="n"/>
      <c r="G248" s="13" t="n"/>
      <c r="H248" s="6">
        <f>IF(C248&amp;""="","",IFERROR(INDEX('المرضى'!$B$6:$B$205,MATCH(C248&amp;"",'المرضى'!$A$6:$A$205,0))&amp;"","كود غير موجود"))</f>
        <v/>
      </c>
      <c r="I248" s="18">
        <f>IF(D248&amp;""="","",IFERROR(INDEX('الأسعار'!$B$6:$B$25,MATCH(D248&amp;"",'الأسعار'!$A$6:$A$25,0)),"سعر غير موجود"))</f>
        <v/>
      </c>
      <c r="J248" s="18">
        <f>IF(A248&amp;""="","",IF(AND(F248="حضر",ISNUMBER(I248)),I248,0))</f>
        <v/>
      </c>
      <c r="K248" s="17">
        <f>IF(ISNUMBER(A248),IF(ISNUMBER(B248),HOUR(B248)*60+MINUTE(B248),0),"")</f>
        <v/>
      </c>
      <c r="L248" s="17">
        <f>IF(AND(ISNUMBER(A248),A248='الإعدادات'!$B$4),COUNTIFS($A$6:$A$1005,'الإعدادات'!$B$4,$K$6:$K$1005,"&lt;"&amp;K248)+COUNTIFS($A$6:A248,'الإعدادات'!$B$4,$K$6:K248,K248),"")</f>
        <v/>
      </c>
      <c r="M248" s="21">
        <f>IF(AND(C248&amp;""&lt;&gt;"",ISNUMBER(G248)),IF(COUNTIFS($C$6:$C$1005,C248&amp;"",$G$6:$G$1005,"&gt;"&amp;G248)=0,1,0),"")</f>
        <v/>
      </c>
      <c r="N248" s="21">
        <f>IF(AND(C248&amp;""&lt;&gt;"",F248="حضر",ISNUMBER(A248)),IF(COUNTIFS($C$6:$C$1005,C248&amp;"",$F$6:$F$1005,"حضر",$A$6:$A$1005,"&gt;"&amp;A248)=0,1,0),"")</f>
        <v/>
      </c>
    </row>
    <row r="249">
      <c r="A249" s="13" t="n"/>
      <c r="B249" s="20" t="n"/>
      <c r="C249" s="5" t="n"/>
      <c r="D249" s="5" t="n"/>
      <c r="E249" s="15" t="n"/>
      <c r="F249" s="5" t="n"/>
      <c r="G249" s="13" t="n"/>
      <c r="H249" s="6">
        <f>IF(C249&amp;""="","",IFERROR(INDEX('المرضى'!$B$6:$B$205,MATCH(C249&amp;"",'المرضى'!$A$6:$A$205,0))&amp;"","كود غير موجود"))</f>
        <v/>
      </c>
      <c r="I249" s="18">
        <f>IF(D249&amp;""="","",IFERROR(INDEX('الأسعار'!$B$6:$B$25,MATCH(D249&amp;"",'الأسعار'!$A$6:$A$25,0)),"سعر غير موجود"))</f>
        <v/>
      </c>
      <c r="J249" s="18">
        <f>IF(A249&amp;""="","",IF(AND(F249="حضر",ISNUMBER(I249)),I249,0))</f>
        <v/>
      </c>
      <c r="K249" s="17">
        <f>IF(ISNUMBER(A249),IF(ISNUMBER(B249),HOUR(B249)*60+MINUTE(B249),0),"")</f>
        <v/>
      </c>
      <c r="L249" s="17">
        <f>IF(AND(ISNUMBER(A249),A249='الإعدادات'!$B$4),COUNTIFS($A$6:$A$1005,'الإعدادات'!$B$4,$K$6:$K$1005,"&lt;"&amp;K249)+COUNTIFS($A$6:A249,'الإعدادات'!$B$4,$K$6:K249,K249),"")</f>
        <v/>
      </c>
      <c r="M249" s="21">
        <f>IF(AND(C249&amp;""&lt;&gt;"",ISNUMBER(G249)),IF(COUNTIFS($C$6:$C$1005,C249&amp;"",$G$6:$G$1005,"&gt;"&amp;G249)=0,1,0),"")</f>
        <v/>
      </c>
      <c r="N249" s="21">
        <f>IF(AND(C249&amp;""&lt;&gt;"",F249="حضر",ISNUMBER(A249)),IF(COUNTIFS($C$6:$C$1005,C249&amp;"",$F$6:$F$1005,"حضر",$A$6:$A$1005,"&gt;"&amp;A249)=0,1,0),"")</f>
        <v/>
      </c>
    </row>
    <row r="250">
      <c r="A250" s="13" t="n"/>
      <c r="B250" s="20" t="n"/>
      <c r="C250" s="5" t="n"/>
      <c r="D250" s="5" t="n"/>
      <c r="E250" s="15" t="n"/>
      <c r="F250" s="5" t="n"/>
      <c r="G250" s="13" t="n"/>
      <c r="H250" s="6">
        <f>IF(C250&amp;""="","",IFERROR(INDEX('المرضى'!$B$6:$B$205,MATCH(C250&amp;"",'المرضى'!$A$6:$A$205,0))&amp;"","كود غير موجود"))</f>
        <v/>
      </c>
      <c r="I250" s="18">
        <f>IF(D250&amp;""="","",IFERROR(INDEX('الأسعار'!$B$6:$B$25,MATCH(D250&amp;"",'الأسعار'!$A$6:$A$25,0)),"سعر غير موجود"))</f>
        <v/>
      </c>
      <c r="J250" s="18">
        <f>IF(A250&amp;""="","",IF(AND(F250="حضر",ISNUMBER(I250)),I250,0))</f>
        <v/>
      </c>
      <c r="K250" s="17">
        <f>IF(ISNUMBER(A250),IF(ISNUMBER(B250),HOUR(B250)*60+MINUTE(B250),0),"")</f>
        <v/>
      </c>
      <c r="L250" s="17">
        <f>IF(AND(ISNUMBER(A250),A250='الإعدادات'!$B$4),COUNTIFS($A$6:$A$1005,'الإعدادات'!$B$4,$K$6:$K$1005,"&lt;"&amp;K250)+COUNTIFS($A$6:A250,'الإعدادات'!$B$4,$K$6:K250,K250),"")</f>
        <v/>
      </c>
      <c r="M250" s="21">
        <f>IF(AND(C250&amp;""&lt;&gt;"",ISNUMBER(G250)),IF(COUNTIFS($C$6:$C$1005,C250&amp;"",$G$6:$G$1005,"&gt;"&amp;G250)=0,1,0),"")</f>
        <v/>
      </c>
      <c r="N250" s="21">
        <f>IF(AND(C250&amp;""&lt;&gt;"",F250="حضر",ISNUMBER(A250)),IF(COUNTIFS($C$6:$C$1005,C250&amp;"",$F$6:$F$1005,"حضر",$A$6:$A$1005,"&gt;"&amp;A250)=0,1,0),"")</f>
        <v/>
      </c>
    </row>
    <row r="251">
      <c r="A251" s="13" t="n"/>
      <c r="B251" s="20" t="n"/>
      <c r="C251" s="5" t="n"/>
      <c r="D251" s="5" t="n"/>
      <c r="E251" s="15" t="n"/>
      <c r="F251" s="5" t="n"/>
      <c r="G251" s="13" t="n"/>
      <c r="H251" s="6">
        <f>IF(C251&amp;""="","",IFERROR(INDEX('المرضى'!$B$6:$B$205,MATCH(C251&amp;"",'المرضى'!$A$6:$A$205,0))&amp;"","كود غير موجود"))</f>
        <v/>
      </c>
      <c r="I251" s="18">
        <f>IF(D251&amp;""="","",IFERROR(INDEX('الأسعار'!$B$6:$B$25,MATCH(D251&amp;"",'الأسعار'!$A$6:$A$25,0)),"سعر غير موجود"))</f>
        <v/>
      </c>
      <c r="J251" s="18">
        <f>IF(A251&amp;""="","",IF(AND(F251="حضر",ISNUMBER(I251)),I251,0))</f>
        <v/>
      </c>
      <c r="K251" s="17">
        <f>IF(ISNUMBER(A251),IF(ISNUMBER(B251),HOUR(B251)*60+MINUTE(B251),0),"")</f>
        <v/>
      </c>
      <c r="L251" s="17">
        <f>IF(AND(ISNUMBER(A251),A251='الإعدادات'!$B$4),COUNTIFS($A$6:$A$1005,'الإعدادات'!$B$4,$K$6:$K$1005,"&lt;"&amp;K251)+COUNTIFS($A$6:A251,'الإعدادات'!$B$4,$K$6:K251,K251),"")</f>
        <v/>
      </c>
      <c r="M251" s="21">
        <f>IF(AND(C251&amp;""&lt;&gt;"",ISNUMBER(G251)),IF(COUNTIFS($C$6:$C$1005,C251&amp;"",$G$6:$G$1005,"&gt;"&amp;G251)=0,1,0),"")</f>
        <v/>
      </c>
      <c r="N251" s="21">
        <f>IF(AND(C251&amp;""&lt;&gt;"",F251="حضر",ISNUMBER(A251)),IF(COUNTIFS($C$6:$C$1005,C251&amp;"",$F$6:$F$1005,"حضر",$A$6:$A$1005,"&gt;"&amp;A251)=0,1,0),"")</f>
        <v/>
      </c>
    </row>
    <row r="252">
      <c r="A252" s="13" t="n"/>
      <c r="B252" s="20" t="n"/>
      <c r="C252" s="5" t="n"/>
      <c r="D252" s="5" t="n"/>
      <c r="E252" s="15" t="n"/>
      <c r="F252" s="5" t="n"/>
      <c r="G252" s="13" t="n"/>
      <c r="H252" s="6">
        <f>IF(C252&amp;""="","",IFERROR(INDEX('المرضى'!$B$6:$B$205,MATCH(C252&amp;"",'المرضى'!$A$6:$A$205,0))&amp;"","كود غير موجود"))</f>
        <v/>
      </c>
      <c r="I252" s="18">
        <f>IF(D252&amp;""="","",IFERROR(INDEX('الأسعار'!$B$6:$B$25,MATCH(D252&amp;"",'الأسعار'!$A$6:$A$25,0)),"سعر غير موجود"))</f>
        <v/>
      </c>
      <c r="J252" s="18">
        <f>IF(A252&amp;""="","",IF(AND(F252="حضر",ISNUMBER(I252)),I252,0))</f>
        <v/>
      </c>
      <c r="K252" s="17">
        <f>IF(ISNUMBER(A252),IF(ISNUMBER(B252),HOUR(B252)*60+MINUTE(B252),0),"")</f>
        <v/>
      </c>
      <c r="L252" s="17">
        <f>IF(AND(ISNUMBER(A252),A252='الإعدادات'!$B$4),COUNTIFS($A$6:$A$1005,'الإعدادات'!$B$4,$K$6:$K$1005,"&lt;"&amp;K252)+COUNTIFS($A$6:A252,'الإعدادات'!$B$4,$K$6:K252,K252),"")</f>
        <v/>
      </c>
      <c r="M252" s="21">
        <f>IF(AND(C252&amp;""&lt;&gt;"",ISNUMBER(G252)),IF(COUNTIFS($C$6:$C$1005,C252&amp;"",$G$6:$G$1005,"&gt;"&amp;G252)=0,1,0),"")</f>
        <v/>
      </c>
      <c r="N252" s="21">
        <f>IF(AND(C252&amp;""&lt;&gt;"",F252="حضر",ISNUMBER(A252)),IF(COUNTIFS($C$6:$C$1005,C252&amp;"",$F$6:$F$1005,"حضر",$A$6:$A$1005,"&gt;"&amp;A252)=0,1,0),"")</f>
        <v/>
      </c>
    </row>
    <row r="253">
      <c r="A253" s="13" t="n"/>
      <c r="B253" s="20" t="n"/>
      <c r="C253" s="5" t="n"/>
      <c r="D253" s="5" t="n"/>
      <c r="E253" s="15" t="n"/>
      <c r="F253" s="5" t="n"/>
      <c r="G253" s="13" t="n"/>
      <c r="H253" s="6">
        <f>IF(C253&amp;""="","",IFERROR(INDEX('المرضى'!$B$6:$B$205,MATCH(C253&amp;"",'المرضى'!$A$6:$A$205,0))&amp;"","كود غير موجود"))</f>
        <v/>
      </c>
      <c r="I253" s="18">
        <f>IF(D253&amp;""="","",IFERROR(INDEX('الأسعار'!$B$6:$B$25,MATCH(D253&amp;"",'الأسعار'!$A$6:$A$25,0)),"سعر غير موجود"))</f>
        <v/>
      </c>
      <c r="J253" s="18">
        <f>IF(A253&amp;""="","",IF(AND(F253="حضر",ISNUMBER(I253)),I253,0))</f>
        <v/>
      </c>
      <c r="K253" s="17">
        <f>IF(ISNUMBER(A253),IF(ISNUMBER(B253),HOUR(B253)*60+MINUTE(B253),0),"")</f>
        <v/>
      </c>
      <c r="L253" s="17">
        <f>IF(AND(ISNUMBER(A253),A253='الإعدادات'!$B$4),COUNTIFS($A$6:$A$1005,'الإعدادات'!$B$4,$K$6:$K$1005,"&lt;"&amp;K253)+COUNTIFS($A$6:A253,'الإعدادات'!$B$4,$K$6:K253,K253),"")</f>
        <v/>
      </c>
      <c r="M253" s="21">
        <f>IF(AND(C253&amp;""&lt;&gt;"",ISNUMBER(G253)),IF(COUNTIFS($C$6:$C$1005,C253&amp;"",$G$6:$G$1005,"&gt;"&amp;G253)=0,1,0),"")</f>
        <v/>
      </c>
      <c r="N253" s="21">
        <f>IF(AND(C253&amp;""&lt;&gt;"",F253="حضر",ISNUMBER(A253)),IF(COUNTIFS($C$6:$C$1005,C253&amp;"",$F$6:$F$1005,"حضر",$A$6:$A$1005,"&gt;"&amp;A253)=0,1,0),"")</f>
        <v/>
      </c>
    </row>
    <row r="254">
      <c r="A254" s="13" t="n"/>
      <c r="B254" s="20" t="n"/>
      <c r="C254" s="5" t="n"/>
      <c r="D254" s="5" t="n"/>
      <c r="E254" s="15" t="n"/>
      <c r="F254" s="5" t="n"/>
      <c r="G254" s="13" t="n"/>
      <c r="H254" s="6">
        <f>IF(C254&amp;""="","",IFERROR(INDEX('المرضى'!$B$6:$B$205,MATCH(C254&amp;"",'المرضى'!$A$6:$A$205,0))&amp;"","كود غير موجود"))</f>
        <v/>
      </c>
      <c r="I254" s="18">
        <f>IF(D254&amp;""="","",IFERROR(INDEX('الأسعار'!$B$6:$B$25,MATCH(D254&amp;"",'الأسعار'!$A$6:$A$25,0)),"سعر غير موجود"))</f>
        <v/>
      </c>
      <c r="J254" s="18">
        <f>IF(A254&amp;""="","",IF(AND(F254="حضر",ISNUMBER(I254)),I254,0))</f>
        <v/>
      </c>
      <c r="K254" s="17">
        <f>IF(ISNUMBER(A254),IF(ISNUMBER(B254),HOUR(B254)*60+MINUTE(B254),0),"")</f>
        <v/>
      </c>
      <c r="L254" s="17">
        <f>IF(AND(ISNUMBER(A254),A254='الإعدادات'!$B$4),COUNTIFS($A$6:$A$1005,'الإعدادات'!$B$4,$K$6:$K$1005,"&lt;"&amp;K254)+COUNTIFS($A$6:A254,'الإعدادات'!$B$4,$K$6:K254,K254),"")</f>
        <v/>
      </c>
      <c r="M254" s="21">
        <f>IF(AND(C254&amp;""&lt;&gt;"",ISNUMBER(G254)),IF(COUNTIFS($C$6:$C$1005,C254&amp;"",$G$6:$G$1005,"&gt;"&amp;G254)=0,1,0),"")</f>
        <v/>
      </c>
      <c r="N254" s="21">
        <f>IF(AND(C254&amp;""&lt;&gt;"",F254="حضر",ISNUMBER(A254)),IF(COUNTIFS($C$6:$C$1005,C254&amp;"",$F$6:$F$1005,"حضر",$A$6:$A$1005,"&gt;"&amp;A254)=0,1,0),"")</f>
        <v/>
      </c>
    </row>
    <row r="255">
      <c r="A255" s="13" t="n"/>
      <c r="B255" s="20" t="n"/>
      <c r="C255" s="5" t="n"/>
      <c r="D255" s="5" t="n"/>
      <c r="E255" s="15" t="n"/>
      <c r="F255" s="5" t="n"/>
      <c r="G255" s="13" t="n"/>
      <c r="H255" s="6">
        <f>IF(C255&amp;""="","",IFERROR(INDEX('المرضى'!$B$6:$B$205,MATCH(C255&amp;"",'المرضى'!$A$6:$A$205,0))&amp;"","كود غير موجود"))</f>
        <v/>
      </c>
      <c r="I255" s="18">
        <f>IF(D255&amp;""="","",IFERROR(INDEX('الأسعار'!$B$6:$B$25,MATCH(D255&amp;"",'الأسعار'!$A$6:$A$25,0)),"سعر غير موجود"))</f>
        <v/>
      </c>
      <c r="J255" s="18">
        <f>IF(A255&amp;""="","",IF(AND(F255="حضر",ISNUMBER(I255)),I255,0))</f>
        <v/>
      </c>
      <c r="K255" s="17">
        <f>IF(ISNUMBER(A255),IF(ISNUMBER(B255),HOUR(B255)*60+MINUTE(B255),0),"")</f>
        <v/>
      </c>
      <c r="L255" s="17">
        <f>IF(AND(ISNUMBER(A255),A255='الإعدادات'!$B$4),COUNTIFS($A$6:$A$1005,'الإعدادات'!$B$4,$K$6:$K$1005,"&lt;"&amp;K255)+COUNTIFS($A$6:A255,'الإعدادات'!$B$4,$K$6:K255,K255),"")</f>
        <v/>
      </c>
      <c r="M255" s="21">
        <f>IF(AND(C255&amp;""&lt;&gt;"",ISNUMBER(G255)),IF(COUNTIFS($C$6:$C$1005,C255&amp;"",$G$6:$G$1005,"&gt;"&amp;G255)=0,1,0),"")</f>
        <v/>
      </c>
      <c r="N255" s="21">
        <f>IF(AND(C255&amp;""&lt;&gt;"",F255="حضر",ISNUMBER(A255)),IF(COUNTIFS($C$6:$C$1005,C255&amp;"",$F$6:$F$1005,"حضر",$A$6:$A$1005,"&gt;"&amp;A255)=0,1,0),"")</f>
        <v/>
      </c>
    </row>
    <row r="256">
      <c r="A256" s="13" t="n"/>
      <c r="B256" s="20" t="n"/>
      <c r="C256" s="5" t="n"/>
      <c r="D256" s="5" t="n"/>
      <c r="E256" s="15" t="n"/>
      <c r="F256" s="5" t="n"/>
      <c r="G256" s="13" t="n"/>
      <c r="H256" s="6">
        <f>IF(C256&amp;""="","",IFERROR(INDEX('المرضى'!$B$6:$B$205,MATCH(C256&amp;"",'المرضى'!$A$6:$A$205,0))&amp;"","كود غير موجود"))</f>
        <v/>
      </c>
      <c r="I256" s="18">
        <f>IF(D256&amp;""="","",IFERROR(INDEX('الأسعار'!$B$6:$B$25,MATCH(D256&amp;"",'الأسعار'!$A$6:$A$25,0)),"سعر غير موجود"))</f>
        <v/>
      </c>
      <c r="J256" s="18">
        <f>IF(A256&amp;""="","",IF(AND(F256="حضر",ISNUMBER(I256)),I256,0))</f>
        <v/>
      </c>
      <c r="K256" s="17">
        <f>IF(ISNUMBER(A256),IF(ISNUMBER(B256),HOUR(B256)*60+MINUTE(B256),0),"")</f>
        <v/>
      </c>
      <c r="L256" s="17">
        <f>IF(AND(ISNUMBER(A256),A256='الإعدادات'!$B$4),COUNTIFS($A$6:$A$1005,'الإعدادات'!$B$4,$K$6:$K$1005,"&lt;"&amp;K256)+COUNTIFS($A$6:A256,'الإعدادات'!$B$4,$K$6:K256,K256),"")</f>
        <v/>
      </c>
      <c r="M256" s="21">
        <f>IF(AND(C256&amp;""&lt;&gt;"",ISNUMBER(G256)),IF(COUNTIFS($C$6:$C$1005,C256&amp;"",$G$6:$G$1005,"&gt;"&amp;G256)=0,1,0),"")</f>
        <v/>
      </c>
      <c r="N256" s="21">
        <f>IF(AND(C256&amp;""&lt;&gt;"",F256="حضر",ISNUMBER(A256)),IF(COUNTIFS($C$6:$C$1005,C256&amp;"",$F$6:$F$1005,"حضر",$A$6:$A$1005,"&gt;"&amp;A256)=0,1,0),"")</f>
        <v/>
      </c>
    </row>
    <row r="257">
      <c r="A257" s="13" t="n"/>
      <c r="B257" s="20" t="n"/>
      <c r="C257" s="5" t="n"/>
      <c r="D257" s="5" t="n"/>
      <c r="E257" s="15" t="n"/>
      <c r="F257" s="5" t="n"/>
      <c r="G257" s="13" t="n"/>
      <c r="H257" s="6">
        <f>IF(C257&amp;""="","",IFERROR(INDEX('المرضى'!$B$6:$B$205,MATCH(C257&amp;"",'المرضى'!$A$6:$A$205,0))&amp;"","كود غير موجود"))</f>
        <v/>
      </c>
      <c r="I257" s="18">
        <f>IF(D257&amp;""="","",IFERROR(INDEX('الأسعار'!$B$6:$B$25,MATCH(D257&amp;"",'الأسعار'!$A$6:$A$25,0)),"سعر غير موجود"))</f>
        <v/>
      </c>
      <c r="J257" s="18">
        <f>IF(A257&amp;""="","",IF(AND(F257="حضر",ISNUMBER(I257)),I257,0))</f>
        <v/>
      </c>
      <c r="K257" s="17">
        <f>IF(ISNUMBER(A257),IF(ISNUMBER(B257),HOUR(B257)*60+MINUTE(B257),0),"")</f>
        <v/>
      </c>
      <c r="L257" s="17">
        <f>IF(AND(ISNUMBER(A257),A257='الإعدادات'!$B$4),COUNTIFS($A$6:$A$1005,'الإعدادات'!$B$4,$K$6:$K$1005,"&lt;"&amp;K257)+COUNTIFS($A$6:A257,'الإعدادات'!$B$4,$K$6:K257,K257),"")</f>
        <v/>
      </c>
      <c r="M257" s="21">
        <f>IF(AND(C257&amp;""&lt;&gt;"",ISNUMBER(G257)),IF(COUNTIFS($C$6:$C$1005,C257&amp;"",$G$6:$G$1005,"&gt;"&amp;G257)=0,1,0),"")</f>
        <v/>
      </c>
      <c r="N257" s="21">
        <f>IF(AND(C257&amp;""&lt;&gt;"",F257="حضر",ISNUMBER(A257)),IF(COUNTIFS($C$6:$C$1005,C257&amp;"",$F$6:$F$1005,"حضر",$A$6:$A$1005,"&gt;"&amp;A257)=0,1,0),"")</f>
        <v/>
      </c>
    </row>
    <row r="258">
      <c r="A258" s="13" t="n"/>
      <c r="B258" s="20" t="n"/>
      <c r="C258" s="5" t="n"/>
      <c r="D258" s="5" t="n"/>
      <c r="E258" s="15" t="n"/>
      <c r="F258" s="5" t="n"/>
      <c r="G258" s="13" t="n"/>
      <c r="H258" s="6">
        <f>IF(C258&amp;""="","",IFERROR(INDEX('المرضى'!$B$6:$B$205,MATCH(C258&amp;"",'المرضى'!$A$6:$A$205,0))&amp;"","كود غير موجود"))</f>
        <v/>
      </c>
      <c r="I258" s="18">
        <f>IF(D258&amp;""="","",IFERROR(INDEX('الأسعار'!$B$6:$B$25,MATCH(D258&amp;"",'الأسعار'!$A$6:$A$25,0)),"سعر غير موجود"))</f>
        <v/>
      </c>
      <c r="J258" s="18">
        <f>IF(A258&amp;""="","",IF(AND(F258="حضر",ISNUMBER(I258)),I258,0))</f>
        <v/>
      </c>
      <c r="K258" s="17">
        <f>IF(ISNUMBER(A258),IF(ISNUMBER(B258),HOUR(B258)*60+MINUTE(B258),0),"")</f>
        <v/>
      </c>
      <c r="L258" s="17">
        <f>IF(AND(ISNUMBER(A258),A258='الإعدادات'!$B$4),COUNTIFS($A$6:$A$1005,'الإعدادات'!$B$4,$K$6:$K$1005,"&lt;"&amp;K258)+COUNTIFS($A$6:A258,'الإعدادات'!$B$4,$K$6:K258,K258),"")</f>
        <v/>
      </c>
      <c r="M258" s="21">
        <f>IF(AND(C258&amp;""&lt;&gt;"",ISNUMBER(G258)),IF(COUNTIFS($C$6:$C$1005,C258&amp;"",$G$6:$G$1005,"&gt;"&amp;G258)=0,1,0),"")</f>
        <v/>
      </c>
      <c r="N258" s="21">
        <f>IF(AND(C258&amp;""&lt;&gt;"",F258="حضر",ISNUMBER(A258)),IF(COUNTIFS($C$6:$C$1005,C258&amp;"",$F$6:$F$1005,"حضر",$A$6:$A$1005,"&gt;"&amp;A258)=0,1,0),"")</f>
        <v/>
      </c>
    </row>
    <row r="259">
      <c r="A259" s="13" t="n"/>
      <c r="B259" s="20" t="n"/>
      <c r="C259" s="5" t="n"/>
      <c r="D259" s="5" t="n"/>
      <c r="E259" s="15" t="n"/>
      <c r="F259" s="5" t="n"/>
      <c r="G259" s="13" t="n"/>
      <c r="H259" s="6">
        <f>IF(C259&amp;""="","",IFERROR(INDEX('المرضى'!$B$6:$B$205,MATCH(C259&amp;"",'المرضى'!$A$6:$A$205,0))&amp;"","كود غير موجود"))</f>
        <v/>
      </c>
      <c r="I259" s="18">
        <f>IF(D259&amp;""="","",IFERROR(INDEX('الأسعار'!$B$6:$B$25,MATCH(D259&amp;"",'الأسعار'!$A$6:$A$25,0)),"سعر غير موجود"))</f>
        <v/>
      </c>
      <c r="J259" s="18">
        <f>IF(A259&amp;""="","",IF(AND(F259="حضر",ISNUMBER(I259)),I259,0))</f>
        <v/>
      </c>
      <c r="K259" s="17">
        <f>IF(ISNUMBER(A259),IF(ISNUMBER(B259),HOUR(B259)*60+MINUTE(B259),0),"")</f>
        <v/>
      </c>
      <c r="L259" s="17">
        <f>IF(AND(ISNUMBER(A259),A259='الإعدادات'!$B$4),COUNTIFS($A$6:$A$1005,'الإعدادات'!$B$4,$K$6:$K$1005,"&lt;"&amp;K259)+COUNTIFS($A$6:A259,'الإعدادات'!$B$4,$K$6:K259,K259),"")</f>
        <v/>
      </c>
      <c r="M259" s="21">
        <f>IF(AND(C259&amp;""&lt;&gt;"",ISNUMBER(G259)),IF(COUNTIFS($C$6:$C$1005,C259&amp;"",$G$6:$G$1005,"&gt;"&amp;G259)=0,1,0),"")</f>
        <v/>
      </c>
      <c r="N259" s="21">
        <f>IF(AND(C259&amp;""&lt;&gt;"",F259="حضر",ISNUMBER(A259)),IF(COUNTIFS($C$6:$C$1005,C259&amp;"",$F$6:$F$1005,"حضر",$A$6:$A$1005,"&gt;"&amp;A259)=0,1,0),"")</f>
        <v/>
      </c>
    </row>
    <row r="260">
      <c r="A260" s="13" t="n"/>
      <c r="B260" s="20" t="n"/>
      <c r="C260" s="5" t="n"/>
      <c r="D260" s="5" t="n"/>
      <c r="E260" s="15" t="n"/>
      <c r="F260" s="5" t="n"/>
      <c r="G260" s="13" t="n"/>
      <c r="H260" s="6">
        <f>IF(C260&amp;""="","",IFERROR(INDEX('المرضى'!$B$6:$B$205,MATCH(C260&amp;"",'المرضى'!$A$6:$A$205,0))&amp;"","كود غير موجود"))</f>
        <v/>
      </c>
      <c r="I260" s="18">
        <f>IF(D260&amp;""="","",IFERROR(INDEX('الأسعار'!$B$6:$B$25,MATCH(D260&amp;"",'الأسعار'!$A$6:$A$25,0)),"سعر غير موجود"))</f>
        <v/>
      </c>
      <c r="J260" s="18">
        <f>IF(A260&amp;""="","",IF(AND(F260="حضر",ISNUMBER(I260)),I260,0))</f>
        <v/>
      </c>
      <c r="K260" s="17">
        <f>IF(ISNUMBER(A260),IF(ISNUMBER(B260),HOUR(B260)*60+MINUTE(B260),0),"")</f>
        <v/>
      </c>
      <c r="L260" s="17">
        <f>IF(AND(ISNUMBER(A260),A260='الإعدادات'!$B$4),COUNTIFS($A$6:$A$1005,'الإعدادات'!$B$4,$K$6:$K$1005,"&lt;"&amp;K260)+COUNTIFS($A$6:A260,'الإعدادات'!$B$4,$K$6:K260,K260),"")</f>
        <v/>
      </c>
      <c r="M260" s="21">
        <f>IF(AND(C260&amp;""&lt;&gt;"",ISNUMBER(G260)),IF(COUNTIFS($C$6:$C$1005,C260&amp;"",$G$6:$G$1005,"&gt;"&amp;G260)=0,1,0),"")</f>
        <v/>
      </c>
      <c r="N260" s="21">
        <f>IF(AND(C260&amp;""&lt;&gt;"",F260="حضر",ISNUMBER(A260)),IF(COUNTIFS($C$6:$C$1005,C260&amp;"",$F$6:$F$1005,"حضر",$A$6:$A$1005,"&gt;"&amp;A260)=0,1,0),"")</f>
        <v/>
      </c>
    </row>
    <row r="261">
      <c r="A261" s="13" t="n"/>
      <c r="B261" s="20" t="n"/>
      <c r="C261" s="5" t="n"/>
      <c r="D261" s="5" t="n"/>
      <c r="E261" s="15" t="n"/>
      <c r="F261" s="5" t="n"/>
      <c r="G261" s="13" t="n"/>
      <c r="H261" s="6">
        <f>IF(C261&amp;""="","",IFERROR(INDEX('المرضى'!$B$6:$B$205,MATCH(C261&amp;"",'المرضى'!$A$6:$A$205,0))&amp;"","كود غير موجود"))</f>
        <v/>
      </c>
      <c r="I261" s="18">
        <f>IF(D261&amp;""="","",IFERROR(INDEX('الأسعار'!$B$6:$B$25,MATCH(D261&amp;"",'الأسعار'!$A$6:$A$25,0)),"سعر غير موجود"))</f>
        <v/>
      </c>
      <c r="J261" s="18">
        <f>IF(A261&amp;""="","",IF(AND(F261="حضر",ISNUMBER(I261)),I261,0))</f>
        <v/>
      </c>
      <c r="K261" s="17">
        <f>IF(ISNUMBER(A261),IF(ISNUMBER(B261),HOUR(B261)*60+MINUTE(B261),0),"")</f>
        <v/>
      </c>
      <c r="L261" s="17">
        <f>IF(AND(ISNUMBER(A261),A261='الإعدادات'!$B$4),COUNTIFS($A$6:$A$1005,'الإعدادات'!$B$4,$K$6:$K$1005,"&lt;"&amp;K261)+COUNTIFS($A$6:A261,'الإعدادات'!$B$4,$K$6:K261,K261),"")</f>
        <v/>
      </c>
      <c r="M261" s="21">
        <f>IF(AND(C261&amp;""&lt;&gt;"",ISNUMBER(G261)),IF(COUNTIFS($C$6:$C$1005,C261&amp;"",$G$6:$G$1005,"&gt;"&amp;G261)=0,1,0),"")</f>
        <v/>
      </c>
      <c r="N261" s="21">
        <f>IF(AND(C261&amp;""&lt;&gt;"",F261="حضر",ISNUMBER(A261)),IF(COUNTIFS($C$6:$C$1005,C261&amp;"",$F$6:$F$1005,"حضر",$A$6:$A$1005,"&gt;"&amp;A261)=0,1,0),"")</f>
        <v/>
      </c>
    </row>
    <row r="262">
      <c r="A262" s="13" t="n"/>
      <c r="B262" s="20" t="n"/>
      <c r="C262" s="5" t="n"/>
      <c r="D262" s="5" t="n"/>
      <c r="E262" s="15" t="n"/>
      <c r="F262" s="5" t="n"/>
      <c r="G262" s="13" t="n"/>
      <c r="H262" s="6">
        <f>IF(C262&amp;""="","",IFERROR(INDEX('المرضى'!$B$6:$B$205,MATCH(C262&amp;"",'المرضى'!$A$6:$A$205,0))&amp;"","كود غير موجود"))</f>
        <v/>
      </c>
      <c r="I262" s="18">
        <f>IF(D262&amp;""="","",IFERROR(INDEX('الأسعار'!$B$6:$B$25,MATCH(D262&amp;"",'الأسعار'!$A$6:$A$25,0)),"سعر غير موجود"))</f>
        <v/>
      </c>
      <c r="J262" s="18">
        <f>IF(A262&amp;""="","",IF(AND(F262="حضر",ISNUMBER(I262)),I262,0))</f>
        <v/>
      </c>
      <c r="K262" s="17">
        <f>IF(ISNUMBER(A262),IF(ISNUMBER(B262),HOUR(B262)*60+MINUTE(B262),0),"")</f>
        <v/>
      </c>
      <c r="L262" s="17">
        <f>IF(AND(ISNUMBER(A262),A262='الإعدادات'!$B$4),COUNTIFS($A$6:$A$1005,'الإعدادات'!$B$4,$K$6:$K$1005,"&lt;"&amp;K262)+COUNTIFS($A$6:A262,'الإعدادات'!$B$4,$K$6:K262,K262),"")</f>
        <v/>
      </c>
      <c r="M262" s="21">
        <f>IF(AND(C262&amp;""&lt;&gt;"",ISNUMBER(G262)),IF(COUNTIFS($C$6:$C$1005,C262&amp;"",$G$6:$G$1005,"&gt;"&amp;G262)=0,1,0),"")</f>
        <v/>
      </c>
      <c r="N262" s="21">
        <f>IF(AND(C262&amp;""&lt;&gt;"",F262="حضر",ISNUMBER(A262)),IF(COUNTIFS($C$6:$C$1005,C262&amp;"",$F$6:$F$1005,"حضر",$A$6:$A$1005,"&gt;"&amp;A262)=0,1,0),"")</f>
        <v/>
      </c>
    </row>
    <row r="263">
      <c r="A263" s="13" t="n"/>
      <c r="B263" s="20" t="n"/>
      <c r="C263" s="5" t="n"/>
      <c r="D263" s="5" t="n"/>
      <c r="E263" s="15" t="n"/>
      <c r="F263" s="5" t="n"/>
      <c r="G263" s="13" t="n"/>
      <c r="H263" s="6">
        <f>IF(C263&amp;""="","",IFERROR(INDEX('المرضى'!$B$6:$B$205,MATCH(C263&amp;"",'المرضى'!$A$6:$A$205,0))&amp;"","كود غير موجود"))</f>
        <v/>
      </c>
      <c r="I263" s="18">
        <f>IF(D263&amp;""="","",IFERROR(INDEX('الأسعار'!$B$6:$B$25,MATCH(D263&amp;"",'الأسعار'!$A$6:$A$25,0)),"سعر غير موجود"))</f>
        <v/>
      </c>
      <c r="J263" s="18">
        <f>IF(A263&amp;""="","",IF(AND(F263="حضر",ISNUMBER(I263)),I263,0))</f>
        <v/>
      </c>
      <c r="K263" s="17">
        <f>IF(ISNUMBER(A263),IF(ISNUMBER(B263),HOUR(B263)*60+MINUTE(B263),0),"")</f>
        <v/>
      </c>
      <c r="L263" s="17">
        <f>IF(AND(ISNUMBER(A263),A263='الإعدادات'!$B$4),COUNTIFS($A$6:$A$1005,'الإعدادات'!$B$4,$K$6:$K$1005,"&lt;"&amp;K263)+COUNTIFS($A$6:A263,'الإعدادات'!$B$4,$K$6:K263,K263),"")</f>
        <v/>
      </c>
      <c r="M263" s="21">
        <f>IF(AND(C263&amp;""&lt;&gt;"",ISNUMBER(G263)),IF(COUNTIFS($C$6:$C$1005,C263&amp;"",$G$6:$G$1005,"&gt;"&amp;G263)=0,1,0),"")</f>
        <v/>
      </c>
      <c r="N263" s="21">
        <f>IF(AND(C263&amp;""&lt;&gt;"",F263="حضر",ISNUMBER(A263)),IF(COUNTIFS($C$6:$C$1005,C263&amp;"",$F$6:$F$1005,"حضر",$A$6:$A$1005,"&gt;"&amp;A263)=0,1,0),"")</f>
        <v/>
      </c>
    </row>
    <row r="264">
      <c r="A264" s="13" t="n"/>
      <c r="B264" s="20" t="n"/>
      <c r="C264" s="5" t="n"/>
      <c r="D264" s="5" t="n"/>
      <c r="E264" s="15" t="n"/>
      <c r="F264" s="5" t="n"/>
      <c r="G264" s="13" t="n"/>
      <c r="H264" s="6">
        <f>IF(C264&amp;""="","",IFERROR(INDEX('المرضى'!$B$6:$B$205,MATCH(C264&amp;"",'المرضى'!$A$6:$A$205,0))&amp;"","كود غير موجود"))</f>
        <v/>
      </c>
      <c r="I264" s="18">
        <f>IF(D264&amp;""="","",IFERROR(INDEX('الأسعار'!$B$6:$B$25,MATCH(D264&amp;"",'الأسعار'!$A$6:$A$25,0)),"سعر غير موجود"))</f>
        <v/>
      </c>
      <c r="J264" s="18">
        <f>IF(A264&amp;""="","",IF(AND(F264="حضر",ISNUMBER(I264)),I264,0))</f>
        <v/>
      </c>
      <c r="K264" s="17">
        <f>IF(ISNUMBER(A264),IF(ISNUMBER(B264),HOUR(B264)*60+MINUTE(B264),0),"")</f>
        <v/>
      </c>
      <c r="L264" s="17">
        <f>IF(AND(ISNUMBER(A264),A264='الإعدادات'!$B$4),COUNTIFS($A$6:$A$1005,'الإعدادات'!$B$4,$K$6:$K$1005,"&lt;"&amp;K264)+COUNTIFS($A$6:A264,'الإعدادات'!$B$4,$K$6:K264,K264),"")</f>
        <v/>
      </c>
      <c r="M264" s="21">
        <f>IF(AND(C264&amp;""&lt;&gt;"",ISNUMBER(G264)),IF(COUNTIFS($C$6:$C$1005,C264&amp;"",$G$6:$G$1005,"&gt;"&amp;G264)=0,1,0),"")</f>
        <v/>
      </c>
      <c r="N264" s="21">
        <f>IF(AND(C264&amp;""&lt;&gt;"",F264="حضر",ISNUMBER(A264)),IF(COUNTIFS($C$6:$C$1005,C264&amp;"",$F$6:$F$1005,"حضر",$A$6:$A$1005,"&gt;"&amp;A264)=0,1,0),"")</f>
        <v/>
      </c>
    </row>
    <row r="265">
      <c r="A265" s="13" t="n"/>
      <c r="B265" s="20" t="n"/>
      <c r="C265" s="5" t="n"/>
      <c r="D265" s="5" t="n"/>
      <c r="E265" s="15" t="n"/>
      <c r="F265" s="5" t="n"/>
      <c r="G265" s="13" t="n"/>
      <c r="H265" s="6">
        <f>IF(C265&amp;""="","",IFERROR(INDEX('المرضى'!$B$6:$B$205,MATCH(C265&amp;"",'المرضى'!$A$6:$A$205,0))&amp;"","كود غير موجود"))</f>
        <v/>
      </c>
      <c r="I265" s="18">
        <f>IF(D265&amp;""="","",IFERROR(INDEX('الأسعار'!$B$6:$B$25,MATCH(D265&amp;"",'الأسعار'!$A$6:$A$25,0)),"سعر غير موجود"))</f>
        <v/>
      </c>
      <c r="J265" s="18">
        <f>IF(A265&amp;""="","",IF(AND(F265="حضر",ISNUMBER(I265)),I265,0))</f>
        <v/>
      </c>
      <c r="K265" s="17">
        <f>IF(ISNUMBER(A265),IF(ISNUMBER(B265),HOUR(B265)*60+MINUTE(B265),0),"")</f>
        <v/>
      </c>
      <c r="L265" s="17">
        <f>IF(AND(ISNUMBER(A265),A265='الإعدادات'!$B$4),COUNTIFS($A$6:$A$1005,'الإعدادات'!$B$4,$K$6:$K$1005,"&lt;"&amp;K265)+COUNTIFS($A$6:A265,'الإعدادات'!$B$4,$K$6:K265,K265),"")</f>
        <v/>
      </c>
      <c r="M265" s="21">
        <f>IF(AND(C265&amp;""&lt;&gt;"",ISNUMBER(G265)),IF(COUNTIFS($C$6:$C$1005,C265&amp;"",$G$6:$G$1005,"&gt;"&amp;G265)=0,1,0),"")</f>
        <v/>
      </c>
      <c r="N265" s="21">
        <f>IF(AND(C265&amp;""&lt;&gt;"",F265="حضر",ISNUMBER(A265)),IF(COUNTIFS($C$6:$C$1005,C265&amp;"",$F$6:$F$1005,"حضر",$A$6:$A$1005,"&gt;"&amp;A265)=0,1,0),"")</f>
        <v/>
      </c>
    </row>
    <row r="266">
      <c r="A266" s="13" t="n"/>
      <c r="B266" s="20" t="n"/>
      <c r="C266" s="5" t="n"/>
      <c r="D266" s="5" t="n"/>
      <c r="E266" s="15" t="n"/>
      <c r="F266" s="5" t="n"/>
      <c r="G266" s="13" t="n"/>
      <c r="H266" s="6">
        <f>IF(C266&amp;""="","",IFERROR(INDEX('المرضى'!$B$6:$B$205,MATCH(C266&amp;"",'المرضى'!$A$6:$A$205,0))&amp;"","كود غير موجود"))</f>
        <v/>
      </c>
      <c r="I266" s="18">
        <f>IF(D266&amp;""="","",IFERROR(INDEX('الأسعار'!$B$6:$B$25,MATCH(D266&amp;"",'الأسعار'!$A$6:$A$25,0)),"سعر غير موجود"))</f>
        <v/>
      </c>
      <c r="J266" s="18">
        <f>IF(A266&amp;""="","",IF(AND(F266="حضر",ISNUMBER(I266)),I266,0))</f>
        <v/>
      </c>
      <c r="K266" s="17">
        <f>IF(ISNUMBER(A266),IF(ISNUMBER(B266),HOUR(B266)*60+MINUTE(B266),0),"")</f>
        <v/>
      </c>
      <c r="L266" s="17">
        <f>IF(AND(ISNUMBER(A266),A266='الإعدادات'!$B$4),COUNTIFS($A$6:$A$1005,'الإعدادات'!$B$4,$K$6:$K$1005,"&lt;"&amp;K266)+COUNTIFS($A$6:A266,'الإعدادات'!$B$4,$K$6:K266,K266),"")</f>
        <v/>
      </c>
      <c r="M266" s="21">
        <f>IF(AND(C266&amp;""&lt;&gt;"",ISNUMBER(G266)),IF(COUNTIFS($C$6:$C$1005,C266&amp;"",$G$6:$G$1005,"&gt;"&amp;G266)=0,1,0),"")</f>
        <v/>
      </c>
      <c r="N266" s="21">
        <f>IF(AND(C266&amp;""&lt;&gt;"",F266="حضر",ISNUMBER(A266)),IF(COUNTIFS($C$6:$C$1005,C266&amp;"",$F$6:$F$1005,"حضر",$A$6:$A$1005,"&gt;"&amp;A266)=0,1,0),"")</f>
        <v/>
      </c>
    </row>
    <row r="267">
      <c r="A267" s="13" t="n"/>
      <c r="B267" s="20" t="n"/>
      <c r="C267" s="5" t="n"/>
      <c r="D267" s="5" t="n"/>
      <c r="E267" s="15" t="n"/>
      <c r="F267" s="5" t="n"/>
      <c r="G267" s="13" t="n"/>
      <c r="H267" s="6">
        <f>IF(C267&amp;""="","",IFERROR(INDEX('المرضى'!$B$6:$B$205,MATCH(C267&amp;"",'المرضى'!$A$6:$A$205,0))&amp;"","كود غير موجود"))</f>
        <v/>
      </c>
      <c r="I267" s="18">
        <f>IF(D267&amp;""="","",IFERROR(INDEX('الأسعار'!$B$6:$B$25,MATCH(D267&amp;"",'الأسعار'!$A$6:$A$25,0)),"سعر غير موجود"))</f>
        <v/>
      </c>
      <c r="J267" s="18">
        <f>IF(A267&amp;""="","",IF(AND(F267="حضر",ISNUMBER(I267)),I267,0))</f>
        <v/>
      </c>
      <c r="K267" s="17">
        <f>IF(ISNUMBER(A267),IF(ISNUMBER(B267),HOUR(B267)*60+MINUTE(B267),0),"")</f>
        <v/>
      </c>
      <c r="L267" s="17">
        <f>IF(AND(ISNUMBER(A267),A267='الإعدادات'!$B$4),COUNTIFS($A$6:$A$1005,'الإعدادات'!$B$4,$K$6:$K$1005,"&lt;"&amp;K267)+COUNTIFS($A$6:A267,'الإعدادات'!$B$4,$K$6:K267,K267),"")</f>
        <v/>
      </c>
      <c r="M267" s="21">
        <f>IF(AND(C267&amp;""&lt;&gt;"",ISNUMBER(G267)),IF(COUNTIFS($C$6:$C$1005,C267&amp;"",$G$6:$G$1005,"&gt;"&amp;G267)=0,1,0),"")</f>
        <v/>
      </c>
      <c r="N267" s="21">
        <f>IF(AND(C267&amp;""&lt;&gt;"",F267="حضر",ISNUMBER(A267)),IF(COUNTIFS($C$6:$C$1005,C267&amp;"",$F$6:$F$1005,"حضر",$A$6:$A$1005,"&gt;"&amp;A267)=0,1,0),"")</f>
        <v/>
      </c>
    </row>
    <row r="268">
      <c r="A268" s="13" t="n"/>
      <c r="B268" s="20" t="n"/>
      <c r="C268" s="5" t="n"/>
      <c r="D268" s="5" t="n"/>
      <c r="E268" s="15" t="n"/>
      <c r="F268" s="5" t="n"/>
      <c r="G268" s="13" t="n"/>
      <c r="H268" s="6">
        <f>IF(C268&amp;""="","",IFERROR(INDEX('المرضى'!$B$6:$B$205,MATCH(C268&amp;"",'المرضى'!$A$6:$A$205,0))&amp;"","كود غير موجود"))</f>
        <v/>
      </c>
      <c r="I268" s="18">
        <f>IF(D268&amp;""="","",IFERROR(INDEX('الأسعار'!$B$6:$B$25,MATCH(D268&amp;"",'الأسعار'!$A$6:$A$25,0)),"سعر غير موجود"))</f>
        <v/>
      </c>
      <c r="J268" s="18">
        <f>IF(A268&amp;""="","",IF(AND(F268="حضر",ISNUMBER(I268)),I268,0))</f>
        <v/>
      </c>
      <c r="K268" s="17">
        <f>IF(ISNUMBER(A268),IF(ISNUMBER(B268),HOUR(B268)*60+MINUTE(B268),0),"")</f>
        <v/>
      </c>
      <c r="L268" s="17">
        <f>IF(AND(ISNUMBER(A268),A268='الإعدادات'!$B$4),COUNTIFS($A$6:$A$1005,'الإعدادات'!$B$4,$K$6:$K$1005,"&lt;"&amp;K268)+COUNTIFS($A$6:A268,'الإعدادات'!$B$4,$K$6:K268,K268),"")</f>
        <v/>
      </c>
      <c r="M268" s="21">
        <f>IF(AND(C268&amp;""&lt;&gt;"",ISNUMBER(G268)),IF(COUNTIFS($C$6:$C$1005,C268&amp;"",$G$6:$G$1005,"&gt;"&amp;G268)=0,1,0),"")</f>
        <v/>
      </c>
      <c r="N268" s="21">
        <f>IF(AND(C268&amp;""&lt;&gt;"",F268="حضر",ISNUMBER(A268)),IF(COUNTIFS($C$6:$C$1005,C268&amp;"",$F$6:$F$1005,"حضر",$A$6:$A$1005,"&gt;"&amp;A268)=0,1,0),"")</f>
        <v/>
      </c>
    </row>
    <row r="269">
      <c r="A269" s="13" t="n"/>
      <c r="B269" s="20" t="n"/>
      <c r="C269" s="5" t="n"/>
      <c r="D269" s="5" t="n"/>
      <c r="E269" s="15" t="n"/>
      <c r="F269" s="5" t="n"/>
      <c r="G269" s="13" t="n"/>
      <c r="H269" s="6">
        <f>IF(C269&amp;""="","",IFERROR(INDEX('المرضى'!$B$6:$B$205,MATCH(C269&amp;"",'المرضى'!$A$6:$A$205,0))&amp;"","كود غير موجود"))</f>
        <v/>
      </c>
      <c r="I269" s="18">
        <f>IF(D269&amp;""="","",IFERROR(INDEX('الأسعار'!$B$6:$B$25,MATCH(D269&amp;"",'الأسعار'!$A$6:$A$25,0)),"سعر غير موجود"))</f>
        <v/>
      </c>
      <c r="J269" s="18">
        <f>IF(A269&amp;""="","",IF(AND(F269="حضر",ISNUMBER(I269)),I269,0))</f>
        <v/>
      </c>
      <c r="K269" s="17">
        <f>IF(ISNUMBER(A269),IF(ISNUMBER(B269),HOUR(B269)*60+MINUTE(B269),0),"")</f>
        <v/>
      </c>
      <c r="L269" s="17">
        <f>IF(AND(ISNUMBER(A269),A269='الإعدادات'!$B$4),COUNTIFS($A$6:$A$1005,'الإعدادات'!$B$4,$K$6:$K$1005,"&lt;"&amp;K269)+COUNTIFS($A$6:A269,'الإعدادات'!$B$4,$K$6:K269,K269),"")</f>
        <v/>
      </c>
      <c r="M269" s="21">
        <f>IF(AND(C269&amp;""&lt;&gt;"",ISNUMBER(G269)),IF(COUNTIFS($C$6:$C$1005,C269&amp;"",$G$6:$G$1005,"&gt;"&amp;G269)=0,1,0),"")</f>
        <v/>
      </c>
      <c r="N269" s="21">
        <f>IF(AND(C269&amp;""&lt;&gt;"",F269="حضر",ISNUMBER(A269)),IF(COUNTIFS($C$6:$C$1005,C269&amp;"",$F$6:$F$1005,"حضر",$A$6:$A$1005,"&gt;"&amp;A269)=0,1,0),"")</f>
        <v/>
      </c>
    </row>
    <row r="270">
      <c r="A270" s="13" t="n"/>
      <c r="B270" s="20" t="n"/>
      <c r="C270" s="5" t="n"/>
      <c r="D270" s="5" t="n"/>
      <c r="E270" s="15" t="n"/>
      <c r="F270" s="5" t="n"/>
      <c r="G270" s="13" t="n"/>
      <c r="H270" s="6">
        <f>IF(C270&amp;""="","",IFERROR(INDEX('المرضى'!$B$6:$B$205,MATCH(C270&amp;"",'المرضى'!$A$6:$A$205,0))&amp;"","كود غير موجود"))</f>
        <v/>
      </c>
      <c r="I270" s="18">
        <f>IF(D270&amp;""="","",IFERROR(INDEX('الأسعار'!$B$6:$B$25,MATCH(D270&amp;"",'الأسعار'!$A$6:$A$25,0)),"سعر غير موجود"))</f>
        <v/>
      </c>
      <c r="J270" s="18">
        <f>IF(A270&amp;""="","",IF(AND(F270="حضر",ISNUMBER(I270)),I270,0))</f>
        <v/>
      </c>
      <c r="K270" s="17">
        <f>IF(ISNUMBER(A270),IF(ISNUMBER(B270),HOUR(B270)*60+MINUTE(B270),0),"")</f>
        <v/>
      </c>
      <c r="L270" s="17">
        <f>IF(AND(ISNUMBER(A270),A270='الإعدادات'!$B$4),COUNTIFS($A$6:$A$1005,'الإعدادات'!$B$4,$K$6:$K$1005,"&lt;"&amp;K270)+COUNTIFS($A$6:A270,'الإعدادات'!$B$4,$K$6:K270,K270),"")</f>
        <v/>
      </c>
      <c r="M270" s="21">
        <f>IF(AND(C270&amp;""&lt;&gt;"",ISNUMBER(G270)),IF(COUNTIFS($C$6:$C$1005,C270&amp;"",$G$6:$G$1005,"&gt;"&amp;G270)=0,1,0),"")</f>
        <v/>
      </c>
      <c r="N270" s="21">
        <f>IF(AND(C270&amp;""&lt;&gt;"",F270="حضر",ISNUMBER(A270)),IF(COUNTIFS($C$6:$C$1005,C270&amp;"",$F$6:$F$1005,"حضر",$A$6:$A$1005,"&gt;"&amp;A270)=0,1,0),"")</f>
        <v/>
      </c>
    </row>
    <row r="271">
      <c r="A271" s="13" t="n"/>
      <c r="B271" s="20" t="n"/>
      <c r="C271" s="5" t="n"/>
      <c r="D271" s="5" t="n"/>
      <c r="E271" s="15" t="n"/>
      <c r="F271" s="5" t="n"/>
      <c r="G271" s="13" t="n"/>
      <c r="H271" s="6">
        <f>IF(C271&amp;""="","",IFERROR(INDEX('المرضى'!$B$6:$B$205,MATCH(C271&amp;"",'المرضى'!$A$6:$A$205,0))&amp;"","كود غير موجود"))</f>
        <v/>
      </c>
      <c r="I271" s="18">
        <f>IF(D271&amp;""="","",IFERROR(INDEX('الأسعار'!$B$6:$B$25,MATCH(D271&amp;"",'الأسعار'!$A$6:$A$25,0)),"سعر غير موجود"))</f>
        <v/>
      </c>
      <c r="J271" s="18">
        <f>IF(A271&amp;""="","",IF(AND(F271="حضر",ISNUMBER(I271)),I271,0))</f>
        <v/>
      </c>
      <c r="K271" s="17">
        <f>IF(ISNUMBER(A271),IF(ISNUMBER(B271),HOUR(B271)*60+MINUTE(B271),0),"")</f>
        <v/>
      </c>
      <c r="L271" s="17">
        <f>IF(AND(ISNUMBER(A271),A271='الإعدادات'!$B$4),COUNTIFS($A$6:$A$1005,'الإعدادات'!$B$4,$K$6:$K$1005,"&lt;"&amp;K271)+COUNTIFS($A$6:A271,'الإعدادات'!$B$4,$K$6:K271,K271),"")</f>
        <v/>
      </c>
      <c r="M271" s="21">
        <f>IF(AND(C271&amp;""&lt;&gt;"",ISNUMBER(G271)),IF(COUNTIFS($C$6:$C$1005,C271&amp;"",$G$6:$G$1005,"&gt;"&amp;G271)=0,1,0),"")</f>
        <v/>
      </c>
      <c r="N271" s="21">
        <f>IF(AND(C271&amp;""&lt;&gt;"",F271="حضر",ISNUMBER(A271)),IF(COUNTIFS($C$6:$C$1005,C271&amp;"",$F$6:$F$1005,"حضر",$A$6:$A$1005,"&gt;"&amp;A271)=0,1,0),"")</f>
        <v/>
      </c>
    </row>
    <row r="272">
      <c r="A272" s="13" t="n"/>
      <c r="B272" s="20" t="n"/>
      <c r="C272" s="5" t="n"/>
      <c r="D272" s="5" t="n"/>
      <c r="E272" s="15" t="n"/>
      <c r="F272" s="5" t="n"/>
      <c r="G272" s="13" t="n"/>
      <c r="H272" s="6">
        <f>IF(C272&amp;""="","",IFERROR(INDEX('المرضى'!$B$6:$B$205,MATCH(C272&amp;"",'المرضى'!$A$6:$A$205,0))&amp;"","كود غير موجود"))</f>
        <v/>
      </c>
      <c r="I272" s="18">
        <f>IF(D272&amp;""="","",IFERROR(INDEX('الأسعار'!$B$6:$B$25,MATCH(D272&amp;"",'الأسعار'!$A$6:$A$25,0)),"سعر غير موجود"))</f>
        <v/>
      </c>
      <c r="J272" s="18">
        <f>IF(A272&amp;""="","",IF(AND(F272="حضر",ISNUMBER(I272)),I272,0))</f>
        <v/>
      </c>
      <c r="K272" s="17">
        <f>IF(ISNUMBER(A272),IF(ISNUMBER(B272),HOUR(B272)*60+MINUTE(B272),0),"")</f>
        <v/>
      </c>
      <c r="L272" s="17">
        <f>IF(AND(ISNUMBER(A272),A272='الإعدادات'!$B$4),COUNTIFS($A$6:$A$1005,'الإعدادات'!$B$4,$K$6:$K$1005,"&lt;"&amp;K272)+COUNTIFS($A$6:A272,'الإعدادات'!$B$4,$K$6:K272,K272),"")</f>
        <v/>
      </c>
      <c r="M272" s="21">
        <f>IF(AND(C272&amp;""&lt;&gt;"",ISNUMBER(G272)),IF(COUNTIFS($C$6:$C$1005,C272&amp;"",$G$6:$G$1005,"&gt;"&amp;G272)=0,1,0),"")</f>
        <v/>
      </c>
      <c r="N272" s="21">
        <f>IF(AND(C272&amp;""&lt;&gt;"",F272="حضر",ISNUMBER(A272)),IF(COUNTIFS($C$6:$C$1005,C272&amp;"",$F$6:$F$1005,"حضر",$A$6:$A$1005,"&gt;"&amp;A272)=0,1,0),"")</f>
        <v/>
      </c>
    </row>
    <row r="273">
      <c r="A273" s="13" t="n"/>
      <c r="B273" s="20" t="n"/>
      <c r="C273" s="5" t="n"/>
      <c r="D273" s="5" t="n"/>
      <c r="E273" s="15" t="n"/>
      <c r="F273" s="5" t="n"/>
      <c r="G273" s="13" t="n"/>
      <c r="H273" s="6">
        <f>IF(C273&amp;""="","",IFERROR(INDEX('المرضى'!$B$6:$B$205,MATCH(C273&amp;"",'المرضى'!$A$6:$A$205,0))&amp;"","كود غير موجود"))</f>
        <v/>
      </c>
      <c r="I273" s="18">
        <f>IF(D273&amp;""="","",IFERROR(INDEX('الأسعار'!$B$6:$B$25,MATCH(D273&amp;"",'الأسعار'!$A$6:$A$25,0)),"سعر غير موجود"))</f>
        <v/>
      </c>
      <c r="J273" s="18">
        <f>IF(A273&amp;""="","",IF(AND(F273="حضر",ISNUMBER(I273)),I273,0))</f>
        <v/>
      </c>
      <c r="K273" s="17">
        <f>IF(ISNUMBER(A273),IF(ISNUMBER(B273),HOUR(B273)*60+MINUTE(B273),0),"")</f>
        <v/>
      </c>
      <c r="L273" s="17">
        <f>IF(AND(ISNUMBER(A273),A273='الإعدادات'!$B$4),COUNTIFS($A$6:$A$1005,'الإعدادات'!$B$4,$K$6:$K$1005,"&lt;"&amp;K273)+COUNTIFS($A$6:A273,'الإعدادات'!$B$4,$K$6:K273,K273),"")</f>
        <v/>
      </c>
      <c r="M273" s="21">
        <f>IF(AND(C273&amp;""&lt;&gt;"",ISNUMBER(G273)),IF(COUNTIFS($C$6:$C$1005,C273&amp;"",$G$6:$G$1005,"&gt;"&amp;G273)=0,1,0),"")</f>
        <v/>
      </c>
      <c r="N273" s="21">
        <f>IF(AND(C273&amp;""&lt;&gt;"",F273="حضر",ISNUMBER(A273)),IF(COUNTIFS($C$6:$C$1005,C273&amp;"",$F$6:$F$1005,"حضر",$A$6:$A$1005,"&gt;"&amp;A273)=0,1,0),"")</f>
        <v/>
      </c>
    </row>
    <row r="274">
      <c r="A274" s="13" t="n"/>
      <c r="B274" s="20" t="n"/>
      <c r="C274" s="5" t="n"/>
      <c r="D274" s="5" t="n"/>
      <c r="E274" s="15" t="n"/>
      <c r="F274" s="5" t="n"/>
      <c r="G274" s="13" t="n"/>
      <c r="H274" s="6">
        <f>IF(C274&amp;""="","",IFERROR(INDEX('المرضى'!$B$6:$B$205,MATCH(C274&amp;"",'المرضى'!$A$6:$A$205,0))&amp;"","كود غير موجود"))</f>
        <v/>
      </c>
      <c r="I274" s="18">
        <f>IF(D274&amp;""="","",IFERROR(INDEX('الأسعار'!$B$6:$B$25,MATCH(D274&amp;"",'الأسعار'!$A$6:$A$25,0)),"سعر غير موجود"))</f>
        <v/>
      </c>
      <c r="J274" s="18">
        <f>IF(A274&amp;""="","",IF(AND(F274="حضر",ISNUMBER(I274)),I274,0))</f>
        <v/>
      </c>
      <c r="K274" s="17">
        <f>IF(ISNUMBER(A274),IF(ISNUMBER(B274),HOUR(B274)*60+MINUTE(B274),0),"")</f>
        <v/>
      </c>
      <c r="L274" s="17">
        <f>IF(AND(ISNUMBER(A274),A274='الإعدادات'!$B$4),COUNTIFS($A$6:$A$1005,'الإعدادات'!$B$4,$K$6:$K$1005,"&lt;"&amp;K274)+COUNTIFS($A$6:A274,'الإعدادات'!$B$4,$K$6:K274,K274),"")</f>
        <v/>
      </c>
      <c r="M274" s="21">
        <f>IF(AND(C274&amp;""&lt;&gt;"",ISNUMBER(G274)),IF(COUNTIFS($C$6:$C$1005,C274&amp;"",$G$6:$G$1005,"&gt;"&amp;G274)=0,1,0),"")</f>
        <v/>
      </c>
      <c r="N274" s="21">
        <f>IF(AND(C274&amp;""&lt;&gt;"",F274="حضر",ISNUMBER(A274)),IF(COUNTIFS($C$6:$C$1005,C274&amp;"",$F$6:$F$1005,"حضر",$A$6:$A$1005,"&gt;"&amp;A274)=0,1,0),"")</f>
        <v/>
      </c>
    </row>
    <row r="275">
      <c r="A275" s="13" t="n"/>
      <c r="B275" s="20" t="n"/>
      <c r="C275" s="5" t="n"/>
      <c r="D275" s="5" t="n"/>
      <c r="E275" s="15" t="n"/>
      <c r="F275" s="5" t="n"/>
      <c r="G275" s="13" t="n"/>
      <c r="H275" s="6">
        <f>IF(C275&amp;""="","",IFERROR(INDEX('المرضى'!$B$6:$B$205,MATCH(C275&amp;"",'المرضى'!$A$6:$A$205,0))&amp;"","كود غير موجود"))</f>
        <v/>
      </c>
      <c r="I275" s="18">
        <f>IF(D275&amp;""="","",IFERROR(INDEX('الأسعار'!$B$6:$B$25,MATCH(D275&amp;"",'الأسعار'!$A$6:$A$25,0)),"سعر غير موجود"))</f>
        <v/>
      </c>
      <c r="J275" s="18">
        <f>IF(A275&amp;""="","",IF(AND(F275="حضر",ISNUMBER(I275)),I275,0))</f>
        <v/>
      </c>
      <c r="K275" s="17">
        <f>IF(ISNUMBER(A275),IF(ISNUMBER(B275),HOUR(B275)*60+MINUTE(B275),0),"")</f>
        <v/>
      </c>
      <c r="L275" s="17">
        <f>IF(AND(ISNUMBER(A275),A275='الإعدادات'!$B$4),COUNTIFS($A$6:$A$1005,'الإعدادات'!$B$4,$K$6:$K$1005,"&lt;"&amp;K275)+COUNTIFS($A$6:A275,'الإعدادات'!$B$4,$K$6:K275,K275),"")</f>
        <v/>
      </c>
      <c r="M275" s="21">
        <f>IF(AND(C275&amp;""&lt;&gt;"",ISNUMBER(G275)),IF(COUNTIFS($C$6:$C$1005,C275&amp;"",$G$6:$G$1005,"&gt;"&amp;G275)=0,1,0),"")</f>
        <v/>
      </c>
      <c r="N275" s="21">
        <f>IF(AND(C275&amp;""&lt;&gt;"",F275="حضر",ISNUMBER(A275)),IF(COUNTIFS($C$6:$C$1005,C275&amp;"",$F$6:$F$1005,"حضر",$A$6:$A$1005,"&gt;"&amp;A275)=0,1,0),"")</f>
        <v/>
      </c>
    </row>
    <row r="276">
      <c r="A276" s="13" t="n"/>
      <c r="B276" s="20" t="n"/>
      <c r="C276" s="5" t="n"/>
      <c r="D276" s="5" t="n"/>
      <c r="E276" s="15" t="n"/>
      <c r="F276" s="5" t="n"/>
      <c r="G276" s="13" t="n"/>
      <c r="H276" s="6">
        <f>IF(C276&amp;""="","",IFERROR(INDEX('المرضى'!$B$6:$B$205,MATCH(C276&amp;"",'المرضى'!$A$6:$A$205,0))&amp;"","كود غير موجود"))</f>
        <v/>
      </c>
      <c r="I276" s="18">
        <f>IF(D276&amp;""="","",IFERROR(INDEX('الأسعار'!$B$6:$B$25,MATCH(D276&amp;"",'الأسعار'!$A$6:$A$25,0)),"سعر غير موجود"))</f>
        <v/>
      </c>
      <c r="J276" s="18">
        <f>IF(A276&amp;""="","",IF(AND(F276="حضر",ISNUMBER(I276)),I276,0))</f>
        <v/>
      </c>
      <c r="K276" s="17">
        <f>IF(ISNUMBER(A276),IF(ISNUMBER(B276),HOUR(B276)*60+MINUTE(B276),0),"")</f>
        <v/>
      </c>
      <c r="L276" s="17">
        <f>IF(AND(ISNUMBER(A276),A276='الإعدادات'!$B$4),COUNTIFS($A$6:$A$1005,'الإعدادات'!$B$4,$K$6:$K$1005,"&lt;"&amp;K276)+COUNTIFS($A$6:A276,'الإعدادات'!$B$4,$K$6:K276,K276),"")</f>
        <v/>
      </c>
      <c r="M276" s="21">
        <f>IF(AND(C276&amp;""&lt;&gt;"",ISNUMBER(G276)),IF(COUNTIFS($C$6:$C$1005,C276&amp;"",$G$6:$G$1005,"&gt;"&amp;G276)=0,1,0),"")</f>
        <v/>
      </c>
      <c r="N276" s="21">
        <f>IF(AND(C276&amp;""&lt;&gt;"",F276="حضر",ISNUMBER(A276)),IF(COUNTIFS($C$6:$C$1005,C276&amp;"",$F$6:$F$1005,"حضر",$A$6:$A$1005,"&gt;"&amp;A276)=0,1,0),"")</f>
        <v/>
      </c>
    </row>
    <row r="277">
      <c r="A277" s="13" t="n"/>
      <c r="B277" s="20" t="n"/>
      <c r="C277" s="5" t="n"/>
      <c r="D277" s="5" t="n"/>
      <c r="E277" s="15" t="n"/>
      <c r="F277" s="5" t="n"/>
      <c r="G277" s="13" t="n"/>
      <c r="H277" s="6">
        <f>IF(C277&amp;""="","",IFERROR(INDEX('المرضى'!$B$6:$B$205,MATCH(C277&amp;"",'المرضى'!$A$6:$A$205,0))&amp;"","كود غير موجود"))</f>
        <v/>
      </c>
      <c r="I277" s="18">
        <f>IF(D277&amp;""="","",IFERROR(INDEX('الأسعار'!$B$6:$B$25,MATCH(D277&amp;"",'الأسعار'!$A$6:$A$25,0)),"سعر غير موجود"))</f>
        <v/>
      </c>
      <c r="J277" s="18">
        <f>IF(A277&amp;""="","",IF(AND(F277="حضر",ISNUMBER(I277)),I277,0))</f>
        <v/>
      </c>
      <c r="K277" s="17">
        <f>IF(ISNUMBER(A277),IF(ISNUMBER(B277),HOUR(B277)*60+MINUTE(B277),0),"")</f>
        <v/>
      </c>
      <c r="L277" s="17">
        <f>IF(AND(ISNUMBER(A277),A277='الإعدادات'!$B$4),COUNTIFS($A$6:$A$1005,'الإعدادات'!$B$4,$K$6:$K$1005,"&lt;"&amp;K277)+COUNTIFS($A$6:A277,'الإعدادات'!$B$4,$K$6:K277,K277),"")</f>
        <v/>
      </c>
      <c r="M277" s="21">
        <f>IF(AND(C277&amp;""&lt;&gt;"",ISNUMBER(G277)),IF(COUNTIFS($C$6:$C$1005,C277&amp;"",$G$6:$G$1005,"&gt;"&amp;G277)=0,1,0),"")</f>
        <v/>
      </c>
      <c r="N277" s="21">
        <f>IF(AND(C277&amp;""&lt;&gt;"",F277="حضر",ISNUMBER(A277)),IF(COUNTIFS($C$6:$C$1005,C277&amp;"",$F$6:$F$1005,"حضر",$A$6:$A$1005,"&gt;"&amp;A277)=0,1,0),"")</f>
        <v/>
      </c>
    </row>
    <row r="278">
      <c r="A278" s="13" t="n"/>
      <c r="B278" s="20" t="n"/>
      <c r="C278" s="5" t="n"/>
      <c r="D278" s="5" t="n"/>
      <c r="E278" s="15" t="n"/>
      <c r="F278" s="5" t="n"/>
      <c r="G278" s="13" t="n"/>
      <c r="H278" s="6">
        <f>IF(C278&amp;""="","",IFERROR(INDEX('المرضى'!$B$6:$B$205,MATCH(C278&amp;"",'المرضى'!$A$6:$A$205,0))&amp;"","كود غير موجود"))</f>
        <v/>
      </c>
      <c r="I278" s="18">
        <f>IF(D278&amp;""="","",IFERROR(INDEX('الأسعار'!$B$6:$B$25,MATCH(D278&amp;"",'الأسعار'!$A$6:$A$25,0)),"سعر غير موجود"))</f>
        <v/>
      </c>
      <c r="J278" s="18">
        <f>IF(A278&amp;""="","",IF(AND(F278="حضر",ISNUMBER(I278)),I278,0))</f>
        <v/>
      </c>
      <c r="K278" s="17">
        <f>IF(ISNUMBER(A278),IF(ISNUMBER(B278),HOUR(B278)*60+MINUTE(B278),0),"")</f>
        <v/>
      </c>
      <c r="L278" s="17">
        <f>IF(AND(ISNUMBER(A278),A278='الإعدادات'!$B$4),COUNTIFS($A$6:$A$1005,'الإعدادات'!$B$4,$K$6:$K$1005,"&lt;"&amp;K278)+COUNTIFS($A$6:A278,'الإعدادات'!$B$4,$K$6:K278,K278),"")</f>
        <v/>
      </c>
      <c r="M278" s="21">
        <f>IF(AND(C278&amp;""&lt;&gt;"",ISNUMBER(G278)),IF(COUNTIFS($C$6:$C$1005,C278&amp;"",$G$6:$G$1005,"&gt;"&amp;G278)=0,1,0),"")</f>
        <v/>
      </c>
      <c r="N278" s="21">
        <f>IF(AND(C278&amp;""&lt;&gt;"",F278="حضر",ISNUMBER(A278)),IF(COUNTIFS($C$6:$C$1005,C278&amp;"",$F$6:$F$1005,"حضر",$A$6:$A$1005,"&gt;"&amp;A278)=0,1,0),"")</f>
        <v/>
      </c>
    </row>
    <row r="279">
      <c r="A279" s="13" t="n"/>
      <c r="B279" s="20" t="n"/>
      <c r="C279" s="5" t="n"/>
      <c r="D279" s="5" t="n"/>
      <c r="E279" s="15" t="n"/>
      <c r="F279" s="5" t="n"/>
      <c r="G279" s="13" t="n"/>
      <c r="H279" s="6">
        <f>IF(C279&amp;""="","",IFERROR(INDEX('المرضى'!$B$6:$B$205,MATCH(C279&amp;"",'المرضى'!$A$6:$A$205,0))&amp;"","كود غير موجود"))</f>
        <v/>
      </c>
      <c r="I279" s="18">
        <f>IF(D279&amp;""="","",IFERROR(INDEX('الأسعار'!$B$6:$B$25,MATCH(D279&amp;"",'الأسعار'!$A$6:$A$25,0)),"سعر غير موجود"))</f>
        <v/>
      </c>
      <c r="J279" s="18">
        <f>IF(A279&amp;""="","",IF(AND(F279="حضر",ISNUMBER(I279)),I279,0))</f>
        <v/>
      </c>
      <c r="K279" s="17">
        <f>IF(ISNUMBER(A279),IF(ISNUMBER(B279),HOUR(B279)*60+MINUTE(B279),0),"")</f>
        <v/>
      </c>
      <c r="L279" s="17">
        <f>IF(AND(ISNUMBER(A279),A279='الإعدادات'!$B$4),COUNTIFS($A$6:$A$1005,'الإعدادات'!$B$4,$K$6:$K$1005,"&lt;"&amp;K279)+COUNTIFS($A$6:A279,'الإعدادات'!$B$4,$K$6:K279,K279),"")</f>
        <v/>
      </c>
      <c r="M279" s="21">
        <f>IF(AND(C279&amp;""&lt;&gt;"",ISNUMBER(G279)),IF(COUNTIFS($C$6:$C$1005,C279&amp;"",$G$6:$G$1005,"&gt;"&amp;G279)=0,1,0),"")</f>
        <v/>
      </c>
      <c r="N279" s="21">
        <f>IF(AND(C279&amp;""&lt;&gt;"",F279="حضر",ISNUMBER(A279)),IF(COUNTIFS($C$6:$C$1005,C279&amp;"",$F$6:$F$1005,"حضر",$A$6:$A$1005,"&gt;"&amp;A279)=0,1,0),"")</f>
        <v/>
      </c>
    </row>
    <row r="280">
      <c r="A280" s="13" t="n"/>
      <c r="B280" s="20" t="n"/>
      <c r="C280" s="5" t="n"/>
      <c r="D280" s="5" t="n"/>
      <c r="E280" s="15" t="n"/>
      <c r="F280" s="5" t="n"/>
      <c r="G280" s="13" t="n"/>
      <c r="H280" s="6">
        <f>IF(C280&amp;""="","",IFERROR(INDEX('المرضى'!$B$6:$B$205,MATCH(C280&amp;"",'المرضى'!$A$6:$A$205,0))&amp;"","كود غير موجود"))</f>
        <v/>
      </c>
      <c r="I280" s="18">
        <f>IF(D280&amp;""="","",IFERROR(INDEX('الأسعار'!$B$6:$B$25,MATCH(D280&amp;"",'الأسعار'!$A$6:$A$25,0)),"سعر غير موجود"))</f>
        <v/>
      </c>
      <c r="J280" s="18">
        <f>IF(A280&amp;""="","",IF(AND(F280="حضر",ISNUMBER(I280)),I280,0))</f>
        <v/>
      </c>
      <c r="K280" s="17">
        <f>IF(ISNUMBER(A280),IF(ISNUMBER(B280),HOUR(B280)*60+MINUTE(B280),0),"")</f>
        <v/>
      </c>
      <c r="L280" s="17">
        <f>IF(AND(ISNUMBER(A280),A280='الإعدادات'!$B$4),COUNTIFS($A$6:$A$1005,'الإعدادات'!$B$4,$K$6:$K$1005,"&lt;"&amp;K280)+COUNTIFS($A$6:A280,'الإعدادات'!$B$4,$K$6:K280,K280),"")</f>
        <v/>
      </c>
      <c r="M280" s="21">
        <f>IF(AND(C280&amp;""&lt;&gt;"",ISNUMBER(G280)),IF(COUNTIFS($C$6:$C$1005,C280&amp;"",$G$6:$G$1005,"&gt;"&amp;G280)=0,1,0),"")</f>
        <v/>
      </c>
      <c r="N280" s="21">
        <f>IF(AND(C280&amp;""&lt;&gt;"",F280="حضر",ISNUMBER(A280)),IF(COUNTIFS($C$6:$C$1005,C280&amp;"",$F$6:$F$1005,"حضر",$A$6:$A$1005,"&gt;"&amp;A280)=0,1,0),"")</f>
        <v/>
      </c>
    </row>
    <row r="281">
      <c r="A281" s="13" t="n"/>
      <c r="B281" s="20" t="n"/>
      <c r="C281" s="5" t="n"/>
      <c r="D281" s="5" t="n"/>
      <c r="E281" s="15" t="n"/>
      <c r="F281" s="5" t="n"/>
      <c r="G281" s="13" t="n"/>
      <c r="H281" s="6">
        <f>IF(C281&amp;""="","",IFERROR(INDEX('المرضى'!$B$6:$B$205,MATCH(C281&amp;"",'المرضى'!$A$6:$A$205,0))&amp;"","كود غير موجود"))</f>
        <v/>
      </c>
      <c r="I281" s="18">
        <f>IF(D281&amp;""="","",IFERROR(INDEX('الأسعار'!$B$6:$B$25,MATCH(D281&amp;"",'الأسعار'!$A$6:$A$25,0)),"سعر غير موجود"))</f>
        <v/>
      </c>
      <c r="J281" s="18">
        <f>IF(A281&amp;""="","",IF(AND(F281="حضر",ISNUMBER(I281)),I281,0))</f>
        <v/>
      </c>
      <c r="K281" s="17">
        <f>IF(ISNUMBER(A281),IF(ISNUMBER(B281),HOUR(B281)*60+MINUTE(B281),0),"")</f>
        <v/>
      </c>
      <c r="L281" s="17">
        <f>IF(AND(ISNUMBER(A281),A281='الإعدادات'!$B$4),COUNTIFS($A$6:$A$1005,'الإعدادات'!$B$4,$K$6:$K$1005,"&lt;"&amp;K281)+COUNTIFS($A$6:A281,'الإعدادات'!$B$4,$K$6:K281,K281),"")</f>
        <v/>
      </c>
      <c r="M281" s="21">
        <f>IF(AND(C281&amp;""&lt;&gt;"",ISNUMBER(G281)),IF(COUNTIFS($C$6:$C$1005,C281&amp;"",$G$6:$G$1005,"&gt;"&amp;G281)=0,1,0),"")</f>
        <v/>
      </c>
      <c r="N281" s="21">
        <f>IF(AND(C281&amp;""&lt;&gt;"",F281="حضر",ISNUMBER(A281)),IF(COUNTIFS($C$6:$C$1005,C281&amp;"",$F$6:$F$1005,"حضر",$A$6:$A$1005,"&gt;"&amp;A281)=0,1,0),"")</f>
        <v/>
      </c>
    </row>
    <row r="282">
      <c r="A282" s="13" t="n"/>
      <c r="B282" s="20" t="n"/>
      <c r="C282" s="5" t="n"/>
      <c r="D282" s="5" t="n"/>
      <c r="E282" s="15" t="n"/>
      <c r="F282" s="5" t="n"/>
      <c r="G282" s="13" t="n"/>
      <c r="H282" s="6">
        <f>IF(C282&amp;""="","",IFERROR(INDEX('المرضى'!$B$6:$B$205,MATCH(C282&amp;"",'المرضى'!$A$6:$A$205,0))&amp;"","كود غير موجود"))</f>
        <v/>
      </c>
      <c r="I282" s="18">
        <f>IF(D282&amp;""="","",IFERROR(INDEX('الأسعار'!$B$6:$B$25,MATCH(D282&amp;"",'الأسعار'!$A$6:$A$25,0)),"سعر غير موجود"))</f>
        <v/>
      </c>
      <c r="J282" s="18">
        <f>IF(A282&amp;""="","",IF(AND(F282="حضر",ISNUMBER(I282)),I282,0))</f>
        <v/>
      </c>
      <c r="K282" s="17">
        <f>IF(ISNUMBER(A282),IF(ISNUMBER(B282),HOUR(B282)*60+MINUTE(B282),0),"")</f>
        <v/>
      </c>
      <c r="L282" s="17">
        <f>IF(AND(ISNUMBER(A282),A282='الإعدادات'!$B$4),COUNTIFS($A$6:$A$1005,'الإعدادات'!$B$4,$K$6:$K$1005,"&lt;"&amp;K282)+COUNTIFS($A$6:A282,'الإعدادات'!$B$4,$K$6:K282,K282),"")</f>
        <v/>
      </c>
      <c r="M282" s="21">
        <f>IF(AND(C282&amp;""&lt;&gt;"",ISNUMBER(G282)),IF(COUNTIFS($C$6:$C$1005,C282&amp;"",$G$6:$G$1005,"&gt;"&amp;G282)=0,1,0),"")</f>
        <v/>
      </c>
      <c r="N282" s="21">
        <f>IF(AND(C282&amp;""&lt;&gt;"",F282="حضر",ISNUMBER(A282)),IF(COUNTIFS($C$6:$C$1005,C282&amp;"",$F$6:$F$1005,"حضر",$A$6:$A$1005,"&gt;"&amp;A282)=0,1,0),"")</f>
        <v/>
      </c>
    </row>
    <row r="283">
      <c r="A283" s="13" t="n"/>
      <c r="B283" s="20" t="n"/>
      <c r="C283" s="5" t="n"/>
      <c r="D283" s="5" t="n"/>
      <c r="E283" s="15" t="n"/>
      <c r="F283" s="5" t="n"/>
      <c r="G283" s="13" t="n"/>
      <c r="H283" s="6">
        <f>IF(C283&amp;""="","",IFERROR(INDEX('المرضى'!$B$6:$B$205,MATCH(C283&amp;"",'المرضى'!$A$6:$A$205,0))&amp;"","كود غير موجود"))</f>
        <v/>
      </c>
      <c r="I283" s="18">
        <f>IF(D283&amp;""="","",IFERROR(INDEX('الأسعار'!$B$6:$B$25,MATCH(D283&amp;"",'الأسعار'!$A$6:$A$25,0)),"سعر غير موجود"))</f>
        <v/>
      </c>
      <c r="J283" s="18">
        <f>IF(A283&amp;""="","",IF(AND(F283="حضر",ISNUMBER(I283)),I283,0))</f>
        <v/>
      </c>
      <c r="K283" s="17">
        <f>IF(ISNUMBER(A283),IF(ISNUMBER(B283),HOUR(B283)*60+MINUTE(B283),0),"")</f>
        <v/>
      </c>
      <c r="L283" s="17">
        <f>IF(AND(ISNUMBER(A283),A283='الإعدادات'!$B$4),COUNTIFS($A$6:$A$1005,'الإعدادات'!$B$4,$K$6:$K$1005,"&lt;"&amp;K283)+COUNTIFS($A$6:A283,'الإعدادات'!$B$4,$K$6:K283,K283),"")</f>
        <v/>
      </c>
      <c r="M283" s="21">
        <f>IF(AND(C283&amp;""&lt;&gt;"",ISNUMBER(G283)),IF(COUNTIFS($C$6:$C$1005,C283&amp;"",$G$6:$G$1005,"&gt;"&amp;G283)=0,1,0),"")</f>
        <v/>
      </c>
      <c r="N283" s="21">
        <f>IF(AND(C283&amp;""&lt;&gt;"",F283="حضر",ISNUMBER(A283)),IF(COUNTIFS($C$6:$C$1005,C283&amp;"",$F$6:$F$1005,"حضر",$A$6:$A$1005,"&gt;"&amp;A283)=0,1,0),"")</f>
        <v/>
      </c>
    </row>
    <row r="284">
      <c r="A284" s="13" t="n"/>
      <c r="B284" s="20" t="n"/>
      <c r="C284" s="5" t="n"/>
      <c r="D284" s="5" t="n"/>
      <c r="E284" s="15" t="n"/>
      <c r="F284" s="5" t="n"/>
      <c r="G284" s="13" t="n"/>
      <c r="H284" s="6">
        <f>IF(C284&amp;""="","",IFERROR(INDEX('المرضى'!$B$6:$B$205,MATCH(C284&amp;"",'المرضى'!$A$6:$A$205,0))&amp;"","كود غير موجود"))</f>
        <v/>
      </c>
      <c r="I284" s="18">
        <f>IF(D284&amp;""="","",IFERROR(INDEX('الأسعار'!$B$6:$B$25,MATCH(D284&amp;"",'الأسعار'!$A$6:$A$25,0)),"سعر غير موجود"))</f>
        <v/>
      </c>
      <c r="J284" s="18">
        <f>IF(A284&amp;""="","",IF(AND(F284="حضر",ISNUMBER(I284)),I284,0))</f>
        <v/>
      </c>
      <c r="K284" s="17">
        <f>IF(ISNUMBER(A284),IF(ISNUMBER(B284),HOUR(B284)*60+MINUTE(B284),0),"")</f>
        <v/>
      </c>
      <c r="L284" s="17">
        <f>IF(AND(ISNUMBER(A284),A284='الإعدادات'!$B$4),COUNTIFS($A$6:$A$1005,'الإعدادات'!$B$4,$K$6:$K$1005,"&lt;"&amp;K284)+COUNTIFS($A$6:A284,'الإعدادات'!$B$4,$K$6:K284,K284),"")</f>
        <v/>
      </c>
      <c r="M284" s="21">
        <f>IF(AND(C284&amp;""&lt;&gt;"",ISNUMBER(G284)),IF(COUNTIFS($C$6:$C$1005,C284&amp;"",$G$6:$G$1005,"&gt;"&amp;G284)=0,1,0),"")</f>
        <v/>
      </c>
      <c r="N284" s="21">
        <f>IF(AND(C284&amp;""&lt;&gt;"",F284="حضر",ISNUMBER(A284)),IF(COUNTIFS($C$6:$C$1005,C284&amp;"",$F$6:$F$1005,"حضر",$A$6:$A$1005,"&gt;"&amp;A284)=0,1,0),"")</f>
        <v/>
      </c>
    </row>
    <row r="285">
      <c r="A285" s="13" t="n"/>
      <c r="B285" s="20" t="n"/>
      <c r="C285" s="5" t="n"/>
      <c r="D285" s="5" t="n"/>
      <c r="E285" s="15" t="n"/>
      <c r="F285" s="5" t="n"/>
      <c r="G285" s="13" t="n"/>
      <c r="H285" s="6">
        <f>IF(C285&amp;""="","",IFERROR(INDEX('المرضى'!$B$6:$B$205,MATCH(C285&amp;"",'المرضى'!$A$6:$A$205,0))&amp;"","كود غير موجود"))</f>
        <v/>
      </c>
      <c r="I285" s="18">
        <f>IF(D285&amp;""="","",IFERROR(INDEX('الأسعار'!$B$6:$B$25,MATCH(D285&amp;"",'الأسعار'!$A$6:$A$25,0)),"سعر غير موجود"))</f>
        <v/>
      </c>
      <c r="J285" s="18">
        <f>IF(A285&amp;""="","",IF(AND(F285="حضر",ISNUMBER(I285)),I285,0))</f>
        <v/>
      </c>
      <c r="K285" s="17">
        <f>IF(ISNUMBER(A285),IF(ISNUMBER(B285),HOUR(B285)*60+MINUTE(B285),0),"")</f>
        <v/>
      </c>
      <c r="L285" s="17">
        <f>IF(AND(ISNUMBER(A285),A285='الإعدادات'!$B$4),COUNTIFS($A$6:$A$1005,'الإعدادات'!$B$4,$K$6:$K$1005,"&lt;"&amp;K285)+COUNTIFS($A$6:A285,'الإعدادات'!$B$4,$K$6:K285,K285),"")</f>
        <v/>
      </c>
      <c r="M285" s="21">
        <f>IF(AND(C285&amp;""&lt;&gt;"",ISNUMBER(G285)),IF(COUNTIFS($C$6:$C$1005,C285&amp;"",$G$6:$G$1005,"&gt;"&amp;G285)=0,1,0),"")</f>
        <v/>
      </c>
      <c r="N285" s="21">
        <f>IF(AND(C285&amp;""&lt;&gt;"",F285="حضر",ISNUMBER(A285)),IF(COUNTIFS($C$6:$C$1005,C285&amp;"",$F$6:$F$1005,"حضر",$A$6:$A$1005,"&gt;"&amp;A285)=0,1,0),"")</f>
        <v/>
      </c>
    </row>
    <row r="286">
      <c r="A286" s="13" t="n"/>
      <c r="B286" s="20" t="n"/>
      <c r="C286" s="5" t="n"/>
      <c r="D286" s="5" t="n"/>
      <c r="E286" s="15" t="n"/>
      <c r="F286" s="5" t="n"/>
      <c r="G286" s="13" t="n"/>
      <c r="H286" s="6">
        <f>IF(C286&amp;""="","",IFERROR(INDEX('المرضى'!$B$6:$B$205,MATCH(C286&amp;"",'المرضى'!$A$6:$A$205,0))&amp;"","كود غير موجود"))</f>
        <v/>
      </c>
      <c r="I286" s="18">
        <f>IF(D286&amp;""="","",IFERROR(INDEX('الأسعار'!$B$6:$B$25,MATCH(D286&amp;"",'الأسعار'!$A$6:$A$25,0)),"سعر غير موجود"))</f>
        <v/>
      </c>
      <c r="J286" s="18">
        <f>IF(A286&amp;""="","",IF(AND(F286="حضر",ISNUMBER(I286)),I286,0))</f>
        <v/>
      </c>
      <c r="K286" s="17">
        <f>IF(ISNUMBER(A286),IF(ISNUMBER(B286),HOUR(B286)*60+MINUTE(B286),0),"")</f>
        <v/>
      </c>
      <c r="L286" s="17">
        <f>IF(AND(ISNUMBER(A286),A286='الإعدادات'!$B$4),COUNTIFS($A$6:$A$1005,'الإعدادات'!$B$4,$K$6:$K$1005,"&lt;"&amp;K286)+COUNTIFS($A$6:A286,'الإعدادات'!$B$4,$K$6:K286,K286),"")</f>
        <v/>
      </c>
      <c r="M286" s="21">
        <f>IF(AND(C286&amp;""&lt;&gt;"",ISNUMBER(G286)),IF(COUNTIFS($C$6:$C$1005,C286&amp;"",$G$6:$G$1005,"&gt;"&amp;G286)=0,1,0),"")</f>
        <v/>
      </c>
      <c r="N286" s="21">
        <f>IF(AND(C286&amp;""&lt;&gt;"",F286="حضر",ISNUMBER(A286)),IF(COUNTIFS($C$6:$C$1005,C286&amp;"",$F$6:$F$1005,"حضر",$A$6:$A$1005,"&gt;"&amp;A286)=0,1,0),"")</f>
        <v/>
      </c>
    </row>
    <row r="287">
      <c r="A287" s="13" t="n"/>
      <c r="B287" s="20" t="n"/>
      <c r="C287" s="5" t="n"/>
      <c r="D287" s="5" t="n"/>
      <c r="E287" s="15" t="n"/>
      <c r="F287" s="5" t="n"/>
      <c r="G287" s="13" t="n"/>
      <c r="H287" s="6">
        <f>IF(C287&amp;""="","",IFERROR(INDEX('المرضى'!$B$6:$B$205,MATCH(C287&amp;"",'المرضى'!$A$6:$A$205,0))&amp;"","كود غير موجود"))</f>
        <v/>
      </c>
      <c r="I287" s="18">
        <f>IF(D287&amp;""="","",IFERROR(INDEX('الأسعار'!$B$6:$B$25,MATCH(D287&amp;"",'الأسعار'!$A$6:$A$25,0)),"سعر غير موجود"))</f>
        <v/>
      </c>
      <c r="J287" s="18">
        <f>IF(A287&amp;""="","",IF(AND(F287="حضر",ISNUMBER(I287)),I287,0))</f>
        <v/>
      </c>
      <c r="K287" s="17">
        <f>IF(ISNUMBER(A287),IF(ISNUMBER(B287),HOUR(B287)*60+MINUTE(B287),0),"")</f>
        <v/>
      </c>
      <c r="L287" s="17">
        <f>IF(AND(ISNUMBER(A287),A287='الإعدادات'!$B$4),COUNTIFS($A$6:$A$1005,'الإعدادات'!$B$4,$K$6:$K$1005,"&lt;"&amp;K287)+COUNTIFS($A$6:A287,'الإعدادات'!$B$4,$K$6:K287,K287),"")</f>
        <v/>
      </c>
      <c r="M287" s="21">
        <f>IF(AND(C287&amp;""&lt;&gt;"",ISNUMBER(G287)),IF(COUNTIFS($C$6:$C$1005,C287&amp;"",$G$6:$G$1005,"&gt;"&amp;G287)=0,1,0),"")</f>
        <v/>
      </c>
      <c r="N287" s="21">
        <f>IF(AND(C287&amp;""&lt;&gt;"",F287="حضر",ISNUMBER(A287)),IF(COUNTIFS($C$6:$C$1005,C287&amp;"",$F$6:$F$1005,"حضر",$A$6:$A$1005,"&gt;"&amp;A287)=0,1,0),"")</f>
        <v/>
      </c>
    </row>
    <row r="288">
      <c r="A288" s="13" t="n"/>
      <c r="B288" s="20" t="n"/>
      <c r="C288" s="5" t="n"/>
      <c r="D288" s="5" t="n"/>
      <c r="E288" s="15" t="n"/>
      <c r="F288" s="5" t="n"/>
      <c r="G288" s="13" t="n"/>
      <c r="H288" s="6">
        <f>IF(C288&amp;""="","",IFERROR(INDEX('المرضى'!$B$6:$B$205,MATCH(C288&amp;"",'المرضى'!$A$6:$A$205,0))&amp;"","كود غير موجود"))</f>
        <v/>
      </c>
      <c r="I288" s="18">
        <f>IF(D288&amp;""="","",IFERROR(INDEX('الأسعار'!$B$6:$B$25,MATCH(D288&amp;"",'الأسعار'!$A$6:$A$25,0)),"سعر غير موجود"))</f>
        <v/>
      </c>
      <c r="J288" s="18">
        <f>IF(A288&amp;""="","",IF(AND(F288="حضر",ISNUMBER(I288)),I288,0))</f>
        <v/>
      </c>
      <c r="K288" s="17">
        <f>IF(ISNUMBER(A288),IF(ISNUMBER(B288),HOUR(B288)*60+MINUTE(B288),0),"")</f>
        <v/>
      </c>
      <c r="L288" s="17">
        <f>IF(AND(ISNUMBER(A288),A288='الإعدادات'!$B$4),COUNTIFS($A$6:$A$1005,'الإعدادات'!$B$4,$K$6:$K$1005,"&lt;"&amp;K288)+COUNTIFS($A$6:A288,'الإعدادات'!$B$4,$K$6:K288,K288),"")</f>
        <v/>
      </c>
      <c r="M288" s="21">
        <f>IF(AND(C288&amp;""&lt;&gt;"",ISNUMBER(G288)),IF(COUNTIFS($C$6:$C$1005,C288&amp;"",$G$6:$G$1005,"&gt;"&amp;G288)=0,1,0),"")</f>
        <v/>
      </c>
      <c r="N288" s="21">
        <f>IF(AND(C288&amp;""&lt;&gt;"",F288="حضر",ISNUMBER(A288)),IF(COUNTIFS($C$6:$C$1005,C288&amp;"",$F$6:$F$1005,"حضر",$A$6:$A$1005,"&gt;"&amp;A288)=0,1,0),"")</f>
        <v/>
      </c>
    </row>
    <row r="289">
      <c r="A289" s="13" t="n"/>
      <c r="B289" s="20" t="n"/>
      <c r="C289" s="5" t="n"/>
      <c r="D289" s="5" t="n"/>
      <c r="E289" s="15" t="n"/>
      <c r="F289" s="5" t="n"/>
      <c r="G289" s="13" t="n"/>
      <c r="H289" s="6">
        <f>IF(C289&amp;""="","",IFERROR(INDEX('المرضى'!$B$6:$B$205,MATCH(C289&amp;"",'المرضى'!$A$6:$A$205,0))&amp;"","كود غير موجود"))</f>
        <v/>
      </c>
      <c r="I289" s="18">
        <f>IF(D289&amp;""="","",IFERROR(INDEX('الأسعار'!$B$6:$B$25,MATCH(D289&amp;"",'الأسعار'!$A$6:$A$25,0)),"سعر غير موجود"))</f>
        <v/>
      </c>
      <c r="J289" s="18">
        <f>IF(A289&amp;""="","",IF(AND(F289="حضر",ISNUMBER(I289)),I289,0))</f>
        <v/>
      </c>
      <c r="K289" s="17">
        <f>IF(ISNUMBER(A289),IF(ISNUMBER(B289),HOUR(B289)*60+MINUTE(B289),0),"")</f>
        <v/>
      </c>
      <c r="L289" s="17">
        <f>IF(AND(ISNUMBER(A289),A289='الإعدادات'!$B$4),COUNTIFS($A$6:$A$1005,'الإعدادات'!$B$4,$K$6:$K$1005,"&lt;"&amp;K289)+COUNTIFS($A$6:A289,'الإعدادات'!$B$4,$K$6:K289,K289),"")</f>
        <v/>
      </c>
      <c r="M289" s="21">
        <f>IF(AND(C289&amp;""&lt;&gt;"",ISNUMBER(G289)),IF(COUNTIFS($C$6:$C$1005,C289&amp;"",$G$6:$G$1005,"&gt;"&amp;G289)=0,1,0),"")</f>
        <v/>
      </c>
      <c r="N289" s="21">
        <f>IF(AND(C289&amp;""&lt;&gt;"",F289="حضر",ISNUMBER(A289)),IF(COUNTIFS($C$6:$C$1005,C289&amp;"",$F$6:$F$1005,"حضر",$A$6:$A$1005,"&gt;"&amp;A289)=0,1,0),"")</f>
        <v/>
      </c>
    </row>
    <row r="290">
      <c r="A290" s="13" t="n"/>
      <c r="B290" s="20" t="n"/>
      <c r="C290" s="5" t="n"/>
      <c r="D290" s="5" t="n"/>
      <c r="E290" s="15" t="n"/>
      <c r="F290" s="5" t="n"/>
      <c r="G290" s="13" t="n"/>
      <c r="H290" s="6">
        <f>IF(C290&amp;""="","",IFERROR(INDEX('المرضى'!$B$6:$B$205,MATCH(C290&amp;"",'المرضى'!$A$6:$A$205,0))&amp;"","كود غير موجود"))</f>
        <v/>
      </c>
      <c r="I290" s="18">
        <f>IF(D290&amp;""="","",IFERROR(INDEX('الأسعار'!$B$6:$B$25,MATCH(D290&amp;"",'الأسعار'!$A$6:$A$25,0)),"سعر غير موجود"))</f>
        <v/>
      </c>
      <c r="J290" s="18">
        <f>IF(A290&amp;""="","",IF(AND(F290="حضر",ISNUMBER(I290)),I290,0))</f>
        <v/>
      </c>
      <c r="K290" s="17">
        <f>IF(ISNUMBER(A290),IF(ISNUMBER(B290),HOUR(B290)*60+MINUTE(B290),0),"")</f>
        <v/>
      </c>
      <c r="L290" s="17">
        <f>IF(AND(ISNUMBER(A290),A290='الإعدادات'!$B$4),COUNTIFS($A$6:$A$1005,'الإعدادات'!$B$4,$K$6:$K$1005,"&lt;"&amp;K290)+COUNTIFS($A$6:A290,'الإعدادات'!$B$4,$K$6:K290,K290),"")</f>
        <v/>
      </c>
      <c r="M290" s="21">
        <f>IF(AND(C290&amp;""&lt;&gt;"",ISNUMBER(G290)),IF(COUNTIFS($C$6:$C$1005,C290&amp;"",$G$6:$G$1005,"&gt;"&amp;G290)=0,1,0),"")</f>
        <v/>
      </c>
      <c r="N290" s="21">
        <f>IF(AND(C290&amp;""&lt;&gt;"",F290="حضر",ISNUMBER(A290)),IF(COUNTIFS($C$6:$C$1005,C290&amp;"",$F$6:$F$1005,"حضر",$A$6:$A$1005,"&gt;"&amp;A290)=0,1,0),"")</f>
        <v/>
      </c>
    </row>
    <row r="291">
      <c r="A291" s="13" t="n"/>
      <c r="B291" s="20" t="n"/>
      <c r="C291" s="5" t="n"/>
      <c r="D291" s="5" t="n"/>
      <c r="E291" s="15" t="n"/>
      <c r="F291" s="5" t="n"/>
      <c r="G291" s="13" t="n"/>
      <c r="H291" s="6">
        <f>IF(C291&amp;""="","",IFERROR(INDEX('المرضى'!$B$6:$B$205,MATCH(C291&amp;"",'المرضى'!$A$6:$A$205,0))&amp;"","كود غير موجود"))</f>
        <v/>
      </c>
      <c r="I291" s="18">
        <f>IF(D291&amp;""="","",IFERROR(INDEX('الأسعار'!$B$6:$B$25,MATCH(D291&amp;"",'الأسعار'!$A$6:$A$25,0)),"سعر غير موجود"))</f>
        <v/>
      </c>
      <c r="J291" s="18">
        <f>IF(A291&amp;""="","",IF(AND(F291="حضر",ISNUMBER(I291)),I291,0))</f>
        <v/>
      </c>
      <c r="K291" s="17">
        <f>IF(ISNUMBER(A291),IF(ISNUMBER(B291),HOUR(B291)*60+MINUTE(B291),0),"")</f>
        <v/>
      </c>
      <c r="L291" s="17">
        <f>IF(AND(ISNUMBER(A291),A291='الإعدادات'!$B$4),COUNTIFS($A$6:$A$1005,'الإعدادات'!$B$4,$K$6:$K$1005,"&lt;"&amp;K291)+COUNTIFS($A$6:A291,'الإعدادات'!$B$4,$K$6:K291,K291),"")</f>
        <v/>
      </c>
      <c r="M291" s="21">
        <f>IF(AND(C291&amp;""&lt;&gt;"",ISNUMBER(G291)),IF(COUNTIFS($C$6:$C$1005,C291&amp;"",$G$6:$G$1005,"&gt;"&amp;G291)=0,1,0),"")</f>
        <v/>
      </c>
      <c r="N291" s="21">
        <f>IF(AND(C291&amp;""&lt;&gt;"",F291="حضر",ISNUMBER(A291)),IF(COUNTIFS($C$6:$C$1005,C291&amp;"",$F$6:$F$1005,"حضر",$A$6:$A$1005,"&gt;"&amp;A291)=0,1,0),"")</f>
        <v/>
      </c>
    </row>
    <row r="292">
      <c r="A292" s="13" t="n"/>
      <c r="B292" s="20" t="n"/>
      <c r="C292" s="5" t="n"/>
      <c r="D292" s="5" t="n"/>
      <c r="E292" s="15" t="n"/>
      <c r="F292" s="5" t="n"/>
      <c r="G292" s="13" t="n"/>
      <c r="H292" s="6">
        <f>IF(C292&amp;""="","",IFERROR(INDEX('المرضى'!$B$6:$B$205,MATCH(C292&amp;"",'المرضى'!$A$6:$A$205,0))&amp;"","كود غير موجود"))</f>
        <v/>
      </c>
      <c r="I292" s="18">
        <f>IF(D292&amp;""="","",IFERROR(INDEX('الأسعار'!$B$6:$B$25,MATCH(D292&amp;"",'الأسعار'!$A$6:$A$25,0)),"سعر غير موجود"))</f>
        <v/>
      </c>
      <c r="J292" s="18">
        <f>IF(A292&amp;""="","",IF(AND(F292="حضر",ISNUMBER(I292)),I292,0))</f>
        <v/>
      </c>
      <c r="K292" s="17">
        <f>IF(ISNUMBER(A292),IF(ISNUMBER(B292),HOUR(B292)*60+MINUTE(B292),0),"")</f>
        <v/>
      </c>
      <c r="L292" s="17">
        <f>IF(AND(ISNUMBER(A292),A292='الإعدادات'!$B$4),COUNTIFS($A$6:$A$1005,'الإعدادات'!$B$4,$K$6:$K$1005,"&lt;"&amp;K292)+COUNTIFS($A$6:A292,'الإعدادات'!$B$4,$K$6:K292,K292),"")</f>
        <v/>
      </c>
      <c r="M292" s="21">
        <f>IF(AND(C292&amp;""&lt;&gt;"",ISNUMBER(G292)),IF(COUNTIFS($C$6:$C$1005,C292&amp;"",$G$6:$G$1005,"&gt;"&amp;G292)=0,1,0),"")</f>
        <v/>
      </c>
      <c r="N292" s="21">
        <f>IF(AND(C292&amp;""&lt;&gt;"",F292="حضر",ISNUMBER(A292)),IF(COUNTIFS($C$6:$C$1005,C292&amp;"",$F$6:$F$1005,"حضر",$A$6:$A$1005,"&gt;"&amp;A292)=0,1,0),"")</f>
        <v/>
      </c>
    </row>
    <row r="293">
      <c r="A293" s="13" t="n"/>
      <c r="B293" s="20" t="n"/>
      <c r="C293" s="5" t="n"/>
      <c r="D293" s="5" t="n"/>
      <c r="E293" s="15" t="n"/>
      <c r="F293" s="5" t="n"/>
      <c r="G293" s="13" t="n"/>
      <c r="H293" s="6">
        <f>IF(C293&amp;""="","",IFERROR(INDEX('المرضى'!$B$6:$B$205,MATCH(C293&amp;"",'المرضى'!$A$6:$A$205,0))&amp;"","كود غير موجود"))</f>
        <v/>
      </c>
      <c r="I293" s="18">
        <f>IF(D293&amp;""="","",IFERROR(INDEX('الأسعار'!$B$6:$B$25,MATCH(D293&amp;"",'الأسعار'!$A$6:$A$25,0)),"سعر غير موجود"))</f>
        <v/>
      </c>
      <c r="J293" s="18">
        <f>IF(A293&amp;""="","",IF(AND(F293="حضر",ISNUMBER(I293)),I293,0))</f>
        <v/>
      </c>
      <c r="K293" s="17">
        <f>IF(ISNUMBER(A293),IF(ISNUMBER(B293),HOUR(B293)*60+MINUTE(B293),0),"")</f>
        <v/>
      </c>
      <c r="L293" s="17">
        <f>IF(AND(ISNUMBER(A293),A293='الإعدادات'!$B$4),COUNTIFS($A$6:$A$1005,'الإعدادات'!$B$4,$K$6:$K$1005,"&lt;"&amp;K293)+COUNTIFS($A$6:A293,'الإعدادات'!$B$4,$K$6:K293,K293),"")</f>
        <v/>
      </c>
      <c r="M293" s="21">
        <f>IF(AND(C293&amp;""&lt;&gt;"",ISNUMBER(G293)),IF(COUNTIFS($C$6:$C$1005,C293&amp;"",$G$6:$G$1005,"&gt;"&amp;G293)=0,1,0),"")</f>
        <v/>
      </c>
      <c r="N293" s="21">
        <f>IF(AND(C293&amp;""&lt;&gt;"",F293="حضر",ISNUMBER(A293)),IF(COUNTIFS($C$6:$C$1005,C293&amp;"",$F$6:$F$1005,"حضر",$A$6:$A$1005,"&gt;"&amp;A293)=0,1,0),"")</f>
        <v/>
      </c>
    </row>
    <row r="294">
      <c r="A294" s="13" t="n"/>
      <c r="B294" s="20" t="n"/>
      <c r="C294" s="5" t="n"/>
      <c r="D294" s="5" t="n"/>
      <c r="E294" s="15" t="n"/>
      <c r="F294" s="5" t="n"/>
      <c r="G294" s="13" t="n"/>
      <c r="H294" s="6">
        <f>IF(C294&amp;""="","",IFERROR(INDEX('المرضى'!$B$6:$B$205,MATCH(C294&amp;"",'المرضى'!$A$6:$A$205,0))&amp;"","كود غير موجود"))</f>
        <v/>
      </c>
      <c r="I294" s="18">
        <f>IF(D294&amp;""="","",IFERROR(INDEX('الأسعار'!$B$6:$B$25,MATCH(D294&amp;"",'الأسعار'!$A$6:$A$25,0)),"سعر غير موجود"))</f>
        <v/>
      </c>
      <c r="J294" s="18">
        <f>IF(A294&amp;""="","",IF(AND(F294="حضر",ISNUMBER(I294)),I294,0))</f>
        <v/>
      </c>
      <c r="K294" s="17">
        <f>IF(ISNUMBER(A294),IF(ISNUMBER(B294),HOUR(B294)*60+MINUTE(B294),0),"")</f>
        <v/>
      </c>
      <c r="L294" s="17">
        <f>IF(AND(ISNUMBER(A294),A294='الإعدادات'!$B$4),COUNTIFS($A$6:$A$1005,'الإعدادات'!$B$4,$K$6:$K$1005,"&lt;"&amp;K294)+COUNTIFS($A$6:A294,'الإعدادات'!$B$4,$K$6:K294,K294),"")</f>
        <v/>
      </c>
      <c r="M294" s="21">
        <f>IF(AND(C294&amp;""&lt;&gt;"",ISNUMBER(G294)),IF(COUNTIFS($C$6:$C$1005,C294&amp;"",$G$6:$G$1005,"&gt;"&amp;G294)=0,1,0),"")</f>
        <v/>
      </c>
      <c r="N294" s="21">
        <f>IF(AND(C294&amp;""&lt;&gt;"",F294="حضر",ISNUMBER(A294)),IF(COUNTIFS($C$6:$C$1005,C294&amp;"",$F$6:$F$1005,"حضر",$A$6:$A$1005,"&gt;"&amp;A294)=0,1,0),"")</f>
        <v/>
      </c>
    </row>
    <row r="295">
      <c r="A295" s="13" t="n"/>
      <c r="B295" s="20" t="n"/>
      <c r="C295" s="5" t="n"/>
      <c r="D295" s="5" t="n"/>
      <c r="E295" s="15" t="n"/>
      <c r="F295" s="5" t="n"/>
      <c r="G295" s="13" t="n"/>
      <c r="H295" s="6">
        <f>IF(C295&amp;""="","",IFERROR(INDEX('المرضى'!$B$6:$B$205,MATCH(C295&amp;"",'المرضى'!$A$6:$A$205,0))&amp;"","كود غير موجود"))</f>
        <v/>
      </c>
      <c r="I295" s="18">
        <f>IF(D295&amp;""="","",IFERROR(INDEX('الأسعار'!$B$6:$B$25,MATCH(D295&amp;"",'الأسعار'!$A$6:$A$25,0)),"سعر غير موجود"))</f>
        <v/>
      </c>
      <c r="J295" s="18">
        <f>IF(A295&amp;""="","",IF(AND(F295="حضر",ISNUMBER(I295)),I295,0))</f>
        <v/>
      </c>
      <c r="K295" s="17">
        <f>IF(ISNUMBER(A295),IF(ISNUMBER(B295),HOUR(B295)*60+MINUTE(B295),0),"")</f>
        <v/>
      </c>
      <c r="L295" s="17">
        <f>IF(AND(ISNUMBER(A295),A295='الإعدادات'!$B$4),COUNTIFS($A$6:$A$1005,'الإعدادات'!$B$4,$K$6:$K$1005,"&lt;"&amp;K295)+COUNTIFS($A$6:A295,'الإعدادات'!$B$4,$K$6:K295,K295),"")</f>
        <v/>
      </c>
      <c r="M295" s="21">
        <f>IF(AND(C295&amp;""&lt;&gt;"",ISNUMBER(G295)),IF(COUNTIFS($C$6:$C$1005,C295&amp;"",$G$6:$G$1005,"&gt;"&amp;G295)=0,1,0),"")</f>
        <v/>
      </c>
      <c r="N295" s="21">
        <f>IF(AND(C295&amp;""&lt;&gt;"",F295="حضر",ISNUMBER(A295)),IF(COUNTIFS($C$6:$C$1005,C295&amp;"",$F$6:$F$1005,"حضر",$A$6:$A$1005,"&gt;"&amp;A295)=0,1,0),"")</f>
        <v/>
      </c>
    </row>
    <row r="296">
      <c r="A296" s="13" t="n"/>
      <c r="B296" s="20" t="n"/>
      <c r="C296" s="5" t="n"/>
      <c r="D296" s="5" t="n"/>
      <c r="E296" s="15" t="n"/>
      <c r="F296" s="5" t="n"/>
      <c r="G296" s="13" t="n"/>
      <c r="H296" s="6">
        <f>IF(C296&amp;""="","",IFERROR(INDEX('المرضى'!$B$6:$B$205,MATCH(C296&amp;"",'المرضى'!$A$6:$A$205,0))&amp;"","كود غير موجود"))</f>
        <v/>
      </c>
      <c r="I296" s="18">
        <f>IF(D296&amp;""="","",IFERROR(INDEX('الأسعار'!$B$6:$B$25,MATCH(D296&amp;"",'الأسعار'!$A$6:$A$25,0)),"سعر غير موجود"))</f>
        <v/>
      </c>
      <c r="J296" s="18">
        <f>IF(A296&amp;""="","",IF(AND(F296="حضر",ISNUMBER(I296)),I296,0))</f>
        <v/>
      </c>
      <c r="K296" s="17">
        <f>IF(ISNUMBER(A296),IF(ISNUMBER(B296),HOUR(B296)*60+MINUTE(B296),0),"")</f>
        <v/>
      </c>
      <c r="L296" s="17">
        <f>IF(AND(ISNUMBER(A296),A296='الإعدادات'!$B$4),COUNTIFS($A$6:$A$1005,'الإعدادات'!$B$4,$K$6:$K$1005,"&lt;"&amp;K296)+COUNTIFS($A$6:A296,'الإعدادات'!$B$4,$K$6:K296,K296),"")</f>
        <v/>
      </c>
      <c r="M296" s="21">
        <f>IF(AND(C296&amp;""&lt;&gt;"",ISNUMBER(G296)),IF(COUNTIFS($C$6:$C$1005,C296&amp;"",$G$6:$G$1005,"&gt;"&amp;G296)=0,1,0),"")</f>
        <v/>
      </c>
      <c r="N296" s="21">
        <f>IF(AND(C296&amp;""&lt;&gt;"",F296="حضر",ISNUMBER(A296)),IF(COUNTIFS($C$6:$C$1005,C296&amp;"",$F$6:$F$1005,"حضر",$A$6:$A$1005,"&gt;"&amp;A296)=0,1,0),"")</f>
        <v/>
      </c>
    </row>
    <row r="297">
      <c r="A297" s="13" t="n"/>
      <c r="B297" s="20" t="n"/>
      <c r="C297" s="5" t="n"/>
      <c r="D297" s="5" t="n"/>
      <c r="E297" s="15" t="n"/>
      <c r="F297" s="5" t="n"/>
      <c r="G297" s="13" t="n"/>
      <c r="H297" s="6">
        <f>IF(C297&amp;""="","",IFERROR(INDEX('المرضى'!$B$6:$B$205,MATCH(C297&amp;"",'المرضى'!$A$6:$A$205,0))&amp;"","كود غير موجود"))</f>
        <v/>
      </c>
      <c r="I297" s="18">
        <f>IF(D297&amp;""="","",IFERROR(INDEX('الأسعار'!$B$6:$B$25,MATCH(D297&amp;"",'الأسعار'!$A$6:$A$25,0)),"سعر غير موجود"))</f>
        <v/>
      </c>
      <c r="J297" s="18">
        <f>IF(A297&amp;""="","",IF(AND(F297="حضر",ISNUMBER(I297)),I297,0))</f>
        <v/>
      </c>
      <c r="K297" s="17">
        <f>IF(ISNUMBER(A297),IF(ISNUMBER(B297),HOUR(B297)*60+MINUTE(B297),0),"")</f>
        <v/>
      </c>
      <c r="L297" s="17">
        <f>IF(AND(ISNUMBER(A297),A297='الإعدادات'!$B$4),COUNTIFS($A$6:$A$1005,'الإعدادات'!$B$4,$K$6:$K$1005,"&lt;"&amp;K297)+COUNTIFS($A$6:A297,'الإعدادات'!$B$4,$K$6:K297,K297),"")</f>
        <v/>
      </c>
      <c r="M297" s="21">
        <f>IF(AND(C297&amp;""&lt;&gt;"",ISNUMBER(G297)),IF(COUNTIFS($C$6:$C$1005,C297&amp;"",$G$6:$G$1005,"&gt;"&amp;G297)=0,1,0),"")</f>
        <v/>
      </c>
      <c r="N297" s="21">
        <f>IF(AND(C297&amp;""&lt;&gt;"",F297="حضر",ISNUMBER(A297)),IF(COUNTIFS($C$6:$C$1005,C297&amp;"",$F$6:$F$1005,"حضر",$A$6:$A$1005,"&gt;"&amp;A297)=0,1,0),"")</f>
        <v/>
      </c>
    </row>
    <row r="298">
      <c r="A298" s="13" t="n"/>
      <c r="B298" s="20" t="n"/>
      <c r="C298" s="5" t="n"/>
      <c r="D298" s="5" t="n"/>
      <c r="E298" s="15" t="n"/>
      <c r="F298" s="5" t="n"/>
      <c r="G298" s="13" t="n"/>
      <c r="H298" s="6">
        <f>IF(C298&amp;""="","",IFERROR(INDEX('المرضى'!$B$6:$B$205,MATCH(C298&amp;"",'المرضى'!$A$6:$A$205,0))&amp;"","كود غير موجود"))</f>
        <v/>
      </c>
      <c r="I298" s="18">
        <f>IF(D298&amp;""="","",IFERROR(INDEX('الأسعار'!$B$6:$B$25,MATCH(D298&amp;"",'الأسعار'!$A$6:$A$25,0)),"سعر غير موجود"))</f>
        <v/>
      </c>
      <c r="J298" s="18">
        <f>IF(A298&amp;""="","",IF(AND(F298="حضر",ISNUMBER(I298)),I298,0))</f>
        <v/>
      </c>
      <c r="K298" s="17">
        <f>IF(ISNUMBER(A298),IF(ISNUMBER(B298),HOUR(B298)*60+MINUTE(B298),0),"")</f>
        <v/>
      </c>
      <c r="L298" s="17">
        <f>IF(AND(ISNUMBER(A298),A298='الإعدادات'!$B$4),COUNTIFS($A$6:$A$1005,'الإعدادات'!$B$4,$K$6:$K$1005,"&lt;"&amp;K298)+COUNTIFS($A$6:A298,'الإعدادات'!$B$4,$K$6:K298,K298),"")</f>
        <v/>
      </c>
      <c r="M298" s="21">
        <f>IF(AND(C298&amp;""&lt;&gt;"",ISNUMBER(G298)),IF(COUNTIFS($C$6:$C$1005,C298&amp;"",$G$6:$G$1005,"&gt;"&amp;G298)=0,1,0),"")</f>
        <v/>
      </c>
      <c r="N298" s="21">
        <f>IF(AND(C298&amp;""&lt;&gt;"",F298="حضر",ISNUMBER(A298)),IF(COUNTIFS($C$6:$C$1005,C298&amp;"",$F$6:$F$1005,"حضر",$A$6:$A$1005,"&gt;"&amp;A298)=0,1,0),"")</f>
        <v/>
      </c>
    </row>
    <row r="299">
      <c r="A299" s="13" t="n"/>
      <c r="B299" s="20" t="n"/>
      <c r="C299" s="5" t="n"/>
      <c r="D299" s="5" t="n"/>
      <c r="E299" s="15" t="n"/>
      <c r="F299" s="5" t="n"/>
      <c r="G299" s="13" t="n"/>
      <c r="H299" s="6">
        <f>IF(C299&amp;""="","",IFERROR(INDEX('المرضى'!$B$6:$B$205,MATCH(C299&amp;"",'المرضى'!$A$6:$A$205,0))&amp;"","كود غير موجود"))</f>
        <v/>
      </c>
      <c r="I299" s="18">
        <f>IF(D299&amp;""="","",IFERROR(INDEX('الأسعار'!$B$6:$B$25,MATCH(D299&amp;"",'الأسعار'!$A$6:$A$25,0)),"سعر غير موجود"))</f>
        <v/>
      </c>
      <c r="J299" s="18">
        <f>IF(A299&amp;""="","",IF(AND(F299="حضر",ISNUMBER(I299)),I299,0))</f>
        <v/>
      </c>
      <c r="K299" s="17">
        <f>IF(ISNUMBER(A299),IF(ISNUMBER(B299),HOUR(B299)*60+MINUTE(B299),0),"")</f>
        <v/>
      </c>
      <c r="L299" s="17">
        <f>IF(AND(ISNUMBER(A299),A299='الإعدادات'!$B$4),COUNTIFS($A$6:$A$1005,'الإعدادات'!$B$4,$K$6:$K$1005,"&lt;"&amp;K299)+COUNTIFS($A$6:A299,'الإعدادات'!$B$4,$K$6:K299,K299),"")</f>
        <v/>
      </c>
      <c r="M299" s="21">
        <f>IF(AND(C299&amp;""&lt;&gt;"",ISNUMBER(G299)),IF(COUNTIFS($C$6:$C$1005,C299&amp;"",$G$6:$G$1005,"&gt;"&amp;G299)=0,1,0),"")</f>
        <v/>
      </c>
      <c r="N299" s="21">
        <f>IF(AND(C299&amp;""&lt;&gt;"",F299="حضر",ISNUMBER(A299)),IF(COUNTIFS($C$6:$C$1005,C299&amp;"",$F$6:$F$1005,"حضر",$A$6:$A$1005,"&gt;"&amp;A299)=0,1,0),"")</f>
        <v/>
      </c>
    </row>
    <row r="300">
      <c r="A300" s="13" t="n"/>
      <c r="B300" s="20" t="n"/>
      <c r="C300" s="5" t="n"/>
      <c r="D300" s="5" t="n"/>
      <c r="E300" s="15" t="n"/>
      <c r="F300" s="5" t="n"/>
      <c r="G300" s="13" t="n"/>
      <c r="H300" s="6">
        <f>IF(C300&amp;""="","",IFERROR(INDEX('المرضى'!$B$6:$B$205,MATCH(C300&amp;"",'المرضى'!$A$6:$A$205,0))&amp;"","كود غير موجود"))</f>
        <v/>
      </c>
      <c r="I300" s="18">
        <f>IF(D300&amp;""="","",IFERROR(INDEX('الأسعار'!$B$6:$B$25,MATCH(D300&amp;"",'الأسعار'!$A$6:$A$25,0)),"سعر غير موجود"))</f>
        <v/>
      </c>
      <c r="J300" s="18">
        <f>IF(A300&amp;""="","",IF(AND(F300="حضر",ISNUMBER(I300)),I300,0))</f>
        <v/>
      </c>
      <c r="K300" s="17">
        <f>IF(ISNUMBER(A300),IF(ISNUMBER(B300),HOUR(B300)*60+MINUTE(B300),0),"")</f>
        <v/>
      </c>
      <c r="L300" s="17">
        <f>IF(AND(ISNUMBER(A300),A300='الإعدادات'!$B$4),COUNTIFS($A$6:$A$1005,'الإعدادات'!$B$4,$K$6:$K$1005,"&lt;"&amp;K300)+COUNTIFS($A$6:A300,'الإعدادات'!$B$4,$K$6:K300,K300),"")</f>
        <v/>
      </c>
      <c r="M300" s="21">
        <f>IF(AND(C300&amp;""&lt;&gt;"",ISNUMBER(G300)),IF(COUNTIFS($C$6:$C$1005,C300&amp;"",$G$6:$G$1005,"&gt;"&amp;G300)=0,1,0),"")</f>
        <v/>
      </c>
      <c r="N300" s="21">
        <f>IF(AND(C300&amp;""&lt;&gt;"",F300="حضر",ISNUMBER(A300)),IF(COUNTIFS($C$6:$C$1005,C300&amp;"",$F$6:$F$1005,"حضر",$A$6:$A$1005,"&gt;"&amp;A300)=0,1,0),"")</f>
        <v/>
      </c>
    </row>
    <row r="301">
      <c r="A301" s="13" t="n"/>
      <c r="B301" s="20" t="n"/>
      <c r="C301" s="5" t="n"/>
      <c r="D301" s="5" t="n"/>
      <c r="E301" s="15" t="n"/>
      <c r="F301" s="5" t="n"/>
      <c r="G301" s="13" t="n"/>
      <c r="H301" s="6">
        <f>IF(C301&amp;""="","",IFERROR(INDEX('المرضى'!$B$6:$B$205,MATCH(C301&amp;"",'المرضى'!$A$6:$A$205,0))&amp;"","كود غير موجود"))</f>
        <v/>
      </c>
      <c r="I301" s="18">
        <f>IF(D301&amp;""="","",IFERROR(INDEX('الأسعار'!$B$6:$B$25,MATCH(D301&amp;"",'الأسعار'!$A$6:$A$25,0)),"سعر غير موجود"))</f>
        <v/>
      </c>
      <c r="J301" s="18">
        <f>IF(A301&amp;""="","",IF(AND(F301="حضر",ISNUMBER(I301)),I301,0))</f>
        <v/>
      </c>
      <c r="K301" s="17">
        <f>IF(ISNUMBER(A301),IF(ISNUMBER(B301),HOUR(B301)*60+MINUTE(B301),0),"")</f>
        <v/>
      </c>
      <c r="L301" s="17">
        <f>IF(AND(ISNUMBER(A301),A301='الإعدادات'!$B$4),COUNTIFS($A$6:$A$1005,'الإعدادات'!$B$4,$K$6:$K$1005,"&lt;"&amp;K301)+COUNTIFS($A$6:A301,'الإعدادات'!$B$4,$K$6:K301,K301),"")</f>
        <v/>
      </c>
      <c r="M301" s="21">
        <f>IF(AND(C301&amp;""&lt;&gt;"",ISNUMBER(G301)),IF(COUNTIFS($C$6:$C$1005,C301&amp;"",$G$6:$G$1005,"&gt;"&amp;G301)=0,1,0),"")</f>
        <v/>
      </c>
      <c r="N301" s="21">
        <f>IF(AND(C301&amp;""&lt;&gt;"",F301="حضر",ISNUMBER(A301)),IF(COUNTIFS($C$6:$C$1005,C301&amp;"",$F$6:$F$1005,"حضر",$A$6:$A$1005,"&gt;"&amp;A301)=0,1,0),"")</f>
        <v/>
      </c>
    </row>
    <row r="302">
      <c r="A302" s="13" t="n"/>
      <c r="B302" s="20" t="n"/>
      <c r="C302" s="5" t="n"/>
      <c r="D302" s="5" t="n"/>
      <c r="E302" s="15" t="n"/>
      <c r="F302" s="5" t="n"/>
      <c r="G302" s="13" t="n"/>
      <c r="H302" s="6">
        <f>IF(C302&amp;""="","",IFERROR(INDEX('المرضى'!$B$6:$B$205,MATCH(C302&amp;"",'المرضى'!$A$6:$A$205,0))&amp;"","كود غير موجود"))</f>
        <v/>
      </c>
      <c r="I302" s="18">
        <f>IF(D302&amp;""="","",IFERROR(INDEX('الأسعار'!$B$6:$B$25,MATCH(D302&amp;"",'الأسعار'!$A$6:$A$25,0)),"سعر غير موجود"))</f>
        <v/>
      </c>
      <c r="J302" s="18">
        <f>IF(A302&amp;""="","",IF(AND(F302="حضر",ISNUMBER(I302)),I302,0))</f>
        <v/>
      </c>
      <c r="K302" s="17">
        <f>IF(ISNUMBER(A302),IF(ISNUMBER(B302),HOUR(B302)*60+MINUTE(B302),0),"")</f>
        <v/>
      </c>
      <c r="L302" s="17">
        <f>IF(AND(ISNUMBER(A302),A302='الإعدادات'!$B$4),COUNTIFS($A$6:$A$1005,'الإعدادات'!$B$4,$K$6:$K$1005,"&lt;"&amp;K302)+COUNTIFS($A$6:A302,'الإعدادات'!$B$4,$K$6:K302,K302),"")</f>
        <v/>
      </c>
      <c r="M302" s="21">
        <f>IF(AND(C302&amp;""&lt;&gt;"",ISNUMBER(G302)),IF(COUNTIFS($C$6:$C$1005,C302&amp;"",$G$6:$G$1005,"&gt;"&amp;G302)=0,1,0),"")</f>
        <v/>
      </c>
      <c r="N302" s="21">
        <f>IF(AND(C302&amp;""&lt;&gt;"",F302="حضر",ISNUMBER(A302)),IF(COUNTIFS($C$6:$C$1005,C302&amp;"",$F$6:$F$1005,"حضر",$A$6:$A$1005,"&gt;"&amp;A302)=0,1,0),"")</f>
        <v/>
      </c>
    </row>
    <row r="303">
      <c r="A303" s="13" t="n"/>
      <c r="B303" s="20" t="n"/>
      <c r="C303" s="5" t="n"/>
      <c r="D303" s="5" t="n"/>
      <c r="E303" s="15" t="n"/>
      <c r="F303" s="5" t="n"/>
      <c r="G303" s="13" t="n"/>
      <c r="H303" s="6">
        <f>IF(C303&amp;""="","",IFERROR(INDEX('المرضى'!$B$6:$B$205,MATCH(C303&amp;"",'المرضى'!$A$6:$A$205,0))&amp;"","كود غير موجود"))</f>
        <v/>
      </c>
      <c r="I303" s="18">
        <f>IF(D303&amp;""="","",IFERROR(INDEX('الأسعار'!$B$6:$B$25,MATCH(D303&amp;"",'الأسعار'!$A$6:$A$25,0)),"سعر غير موجود"))</f>
        <v/>
      </c>
      <c r="J303" s="18">
        <f>IF(A303&amp;""="","",IF(AND(F303="حضر",ISNUMBER(I303)),I303,0))</f>
        <v/>
      </c>
      <c r="K303" s="17">
        <f>IF(ISNUMBER(A303),IF(ISNUMBER(B303),HOUR(B303)*60+MINUTE(B303),0),"")</f>
        <v/>
      </c>
      <c r="L303" s="17">
        <f>IF(AND(ISNUMBER(A303),A303='الإعدادات'!$B$4),COUNTIFS($A$6:$A$1005,'الإعدادات'!$B$4,$K$6:$K$1005,"&lt;"&amp;K303)+COUNTIFS($A$6:A303,'الإعدادات'!$B$4,$K$6:K303,K303),"")</f>
        <v/>
      </c>
      <c r="M303" s="21">
        <f>IF(AND(C303&amp;""&lt;&gt;"",ISNUMBER(G303)),IF(COUNTIFS($C$6:$C$1005,C303&amp;"",$G$6:$G$1005,"&gt;"&amp;G303)=0,1,0),"")</f>
        <v/>
      </c>
      <c r="N303" s="21">
        <f>IF(AND(C303&amp;""&lt;&gt;"",F303="حضر",ISNUMBER(A303)),IF(COUNTIFS($C$6:$C$1005,C303&amp;"",$F$6:$F$1005,"حضر",$A$6:$A$1005,"&gt;"&amp;A303)=0,1,0),"")</f>
        <v/>
      </c>
    </row>
    <row r="304">
      <c r="A304" s="13" t="n"/>
      <c r="B304" s="20" t="n"/>
      <c r="C304" s="5" t="n"/>
      <c r="D304" s="5" t="n"/>
      <c r="E304" s="15" t="n"/>
      <c r="F304" s="5" t="n"/>
      <c r="G304" s="13" t="n"/>
      <c r="H304" s="6">
        <f>IF(C304&amp;""="","",IFERROR(INDEX('المرضى'!$B$6:$B$205,MATCH(C304&amp;"",'المرضى'!$A$6:$A$205,0))&amp;"","كود غير موجود"))</f>
        <v/>
      </c>
      <c r="I304" s="18">
        <f>IF(D304&amp;""="","",IFERROR(INDEX('الأسعار'!$B$6:$B$25,MATCH(D304&amp;"",'الأسعار'!$A$6:$A$25,0)),"سعر غير موجود"))</f>
        <v/>
      </c>
      <c r="J304" s="18">
        <f>IF(A304&amp;""="","",IF(AND(F304="حضر",ISNUMBER(I304)),I304,0))</f>
        <v/>
      </c>
      <c r="K304" s="17">
        <f>IF(ISNUMBER(A304),IF(ISNUMBER(B304),HOUR(B304)*60+MINUTE(B304),0),"")</f>
        <v/>
      </c>
      <c r="L304" s="17">
        <f>IF(AND(ISNUMBER(A304),A304='الإعدادات'!$B$4),COUNTIFS($A$6:$A$1005,'الإعدادات'!$B$4,$K$6:$K$1005,"&lt;"&amp;K304)+COUNTIFS($A$6:A304,'الإعدادات'!$B$4,$K$6:K304,K304),"")</f>
        <v/>
      </c>
      <c r="M304" s="21">
        <f>IF(AND(C304&amp;""&lt;&gt;"",ISNUMBER(G304)),IF(COUNTIFS($C$6:$C$1005,C304&amp;"",$G$6:$G$1005,"&gt;"&amp;G304)=0,1,0),"")</f>
        <v/>
      </c>
      <c r="N304" s="21">
        <f>IF(AND(C304&amp;""&lt;&gt;"",F304="حضر",ISNUMBER(A304)),IF(COUNTIFS($C$6:$C$1005,C304&amp;"",$F$6:$F$1005,"حضر",$A$6:$A$1005,"&gt;"&amp;A304)=0,1,0),"")</f>
        <v/>
      </c>
    </row>
    <row r="305">
      <c r="A305" s="13" t="n"/>
      <c r="B305" s="20" t="n"/>
      <c r="C305" s="5" t="n"/>
      <c r="D305" s="5" t="n"/>
      <c r="E305" s="15" t="n"/>
      <c r="F305" s="5" t="n"/>
      <c r="G305" s="13" t="n"/>
      <c r="H305" s="6">
        <f>IF(C305&amp;""="","",IFERROR(INDEX('المرضى'!$B$6:$B$205,MATCH(C305&amp;"",'المرضى'!$A$6:$A$205,0))&amp;"","كود غير موجود"))</f>
        <v/>
      </c>
      <c r="I305" s="18">
        <f>IF(D305&amp;""="","",IFERROR(INDEX('الأسعار'!$B$6:$B$25,MATCH(D305&amp;"",'الأسعار'!$A$6:$A$25,0)),"سعر غير موجود"))</f>
        <v/>
      </c>
      <c r="J305" s="18">
        <f>IF(A305&amp;""="","",IF(AND(F305="حضر",ISNUMBER(I305)),I305,0))</f>
        <v/>
      </c>
      <c r="K305" s="17">
        <f>IF(ISNUMBER(A305),IF(ISNUMBER(B305),HOUR(B305)*60+MINUTE(B305),0),"")</f>
        <v/>
      </c>
      <c r="L305" s="17">
        <f>IF(AND(ISNUMBER(A305),A305='الإعدادات'!$B$4),COUNTIFS($A$6:$A$1005,'الإعدادات'!$B$4,$K$6:$K$1005,"&lt;"&amp;K305)+COUNTIFS($A$6:A305,'الإعدادات'!$B$4,$K$6:K305,K305),"")</f>
        <v/>
      </c>
      <c r="M305" s="21">
        <f>IF(AND(C305&amp;""&lt;&gt;"",ISNUMBER(G305)),IF(COUNTIFS($C$6:$C$1005,C305&amp;"",$G$6:$G$1005,"&gt;"&amp;G305)=0,1,0),"")</f>
        <v/>
      </c>
      <c r="N305" s="21">
        <f>IF(AND(C305&amp;""&lt;&gt;"",F305="حضر",ISNUMBER(A305)),IF(COUNTIFS($C$6:$C$1005,C305&amp;"",$F$6:$F$1005,"حضر",$A$6:$A$1005,"&gt;"&amp;A305)=0,1,0),"")</f>
        <v/>
      </c>
    </row>
    <row r="306">
      <c r="A306" s="13" t="n"/>
      <c r="B306" s="20" t="n"/>
      <c r="C306" s="5" t="n"/>
      <c r="D306" s="5" t="n"/>
      <c r="E306" s="15" t="n"/>
      <c r="F306" s="5" t="n"/>
      <c r="G306" s="13" t="n"/>
      <c r="H306" s="6">
        <f>IF(C306&amp;""="","",IFERROR(INDEX('المرضى'!$B$6:$B$205,MATCH(C306&amp;"",'المرضى'!$A$6:$A$205,0))&amp;"","كود غير موجود"))</f>
        <v/>
      </c>
      <c r="I306" s="18">
        <f>IF(D306&amp;""="","",IFERROR(INDEX('الأسعار'!$B$6:$B$25,MATCH(D306&amp;"",'الأسعار'!$A$6:$A$25,0)),"سعر غير موجود"))</f>
        <v/>
      </c>
      <c r="J306" s="18">
        <f>IF(A306&amp;""="","",IF(AND(F306="حضر",ISNUMBER(I306)),I306,0))</f>
        <v/>
      </c>
      <c r="K306" s="17">
        <f>IF(ISNUMBER(A306),IF(ISNUMBER(B306),HOUR(B306)*60+MINUTE(B306),0),"")</f>
        <v/>
      </c>
      <c r="L306" s="17">
        <f>IF(AND(ISNUMBER(A306),A306='الإعدادات'!$B$4),COUNTIFS($A$6:$A$1005,'الإعدادات'!$B$4,$K$6:$K$1005,"&lt;"&amp;K306)+COUNTIFS($A$6:A306,'الإعدادات'!$B$4,$K$6:K306,K306),"")</f>
        <v/>
      </c>
      <c r="M306" s="21">
        <f>IF(AND(C306&amp;""&lt;&gt;"",ISNUMBER(G306)),IF(COUNTIFS($C$6:$C$1005,C306&amp;"",$G$6:$G$1005,"&gt;"&amp;G306)=0,1,0),"")</f>
        <v/>
      </c>
      <c r="N306" s="21">
        <f>IF(AND(C306&amp;""&lt;&gt;"",F306="حضر",ISNUMBER(A306)),IF(COUNTIFS($C$6:$C$1005,C306&amp;"",$F$6:$F$1005,"حضر",$A$6:$A$1005,"&gt;"&amp;A306)=0,1,0),"")</f>
        <v/>
      </c>
    </row>
    <row r="307">
      <c r="A307" s="13" t="n"/>
      <c r="B307" s="20" t="n"/>
      <c r="C307" s="5" t="n"/>
      <c r="D307" s="5" t="n"/>
      <c r="E307" s="15" t="n"/>
      <c r="F307" s="5" t="n"/>
      <c r="G307" s="13" t="n"/>
      <c r="H307" s="6">
        <f>IF(C307&amp;""="","",IFERROR(INDEX('المرضى'!$B$6:$B$205,MATCH(C307&amp;"",'المرضى'!$A$6:$A$205,0))&amp;"","كود غير موجود"))</f>
        <v/>
      </c>
      <c r="I307" s="18">
        <f>IF(D307&amp;""="","",IFERROR(INDEX('الأسعار'!$B$6:$B$25,MATCH(D307&amp;"",'الأسعار'!$A$6:$A$25,0)),"سعر غير موجود"))</f>
        <v/>
      </c>
      <c r="J307" s="18">
        <f>IF(A307&amp;""="","",IF(AND(F307="حضر",ISNUMBER(I307)),I307,0))</f>
        <v/>
      </c>
      <c r="K307" s="17">
        <f>IF(ISNUMBER(A307),IF(ISNUMBER(B307),HOUR(B307)*60+MINUTE(B307),0),"")</f>
        <v/>
      </c>
      <c r="L307" s="17">
        <f>IF(AND(ISNUMBER(A307),A307='الإعدادات'!$B$4),COUNTIFS($A$6:$A$1005,'الإعدادات'!$B$4,$K$6:$K$1005,"&lt;"&amp;K307)+COUNTIFS($A$6:A307,'الإعدادات'!$B$4,$K$6:K307,K307),"")</f>
        <v/>
      </c>
      <c r="M307" s="21">
        <f>IF(AND(C307&amp;""&lt;&gt;"",ISNUMBER(G307)),IF(COUNTIFS($C$6:$C$1005,C307&amp;"",$G$6:$G$1005,"&gt;"&amp;G307)=0,1,0),"")</f>
        <v/>
      </c>
      <c r="N307" s="21">
        <f>IF(AND(C307&amp;""&lt;&gt;"",F307="حضر",ISNUMBER(A307)),IF(COUNTIFS($C$6:$C$1005,C307&amp;"",$F$6:$F$1005,"حضر",$A$6:$A$1005,"&gt;"&amp;A307)=0,1,0),"")</f>
        <v/>
      </c>
    </row>
    <row r="308">
      <c r="A308" s="13" t="n"/>
      <c r="B308" s="20" t="n"/>
      <c r="C308" s="5" t="n"/>
      <c r="D308" s="5" t="n"/>
      <c r="E308" s="15" t="n"/>
      <c r="F308" s="5" t="n"/>
      <c r="G308" s="13" t="n"/>
      <c r="H308" s="6">
        <f>IF(C308&amp;""="","",IFERROR(INDEX('المرضى'!$B$6:$B$205,MATCH(C308&amp;"",'المرضى'!$A$6:$A$205,0))&amp;"","كود غير موجود"))</f>
        <v/>
      </c>
      <c r="I308" s="18">
        <f>IF(D308&amp;""="","",IFERROR(INDEX('الأسعار'!$B$6:$B$25,MATCH(D308&amp;"",'الأسعار'!$A$6:$A$25,0)),"سعر غير موجود"))</f>
        <v/>
      </c>
      <c r="J308" s="18">
        <f>IF(A308&amp;""="","",IF(AND(F308="حضر",ISNUMBER(I308)),I308,0))</f>
        <v/>
      </c>
      <c r="K308" s="17">
        <f>IF(ISNUMBER(A308),IF(ISNUMBER(B308),HOUR(B308)*60+MINUTE(B308),0),"")</f>
        <v/>
      </c>
      <c r="L308" s="17">
        <f>IF(AND(ISNUMBER(A308),A308='الإعدادات'!$B$4),COUNTIFS($A$6:$A$1005,'الإعدادات'!$B$4,$K$6:$K$1005,"&lt;"&amp;K308)+COUNTIFS($A$6:A308,'الإعدادات'!$B$4,$K$6:K308,K308),"")</f>
        <v/>
      </c>
      <c r="M308" s="21">
        <f>IF(AND(C308&amp;""&lt;&gt;"",ISNUMBER(G308)),IF(COUNTIFS($C$6:$C$1005,C308&amp;"",$G$6:$G$1005,"&gt;"&amp;G308)=0,1,0),"")</f>
        <v/>
      </c>
      <c r="N308" s="21">
        <f>IF(AND(C308&amp;""&lt;&gt;"",F308="حضر",ISNUMBER(A308)),IF(COUNTIFS($C$6:$C$1005,C308&amp;"",$F$6:$F$1005,"حضر",$A$6:$A$1005,"&gt;"&amp;A308)=0,1,0),"")</f>
        <v/>
      </c>
    </row>
    <row r="309">
      <c r="A309" s="13" t="n"/>
      <c r="B309" s="20" t="n"/>
      <c r="C309" s="5" t="n"/>
      <c r="D309" s="5" t="n"/>
      <c r="E309" s="15" t="n"/>
      <c r="F309" s="5" t="n"/>
      <c r="G309" s="13" t="n"/>
      <c r="H309" s="6">
        <f>IF(C309&amp;""="","",IFERROR(INDEX('المرضى'!$B$6:$B$205,MATCH(C309&amp;"",'المرضى'!$A$6:$A$205,0))&amp;"","كود غير موجود"))</f>
        <v/>
      </c>
      <c r="I309" s="18">
        <f>IF(D309&amp;""="","",IFERROR(INDEX('الأسعار'!$B$6:$B$25,MATCH(D309&amp;"",'الأسعار'!$A$6:$A$25,0)),"سعر غير موجود"))</f>
        <v/>
      </c>
      <c r="J309" s="18">
        <f>IF(A309&amp;""="","",IF(AND(F309="حضر",ISNUMBER(I309)),I309,0))</f>
        <v/>
      </c>
      <c r="K309" s="17">
        <f>IF(ISNUMBER(A309),IF(ISNUMBER(B309),HOUR(B309)*60+MINUTE(B309),0),"")</f>
        <v/>
      </c>
      <c r="L309" s="17">
        <f>IF(AND(ISNUMBER(A309),A309='الإعدادات'!$B$4),COUNTIFS($A$6:$A$1005,'الإعدادات'!$B$4,$K$6:$K$1005,"&lt;"&amp;K309)+COUNTIFS($A$6:A309,'الإعدادات'!$B$4,$K$6:K309,K309),"")</f>
        <v/>
      </c>
      <c r="M309" s="21">
        <f>IF(AND(C309&amp;""&lt;&gt;"",ISNUMBER(G309)),IF(COUNTIFS($C$6:$C$1005,C309&amp;"",$G$6:$G$1005,"&gt;"&amp;G309)=0,1,0),"")</f>
        <v/>
      </c>
      <c r="N309" s="21">
        <f>IF(AND(C309&amp;""&lt;&gt;"",F309="حضر",ISNUMBER(A309)),IF(COUNTIFS($C$6:$C$1005,C309&amp;"",$F$6:$F$1005,"حضر",$A$6:$A$1005,"&gt;"&amp;A309)=0,1,0),"")</f>
        <v/>
      </c>
    </row>
    <row r="310">
      <c r="A310" s="13" t="n"/>
      <c r="B310" s="20" t="n"/>
      <c r="C310" s="5" t="n"/>
      <c r="D310" s="5" t="n"/>
      <c r="E310" s="15" t="n"/>
      <c r="F310" s="5" t="n"/>
      <c r="G310" s="13" t="n"/>
      <c r="H310" s="6">
        <f>IF(C310&amp;""="","",IFERROR(INDEX('المرضى'!$B$6:$B$205,MATCH(C310&amp;"",'المرضى'!$A$6:$A$205,0))&amp;"","كود غير موجود"))</f>
        <v/>
      </c>
      <c r="I310" s="18">
        <f>IF(D310&amp;""="","",IFERROR(INDEX('الأسعار'!$B$6:$B$25,MATCH(D310&amp;"",'الأسعار'!$A$6:$A$25,0)),"سعر غير موجود"))</f>
        <v/>
      </c>
      <c r="J310" s="18">
        <f>IF(A310&amp;""="","",IF(AND(F310="حضر",ISNUMBER(I310)),I310,0))</f>
        <v/>
      </c>
      <c r="K310" s="17">
        <f>IF(ISNUMBER(A310),IF(ISNUMBER(B310),HOUR(B310)*60+MINUTE(B310),0),"")</f>
        <v/>
      </c>
      <c r="L310" s="17">
        <f>IF(AND(ISNUMBER(A310),A310='الإعدادات'!$B$4),COUNTIFS($A$6:$A$1005,'الإعدادات'!$B$4,$K$6:$K$1005,"&lt;"&amp;K310)+COUNTIFS($A$6:A310,'الإعدادات'!$B$4,$K$6:K310,K310),"")</f>
        <v/>
      </c>
      <c r="M310" s="21">
        <f>IF(AND(C310&amp;""&lt;&gt;"",ISNUMBER(G310)),IF(COUNTIFS($C$6:$C$1005,C310&amp;"",$G$6:$G$1005,"&gt;"&amp;G310)=0,1,0),"")</f>
        <v/>
      </c>
      <c r="N310" s="21">
        <f>IF(AND(C310&amp;""&lt;&gt;"",F310="حضر",ISNUMBER(A310)),IF(COUNTIFS($C$6:$C$1005,C310&amp;"",$F$6:$F$1005,"حضر",$A$6:$A$1005,"&gt;"&amp;A310)=0,1,0),"")</f>
        <v/>
      </c>
    </row>
    <row r="311">
      <c r="A311" s="13" t="n"/>
      <c r="B311" s="20" t="n"/>
      <c r="C311" s="5" t="n"/>
      <c r="D311" s="5" t="n"/>
      <c r="E311" s="15" t="n"/>
      <c r="F311" s="5" t="n"/>
      <c r="G311" s="13" t="n"/>
      <c r="H311" s="6">
        <f>IF(C311&amp;""="","",IFERROR(INDEX('المرضى'!$B$6:$B$205,MATCH(C311&amp;"",'المرضى'!$A$6:$A$205,0))&amp;"","كود غير موجود"))</f>
        <v/>
      </c>
      <c r="I311" s="18">
        <f>IF(D311&amp;""="","",IFERROR(INDEX('الأسعار'!$B$6:$B$25,MATCH(D311&amp;"",'الأسعار'!$A$6:$A$25,0)),"سعر غير موجود"))</f>
        <v/>
      </c>
      <c r="J311" s="18">
        <f>IF(A311&amp;""="","",IF(AND(F311="حضر",ISNUMBER(I311)),I311,0))</f>
        <v/>
      </c>
      <c r="K311" s="17">
        <f>IF(ISNUMBER(A311),IF(ISNUMBER(B311),HOUR(B311)*60+MINUTE(B311),0),"")</f>
        <v/>
      </c>
      <c r="L311" s="17">
        <f>IF(AND(ISNUMBER(A311),A311='الإعدادات'!$B$4),COUNTIFS($A$6:$A$1005,'الإعدادات'!$B$4,$K$6:$K$1005,"&lt;"&amp;K311)+COUNTIFS($A$6:A311,'الإعدادات'!$B$4,$K$6:K311,K311),"")</f>
        <v/>
      </c>
      <c r="M311" s="21">
        <f>IF(AND(C311&amp;""&lt;&gt;"",ISNUMBER(G311)),IF(COUNTIFS($C$6:$C$1005,C311&amp;"",$G$6:$G$1005,"&gt;"&amp;G311)=0,1,0),"")</f>
        <v/>
      </c>
      <c r="N311" s="21">
        <f>IF(AND(C311&amp;""&lt;&gt;"",F311="حضر",ISNUMBER(A311)),IF(COUNTIFS($C$6:$C$1005,C311&amp;"",$F$6:$F$1005,"حضر",$A$6:$A$1005,"&gt;"&amp;A311)=0,1,0),"")</f>
        <v/>
      </c>
    </row>
    <row r="312">
      <c r="A312" s="13" t="n"/>
      <c r="B312" s="20" t="n"/>
      <c r="C312" s="5" t="n"/>
      <c r="D312" s="5" t="n"/>
      <c r="E312" s="15" t="n"/>
      <c r="F312" s="5" t="n"/>
      <c r="G312" s="13" t="n"/>
      <c r="H312" s="6">
        <f>IF(C312&amp;""="","",IFERROR(INDEX('المرضى'!$B$6:$B$205,MATCH(C312&amp;"",'المرضى'!$A$6:$A$205,0))&amp;"","كود غير موجود"))</f>
        <v/>
      </c>
      <c r="I312" s="18">
        <f>IF(D312&amp;""="","",IFERROR(INDEX('الأسعار'!$B$6:$B$25,MATCH(D312&amp;"",'الأسعار'!$A$6:$A$25,0)),"سعر غير موجود"))</f>
        <v/>
      </c>
      <c r="J312" s="18">
        <f>IF(A312&amp;""="","",IF(AND(F312="حضر",ISNUMBER(I312)),I312,0))</f>
        <v/>
      </c>
      <c r="K312" s="17">
        <f>IF(ISNUMBER(A312),IF(ISNUMBER(B312),HOUR(B312)*60+MINUTE(B312),0),"")</f>
        <v/>
      </c>
      <c r="L312" s="17">
        <f>IF(AND(ISNUMBER(A312),A312='الإعدادات'!$B$4),COUNTIFS($A$6:$A$1005,'الإعدادات'!$B$4,$K$6:$K$1005,"&lt;"&amp;K312)+COUNTIFS($A$6:A312,'الإعدادات'!$B$4,$K$6:K312,K312),"")</f>
        <v/>
      </c>
      <c r="M312" s="21">
        <f>IF(AND(C312&amp;""&lt;&gt;"",ISNUMBER(G312)),IF(COUNTIFS($C$6:$C$1005,C312&amp;"",$G$6:$G$1005,"&gt;"&amp;G312)=0,1,0),"")</f>
        <v/>
      </c>
      <c r="N312" s="21">
        <f>IF(AND(C312&amp;""&lt;&gt;"",F312="حضر",ISNUMBER(A312)),IF(COUNTIFS($C$6:$C$1005,C312&amp;"",$F$6:$F$1005,"حضر",$A$6:$A$1005,"&gt;"&amp;A312)=0,1,0),"")</f>
        <v/>
      </c>
    </row>
    <row r="313">
      <c r="A313" s="13" t="n"/>
      <c r="B313" s="20" t="n"/>
      <c r="C313" s="5" t="n"/>
      <c r="D313" s="5" t="n"/>
      <c r="E313" s="15" t="n"/>
      <c r="F313" s="5" t="n"/>
      <c r="G313" s="13" t="n"/>
      <c r="H313" s="6">
        <f>IF(C313&amp;""="","",IFERROR(INDEX('المرضى'!$B$6:$B$205,MATCH(C313&amp;"",'المرضى'!$A$6:$A$205,0))&amp;"","كود غير موجود"))</f>
        <v/>
      </c>
      <c r="I313" s="18">
        <f>IF(D313&amp;""="","",IFERROR(INDEX('الأسعار'!$B$6:$B$25,MATCH(D313&amp;"",'الأسعار'!$A$6:$A$25,0)),"سعر غير موجود"))</f>
        <v/>
      </c>
      <c r="J313" s="18">
        <f>IF(A313&amp;""="","",IF(AND(F313="حضر",ISNUMBER(I313)),I313,0))</f>
        <v/>
      </c>
      <c r="K313" s="17">
        <f>IF(ISNUMBER(A313),IF(ISNUMBER(B313),HOUR(B313)*60+MINUTE(B313),0),"")</f>
        <v/>
      </c>
      <c r="L313" s="17">
        <f>IF(AND(ISNUMBER(A313),A313='الإعدادات'!$B$4),COUNTIFS($A$6:$A$1005,'الإعدادات'!$B$4,$K$6:$K$1005,"&lt;"&amp;K313)+COUNTIFS($A$6:A313,'الإعدادات'!$B$4,$K$6:K313,K313),"")</f>
        <v/>
      </c>
      <c r="M313" s="21">
        <f>IF(AND(C313&amp;""&lt;&gt;"",ISNUMBER(G313)),IF(COUNTIFS($C$6:$C$1005,C313&amp;"",$G$6:$G$1005,"&gt;"&amp;G313)=0,1,0),"")</f>
        <v/>
      </c>
      <c r="N313" s="21">
        <f>IF(AND(C313&amp;""&lt;&gt;"",F313="حضر",ISNUMBER(A313)),IF(COUNTIFS($C$6:$C$1005,C313&amp;"",$F$6:$F$1005,"حضر",$A$6:$A$1005,"&gt;"&amp;A313)=0,1,0),"")</f>
        <v/>
      </c>
    </row>
    <row r="314">
      <c r="A314" s="13" t="n"/>
      <c r="B314" s="20" t="n"/>
      <c r="C314" s="5" t="n"/>
      <c r="D314" s="5" t="n"/>
      <c r="E314" s="15" t="n"/>
      <c r="F314" s="5" t="n"/>
      <c r="G314" s="13" t="n"/>
      <c r="H314" s="6">
        <f>IF(C314&amp;""="","",IFERROR(INDEX('المرضى'!$B$6:$B$205,MATCH(C314&amp;"",'المرضى'!$A$6:$A$205,0))&amp;"","كود غير موجود"))</f>
        <v/>
      </c>
      <c r="I314" s="18">
        <f>IF(D314&amp;""="","",IFERROR(INDEX('الأسعار'!$B$6:$B$25,MATCH(D314&amp;"",'الأسعار'!$A$6:$A$25,0)),"سعر غير موجود"))</f>
        <v/>
      </c>
      <c r="J314" s="18">
        <f>IF(A314&amp;""="","",IF(AND(F314="حضر",ISNUMBER(I314)),I314,0))</f>
        <v/>
      </c>
      <c r="K314" s="17">
        <f>IF(ISNUMBER(A314),IF(ISNUMBER(B314),HOUR(B314)*60+MINUTE(B314),0),"")</f>
        <v/>
      </c>
      <c r="L314" s="17">
        <f>IF(AND(ISNUMBER(A314),A314='الإعدادات'!$B$4),COUNTIFS($A$6:$A$1005,'الإعدادات'!$B$4,$K$6:$K$1005,"&lt;"&amp;K314)+COUNTIFS($A$6:A314,'الإعدادات'!$B$4,$K$6:K314,K314),"")</f>
        <v/>
      </c>
      <c r="M314" s="21">
        <f>IF(AND(C314&amp;""&lt;&gt;"",ISNUMBER(G314)),IF(COUNTIFS($C$6:$C$1005,C314&amp;"",$G$6:$G$1005,"&gt;"&amp;G314)=0,1,0),"")</f>
        <v/>
      </c>
      <c r="N314" s="21">
        <f>IF(AND(C314&amp;""&lt;&gt;"",F314="حضر",ISNUMBER(A314)),IF(COUNTIFS($C$6:$C$1005,C314&amp;"",$F$6:$F$1005,"حضر",$A$6:$A$1005,"&gt;"&amp;A314)=0,1,0),"")</f>
        <v/>
      </c>
    </row>
    <row r="315">
      <c r="A315" s="13" t="n"/>
      <c r="B315" s="20" t="n"/>
      <c r="C315" s="5" t="n"/>
      <c r="D315" s="5" t="n"/>
      <c r="E315" s="15" t="n"/>
      <c r="F315" s="5" t="n"/>
      <c r="G315" s="13" t="n"/>
      <c r="H315" s="6">
        <f>IF(C315&amp;""="","",IFERROR(INDEX('المرضى'!$B$6:$B$205,MATCH(C315&amp;"",'المرضى'!$A$6:$A$205,0))&amp;"","كود غير موجود"))</f>
        <v/>
      </c>
      <c r="I315" s="18">
        <f>IF(D315&amp;""="","",IFERROR(INDEX('الأسعار'!$B$6:$B$25,MATCH(D315&amp;"",'الأسعار'!$A$6:$A$25,0)),"سعر غير موجود"))</f>
        <v/>
      </c>
      <c r="J315" s="18">
        <f>IF(A315&amp;""="","",IF(AND(F315="حضر",ISNUMBER(I315)),I315,0))</f>
        <v/>
      </c>
      <c r="K315" s="17">
        <f>IF(ISNUMBER(A315),IF(ISNUMBER(B315),HOUR(B315)*60+MINUTE(B315),0),"")</f>
        <v/>
      </c>
      <c r="L315" s="17">
        <f>IF(AND(ISNUMBER(A315),A315='الإعدادات'!$B$4),COUNTIFS($A$6:$A$1005,'الإعدادات'!$B$4,$K$6:$K$1005,"&lt;"&amp;K315)+COUNTIFS($A$6:A315,'الإعدادات'!$B$4,$K$6:K315,K315),"")</f>
        <v/>
      </c>
      <c r="M315" s="21">
        <f>IF(AND(C315&amp;""&lt;&gt;"",ISNUMBER(G315)),IF(COUNTIFS($C$6:$C$1005,C315&amp;"",$G$6:$G$1005,"&gt;"&amp;G315)=0,1,0),"")</f>
        <v/>
      </c>
      <c r="N315" s="21">
        <f>IF(AND(C315&amp;""&lt;&gt;"",F315="حضر",ISNUMBER(A315)),IF(COUNTIFS($C$6:$C$1005,C315&amp;"",$F$6:$F$1005,"حضر",$A$6:$A$1005,"&gt;"&amp;A315)=0,1,0),"")</f>
        <v/>
      </c>
    </row>
    <row r="316">
      <c r="A316" s="13" t="n"/>
      <c r="B316" s="20" t="n"/>
      <c r="C316" s="5" t="n"/>
      <c r="D316" s="5" t="n"/>
      <c r="E316" s="15" t="n"/>
      <c r="F316" s="5" t="n"/>
      <c r="G316" s="13" t="n"/>
      <c r="H316" s="6">
        <f>IF(C316&amp;""="","",IFERROR(INDEX('المرضى'!$B$6:$B$205,MATCH(C316&amp;"",'المرضى'!$A$6:$A$205,0))&amp;"","كود غير موجود"))</f>
        <v/>
      </c>
      <c r="I316" s="18">
        <f>IF(D316&amp;""="","",IFERROR(INDEX('الأسعار'!$B$6:$B$25,MATCH(D316&amp;"",'الأسعار'!$A$6:$A$25,0)),"سعر غير موجود"))</f>
        <v/>
      </c>
      <c r="J316" s="18">
        <f>IF(A316&amp;""="","",IF(AND(F316="حضر",ISNUMBER(I316)),I316,0))</f>
        <v/>
      </c>
      <c r="K316" s="17">
        <f>IF(ISNUMBER(A316),IF(ISNUMBER(B316),HOUR(B316)*60+MINUTE(B316),0),"")</f>
        <v/>
      </c>
      <c r="L316" s="17">
        <f>IF(AND(ISNUMBER(A316),A316='الإعدادات'!$B$4),COUNTIFS($A$6:$A$1005,'الإعدادات'!$B$4,$K$6:$K$1005,"&lt;"&amp;K316)+COUNTIFS($A$6:A316,'الإعدادات'!$B$4,$K$6:K316,K316),"")</f>
        <v/>
      </c>
      <c r="M316" s="21">
        <f>IF(AND(C316&amp;""&lt;&gt;"",ISNUMBER(G316)),IF(COUNTIFS($C$6:$C$1005,C316&amp;"",$G$6:$G$1005,"&gt;"&amp;G316)=0,1,0),"")</f>
        <v/>
      </c>
      <c r="N316" s="21">
        <f>IF(AND(C316&amp;""&lt;&gt;"",F316="حضر",ISNUMBER(A316)),IF(COUNTIFS($C$6:$C$1005,C316&amp;"",$F$6:$F$1005,"حضر",$A$6:$A$1005,"&gt;"&amp;A316)=0,1,0),"")</f>
        <v/>
      </c>
    </row>
    <row r="317">
      <c r="A317" s="13" t="n"/>
      <c r="B317" s="20" t="n"/>
      <c r="C317" s="5" t="n"/>
      <c r="D317" s="5" t="n"/>
      <c r="E317" s="15" t="n"/>
      <c r="F317" s="5" t="n"/>
      <c r="G317" s="13" t="n"/>
      <c r="H317" s="6">
        <f>IF(C317&amp;""="","",IFERROR(INDEX('المرضى'!$B$6:$B$205,MATCH(C317&amp;"",'المرضى'!$A$6:$A$205,0))&amp;"","كود غير موجود"))</f>
        <v/>
      </c>
      <c r="I317" s="18">
        <f>IF(D317&amp;""="","",IFERROR(INDEX('الأسعار'!$B$6:$B$25,MATCH(D317&amp;"",'الأسعار'!$A$6:$A$25,0)),"سعر غير موجود"))</f>
        <v/>
      </c>
      <c r="J317" s="18">
        <f>IF(A317&amp;""="","",IF(AND(F317="حضر",ISNUMBER(I317)),I317,0))</f>
        <v/>
      </c>
      <c r="K317" s="17">
        <f>IF(ISNUMBER(A317),IF(ISNUMBER(B317),HOUR(B317)*60+MINUTE(B317),0),"")</f>
        <v/>
      </c>
      <c r="L317" s="17">
        <f>IF(AND(ISNUMBER(A317),A317='الإعدادات'!$B$4),COUNTIFS($A$6:$A$1005,'الإعدادات'!$B$4,$K$6:$K$1005,"&lt;"&amp;K317)+COUNTIFS($A$6:A317,'الإعدادات'!$B$4,$K$6:K317,K317),"")</f>
        <v/>
      </c>
      <c r="M317" s="21">
        <f>IF(AND(C317&amp;""&lt;&gt;"",ISNUMBER(G317)),IF(COUNTIFS($C$6:$C$1005,C317&amp;"",$G$6:$G$1005,"&gt;"&amp;G317)=0,1,0),"")</f>
        <v/>
      </c>
      <c r="N317" s="21">
        <f>IF(AND(C317&amp;""&lt;&gt;"",F317="حضر",ISNUMBER(A317)),IF(COUNTIFS($C$6:$C$1005,C317&amp;"",$F$6:$F$1005,"حضر",$A$6:$A$1005,"&gt;"&amp;A317)=0,1,0),"")</f>
        <v/>
      </c>
    </row>
    <row r="318">
      <c r="A318" s="13" t="n"/>
      <c r="B318" s="20" t="n"/>
      <c r="C318" s="5" t="n"/>
      <c r="D318" s="5" t="n"/>
      <c r="E318" s="15" t="n"/>
      <c r="F318" s="5" t="n"/>
      <c r="G318" s="13" t="n"/>
      <c r="H318" s="6">
        <f>IF(C318&amp;""="","",IFERROR(INDEX('المرضى'!$B$6:$B$205,MATCH(C318&amp;"",'المرضى'!$A$6:$A$205,0))&amp;"","كود غير موجود"))</f>
        <v/>
      </c>
      <c r="I318" s="18">
        <f>IF(D318&amp;""="","",IFERROR(INDEX('الأسعار'!$B$6:$B$25,MATCH(D318&amp;"",'الأسعار'!$A$6:$A$25,0)),"سعر غير موجود"))</f>
        <v/>
      </c>
      <c r="J318" s="18">
        <f>IF(A318&amp;""="","",IF(AND(F318="حضر",ISNUMBER(I318)),I318,0))</f>
        <v/>
      </c>
      <c r="K318" s="17">
        <f>IF(ISNUMBER(A318),IF(ISNUMBER(B318),HOUR(B318)*60+MINUTE(B318),0),"")</f>
        <v/>
      </c>
      <c r="L318" s="17">
        <f>IF(AND(ISNUMBER(A318),A318='الإعدادات'!$B$4),COUNTIFS($A$6:$A$1005,'الإعدادات'!$B$4,$K$6:$K$1005,"&lt;"&amp;K318)+COUNTIFS($A$6:A318,'الإعدادات'!$B$4,$K$6:K318,K318),"")</f>
        <v/>
      </c>
      <c r="M318" s="21">
        <f>IF(AND(C318&amp;""&lt;&gt;"",ISNUMBER(G318)),IF(COUNTIFS($C$6:$C$1005,C318&amp;"",$G$6:$G$1005,"&gt;"&amp;G318)=0,1,0),"")</f>
        <v/>
      </c>
      <c r="N318" s="21">
        <f>IF(AND(C318&amp;""&lt;&gt;"",F318="حضر",ISNUMBER(A318)),IF(COUNTIFS($C$6:$C$1005,C318&amp;"",$F$6:$F$1005,"حضر",$A$6:$A$1005,"&gt;"&amp;A318)=0,1,0),"")</f>
        <v/>
      </c>
    </row>
    <row r="319">
      <c r="A319" s="13" t="n"/>
      <c r="B319" s="20" t="n"/>
      <c r="C319" s="5" t="n"/>
      <c r="D319" s="5" t="n"/>
      <c r="E319" s="15" t="n"/>
      <c r="F319" s="5" t="n"/>
      <c r="G319" s="13" t="n"/>
      <c r="H319" s="6">
        <f>IF(C319&amp;""="","",IFERROR(INDEX('المرضى'!$B$6:$B$205,MATCH(C319&amp;"",'المرضى'!$A$6:$A$205,0))&amp;"","كود غير موجود"))</f>
        <v/>
      </c>
      <c r="I319" s="18">
        <f>IF(D319&amp;""="","",IFERROR(INDEX('الأسعار'!$B$6:$B$25,MATCH(D319&amp;"",'الأسعار'!$A$6:$A$25,0)),"سعر غير موجود"))</f>
        <v/>
      </c>
      <c r="J319" s="18">
        <f>IF(A319&amp;""="","",IF(AND(F319="حضر",ISNUMBER(I319)),I319,0))</f>
        <v/>
      </c>
      <c r="K319" s="17">
        <f>IF(ISNUMBER(A319),IF(ISNUMBER(B319),HOUR(B319)*60+MINUTE(B319),0),"")</f>
        <v/>
      </c>
      <c r="L319" s="17">
        <f>IF(AND(ISNUMBER(A319),A319='الإعدادات'!$B$4),COUNTIFS($A$6:$A$1005,'الإعدادات'!$B$4,$K$6:$K$1005,"&lt;"&amp;K319)+COUNTIFS($A$6:A319,'الإعدادات'!$B$4,$K$6:K319,K319),"")</f>
        <v/>
      </c>
      <c r="M319" s="21">
        <f>IF(AND(C319&amp;""&lt;&gt;"",ISNUMBER(G319)),IF(COUNTIFS($C$6:$C$1005,C319&amp;"",$G$6:$G$1005,"&gt;"&amp;G319)=0,1,0),"")</f>
        <v/>
      </c>
      <c r="N319" s="21">
        <f>IF(AND(C319&amp;""&lt;&gt;"",F319="حضر",ISNUMBER(A319)),IF(COUNTIFS($C$6:$C$1005,C319&amp;"",$F$6:$F$1005,"حضر",$A$6:$A$1005,"&gt;"&amp;A319)=0,1,0),"")</f>
        <v/>
      </c>
    </row>
    <row r="320">
      <c r="A320" s="13" t="n"/>
      <c r="B320" s="20" t="n"/>
      <c r="C320" s="5" t="n"/>
      <c r="D320" s="5" t="n"/>
      <c r="E320" s="15" t="n"/>
      <c r="F320" s="5" t="n"/>
      <c r="G320" s="13" t="n"/>
      <c r="H320" s="6">
        <f>IF(C320&amp;""="","",IFERROR(INDEX('المرضى'!$B$6:$B$205,MATCH(C320&amp;"",'المرضى'!$A$6:$A$205,0))&amp;"","كود غير موجود"))</f>
        <v/>
      </c>
      <c r="I320" s="18">
        <f>IF(D320&amp;""="","",IFERROR(INDEX('الأسعار'!$B$6:$B$25,MATCH(D320&amp;"",'الأسعار'!$A$6:$A$25,0)),"سعر غير موجود"))</f>
        <v/>
      </c>
      <c r="J320" s="18">
        <f>IF(A320&amp;""="","",IF(AND(F320="حضر",ISNUMBER(I320)),I320,0))</f>
        <v/>
      </c>
      <c r="K320" s="17">
        <f>IF(ISNUMBER(A320),IF(ISNUMBER(B320),HOUR(B320)*60+MINUTE(B320),0),"")</f>
        <v/>
      </c>
      <c r="L320" s="17">
        <f>IF(AND(ISNUMBER(A320),A320='الإعدادات'!$B$4),COUNTIFS($A$6:$A$1005,'الإعدادات'!$B$4,$K$6:$K$1005,"&lt;"&amp;K320)+COUNTIFS($A$6:A320,'الإعدادات'!$B$4,$K$6:K320,K320),"")</f>
        <v/>
      </c>
      <c r="M320" s="21">
        <f>IF(AND(C320&amp;""&lt;&gt;"",ISNUMBER(G320)),IF(COUNTIFS($C$6:$C$1005,C320&amp;"",$G$6:$G$1005,"&gt;"&amp;G320)=0,1,0),"")</f>
        <v/>
      </c>
      <c r="N320" s="21">
        <f>IF(AND(C320&amp;""&lt;&gt;"",F320="حضر",ISNUMBER(A320)),IF(COUNTIFS($C$6:$C$1005,C320&amp;"",$F$6:$F$1005,"حضر",$A$6:$A$1005,"&gt;"&amp;A320)=0,1,0),"")</f>
        <v/>
      </c>
    </row>
    <row r="321">
      <c r="A321" s="13" t="n"/>
      <c r="B321" s="20" t="n"/>
      <c r="C321" s="5" t="n"/>
      <c r="D321" s="5" t="n"/>
      <c r="E321" s="15" t="n"/>
      <c r="F321" s="5" t="n"/>
      <c r="G321" s="13" t="n"/>
      <c r="H321" s="6">
        <f>IF(C321&amp;""="","",IFERROR(INDEX('المرضى'!$B$6:$B$205,MATCH(C321&amp;"",'المرضى'!$A$6:$A$205,0))&amp;"","كود غير موجود"))</f>
        <v/>
      </c>
      <c r="I321" s="18">
        <f>IF(D321&amp;""="","",IFERROR(INDEX('الأسعار'!$B$6:$B$25,MATCH(D321&amp;"",'الأسعار'!$A$6:$A$25,0)),"سعر غير موجود"))</f>
        <v/>
      </c>
      <c r="J321" s="18">
        <f>IF(A321&amp;""="","",IF(AND(F321="حضر",ISNUMBER(I321)),I321,0))</f>
        <v/>
      </c>
      <c r="K321" s="17">
        <f>IF(ISNUMBER(A321),IF(ISNUMBER(B321),HOUR(B321)*60+MINUTE(B321),0),"")</f>
        <v/>
      </c>
      <c r="L321" s="17">
        <f>IF(AND(ISNUMBER(A321),A321='الإعدادات'!$B$4),COUNTIFS($A$6:$A$1005,'الإعدادات'!$B$4,$K$6:$K$1005,"&lt;"&amp;K321)+COUNTIFS($A$6:A321,'الإعدادات'!$B$4,$K$6:K321,K321),"")</f>
        <v/>
      </c>
      <c r="M321" s="21">
        <f>IF(AND(C321&amp;""&lt;&gt;"",ISNUMBER(G321)),IF(COUNTIFS($C$6:$C$1005,C321&amp;"",$G$6:$G$1005,"&gt;"&amp;G321)=0,1,0),"")</f>
        <v/>
      </c>
      <c r="N321" s="21">
        <f>IF(AND(C321&amp;""&lt;&gt;"",F321="حضر",ISNUMBER(A321)),IF(COUNTIFS($C$6:$C$1005,C321&amp;"",$F$6:$F$1005,"حضر",$A$6:$A$1005,"&gt;"&amp;A321)=0,1,0),"")</f>
        <v/>
      </c>
    </row>
    <row r="322">
      <c r="A322" s="13" t="n"/>
      <c r="B322" s="20" t="n"/>
      <c r="C322" s="5" t="n"/>
      <c r="D322" s="5" t="n"/>
      <c r="E322" s="15" t="n"/>
      <c r="F322" s="5" t="n"/>
      <c r="G322" s="13" t="n"/>
      <c r="H322" s="6">
        <f>IF(C322&amp;""="","",IFERROR(INDEX('المرضى'!$B$6:$B$205,MATCH(C322&amp;"",'المرضى'!$A$6:$A$205,0))&amp;"","كود غير موجود"))</f>
        <v/>
      </c>
      <c r="I322" s="18">
        <f>IF(D322&amp;""="","",IFERROR(INDEX('الأسعار'!$B$6:$B$25,MATCH(D322&amp;"",'الأسعار'!$A$6:$A$25,0)),"سعر غير موجود"))</f>
        <v/>
      </c>
      <c r="J322" s="18">
        <f>IF(A322&amp;""="","",IF(AND(F322="حضر",ISNUMBER(I322)),I322,0))</f>
        <v/>
      </c>
      <c r="K322" s="17">
        <f>IF(ISNUMBER(A322),IF(ISNUMBER(B322),HOUR(B322)*60+MINUTE(B322),0),"")</f>
        <v/>
      </c>
      <c r="L322" s="17">
        <f>IF(AND(ISNUMBER(A322),A322='الإعدادات'!$B$4),COUNTIFS($A$6:$A$1005,'الإعدادات'!$B$4,$K$6:$K$1005,"&lt;"&amp;K322)+COUNTIFS($A$6:A322,'الإعدادات'!$B$4,$K$6:K322,K322),"")</f>
        <v/>
      </c>
      <c r="M322" s="21">
        <f>IF(AND(C322&amp;""&lt;&gt;"",ISNUMBER(G322)),IF(COUNTIFS($C$6:$C$1005,C322&amp;"",$G$6:$G$1005,"&gt;"&amp;G322)=0,1,0),"")</f>
        <v/>
      </c>
      <c r="N322" s="21">
        <f>IF(AND(C322&amp;""&lt;&gt;"",F322="حضر",ISNUMBER(A322)),IF(COUNTIFS($C$6:$C$1005,C322&amp;"",$F$6:$F$1005,"حضر",$A$6:$A$1005,"&gt;"&amp;A322)=0,1,0),"")</f>
        <v/>
      </c>
    </row>
    <row r="323">
      <c r="A323" s="13" t="n"/>
      <c r="B323" s="20" t="n"/>
      <c r="C323" s="5" t="n"/>
      <c r="D323" s="5" t="n"/>
      <c r="E323" s="15" t="n"/>
      <c r="F323" s="5" t="n"/>
      <c r="G323" s="13" t="n"/>
      <c r="H323" s="6">
        <f>IF(C323&amp;""="","",IFERROR(INDEX('المرضى'!$B$6:$B$205,MATCH(C323&amp;"",'المرضى'!$A$6:$A$205,0))&amp;"","كود غير موجود"))</f>
        <v/>
      </c>
      <c r="I323" s="18">
        <f>IF(D323&amp;""="","",IFERROR(INDEX('الأسعار'!$B$6:$B$25,MATCH(D323&amp;"",'الأسعار'!$A$6:$A$25,0)),"سعر غير موجود"))</f>
        <v/>
      </c>
      <c r="J323" s="18">
        <f>IF(A323&amp;""="","",IF(AND(F323="حضر",ISNUMBER(I323)),I323,0))</f>
        <v/>
      </c>
      <c r="K323" s="17">
        <f>IF(ISNUMBER(A323),IF(ISNUMBER(B323),HOUR(B323)*60+MINUTE(B323),0),"")</f>
        <v/>
      </c>
      <c r="L323" s="17">
        <f>IF(AND(ISNUMBER(A323),A323='الإعدادات'!$B$4),COUNTIFS($A$6:$A$1005,'الإعدادات'!$B$4,$K$6:$K$1005,"&lt;"&amp;K323)+COUNTIFS($A$6:A323,'الإعدادات'!$B$4,$K$6:K323,K323),"")</f>
        <v/>
      </c>
      <c r="M323" s="21">
        <f>IF(AND(C323&amp;""&lt;&gt;"",ISNUMBER(G323)),IF(COUNTIFS($C$6:$C$1005,C323&amp;"",$G$6:$G$1005,"&gt;"&amp;G323)=0,1,0),"")</f>
        <v/>
      </c>
      <c r="N323" s="21">
        <f>IF(AND(C323&amp;""&lt;&gt;"",F323="حضر",ISNUMBER(A323)),IF(COUNTIFS($C$6:$C$1005,C323&amp;"",$F$6:$F$1005,"حضر",$A$6:$A$1005,"&gt;"&amp;A323)=0,1,0),"")</f>
        <v/>
      </c>
    </row>
    <row r="324">
      <c r="A324" s="13" t="n"/>
      <c r="B324" s="20" t="n"/>
      <c r="C324" s="5" t="n"/>
      <c r="D324" s="5" t="n"/>
      <c r="E324" s="15" t="n"/>
      <c r="F324" s="5" t="n"/>
      <c r="G324" s="13" t="n"/>
      <c r="H324" s="6">
        <f>IF(C324&amp;""="","",IFERROR(INDEX('المرضى'!$B$6:$B$205,MATCH(C324&amp;"",'المرضى'!$A$6:$A$205,0))&amp;"","كود غير موجود"))</f>
        <v/>
      </c>
      <c r="I324" s="18">
        <f>IF(D324&amp;""="","",IFERROR(INDEX('الأسعار'!$B$6:$B$25,MATCH(D324&amp;"",'الأسعار'!$A$6:$A$25,0)),"سعر غير موجود"))</f>
        <v/>
      </c>
      <c r="J324" s="18">
        <f>IF(A324&amp;""="","",IF(AND(F324="حضر",ISNUMBER(I324)),I324,0))</f>
        <v/>
      </c>
      <c r="K324" s="17">
        <f>IF(ISNUMBER(A324),IF(ISNUMBER(B324),HOUR(B324)*60+MINUTE(B324),0),"")</f>
        <v/>
      </c>
      <c r="L324" s="17">
        <f>IF(AND(ISNUMBER(A324),A324='الإعدادات'!$B$4),COUNTIFS($A$6:$A$1005,'الإعدادات'!$B$4,$K$6:$K$1005,"&lt;"&amp;K324)+COUNTIFS($A$6:A324,'الإعدادات'!$B$4,$K$6:K324,K324),"")</f>
        <v/>
      </c>
      <c r="M324" s="21">
        <f>IF(AND(C324&amp;""&lt;&gt;"",ISNUMBER(G324)),IF(COUNTIFS($C$6:$C$1005,C324&amp;"",$G$6:$G$1005,"&gt;"&amp;G324)=0,1,0),"")</f>
        <v/>
      </c>
      <c r="N324" s="21">
        <f>IF(AND(C324&amp;""&lt;&gt;"",F324="حضر",ISNUMBER(A324)),IF(COUNTIFS($C$6:$C$1005,C324&amp;"",$F$6:$F$1005,"حضر",$A$6:$A$1005,"&gt;"&amp;A324)=0,1,0),"")</f>
        <v/>
      </c>
    </row>
    <row r="325">
      <c r="A325" s="13" t="n"/>
      <c r="B325" s="20" t="n"/>
      <c r="C325" s="5" t="n"/>
      <c r="D325" s="5" t="n"/>
      <c r="E325" s="15" t="n"/>
      <c r="F325" s="5" t="n"/>
      <c r="G325" s="13" t="n"/>
      <c r="H325" s="6">
        <f>IF(C325&amp;""="","",IFERROR(INDEX('المرضى'!$B$6:$B$205,MATCH(C325&amp;"",'المرضى'!$A$6:$A$205,0))&amp;"","كود غير موجود"))</f>
        <v/>
      </c>
      <c r="I325" s="18">
        <f>IF(D325&amp;""="","",IFERROR(INDEX('الأسعار'!$B$6:$B$25,MATCH(D325&amp;"",'الأسعار'!$A$6:$A$25,0)),"سعر غير موجود"))</f>
        <v/>
      </c>
      <c r="J325" s="18">
        <f>IF(A325&amp;""="","",IF(AND(F325="حضر",ISNUMBER(I325)),I325,0))</f>
        <v/>
      </c>
      <c r="K325" s="17">
        <f>IF(ISNUMBER(A325),IF(ISNUMBER(B325),HOUR(B325)*60+MINUTE(B325),0),"")</f>
        <v/>
      </c>
      <c r="L325" s="17">
        <f>IF(AND(ISNUMBER(A325),A325='الإعدادات'!$B$4),COUNTIFS($A$6:$A$1005,'الإعدادات'!$B$4,$K$6:$K$1005,"&lt;"&amp;K325)+COUNTIFS($A$6:A325,'الإعدادات'!$B$4,$K$6:K325,K325),"")</f>
        <v/>
      </c>
      <c r="M325" s="21">
        <f>IF(AND(C325&amp;""&lt;&gt;"",ISNUMBER(G325)),IF(COUNTIFS($C$6:$C$1005,C325&amp;"",$G$6:$G$1005,"&gt;"&amp;G325)=0,1,0),"")</f>
        <v/>
      </c>
      <c r="N325" s="21">
        <f>IF(AND(C325&amp;""&lt;&gt;"",F325="حضر",ISNUMBER(A325)),IF(COUNTIFS($C$6:$C$1005,C325&amp;"",$F$6:$F$1005,"حضر",$A$6:$A$1005,"&gt;"&amp;A325)=0,1,0),"")</f>
        <v/>
      </c>
    </row>
    <row r="326">
      <c r="A326" s="13" t="n"/>
      <c r="B326" s="20" t="n"/>
      <c r="C326" s="5" t="n"/>
      <c r="D326" s="5" t="n"/>
      <c r="E326" s="15" t="n"/>
      <c r="F326" s="5" t="n"/>
      <c r="G326" s="13" t="n"/>
      <c r="H326" s="6">
        <f>IF(C326&amp;""="","",IFERROR(INDEX('المرضى'!$B$6:$B$205,MATCH(C326&amp;"",'المرضى'!$A$6:$A$205,0))&amp;"","كود غير موجود"))</f>
        <v/>
      </c>
      <c r="I326" s="18">
        <f>IF(D326&amp;""="","",IFERROR(INDEX('الأسعار'!$B$6:$B$25,MATCH(D326&amp;"",'الأسعار'!$A$6:$A$25,0)),"سعر غير موجود"))</f>
        <v/>
      </c>
      <c r="J326" s="18">
        <f>IF(A326&amp;""="","",IF(AND(F326="حضر",ISNUMBER(I326)),I326,0))</f>
        <v/>
      </c>
      <c r="K326" s="17">
        <f>IF(ISNUMBER(A326),IF(ISNUMBER(B326),HOUR(B326)*60+MINUTE(B326),0),"")</f>
        <v/>
      </c>
      <c r="L326" s="17">
        <f>IF(AND(ISNUMBER(A326),A326='الإعدادات'!$B$4),COUNTIFS($A$6:$A$1005,'الإعدادات'!$B$4,$K$6:$K$1005,"&lt;"&amp;K326)+COUNTIFS($A$6:A326,'الإعدادات'!$B$4,$K$6:K326,K326),"")</f>
        <v/>
      </c>
      <c r="M326" s="21">
        <f>IF(AND(C326&amp;""&lt;&gt;"",ISNUMBER(G326)),IF(COUNTIFS($C$6:$C$1005,C326&amp;"",$G$6:$G$1005,"&gt;"&amp;G326)=0,1,0),"")</f>
        <v/>
      </c>
      <c r="N326" s="21">
        <f>IF(AND(C326&amp;""&lt;&gt;"",F326="حضر",ISNUMBER(A326)),IF(COUNTIFS($C$6:$C$1005,C326&amp;"",$F$6:$F$1005,"حضر",$A$6:$A$1005,"&gt;"&amp;A326)=0,1,0),"")</f>
        <v/>
      </c>
    </row>
    <row r="327">
      <c r="A327" s="13" t="n"/>
      <c r="B327" s="20" t="n"/>
      <c r="C327" s="5" t="n"/>
      <c r="D327" s="5" t="n"/>
      <c r="E327" s="15" t="n"/>
      <c r="F327" s="5" t="n"/>
      <c r="G327" s="13" t="n"/>
      <c r="H327" s="6">
        <f>IF(C327&amp;""="","",IFERROR(INDEX('المرضى'!$B$6:$B$205,MATCH(C327&amp;"",'المرضى'!$A$6:$A$205,0))&amp;"","كود غير موجود"))</f>
        <v/>
      </c>
      <c r="I327" s="18">
        <f>IF(D327&amp;""="","",IFERROR(INDEX('الأسعار'!$B$6:$B$25,MATCH(D327&amp;"",'الأسعار'!$A$6:$A$25,0)),"سعر غير موجود"))</f>
        <v/>
      </c>
      <c r="J327" s="18">
        <f>IF(A327&amp;""="","",IF(AND(F327="حضر",ISNUMBER(I327)),I327,0))</f>
        <v/>
      </c>
      <c r="K327" s="17">
        <f>IF(ISNUMBER(A327),IF(ISNUMBER(B327),HOUR(B327)*60+MINUTE(B327),0),"")</f>
        <v/>
      </c>
      <c r="L327" s="17">
        <f>IF(AND(ISNUMBER(A327),A327='الإعدادات'!$B$4),COUNTIFS($A$6:$A$1005,'الإعدادات'!$B$4,$K$6:$K$1005,"&lt;"&amp;K327)+COUNTIFS($A$6:A327,'الإعدادات'!$B$4,$K$6:K327,K327),"")</f>
        <v/>
      </c>
      <c r="M327" s="21">
        <f>IF(AND(C327&amp;""&lt;&gt;"",ISNUMBER(G327)),IF(COUNTIFS($C$6:$C$1005,C327&amp;"",$G$6:$G$1005,"&gt;"&amp;G327)=0,1,0),"")</f>
        <v/>
      </c>
      <c r="N327" s="21">
        <f>IF(AND(C327&amp;""&lt;&gt;"",F327="حضر",ISNUMBER(A327)),IF(COUNTIFS($C$6:$C$1005,C327&amp;"",$F$6:$F$1005,"حضر",$A$6:$A$1005,"&gt;"&amp;A327)=0,1,0),"")</f>
        <v/>
      </c>
    </row>
    <row r="328">
      <c r="A328" s="13" t="n"/>
      <c r="B328" s="20" t="n"/>
      <c r="C328" s="5" t="n"/>
      <c r="D328" s="5" t="n"/>
      <c r="E328" s="15" t="n"/>
      <c r="F328" s="5" t="n"/>
      <c r="G328" s="13" t="n"/>
      <c r="H328" s="6">
        <f>IF(C328&amp;""="","",IFERROR(INDEX('المرضى'!$B$6:$B$205,MATCH(C328&amp;"",'المرضى'!$A$6:$A$205,0))&amp;"","كود غير موجود"))</f>
        <v/>
      </c>
      <c r="I328" s="18">
        <f>IF(D328&amp;""="","",IFERROR(INDEX('الأسعار'!$B$6:$B$25,MATCH(D328&amp;"",'الأسعار'!$A$6:$A$25,0)),"سعر غير موجود"))</f>
        <v/>
      </c>
      <c r="J328" s="18">
        <f>IF(A328&amp;""="","",IF(AND(F328="حضر",ISNUMBER(I328)),I328,0))</f>
        <v/>
      </c>
      <c r="K328" s="17">
        <f>IF(ISNUMBER(A328),IF(ISNUMBER(B328),HOUR(B328)*60+MINUTE(B328),0),"")</f>
        <v/>
      </c>
      <c r="L328" s="17">
        <f>IF(AND(ISNUMBER(A328),A328='الإعدادات'!$B$4),COUNTIFS($A$6:$A$1005,'الإعدادات'!$B$4,$K$6:$K$1005,"&lt;"&amp;K328)+COUNTIFS($A$6:A328,'الإعدادات'!$B$4,$K$6:K328,K328),"")</f>
        <v/>
      </c>
      <c r="M328" s="21">
        <f>IF(AND(C328&amp;""&lt;&gt;"",ISNUMBER(G328)),IF(COUNTIFS($C$6:$C$1005,C328&amp;"",$G$6:$G$1005,"&gt;"&amp;G328)=0,1,0),"")</f>
        <v/>
      </c>
      <c r="N328" s="21">
        <f>IF(AND(C328&amp;""&lt;&gt;"",F328="حضر",ISNUMBER(A328)),IF(COUNTIFS($C$6:$C$1005,C328&amp;"",$F$6:$F$1005,"حضر",$A$6:$A$1005,"&gt;"&amp;A328)=0,1,0),"")</f>
        <v/>
      </c>
    </row>
    <row r="329">
      <c r="A329" s="13" t="n"/>
      <c r="B329" s="20" t="n"/>
      <c r="C329" s="5" t="n"/>
      <c r="D329" s="5" t="n"/>
      <c r="E329" s="15" t="n"/>
      <c r="F329" s="5" t="n"/>
      <c r="G329" s="13" t="n"/>
      <c r="H329" s="6">
        <f>IF(C329&amp;""="","",IFERROR(INDEX('المرضى'!$B$6:$B$205,MATCH(C329&amp;"",'المرضى'!$A$6:$A$205,0))&amp;"","كود غير موجود"))</f>
        <v/>
      </c>
      <c r="I329" s="18">
        <f>IF(D329&amp;""="","",IFERROR(INDEX('الأسعار'!$B$6:$B$25,MATCH(D329&amp;"",'الأسعار'!$A$6:$A$25,0)),"سعر غير موجود"))</f>
        <v/>
      </c>
      <c r="J329" s="18">
        <f>IF(A329&amp;""="","",IF(AND(F329="حضر",ISNUMBER(I329)),I329,0))</f>
        <v/>
      </c>
      <c r="K329" s="17">
        <f>IF(ISNUMBER(A329),IF(ISNUMBER(B329),HOUR(B329)*60+MINUTE(B329),0),"")</f>
        <v/>
      </c>
      <c r="L329" s="17">
        <f>IF(AND(ISNUMBER(A329),A329='الإعدادات'!$B$4),COUNTIFS($A$6:$A$1005,'الإعدادات'!$B$4,$K$6:$K$1005,"&lt;"&amp;K329)+COUNTIFS($A$6:A329,'الإعدادات'!$B$4,$K$6:K329,K329),"")</f>
        <v/>
      </c>
      <c r="M329" s="21">
        <f>IF(AND(C329&amp;""&lt;&gt;"",ISNUMBER(G329)),IF(COUNTIFS($C$6:$C$1005,C329&amp;"",$G$6:$G$1005,"&gt;"&amp;G329)=0,1,0),"")</f>
        <v/>
      </c>
      <c r="N329" s="21">
        <f>IF(AND(C329&amp;""&lt;&gt;"",F329="حضر",ISNUMBER(A329)),IF(COUNTIFS($C$6:$C$1005,C329&amp;"",$F$6:$F$1005,"حضر",$A$6:$A$1005,"&gt;"&amp;A329)=0,1,0),"")</f>
        <v/>
      </c>
    </row>
    <row r="330">
      <c r="A330" s="13" t="n"/>
      <c r="B330" s="20" t="n"/>
      <c r="C330" s="5" t="n"/>
      <c r="D330" s="5" t="n"/>
      <c r="E330" s="15" t="n"/>
      <c r="F330" s="5" t="n"/>
      <c r="G330" s="13" t="n"/>
      <c r="H330" s="6">
        <f>IF(C330&amp;""="","",IFERROR(INDEX('المرضى'!$B$6:$B$205,MATCH(C330&amp;"",'المرضى'!$A$6:$A$205,0))&amp;"","كود غير موجود"))</f>
        <v/>
      </c>
      <c r="I330" s="18">
        <f>IF(D330&amp;""="","",IFERROR(INDEX('الأسعار'!$B$6:$B$25,MATCH(D330&amp;"",'الأسعار'!$A$6:$A$25,0)),"سعر غير موجود"))</f>
        <v/>
      </c>
      <c r="J330" s="18">
        <f>IF(A330&amp;""="","",IF(AND(F330="حضر",ISNUMBER(I330)),I330,0))</f>
        <v/>
      </c>
      <c r="K330" s="17">
        <f>IF(ISNUMBER(A330),IF(ISNUMBER(B330),HOUR(B330)*60+MINUTE(B330),0),"")</f>
        <v/>
      </c>
      <c r="L330" s="17">
        <f>IF(AND(ISNUMBER(A330),A330='الإعدادات'!$B$4),COUNTIFS($A$6:$A$1005,'الإعدادات'!$B$4,$K$6:$K$1005,"&lt;"&amp;K330)+COUNTIFS($A$6:A330,'الإعدادات'!$B$4,$K$6:K330,K330),"")</f>
        <v/>
      </c>
      <c r="M330" s="21">
        <f>IF(AND(C330&amp;""&lt;&gt;"",ISNUMBER(G330)),IF(COUNTIFS($C$6:$C$1005,C330&amp;"",$G$6:$G$1005,"&gt;"&amp;G330)=0,1,0),"")</f>
        <v/>
      </c>
      <c r="N330" s="21">
        <f>IF(AND(C330&amp;""&lt;&gt;"",F330="حضر",ISNUMBER(A330)),IF(COUNTIFS($C$6:$C$1005,C330&amp;"",$F$6:$F$1005,"حضر",$A$6:$A$1005,"&gt;"&amp;A330)=0,1,0),"")</f>
        <v/>
      </c>
    </row>
    <row r="331">
      <c r="A331" s="13" t="n"/>
      <c r="B331" s="20" t="n"/>
      <c r="C331" s="5" t="n"/>
      <c r="D331" s="5" t="n"/>
      <c r="E331" s="15" t="n"/>
      <c r="F331" s="5" t="n"/>
      <c r="G331" s="13" t="n"/>
      <c r="H331" s="6">
        <f>IF(C331&amp;""="","",IFERROR(INDEX('المرضى'!$B$6:$B$205,MATCH(C331&amp;"",'المرضى'!$A$6:$A$205,0))&amp;"","كود غير موجود"))</f>
        <v/>
      </c>
      <c r="I331" s="18">
        <f>IF(D331&amp;""="","",IFERROR(INDEX('الأسعار'!$B$6:$B$25,MATCH(D331&amp;"",'الأسعار'!$A$6:$A$25,0)),"سعر غير موجود"))</f>
        <v/>
      </c>
      <c r="J331" s="18">
        <f>IF(A331&amp;""="","",IF(AND(F331="حضر",ISNUMBER(I331)),I331,0))</f>
        <v/>
      </c>
      <c r="K331" s="17">
        <f>IF(ISNUMBER(A331),IF(ISNUMBER(B331),HOUR(B331)*60+MINUTE(B331),0),"")</f>
        <v/>
      </c>
      <c r="L331" s="17">
        <f>IF(AND(ISNUMBER(A331),A331='الإعدادات'!$B$4),COUNTIFS($A$6:$A$1005,'الإعدادات'!$B$4,$K$6:$K$1005,"&lt;"&amp;K331)+COUNTIFS($A$6:A331,'الإعدادات'!$B$4,$K$6:K331,K331),"")</f>
        <v/>
      </c>
      <c r="M331" s="21">
        <f>IF(AND(C331&amp;""&lt;&gt;"",ISNUMBER(G331)),IF(COUNTIFS($C$6:$C$1005,C331&amp;"",$G$6:$G$1005,"&gt;"&amp;G331)=0,1,0),"")</f>
        <v/>
      </c>
      <c r="N331" s="21">
        <f>IF(AND(C331&amp;""&lt;&gt;"",F331="حضر",ISNUMBER(A331)),IF(COUNTIFS($C$6:$C$1005,C331&amp;"",$F$6:$F$1005,"حضر",$A$6:$A$1005,"&gt;"&amp;A331)=0,1,0),"")</f>
        <v/>
      </c>
    </row>
    <row r="332">
      <c r="A332" s="13" t="n"/>
      <c r="B332" s="20" t="n"/>
      <c r="C332" s="5" t="n"/>
      <c r="D332" s="5" t="n"/>
      <c r="E332" s="15" t="n"/>
      <c r="F332" s="5" t="n"/>
      <c r="G332" s="13" t="n"/>
      <c r="H332" s="6">
        <f>IF(C332&amp;""="","",IFERROR(INDEX('المرضى'!$B$6:$B$205,MATCH(C332&amp;"",'المرضى'!$A$6:$A$205,0))&amp;"","كود غير موجود"))</f>
        <v/>
      </c>
      <c r="I332" s="18">
        <f>IF(D332&amp;""="","",IFERROR(INDEX('الأسعار'!$B$6:$B$25,MATCH(D332&amp;"",'الأسعار'!$A$6:$A$25,0)),"سعر غير موجود"))</f>
        <v/>
      </c>
      <c r="J332" s="18">
        <f>IF(A332&amp;""="","",IF(AND(F332="حضر",ISNUMBER(I332)),I332,0))</f>
        <v/>
      </c>
      <c r="K332" s="17">
        <f>IF(ISNUMBER(A332),IF(ISNUMBER(B332),HOUR(B332)*60+MINUTE(B332),0),"")</f>
        <v/>
      </c>
      <c r="L332" s="17">
        <f>IF(AND(ISNUMBER(A332),A332='الإعدادات'!$B$4),COUNTIFS($A$6:$A$1005,'الإعدادات'!$B$4,$K$6:$K$1005,"&lt;"&amp;K332)+COUNTIFS($A$6:A332,'الإعدادات'!$B$4,$K$6:K332,K332),"")</f>
        <v/>
      </c>
      <c r="M332" s="21">
        <f>IF(AND(C332&amp;""&lt;&gt;"",ISNUMBER(G332)),IF(COUNTIFS($C$6:$C$1005,C332&amp;"",$G$6:$G$1005,"&gt;"&amp;G332)=0,1,0),"")</f>
        <v/>
      </c>
      <c r="N332" s="21">
        <f>IF(AND(C332&amp;""&lt;&gt;"",F332="حضر",ISNUMBER(A332)),IF(COUNTIFS($C$6:$C$1005,C332&amp;"",$F$6:$F$1005,"حضر",$A$6:$A$1005,"&gt;"&amp;A332)=0,1,0),"")</f>
        <v/>
      </c>
    </row>
    <row r="333">
      <c r="A333" s="13" t="n"/>
      <c r="B333" s="20" t="n"/>
      <c r="C333" s="5" t="n"/>
      <c r="D333" s="5" t="n"/>
      <c r="E333" s="15" t="n"/>
      <c r="F333" s="5" t="n"/>
      <c r="G333" s="13" t="n"/>
      <c r="H333" s="6">
        <f>IF(C333&amp;""="","",IFERROR(INDEX('المرضى'!$B$6:$B$205,MATCH(C333&amp;"",'المرضى'!$A$6:$A$205,0))&amp;"","كود غير موجود"))</f>
        <v/>
      </c>
      <c r="I333" s="18">
        <f>IF(D333&amp;""="","",IFERROR(INDEX('الأسعار'!$B$6:$B$25,MATCH(D333&amp;"",'الأسعار'!$A$6:$A$25,0)),"سعر غير موجود"))</f>
        <v/>
      </c>
      <c r="J333" s="18">
        <f>IF(A333&amp;""="","",IF(AND(F333="حضر",ISNUMBER(I333)),I333,0))</f>
        <v/>
      </c>
      <c r="K333" s="17">
        <f>IF(ISNUMBER(A333),IF(ISNUMBER(B333),HOUR(B333)*60+MINUTE(B333),0),"")</f>
        <v/>
      </c>
      <c r="L333" s="17">
        <f>IF(AND(ISNUMBER(A333),A333='الإعدادات'!$B$4),COUNTIFS($A$6:$A$1005,'الإعدادات'!$B$4,$K$6:$K$1005,"&lt;"&amp;K333)+COUNTIFS($A$6:A333,'الإعدادات'!$B$4,$K$6:K333,K333),"")</f>
        <v/>
      </c>
      <c r="M333" s="21">
        <f>IF(AND(C333&amp;""&lt;&gt;"",ISNUMBER(G333)),IF(COUNTIFS($C$6:$C$1005,C333&amp;"",$G$6:$G$1005,"&gt;"&amp;G333)=0,1,0),"")</f>
        <v/>
      </c>
      <c r="N333" s="21">
        <f>IF(AND(C333&amp;""&lt;&gt;"",F333="حضر",ISNUMBER(A333)),IF(COUNTIFS($C$6:$C$1005,C333&amp;"",$F$6:$F$1005,"حضر",$A$6:$A$1005,"&gt;"&amp;A333)=0,1,0),"")</f>
        <v/>
      </c>
    </row>
    <row r="334">
      <c r="A334" s="13" t="n"/>
      <c r="B334" s="20" t="n"/>
      <c r="C334" s="5" t="n"/>
      <c r="D334" s="5" t="n"/>
      <c r="E334" s="15" t="n"/>
      <c r="F334" s="5" t="n"/>
      <c r="G334" s="13" t="n"/>
      <c r="H334" s="6">
        <f>IF(C334&amp;""="","",IFERROR(INDEX('المرضى'!$B$6:$B$205,MATCH(C334&amp;"",'المرضى'!$A$6:$A$205,0))&amp;"","كود غير موجود"))</f>
        <v/>
      </c>
      <c r="I334" s="18">
        <f>IF(D334&amp;""="","",IFERROR(INDEX('الأسعار'!$B$6:$B$25,MATCH(D334&amp;"",'الأسعار'!$A$6:$A$25,0)),"سعر غير موجود"))</f>
        <v/>
      </c>
      <c r="J334" s="18">
        <f>IF(A334&amp;""="","",IF(AND(F334="حضر",ISNUMBER(I334)),I334,0))</f>
        <v/>
      </c>
      <c r="K334" s="17">
        <f>IF(ISNUMBER(A334),IF(ISNUMBER(B334),HOUR(B334)*60+MINUTE(B334),0),"")</f>
        <v/>
      </c>
      <c r="L334" s="17">
        <f>IF(AND(ISNUMBER(A334),A334='الإعدادات'!$B$4),COUNTIFS($A$6:$A$1005,'الإعدادات'!$B$4,$K$6:$K$1005,"&lt;"&amp;K334)+COUNTIFS($A$6:A334,'الإعدادات'!$B$4,$K$6:K334,K334),"")</f>
        <v/>
      </c>
      <c r="M334" s="21">
        <f>IF(AND(C334&amp;""&lt;&gt;"",ISNUMBER(G334)),IF(COUNTIFS($C$6:$C$1005,C334&amp;"",$G$6:$G$1005,"&gt;"&amp;G334)=0,1,0),"")</f>
        <v/>
      </c>
      <c r="N334" s="21">
        <f>IF(AND(C334&amp;""&lt;&gt;"",F334="حضر",ISNUMBER(A334)),IF(COUNTIFS($C$6:$C$1005,C334&amp;"",$F$6:$F$1005,"حضر",$A$6:$A$1005,"&gt;"&amp;A334)=0,1,0),"")</f>
        <v/>
      </c>
    </row>
    <row r="335">
      <c r="A335" s="13" t="n"/>
      <c r="B335" s="20" t="n"/>
      <c r="C335" s="5" t="n"/>
      <c r="D335" s="5" t="n"/>
      <c r="E335" s="15" t="n"/>
      <c r="F335" s="5" t="n"/>
      <c r="G335" s="13" t="n"/>
      <c r="H335" s="6">
        <f>IF(C335&amp;""="","",IFERROR(INDEX('المرضى'!$B$6:$B$205,MATCH(C335&amp;"",'المرضى'!$A$6:$A$205,0))&amp;"","كود غير موجود"))</f>
        <v/>
      </c>
      <c r="I335" s="18">
        <f>IF(D335&amp;""="","",IFERROR(INDEX('الأسعار'!$B$6:$B$25,MATCH(D335&amp;"",'الأسعار'!$A$6:$A$25,0)),"سعر غير موجود"))</f>
        <v/>
      </c>
      <c r="J335" s="18">
        <f>IF(A335&amp;""="","",IF(AND(F335="حضر",ISNUMBER(I335)),I335,0))</f>
        <v/>
      </c>
      <c r="K335" s="17">
        <f>IF(ISNUMBER(A335),IF(ISNUMBER(B335),HOUR(B335)*60+MINUTE(B335),0),"")</f>
        <v/>
      </c>
      <c r="L335" s="17">
        <f>IF(AND(ISNUMBER(A335),A335='الإعدادات'!$B$4),COUNTIFS($A$6:$A$1005,'الإعدادات'!$B$4,$K$6:$K$1005,"&lt;"&amp;K335)+COUNTIFS($A$6:A335,'الإعدادات'!$B$4,$K$6:K335,K335),"")</f>
        <v/>
      </c>
      <c r="M335" s="21">
        <f>IF(AND(C335&amp;""&lt;&gt;"",ISNUMBER(G335)),IF(COUNTIFS($C$6:$C$1005,C335&amp;"",$G$6:$G$1005,"&gt;"&amp;G335)=0,1,0),"")</f>
        <v/>
      </c>
      <c r="N335" s="21">
        <f>IF(AND(C335&amp;""&lt;&gt;"",F335="حضر",ISNUMBER(A335)),IF(COUNTIFS($C$6:$C$1005,C335&amp;"",$F$6:$F$1005,"حضر",$A$6:$A$1005,"&gt;"&amp;A335)=0,1,0),"")</f>
        <v/>
      </c>
    </row>
    <row r="336">
      <c r="A336" s="13" t="n"/>
      <c r="B336" s="20" t="n"/>
      <c r="C336" s="5" t="n"/>
      <c r="D336" s="5" t="n"/>
      <c r="E336" s="15" t="n"/>
      <c r="F336" s="5" t="n"/>
      <c r="G336" s="13" t="n"/>
      <c r="H336" s="6">
        <f>IF(C336&amp;""="","",IFERROR(INDEX('المرضى'!$B$6:$B$205,MATCH(C336&amp;"",'المرضى'!$A$6:$A$205,0))&amp;"","كود غير موجود"))</f>
        <v/>
      </c>
      <c r="I336" s="18">
        <f>IF(D336&amp;""="","",IFERROR(INDEX('الأسعار'!$B$6:$B$25,MATCH(D336&amp;"",'الأسعار'!$A$6:$A$25,0)),"سعر غير موجود"))</f>
        <v/>
      </c>
      <c r="J336" s="18">
        <f>IF(A336&amp;""="","",IF(AND(F336="حضر",ISNUMBER(I336)),I336,0))</f>
        <v/>
      </c>
      <c r="K336" s="17">
        <f>IF(ISNUMBER(A336),IF(ISNUMBER(B336),HOUR(B336)*60+MINUTE(B336),0),"")</f>
        <v/>
      </c>
      <c r="L336" s="17">
        <f>IF(AND(ISNUMBER(A336),A336='الإعدادات'!$B$4),COUNTIFS($A$6:$A$1005,'الإعدادات'!$B$4,$K$6:$K$1005,"&lt;"&amp;K336)+COUNTIFS($A$6:A336,'الإعدادات'!$B$4,$K$6:K336,K336),"")</f>
        <v/>
      </c>
      <c r="M336" s="21">
        <f>IF(AND(C336&amp;""&lt;&gt;"",ISNUMBER(G336)),IF(COUNTIFS($C$6:$C$1005,C336&amp;"",$G$6:$G$1005,"&gt;"&amp;G336)=0,1,0),"")</f>
        <v/>
      </c>
      <c r="N336" s="21">
        <f>IF(AND(C336&amp;""&lt;&gt;"",F336="حضر",ISNUMBER(A336)),IF(COUNTIFS($C$6:$C$1005,C336&amp;"",$F$6:$F$1005,"حضر",$A$6:$A$1005,"&gt;"&amp;A336)=0,1,0),"")</f>
        <v/>
      </c>
    </row>
    <row r="337">
      <c r="A337" s="13" t="n"/>
      <c r="B337" s="20" t="n"/>
      <c r="C337" s="5" t="n"/>
      <c r="D337" s="5" t="n"/>
      <c r="E337" s="15" t="n"/>
      <c r="F337" s="5" t="n"/>
      <c r="G337" s="13" t="n"/>
      <c r="H337" s="6">
        <f>IF(C337&amp;""="","",IFERROR(INDEX('المرضى'!$B$6:$B$205,MATCH(C337&amp;"",'المرضى'!$A$6:$A$205,0))&amp;"","كود غير موجود"))</f>
        <v/>
      </c>
      <c r="I337" s="18">
        <f>IF(D337&amp;""="","",IFERROR(INDEX('الأسعار'!$B$6:$B$25,MATCH(D337&amp;"",'الأسعار'!$A$6:$A$25,0)),"سعر غير موجود"))</f>
        <v/>
      </c>
      <c r="J337" s="18">
        <f>IF(A337&amp;""="","",IF(AND(F337="حضر",ISNUMBER(I337)),I337,0))</f>
        <v/>
      </c>
      <c r="K337" s="17">
        <f>IF(ISNUMBER(A337),IF(ISNUMBER(B337),HOUR(B337)*60+MINUTE(B337),0),"")</f>
        <v/>
      </c>
      <c r="L337" s="17">
        <f>IF(AND(ISNUMBER(A337),A337='الإعدادات'!$B$4),COUNTIFS($A$6:$A$1005,'الإعدادات'!$B$4,$K$6:$K$1005,"&lt;"&amp;K337)+COUNTIFS($A$6:A337,'الإعدادات'!$B$4,$K$6:K337,K337),"")</f>
        <v/>
      </c>
      <c r="M337" s="21">
        <f>IF(AND(C337&amp;""&lt;&gt;"",ISNUMBER(G337)),IF(COUNTIFS($C$6:$C$1005,C337&amp;"",$G$6:$G$1005,"&gt;"&amp;G337)=0,1,0),"")</f>
        <v/>
      </c>
      <c r="N337" s="21">
        <f>IF(AND(C337&amp;""&lt;&gt;"",F337="حضر",ISNUMBER(A337)),IF(COUNTIFS($C$6:$C$1005,C337&amp;"",$F$6:$F$1005,"حضر",$A$6:$A$1005,"&gt;"&amp;A337)=0,1,0),"")</f>
        <v/>
      </c>
    </row>
    <row r="338">
      <c r="A338" s="13" t="n"/>
      <c r="B338" s="20" t="n"/>
      <c r="C338" s="5" t="n"/>
      <c r="D338" s="5" t="n"/>
      <c r="E338" s="15" t="n"/>
      <c r="F338" s="5" t="n"/>
      <c r="G338" s="13" t="n"/>
      <c r="H338" s="6">
        <f>IF(C338&amp;""="","",IFERROR(INDEX('المرضى'!$B$6:$B$205,MATCH(C338&amp;"",'المرضى'!$A$6:$A$205,0))&amp;"","كود غير موجود"))</f>
        <v/>
      </c>
      <c r="I338" s="18">
        <f>IF(D338&amp;""="","",IFERROR(INDEX('الأسعار'!$B$6:$B$25,MATCH(D338&amp;"",'الأسعار'!$A$6:$A$25,0)),"سعر غير موجود"))</f>
        <v/>
      </c>
      <c r="J338" s="18">
        <f>IF(A338&amp;""="","",IF(AND(F338="حضر",ISNUMBER(I338)),I338,0))</f>
        <v/>
      </c>
      <c r="K338" s="17">
        <f>IF(ISNUMBER(A338),IF(ISNUMBER(B338),HOUR(B338)*60+MINUTE(B338),0),"")</f>
        <v/>
      </c>
      <c r="L338" s="17">
        <f>IF(AND(ISNUMBER(A338),A338='الإعدادات'!$B$4),COUNTIFS($A$6:$A$1005,'الإعدادات'!$B$4,$K$6:$K$1005,"&lt;"&amp;K338)+COUNTIFS($A$6:A338,'الإعدادات'!$B$4,$K$6:K338,K338),"")</f>
        <v/>
      </c>
      <c r="M338" s="21">
        <f>IF(AND(C338&amp;""&lt;&gt;"",ISNUMBER(G338)),IF(COUNTIFS($C$6:$C$1005,C338&amp;"",$G$6:$G$1005,"&gt;"&amp;G338)=0,1,0),"")</f>
        <v/>
      </c>
      <c r="N338" s="21">
        <f>IF(AND(C338&amp;""&lt;&gt;"",F338="حضر",ISNUMBER(A338)),IF(COUNTIFS($C$6:$C$1005,C338&amp;"",$F$6:$F$1005,"حضر",$A$6:$A$1005,"&gt;"&amp;A338)=0,1,0),"")</f>
        <v/>
      </c>
    </row>
    <row r="339">
      <c r="A339" s="13" t="n"/>
      <c r="B339" s="20" t="n"/>
      <c r="C339" s="5" t="n"/>
      <c r="D339" s="5" t="n"/>
      <c r="E339" s="15" t="n"/>
      <c r="F339" s="5" t="n"/>
      <c r="G339" s="13" t="n"/>
      <c r="H339" s="6">
        <f>IF(C339&amp;""="","",IFERROR(INDEX('المرضى'!$B$6:$B$205,MATCH(C339&amp;"",'المرضى'!$A$6:$A$205,0))&amp;"","كود غير موجود"))</f>
        <v/>
      </c>
      <c r="I339" s="18">
        <f>IF(D339&amp;""="","",IFERROR(INDEX('الأسعار'!$B$6:$B$25,MATCH(D339&amp;"",'الأسعار'!$A$6:$A$25,0)),"سعر غير موجود"))</f>
        <v/>
      </c>
      <c r="J339" s="18">
        <f>IF(A339&amp;""="","",IF(AND(F339="حضر",ISNUMBER(I339)),I339,0))</f>
        <v/>
      </c>
      <c r="K339" s="17">
        <f>IF(ISNUMBER(A339),IF(ISNUMBER(B339),HOUR(B339)*60+MINUTE(B339),0),"")</f>
        <v/>
      </c>
      <c r="L339" s="17">
        <f>IF(AND(ISNUMBER(A339),A339='الإعدادات'!$B$4),COUNTIFS($A$6:$A$1005,'الإعدادات'!$B$4,$K$6:$K$1005,"&lt;"&amp;K339)+COUNTIFS($A$6:A339,'الإعدادات'!$B$4,$K$6:K339,K339),"")</f>
        <v/>
      </c>
      <c r="M339" s="21">
        <f>IF(AND(C339&amp;""&lt;&gt;"",ISNUMBER(G339)),IF(COUNTIFS($C$6:$C$1005,C339&amp;"",$G$6:$G$1005,"&gt;"&amp;G339)=0,1,0),"")</f>
        <v/>
      </c>
      <c r="N339" s="21">
        <f>IF(AND(C339&amp;""&lt;&gt;"",F339="حضر",ISNUMBER(A339)),IF(COUNTIFS($C$6:$C$1005,C339&amp;"",$F$6:$F$1005,"حضر",$A$6:$A$1005,"&gt;"&amp;A339)=0,1,0),"")</f>
        <v/>
      </c>
    </row>
    <row r="340">
      <c r="A340" s="13" t="n"/>
      <c r="B340" s="20" t="n"/>
      <c r="C340" s="5" t="n"/>
      <c r="D340" s="5" t="n"/>
      <c r="E340" s="15" t="n"/>
      <c r="F340" s="5" t="n"/>
      <c r="G340" s="13" t="n"/>
      <c r="H340" s="6">
        <f>IF(C340&amp;""="","",IFERROR(INDEX('المرضى'!$B$6:$B$205,MATCH(C340&amp;"",'المرضى'!$A$6:$A$205,0))&amp;"","كود غير موجود"))</f>
        <v/>
      </c>
      <c r="I340" s="18">
        <f>IF(D340&amp;""="","",IFERROR(INDEX('الأسعار'!$B$6:$B$25,MATCH(D340&amp;"",'الأسعار'!$A$6:$A$25,0)),"سعر غير موجود"))</f>
        <v/>
      </c>
      <c r="J340" s="18">
        <f>IF(A340&amp;""="","",IF(AND(F340="حضر",ISNUMBER(I340)),I340,0))</f>
        <v/>
      </c>
      <c r="K340" s="17">
        <f>IF(ISNUMBER(A340),IF(ISNUMBER(B340),HOUR(B340)*60+MINUTE(B340),0),"")</f>
        <v/>
      </c>
      <c r="L340" s="17">
        <f>IF(AND(ISNUMBER(A340),A340='الإعدادات'!$B$4),COUNTIFS($A$6:$A$1005,'الإعدادات'!$B$4,$K$6:$K$1005,"&lt;"&amp;K340)+COUNTIFS($A$6:A340,'الإعدادات'!$B$4,$K$6:K340,K340),"")</f>
        <v/>
      </c>
      <c r="M340" s="21">
        <f>IF(AND(C340&amp;""&lt;&gt;"",ISNUMBER(G340)),IF(COUNTIFS($C$6:$C$1005,C340&amp;"",$G$6:$G$1005,"&gt;"&amp;G340)=0,1,0),"")</f>
        <v/>
      </c>
      <c r="N340" s="21">
        <f>IF(AND(C340&amp;""&lt;&gt;"",F340="حضر",ISNUMBER(A340)),IF(COUNTIFS($C$6:$C$1005,C340&amp;"",$F$6:$F$1005,"حضر",$A$6:$A$1005,"&gt;"&amp;A340)=0,1,0),"")</f>
        <v/>
      </c>
    </row>
    <row r="341">
      <c r="A341" s="13" t="n"/>
      <c r="B341" s="20" t="n"/>
      <c r="C341" s="5" t="n"/>
      <c r="D341" s="5" t="n"/>
      <c r="E341" s="15" t="n"/>
      <c r="F341" s="5" t="n"/>
      <c r="G341" s="13" t="n"/>
      <c r="H341" s="6">
        <f>IF(C341&amp;""="","",IFERROR(INDEX('المرضى'!$B$6:$B$205,MATCH(C341&amp;"",'المرضى'!$A$6:$A$205,0))&amp;"","كود غير موجود"))</f>
        <v/>
      </c>
      <c r="I341" s="18">
        <f>IF(D341&amp;""="","",IFERROR(INDEX('الأسعار'!$B$6:$B$25,MATCH(D341&amp;"",'الأسعار'!$A$6:$A$25,0)),"سعر غير موجود"))</f>
        <v/>
      </c>
      <c r="J341" s="18">
        <f>IF(A341&amp;""="","",IF(AND(F341="حضر",ISNUMBER(I341)),I341,0))</f>
        <v/>
      </c>
      <c r="K341" s="17">
        <f>IF(ISNUMBER(A341),IF(ISNUMBER(B341),HOUR(B341)*60+MINUTE(B341),0),"")</f>
        <v/>
      </c>
      <c r="L341" s="17">
        <f>IF(AND(ISNUMBER(A341),A341='الإعدادات'!$B$4),COUNTIFS($A$6:$A$1005,'الإعدادات'!$B$4,$K$6:$K$1005,"&lt;"&amp;K341)+COUNTIFS($A$6:A341,'الإعدادات'!$B$4,$K$6:K341,K341),"")</f>
        <v/>
      </c>
      <c r="M341" s="21">
        <f>IF(AND(C341&amp;""&lt;&gt;"",ISNUMBER(G341)),IF(COUNTIFS($C$6:$C$1005,C341&amp;"",$G$6:$G$1005,"&gt;"&amp;G341)=0,1,0),"")</f>
        <v/>
      </c>
      <c r="N341" s="21">
        <f>IF(AND(C341&amp;""&lt;&gt;"",F341="حضر",ISNUMBER(A341)),IF(COUNTIFS($C$6:$C$1005,C341&amp;"",$F$6:$F$1005,"حضر",$A$6:$A$1005,"&gt;"&amp;A341)=0,1,0),"")</f>
        <v/>
      </c>
    </row>
    <row r="342">
      <c r="A342" s="13" t="n"/>
      <c r="B342" s="20" t="n"/>
      <c r="C342" s="5" t="n"/>
      <c r="D342" s="5" t="n"/>
      <c r="E342" s="15" t="n"/>
      <c r="F342" s="5" t="n"/>
      <c r="G342" s="13" t="n"/>
      <c r="H342" s="6">
        <f>IF(C342&amp;""="","",IFERROR(INDEX('المرضى'!$B$6:$B$205,MATCH(C342&amp;"",'المرضى'!$A$6:$A$205,0))&amp;"","كود غير موجود"))</f>
        <v/>
      </c>
      <c r="I342" s="18">
        <f>IF(D342&amp;""="","",IFERROR(INDEX('الأسعار'!$B$6:$B$25,MATCH(D342&amp;"",'الأسعار'!$A$6:$A$25,0)),"سعر غير موجود"))</f>
        <v/>
      </c>
      <c r="J342" s="18">
        <f>IF(A342&amp;""="","",IF(AND(F342="حضر",ISNUMBER(I342)),I342,0))</f>
        <v/>
      </c>
      <c r="K342" s="17">
        <f>IF(ISNUMBER(A342),IF(ISNUMBER(B342),HOUR(B342)*60+MINUTE(B342),0),"")</f>
        <v/>
      </c>
      <c r="L342" s="17">
        <f>IF(AND(ISNUMBER(A342),A342='الإعدادات'!$B$4),COUNTIFS($A$6:$A$1005,'الإعدادات'!$B$4,$K$6:$K$1005,"&lt;"&amp;K342)+COUNTIFS($A$6:A342,'الإعدادات'!$B$4,$K$6:K342,K342),"")</f>
        <v/>
      </c>
      <c r="M342" s="21">
        <f>IF(AND(C342&amp;""&lt;&gt;"",ISNUMBER(G342)),IF(COUNTIFS($C$6:$C$1005,C342&amp;"",$G$6:$G$1005,"&gt;"&amp;G342)=0,1,0),"")</f>
        <v/>
      </c>
      <c r="N342" s="21">
        <f>IF(AND(C342&amp;""&lt;&gt;"",F342="حضر",ISNUMBER(A342)),IF(COUNTIFS($C$6:$C$1005,C342&amp;"",$F$6:$F$1005,"حضر",$A$6:$A$1005,"&gt;"&amp;A342)=0,1,0),"")</f>
        <v/>
      </c>
    </row>
    <row r="343">
      <c r="A343" s="13" t="n"/>
      <c r="B343" s="20" t="n"/>
      <c r="C343" s="5" t="n"/>
      <c r="D343" s="5" t="n"/>
      <c r="E343" s="15" t="n"/>
      <c r="F343" s="5" t="n"/>
      <c r="G343" s="13" t="n"/>
      <c r="H343" s="6">
        <f>IF(C343&amp;""="","",IFERROR(INDEX('المرضى'!$B$6:$B$205,MATCH(C343&amp;"",'المرضى'!$A$6:$A$205,0))&amp;"","كود غير موجود"))</f>
        <v/>
      </c>
      <c r="I343" s="18">
        <f>IF(D343&amp;""="","",IFERROR(INDEX('الأسعار'!$B$6:$B$25,MATCH(D343&amp;"",'الأسعار'!$A$6:$A$25,0)),"سعر غير موجود"))</f>
        <v/>
      </c>
      <c r="J343" s="18">
        <f>IF(A343&amp;""="","",IF(AND(F343="حضر",ISNUMBER(I343)),I343,0))</f>
        <v/>
      </c>
      <c r="K343" s="17">
        <f>IF(ISNUMBER(A343),IF(ISNUMBER(B343),HOUR(B343)*60+MINUTE(B343),0),"")</f>
        <v/>
      </c>
      <c r="L343" s="17">
        <f>IF(AND(ISNUMBER(A343),A343='الإعدادات'!$B$4),COUNTIFS($A$6:$A$1005,'الإعدادات'!$B$4,$K$6:$K$1005,"&lt;"&amp;K343)+COUNTIFS($A$6:A343,'الإعدادات'!$B$4,$K$6:K343,K343),"")</f>
        <v/>
      </c>
      <c r="M343" s="21">
        <f>IF(AND(C343&amp;""&lt;&gt;"",ISNUMBER(G343)),IF(COUNTIFS($C$6:$C$1005,C343&amp;"",$G$6:$G$1005,"&gt;"&amp;G343)=0,1,0),"")</f>
        <v/>
      </c>
      <c r="N343" s="21">
        <f>IF(AND(C343&amp;""&lt;&gt;"",F343="حضر",ISNUMBER(A343)),IF(COUNTIFS($C$6:$C$1005,C343&amp;"",$F$6:$F$1005,"حضر",$A$6:$A$1005,"&gt;"&amp;A343)=0,1,0),"")</f>
        <v/>
      </c>
    </row>
    <row r="344">
      <c r="A344" s="13" t="n"/>
      <c r="B344" s="20" t="n"/>
      <c r="C344" s="5" t="n"/>
      <c r="D344" s="5" t="n"/>
      <c r="E344" s="15" t="n"/>
      <c r="F344" s="5" t="n"/>
      <c r="G344" s="13" t="n"/>
      <c r="H344" s="6">
        <f>IF(C344&amp;""="","",IFERROR(INDEX('المرضى'!$B$6:$B$205,MATCH(C344&amp;"",'المرضى'!$A$6:$A$205,0))&amp;"","كود غير موجود"))</f>
        <v/>
      </c>
      <c r="I344" s="18">
        <f>IF(D344&amp;""="","",IFERROR(INDEX('الأسعار'!$B$6:$B$25,MATCH(D344&amp;"",'الأسعار'!$A$6:$A$25,0)),"سعر غير موجود"))</f>
        <v/>
      </c>
      <c r="J344" s="18">
        <f>IF(A344&amp;""="","",IF(AND(F344="حضر",ISNUMBER(I344)),I344,0))</f>
        <v/>
      </c>
      <c r="K344" s="17">
        <f>IF(ISNUMBER(A344),IF(ISNUMBER(B344),HOUR(B344)*60+MINUTE(B344),0),"")</f>
        <v/>
      </c>
      <c r="L344" s="17">
        <f>IF(AND(ISNUMBER(A344),A344='الإعدادات'!$B$4),COUNTIFS($A$6:$A$1005,'الإعدادات'!$B$4,$K$6:$K$1005,"&lt;"&amp;K344)+COUNTIFS($A$6:A344,'الإعدادات'!$B$4,$K$6:K344,K344),"")</f>
        <v/>
      </c>
      <c r="M344" s="21">
        <f>IF(AND(C344&amp;""&lt;&gt;"",ISNUMBER(G344)),IF(COUNTIFS($C$6:$C$1005,C344&amp;"",$G$6:$G$1005,"&gt;"&amp;G344)=0,1,0),"")</f>
        <v/>
      </c>
      <c r="N344" s="21">
        <f>IF(AND(C344&amp;""&lt;&gt;"",F344="حضر",ISNUMBER(A344)),IF(COUNTIFS($C$6:$C$1005,C344&amp;"",$F$6:$F$1005,"حضر",$A$6:$A$1005,"&gt;"&amp;A344)=0,1,0),"")</f>
        <v/>
      </c>
    </row>
    <row r="345">
      <c r="A345" s="13" t="n"/>
      <c r="B345" s="20" t="n"/>
      <c r="C345" s="5" t="n"/>
      <c r="D345" s="5" t="n"/>
      <c r="E345" s="15" t="n"/>
      <c r="F345" s="5" t="n"/>
      <c r="G345" s="13" t="n"/>
      <c r="H345" s="6">
        <f>IF(C345&amp;""="","",IFERROR(INDEX('المرضى'!$B$6:$B$205,MATCH(C345&amp;"",'المرضى'!$A$6:$A$205,0))&amp;"","كود غير موجود"))</f>
        <v/>
      </c>
      <c r="I345" s="18">
        <f>IF(D345&amp;""="","",IFERROR(INDEX('الأسعار'!$B$6:$B$25,MATCH(D345&amp;"",'الأسعار'!$A$6:$A$25,0)),"سعر غير موجود"))</f>
        <v/>
      </c>
      <c r="J345" s="18">
        <f>IF(A345&amp;""="","",IF(AND(F345="حضر",ISNUMBER(I345)),I345,0))</f>
        <v/>
      </c>
      <c r="K345" s="17">
        <f>IF(ISNUMBER(A345),IF(ISNUMBER(B345),HOUR(B345)*60+MINUTE(B345),0),"")</f>
        <v/>
      </c>
      <c r="L345" s="17">
        <f>IF(AND(ISNUMBER(A345),A345='الإعدادات'!$B$4),COUNTIFS($A$6:$A$1005,'الإعدادات'!$B$4,$K$6:$K$1005,"&lt;"&amp;K345)+COUNTIFS($A$6:A345,'الإعدادات'!$B$4,$K$6:K345,K345),"")</f>
        <v/>
      </c>
      <c r="M345" s="21">
        <f>IF(AND(C345&amp;""&lt;&gt;"",ISNUMBER(G345)),IF(COUNTIFS($C$6:$C$1005,C345&amp;"",$G$6:$G$1005,"&gt;"&amp;G345)=0,1,0),"")</f>
        <v/>
      </c>
      <c r="N345" s="21">
        <f>IF(AND(C345&amp;""&lt;&gt;"",F345="حضر",ISNUMBER(A345)),IF(COUNTIFS($C$6:$C$1005,C345&amp;"",$F$6:$F$1005,"حضر",$A$6:$A$1005,"&gt;"&amp;A345)=0,1,0),"")</f>
        <v/>
      </c>
    </row>
    <row r="346">
      <c r="A346" s="13" t="n"/>
      <c r="B346" s="20" t="n"/>
      <c r="C346" s="5" t="n"/>
      <c r="D346" s="5" t="n"/>
      <c r="E346" s="15" t="n"/>
      <c r="F346" s="5" t="n"/>
      <c r="G346" s="13" t="n"/>
      <c r="H346" s="6">
        <f>IF(C346&amp;""="","",IFERROR(INDEX('المرضى'!$B$6:$B$205,MATCH(C346&amp;"",'المرضى'!$A$6:$A$205,0))&amp;"","كود غير موجود"))</f>
        <v/>
      </c>
      <c r="I346" s="18">
        <f>IF(D346&amp;""="","",IFERROR(INDEX('الأسعار'!$B$6:$B$25,MATCH(D346&amp;"",'الأسعار'!$A$6:$A$25,0)),"سعر غير موجود"))</f>
        <v/>
      </c>
      <c r="J346" s="18">
        <f>IF(A346&amp;""="","",IF(AND(F346="حضر",ISNUMBER(I346)),I346,0))</f>
        <v/>
      </c>
      <c r="K346" s="17">
        <f>IF(ISNUMBER(A346),IF(ISNUMBER(B346),HOUR(B346)*60+MINUTE(B346),0),"")</f>
        <v/>
      </c>
      <c r="L346" s="17">
        <f>IF(AND(ISNUMBER(A346),A346='الإعدادات'!$B$4),COUNTIFS($A$6:$A$1005,'الإعدادات'!$B$4,$K$6:$K$1005,"&lt;"&amp;K346)+COUNTIFS($A$6:A346,'الإعدادات'!$B$4,$K$6:K346,K346),"")</f>
        <v/>
      </c>
      <c r="M346" s="21">
        <f>IF(AND(C346&amp;""&lt;&gt;"",ISNUMBER(G346)),IF(COUNTIFS($C$6:$C$1005,C346&amp;"",$G$6:$G$1005,"&gt;"&amp;G346)=0,1,0),"")</f>
        <v/>
      </c>
      <c r="N346" s="21">
        <f>IF(AND(C346&amp;""&lt;&gt;"",F346="حضر",ISNUMBER(A346)),IF(COUNTIFS($C$6:$C$1005,C346&amp;"",$F$6:$F$1005,"حضر",$A$6:$A$1005,"&gt;"&amp;A346)=0,1,0),"")</f>
        <v/>
      </c>
    </row>
    <row r="347">
      <c r="A347" s="13" t="n"/>
      <c r="B347" s="20" t="n"/>
      <c r="C347" s="5" t="n"/>
      <c r="D347" s="5" t="n"/>
      <c r="E347" s="15" t="n"/>
      <c r="F347" s="5" t="n"/>
      <c r="G347" s="13" t="n"/>
      <c r="H347" s="6">
        <f>IF(C347&amp;""="","",IFERROR(INDEX('المرضى'!$B$6:$B$205,MATCH(C347&amp;"",'المرضى'!$A$6:$A$205,0))&amp;"","كود غير موجود"))</f>
        <v/>
      </c>
      <c r="I347" s="18">
        <f>IF(D347&amp;""="","",IFERROR(INDEX('الأسعار'!$B$6:$B$25,MATCH(D347&amp;"",'الأسعار'!$A$6:$A$25,0)),"سعر غير موجود"))</f>
        <v/>
      </c>
      <c r="J347" s="18">
        <f>IF(A347&amp;""="","",IF(AND(F347="حضر",ISNUMBER(I347)),I347,0))</f>
        <v/>
      </c>
      <c r="K347" s="17">
        <f>IF(ISNUMBER(A347),IF(ISNUMBER(B347),HOUR(B347)*60+MINUTE(B347),0),"")</f>
        <v/>
      </c>
      <c r="L347" s="17">
        <f>IF(AND(ISNUMBER(A347),A347='الإعدادات'!$B$4),COUNTIFS($A$6:$A$1005,'الإعدادات'!$B$4,$K$6:$K$1005,"&lt;"&amp;K347)+COUNTIFS($A$6:A347,'الإعدادات'!$B$4,$K$6:K347,K347),"")</f>
        <v/>
      </c>
      <c r="M347" s="21">
        <f>IF(AND(C347&amp;""&lt;&gt;"",ISNUMBER(G347)),IF(COUNTIFS($C$6:$C$1005,C347&amp;"",$G$6:$G$1005,"&gt;"&amp;G347)=0,1,0),"")</f>
        <v/>
      </c>
      <c r="N347" s="21">
        <f>IF(AND(C347&amp;""&lt;&gt;"",F347="حضر",ISNUMBER(A347)),IF(COUNTIFS($C$6:$C$1005,C347&amp;"",$F$6:$F$1005,"حضر",$A$6:$A$1005,"&gt;"&amp;A347)=0,1,0),"")</f>
        <v/>
      </c>
    </row>
    <row r="348">
      <c r="A348" s="13" t="n"/>
      <c r="B348" s="20" t="n"/>
      <c r="C348" s="5" t="n"/>
      <c r="D348" s="5" t="n"/>
      <c r="E348" s="15" t="n"/>
      <c r="F348" s="5" t="n"/>
      <c r="G348" s="13" t="n"/>
      <c r="H348" s="6">
        <f>IF(C348&amp;""="","",IFERROR(INDEX('المرضى'!$B$6:$B$205,MATCH(C348&amp;"",'المرضى'!$A$6:$A$205,0))&amp;"","كود غير موجود"))</f>
        <v/>
      </c>
      <c r="I348" s="18">
        <f>IF(D348&amp;""="","",IFERROR(INDEX('الأسعار'!$B$6:$B$25,MATCH(D348&amp;"",'الأسعار'!$A$6:$A$25,0)),"سعر غير موجود"))</f>
        <v/>
      </c>
      <c r="J348" s="18">
        <f>IF(A348&amp;""="","",IF(AND(F348="حضر",ISNUMBER(I348)),I348,0))</f>
        <v/>
      </c>
      <c r="K348" s="17">
        <f>IF(ISNUMBER(A348),IF(ISNUMBER(B348),HOUR(B348)*60+MINUTE(B348),0),"")</f>
        <v/>
      </c>
      <c r="L348" s="17">
        <f>IF(AND(ISNUMBER(A348),A348='الإعدادات'!$B$4),COUNTIFS($A$6:$A$1005,'الإعدادات'!$B$4,$K$6:$K$1005,"&lt;"&amp;K348)+COUNTIFS($A$6:A348,'الإعدادات'!$B$4,$K$6:K348,K348),"")</f>
        <v/>
      </c>
      <c r="M348" s="21">
        <f>IF(AND(C348&amp;""&lt;&gt;"",ISNUMBER(G348)),IF(COUNTIFS($C$6:$C$1005,C348&amp;"",$G$6:$G$1005,"&gt;"&amp;G348)=0,1,0),"")</f>
        <v/>
      </c>
      <c r="N348" s="21">
        <f>IF(AND(C348&amp;""&lt;&gt;"",F348="حضر",ISNUMBER(A348)),IF(COUNTIFS($C$6:$C$1005,C348&amp;"",$F$6:$F$1005,"حضر",$A$6:$A$1005,"&gt;"&amp;A348)=0,1,0),"")</f>
        <v/>
      </c>
    </row>
    <row r="349">
      <c r="A349" s="13" t="n"/>
      <c r="B349" s="20" t="n"/>
      <c r="C349" s="5" t="n"/>
      <c r="D349" s="5" t="n"/>
      <c r="E349" s="15" t="n"/>
      <c r="F349" s="5" t="n"/>
      <c r="G349" s="13" t="n"/>
      <c r="H349" s="6">
        <f>IF(C349&amp;""="","",IFERROR(INDEX('المرضى'!$B$6:$B$205,MATCH(C349&amp;"",'المرضى'!$A$6:$A$205,0))&amp;"","كود غير موجود"))</f>
        <v/>
      </c>
      <c r="I349" s="18">
        <f>IF(D349&amp;""="","",IFERROR(INDEX('الأسعار'!$B$6:$B$25,MATCH(D349&amp;"",'الأسعار'!$A$6:$A$25,0)),"سعر غير موجود"))</f>
        <v/>
      </c>
      <c r="J349" s="18">
        <f>IF(A349&amp;""="","",IF(AND(F349="حضر",ISNUMBER(I349)),I349,0))</f>
        <v/>
      </c>
      <c r="K349" s="17">
        <f>IF(ISNUMBER(A349),IF(ISNUMBER(B349),HOUR(B349)*60+MINUTE(B349),0),"")</f>
        <v/>
      </c>
      <c r="L349" s="17">
        <f>IF(AND(ISNUMBER(A349),A349='الإعدادات'!$B$4),COUNTIFS($A$6:$A$1005,'الإعدادات'!$B$4,$K$6:$K$1005,"&lt;"&amp;K349)+COUNTIFS($A$6:A349,'الإعدادات'!$B$4,$K$6:K349,K349),"")</f>
        <v/>
      </c>
      <c r="M349" s="21">
        <f>IF(AND(C349&amp;""&lt;&gt;"",ISNUMBER(G349)),IF(COUNTIFS($C$6:$C$1005,C349&amp;"",$G$6:$G$1005,"&gt;"&amp;G349)=0,1,0),"")</f>
        <v/>
      </c>
      <c r="N349" s="21">
        <f>IF(AND(C349&amp;""&lt;&gt;"",F349="حضر",ISNUMBER(A349)),IF(COUNTIFS($C$6:$C$1005,C349&amp;"",$F$6:$F$1005,"حضر",$A$6:$A$1005,"&gt;"&amp;A349)=0,1,0),"")</f>
        <v/>
      </c>
    </row>
    <row r="350">
      <c r="A350" s="13" t="n"/>
      <c r="B350" s="20" t="n"/>
      <c r="C350" s="5" t="n"/>
      <c r="D350" s="5" t="n"/>
      <c r="E350" s="15" t="n"/>
      <c r="F350" s="5" t="n"/>
      <c r="G350" s="13" t="n"/>
      <c r="H350" s="6">
        <f>IF(C350&amp;""="","",IFERROR(INDEX('المرضى'!$B$6:$B$205,MATCH(C350&amp;"",'المرضى'!$A$6:$A$205,0))&amp;"","كود غير موجود"))</f>
        <v/>
      </c>
      <c r="I350" s="18">
        <f>IF(D350&amp;""="","",IFERROR(INDEX('الأسعار'!$B$6:$B$25,MATCH(D350&amp;"",'الأسعار'!$A$6:$A$25,0)),"سعر غير موجود"))</f>
        <v/>
      </c>
      <c r="J350" s="18">
        <f>IF(A350&amp;""="","",IF(AND(F350="حضر",ISNUMBER(I350)),I350,0))</f>
        <v/>
      </c>
      <c r="K350" s="17">
        <f>IF(ISNUMBER(A350),IF(ISNUMBER(B350),HOUR(B350)*60+MINUTE(B350),0),"")</f>
        <v/>
      </c>
      <c r="L350" s="17">
        <f>IF(AND(ISNUMBER(A350),A350='الإعدادات'!$B$4),COUNTIFS($A$6:$A$1005,'الإعدادات'!$B$4,$K$6:$K$1005,"&lt;"&amp;K350)+COUNTIFS($A$6:A350,'الإعدادات'!$B$4,$K$6:K350,K350),"")</f>
        <v/>
      </c>
      <c r="M350" s="21">
        <f>IF(AND(C350&amp;""&lt;&gt;"",ISNUMBER(G350)),IF(COUNTIFS($C$6:$C$1005,C350&amp;"",$G$6:$G$1005,"&gt;"&amp;G350)=0,1,0),"")</f>
        <v/>
      </c>
      <c r="N350" s="21">
        <f>IF(AND(C350&amp;""&lt;&gt;"",F350="حضر",ISNUMBER(A350)),IF(COUNTIFS($C$6:$C$1005,C350&amp;"",$F$6:$F$1005,"حضر",$A$6:$A$1005,"&gt;"&amp;A350)=0,1,0),"")</f>
        <v/>
      </c>
    </row>
    <row r="351">
      <c r="A351" s="13" t="n"/>
      <c r="B351" s="20" t="n"/>
      <c r="C351" s="5" t="n"/>
      <c r="D351" s="5" t="n"/>
      <c r="E351" s="15" t="n"/>
      <c r="F351" s="5" t="n"/>
      <c r="G351" s="13" t="n"/>
      <c r="H351" s="6">
        <f>IF(C351&amp;""="","",IFERROR(INDEX('المرضى'!$B$6:$B$205,MATCH(C351&amp;"",'المرضى'!$A$6:$A$205,0))&amp;"","كود غير موجود"))</f>
        <v/>
      </c>
      <c r="I351" s="18">
        <f>IF(D351&amp;""="","",IFERROR(INDEX('الأسعار'!$B$6:$B$25,MATCH(D351&amp;"",'الأسعار'!$A$6:$A$25,0)),"سعر غير موجود"))</f>
        <v/>
      </c>
      <c r="J351" s="18">
        <f>IF(A351&amp;""="","",IF(AND(F351="حضر",ISNUMBER(I351)),I351,0))</f>
        <v/>
      </c>
      <c r="K351" s="17">
        <f>IF(ISNUMBER(A351),IF(ISNUMBER(B351),HOUR(B351)*60+MINUTE(B351),0),"")</f>
        <v/>
      </c>
      <c r="L351" s="17">
        <f>IF(AND(ISNUMBER(A351),A351='الإعدادات'!$B$4),COUNTIFS($A$6:$A$1005,'الإعدادات'!$B$4,$K$6:$K$1005,"&lt;"&amp;K351)+COUNTIFS($A$6:A351,'الإعدادات'!$B$4,$K$6:K351,K351),"")</f>
        <v/>
      </c>
      <c r="M351" s="21">
        <f>IF(AND(C351&amp;""&lt;&gt;"",ISNUMBER(G351)),IF(COUNTIFS($C$6:$C$1005,C351&amp;"",$G$6:$G$1005,"&gt;"&amp;G351)=0,1,0),"")</f>
        <v/>
      </c>
      <c r="N351" s="21">
        <f>IF(AND(C351&amp;""&lt;&gt;"",F351="حضر",ISNUMBER(A351)),IF(COUNTIFS($C$6:$C$1005,C351&amp;"",$F$6:$F$1005,"حضر",$A$6:$A$1005,"&gt;"&amp;A351)=0,1,0),"")</f>
        <v/>
      </c>
    </row>
    <row r="352">
      <c r="A352" s="13" t="n"/>
      <c r="B352" s="20" t="n"/>
      <c r="C352" s="5" t="n"/>
      <c r="D352" s="5" t="n"/>
      <c r="E352" s="15" t="n"/>
      <c r="F352" s="5" t="n"/>
      <c r="G352" s="13" t="n"/>
      <c r="H352" s="6">
        <f>IF(C352&amp;""="","",IFERROR(INDEX('المرضى'!$B$6:$B$205,MATCH(C352&amp;"",'المرضى'!$A$6:$A$205,0))&amp;"","كود غير موجود"))</f>
        <v/>
      </c>
      <c r="I352" s="18">
        <f>IF(D352&amp;""="","",IFERROR(INDEX('الأسعار'!$B$6:$B$25,MATCH(D352&amp;"",'الأسعار'!$A$6:$A$25,0)),"سعر غير موجود"))</f>
        <v/>
      </c>
      <c r="J352" s="18">
        <f>IF(A352&amp;""="","",IF(AND(F352="حضر",ISNUMBER(I352)),I352,0))</f>
        <v/>
      </c>
      <c r="K352" s="17">
        <f>IF(ISNUMBER(A352),IF(ISNUMBER(B352),HOUR(B352)*60+MINUTE(B352),0),"")</f>
        <v/>
      </c>
      <c r="L352" s="17">
        <f>IF(AND(ISNUMBER(A352),A352='الإعدادات'!$B$4),COUNTIFS($A$6:$A$1005,'الإعدادات'!$B$4,$K$6:$K$1005,"&lt;"&amp;K352)+COUNTIFS($A$6:A352,'الإعدادات'!$B$4,$K$6:K352,K352),"")</f>
        <v/>
      </c>
      <c r="M352" s="21">
        <f>IF(AND(C352&amp;""&lt;&gt;"",ISNUMBER(G352)),IF(COUNTIFS($C$6:$C$1005,C352&amp;"",$G$6:$G$1005,"&gt;"&amp;G352)=0,1,0),"")</f>
        <v/>
      </c>
      <c r="N352" s="21">
        <f>IF(AND(C352&amp;""&lt;&gt;"",F352="حضر",ISNUMBER(A352)),IF(COUNTIFS($C$6:$C$1005,C352&amp;"",$F$6:$F$1005,"حضر",$A$6:$A$1005,"&gt;"&amp;A352)=0,1,0),"")</f>
        <v/>
      </c>
    </row>
    <row r="353">
      <c r="A353" s="13" t="n"/>
      <c r="B353" s="20" t="n"/>
      <c r="C353" s="5" t="n"/>
      <c r="D353" s="5" t="n"/>
      <c r="E353" s="15" t="n"/>
      <c r="F353" s="5" t="n"/>
      <c r="G353" s="13" t="n"/>
      <c r="H353" s="6">
        <f>IF(C353&amp;""="","",IFERROR(INDEX('المرضى'!$B$6:$B$205,MATCH(C353&amp;"",'المرضى'!$A$6:$A$205,0))&amp;"","كود غير موجود"))</f>
        <v/>
      </c>
      <c r="I353" s="18">
        <f>IF(D353&amp;""="","",IFERROR(INDEX('الأسعار'!$B$6:$B$25,MATCH(D353&amp;"",'الأسعار'!$A$6:$A$25,0)),"سعر غير موجود"))</f>
        <v/>
      </c>
      <c r="J353" s="18">
        <f>IF(A353&amp;""="","",IF(AND(F353="حضر",ISNUMBER(I353)),I353,0))</f>
        <v/>
      </c>
      <c r="K353" s="17">
        <f>IF(ISNUMBER(A353),IF(ISNUMBER(B353),HOUR(B353)*60+MINUTE(B353),0),"")</f>
        <v/>
      </c>
      <c r="L353" s="17">
        <f>IF(AND(ISNUMBER(A353),A353='الإعدادات'!$B$4),COUNTIFS($A$6:$A$1005,'الإعدادات'!$B$4,$K$6:$K$1005,"&lt;"&amp;K353)+COUNTIFS($A$6:A353,'الإعدادات'!$B$4,$K$6:K353,K353),"")</f>
        <v/>
      </c>
      <c r="M353" s="21">
        <f>IF(AND(C353&amp;""&lt;&gt;"",ISNUMBER(G353)),IF(COUNTIFS($C$6:$C$1005,C353&amp;"",$G$6:$G$1005,"&gt;"&amp;G353)=0,1,0),"")</f>
        <v/>
      </c>
      <c r="N353" s="21">
        <f>IF(AND(C353&amp;""&lt;&gt;"",F353="حضر",ISNUMBER(A353)),IF(COUNTIFS($C$6:$C$1005,C353&amp;"",$F$6:$F$1005,"حضر",$A$6:$A$1005,"&gt;"&amp;A353)=0,1,0),"")</f>
        <v/>
      </c>
    </row>
    <row r="354">
      <c r="A354" s="13" t="n"/>
      <c r="B354" s="20" t="n"/>
      <c r="C354" s="5" t="n"/>
      <c r="D354" s="5" t="n"/>
      <c r="E354" s="15" t="n"/>
      <c r="F354" s="5" t="n"/>
      <c r="G354" s="13" t="n"/>
      <c r="H354" s="6">
        <f>IF(C354&amp;""="","",IFERROR(INDEX('المرضى'!$B$6:$B$205,MATCH(C354&amp;"",'المرضى'!$A$6:$A$205,0))&amp;"","كود غير موجود"))</f>
        <v/>
      </c>
      <c r="I354" s="18">
        <f>IF(D354&amp;""="","",IFERROR(INDEX('الأسعار'!$B$6:$B$25,MATCH(D354&amp;"",'الأسعار'!$A$6:$A$25,0)),"سعر غير موجود"))</f>
        <v/>
      </c>
      <c r="J354" s="18">
        <f>IF(A354&amp;""="","",IF(AND(F354="حضر",ISNUMBER(I354)),I354,0))</f>
        <v/>
      </c>
      <c r="K354" s="17">
        <f>IF(ISNUMBER(A354),IF(ISNUMBER(B354),HOUR(B354)*60+MINUTE(B354),0),"")</f>
        <v/>
      </c>
      <c r="L354" s="17">
        <f>IF(AND(ISNUMBER(A354),A354='الإعدادات'!$B$4),COUNTIFS($A$6:$A$1005,'الإعدادات'!$B$4,$K$6:$K$1005,"&lt;"&amp;K354)+COUNTIFS($A$6:A354,'الإعدادات'!$B$4,$K$6:K354,K354),"")</f>
        <v/>
      </c>
      <c r="M354" s="21">
        <f>IF(AND(C354&amp;""&lt;&gt;"",ISNUMBER(G354)),IF(COUNTIFS($C$6:$C$1005,C354&amp;"",$G$6:$G$1005,"&gt;"&amp;G354)=0,1,0),"")</f>
        <v/>
      </c>
      <c r="N354" s="21">
        <f>IF(AND(C354&amp;""&lt;&gt;"",F354="حضر",ISNUMBER(A354)),IF(COUNTIFS($C$6:$C$1005,C354&amp;"",$F$6:$F$1005,"حضر",$A$6:$A$1005,"&gt;"&amp;A354)=0,1,0),"")</f>
        <v/>
      </c>
    </row>
    <row r="355">
      <c r="A355" s="13" t="n"/>
      <c r="B355" s="20" t="n"/>
      <c r="C355" s="5" t="n"/>
      <c r="D355" s="5" t="n"/>
      <c r="E355" s="15" t="n"/>
      <c r="F355" s="5" t="n"/>
      <c r="G355" s="13" t="n"/>
      <c r="H355" s="6">
        <f>IF(C355&amp;""="","",IFERROR(INDEX('المرضى'!$B$6:$B$205,MATCH(C355&amp;"",'المرضى'!$A$6:$A$205,0))&amp;"","كود غير موجود"))</f>
        <v/>
      </c>
      <c r="I355" s="18">
        <f>IF(D355&amp;""="","",IFERROR(INDEX('الأسعار'!$B$6:$B$25,MATCH(D355&amp;"",'الأسعار'!$A$6:$A$25,0)),"سعر غير موجود"))</f>
        <v/>
      </c>
      <c r="J355" s="18">
        <f>IF(A355&amp;""="","",IF(AND(F355="حضر",ISNUMBER(I355)),I355,0))</f>
        <v/>
      </c>
      <c r="K355" s="17">
        <f>IF(ISNUMBER(A355),IF(ISNUMBER(B355),HOUR(B355)*60+MINUTE(B355),0),"")</f>
        <v/>
      </c>
      <c r="L355" s="17">
        <f>IF(AND(ISNUMBER(A355),A355='الإعدادات'!$B$4),COUNTIFS($A$6:$A$1005,'الإعدادات'!$B$4,$K$6:$K$1005,"&lt;"&amp;K355)+COUNTIFS($A$6:A355,'الإعدادات'!$B$4,$K$6:K355,K355),"")</f>
        <v/>
      </c>
      <c r="M355" s="21">
        <f>IF(AND(C355&amp;""&lt;&gt;"",ISNUMBER(G355)),IF(COUNTIFS($C$6:$C$1005,C355&amp;"",$G$6:$G$1005,"&gt;"&amp;G355)=0,1,0),"")</f>
        <v/>
      </c>
      <c r="N355" s="21">
        <f>IF(AND(C355&amp;""&lt;&gt;"",F355="حضر",ISNUMBER(A355)),IF(COUNTIFS($C$6:$C$1005,C355&amp;"",$F$6:$F$1005,"حضر",$A$6:$A$1005,"&gt;"&amp;A355)=0,1,0),"")</f>
        <v/>
      </c>
    </row>
    <row r="356">
      <c r="A356" s="13" t="n"/>
      <c r="B356" s="20" t="n"/>
      <c r="C356" s="5" t="n"/>
      <c r="D356" s="5" t="n"/>
      <c r="E356" s="15" t="n"/>
      <c r="F356" s="5" t="n"/>
      <c r="G356" s="13" t="n"/>
      <c r="H356" s="6">
        <f>IF(C356&amp;""="","",IFERROR(INDEX('المرضى'!$B$6:$B$205,MATCH(C356&amp;"",'المرضى'!$A$6:$A$205,0))&amp;"","كود غير موجود"))</f>
        <v/>
      </c>
      <c r="I356" s="18">
        <f>IF(D356&amp;""="","",IFERROR(INDEX('الأسعار'!$B$6:$B$25,MATCH(D356&amp;"",'الأسعار'!$A$6:$A$25,0)),"سعر غير موجود"))</f>
        <v/>
      </c>
      <c r="J356" s="18">
        <f>IF(A356&amp;""="","",IF(AND(F356="حضر",ISNUMBER(I356)),I356,0))</f>
        <v/>
      </c>
      <c r="K356" s="17">
        <f>IF(ISNUMBER(A356),IF(ISNUMBER(B356),HOUR(B356)*60+MINUTE(B356),0),"")</f>
        <v/>
      </c>
      <c r="L356" s="17">
        <f>IF(AND(ISNUMBER(A356),A356='الإعدادات'!$B$4),COUNTIFS($A$6:$A$1005,'الإعدادات'!$B$4,$K$6:$K$1005,"&lt;"&amp;K356)+COUNTIFS($A$6:A356,'الإعدادات'!$B$4,$K$6:K356,K356),"")</f>
        <v/>
      </c>
      <c r="M356" s="21">
        <f>IF(AND(C356&amp;""&lt;&gt;"",ISNUMBER(G356)),IF(COUNTIFS($C$6:$C$1005,C356&amp;"",$G$6:$G$1005,"&gt;"&amp;G356)=0,1,0),"")</f>
        <v/>
      </c>
      <c r="N356" s="21">
        <f>IF(AND(C356&amp;""&lt;&gt;"",F356="حضر",ISNUMBER(A356)),IF(COUNTIFS($C$6:$C$1005,C356&amp;"",$F$6:$F$1005,"حضر",$A$6:$A$1005,"&gt;"&amp;A356)=0,1,0),"")</f>
        <v/>
      </c>
    </row>
    <row r="357">
      <c r="A357" s="13" t="n"/>
      <c r="B357" s="20" t="n"/>
      <c r="C357" s="5" t="n"/>
      <c r="D357" s="5" t="n"/>
      <c r="E357" s="15" t="n"/>
      <c r="F357" s="5" t="n"/>
      <c r="G357" s="13" t="n"/>
      <c r="H357" s="6">
        <f>IF(C357&amp;""="","",IFERROR(INDEX('المرضى'!$B$6:$B$205,MATCH(C357&amp;"",'المرضى'!$A$6:$A$205,0))&amp;"","كود غير موجود"))</f>
        <v/>
      </c>
      <c r="I357" s="18">
        <f>IF(D357&amp;""="","",IFERROR(INDEX('الأسعار'!$B$6:$B$25,MATCH(D357&amp;"",'الأسعار'!$A$6:$A$25,0)),"سعر غير موجود"))</f>
        <v/>
      </c>
      <c r="J357" s="18">
        <f>IF(A357&amp;""="","",IF(AND(F357="حضر",ISNUMBER(I357)),I357,0))</f>
        <v/>
      </c>
      <c r="K357" s="17">
        <f>IF(ISNUMBER(A357),IF(ISNUMBER(B357),HOUR(B357)*60+MINUTE(B357),0),"")</f>
        <v/>
      </c>
      <c r="L357" s="17">
        <f>IF(AND(ISNUMBER(A357),A357='الإعدادات'!$B$4),COUNTIFS($A$6:$A$1005,'الإعدادات'!$B$4,$K$6:$K$1005,"&lt;"&amp;K357)+COUNTIFS($A$6:A357,'الإعدادات'!$B$4,$K$6:K357,K357),"")</f>
        <v/>
      </c>
      <c r="M357" s="21">
        <f>IF(AND(C357&amp;""&lt;&gt;"",ISNUMBER(G357)),IF(COUNTIFS($C$6:$C$1005,C357&amp;"",$G$6:$G$1005,"&gt;"&amp;G357)=0,1,0),"")</f>
        <v/>
      </c>
      <c r="N357" s="21">
        <f>IF(AND(C357&amp;""&lt;&gt;"",F357="حضر",ISNUMBER(A357)),IF(COUNTIFS($C$6:$C$1005,C357&amp;"",$F$6:$F$1005,"حضر",$A$6:$A$1005,"&gt;"&amp;A357)=0,1,0),"")</f>
        <v/>
      </c>
    </row>
    <row r="358">
      <c r="A358" s="13" t="n"/>
      <c r="B358" s="20" t="n"/>
      <c r="C358" s="5" t="n"/>
      <c r="D358" s="5" t="n"/>
      <c r="E358" s="15" t="n"/>
      <c r="F358" s="5" t="n"/>
      <c r="G358" s="13" t="n"/>
      <c r="H358" s="6">
        <f>IF(C358&amp;""="","",IFERROR(INDEX('المرضى'!$B$6:$B$205,MATCH(C358&amp;"",'المرضى'!$A$6:$A$205,0))&amp;"","كود غير موجود"))</f>
        <v/>
      </c>
      <c r="I358" s="18">
        <f>IF(D358&amp;""="","",IFERROR(INDEX('الأسعار'!$B$6:$B$25,MATCH(D358&amp;"",'الأسعار'!$A$6:$A$25,0)),"سعر غير موجود"))</f>
        <v/>
      </c>
      <c r="J358" s="18">
        <f>IF(A358&amp;""="","",IF(AND(F358="حضر",ISNUMBER(I358)),I358,0))</f>
        <v/>
      </c>
      <c r="K358" s="17">
        <f>IF(ISNUMBER(A358),IF(ISNUMBER(B358),HOUR(B358)*60+MINUTE(B358),0),"")</f>
        <v/>
      </c>
      <c r="L358" s="17">
        <f>IF(AND(ISNUMBER(A358),A358='الإعدادات'!$B$4),COUNTIFS($A$6:$A$1005,'الإعدادات'!$B$4,$K$6:$K$1005,"&lt;"&amp;K358)+COUNTIFS($A$6:A358,'الإعدادات'!$B$4,$K$6:K358,K358),"")</f>
        <v/>
      </c>
      <c r="M358" s="21">
        <f>IF(AND(C358&amp;""&lt;&gt;"",ISNUMBER(G358)),IF(COUNTIFS($C$6:$C$1005,C358&amp;"",$G$6:$G$1005,"&gt;"&amp;G358)=0,1,0),"")</f>
        <v/>
      </c>
      <c r="N358" s="21">
        <f>IF(AND(C358&amp;""&lt;&gt;"",F358="حضر",ISNUMBER(A358)),IF(COUNTIFS($C$6:$C$1005,C358&amp;"",$F$6:$F$1005,"حضر",$A$6:$A$1005,"&gt;"&amp;A358)=0,1,0),"")</f>
        <v/>
      </c>
    </row>
    <row r="359">
      <c r="A359" s="13" t="n"/>
      <c r="B359" s="20" t="n"/>
      <c r="C359" s="5" t="n"/>
      <c r="D359" s="5" t="n"/>
      <c r="E359" s="15" t="n"/>
      <c r="F359" s="5" t="n"/>
      <c r="G359" s="13" t="n"/>
      <c r="H359" s="6">
        <f>IF(C359&amp;""="","",IFERROR(INDEX('المرضى'!$B$6:$B$205,MATCH(C359&amp;"",'المرضى'!$A$6:$A$205,0))&amp;"","كود غير موجود"))</f>
        <v/>
      </c>
      <c r="I359" s="18">
        <f>IF(D359&amp;""="","",IFERROR(INDEX('الأسعار'!$B$6:$B$25,MATCH(D359&amp;"",'الأسعار'!$A$6:$A$25,0)),"سعر غير موجود"))</f>
        <v/>
      </c>
      <c r="J359" s="18">
        <f>IF(A359&amp;""="","",IF(AND(F359="حضر",ISNUMBER(I359)),I359,0))</f>
        <v/>
      </c>
      <c r="K359" s="17">
        <f>IF(ISNUMBER(A359),IF(ISNUMBER(B359),HOUR(B359)*60+MINUTE(B359),0),"")</f>
        <v/>
      </c>
      <c r="L359" s="17">
        <f>IF(AND(ISNUMBER(A359),A359='الإعدادات'!$B$4),COUNTIFS($A$6:$A$1005,'الإعدادات'!$B$4,$K$6:$K$1005,"&lt;"&amp;K359)+COUNTIFS($A$6:A359,'الإعدادات'!$B$4,$K$6:K359,K359),"")</f>
        <v/>
      </c>
      <c r="M359" s="21">
        <f>IF(AND(C359&amp;""&lt;&gt;"",ISNUMBER(G359)),IF(COUNTIFS($C$6:$C$1005,C359&amp;"",$G$6:$G$1005,"&gt;"&amp;G359)=0,1,0),"")</f>
        <v/>
      </c>
      <c r="N359" s="21">
        <f>IF(AND(C359&amp;""&lt;&gt;"",F359="حضر",ISNUMBER(A359)),IF(COUNTIFS($C$6:$C$1005,C359&amp;"",$F$6:$F$1005,"حضر",$A$6:$A$1005,"&gt;"&amp;A359)=0,1,0),"")</f>
        <v/>
      </c>
    </row>
    <row r="360">
      <c r="A360" s="13" t="n"/>
      <c r="B360" s="20" t="n"/>
      <c r="C360" s="5" t="n"/>
      <c r="D360" s="5" t="n"/>
      <c r="E360" s="15" t="n"/>
      <c r="F360" s="5" t="n"/>
      <c r="G360" s="13" t="n"/>
      <c r="H360" s="6">
        <f>IF(C360&amp;""="","",IFERROR(INDEX('المرضى'!$B$6:$B$205,MATCH(C360&amp;"",'المرضى'!$A$6:$A$205,0))&amp;"","كود غير موجود"))</f>
        <v/>
      </c>
      <c r="I360" s="18">
        <f>IF(D360&amp;""="","",IFERROR(INDEX('الأسعار'!$B$6:$B$25,MATCH(D360&amp;"",'الأسعار'!$A$6:$A$25,0)),"سعر غير موجود"))</f>
        <v/>
      </c>
      <c r="J360" s="18">
        <f>IF(A360&amp;""="","",IF(AND(F360="حضر",ISNUMBER(I360)),I360,0))</f>
        <v/>
      </c>
      <c r="K360" s="17">
        <f>IF(ISNUMBER(A360),IF(ISNUMBER(B360),HOUR(B360)*60+MINUTE(B360),0),"")</f>
        <v/>
      </c>
      <c r="L360" s="17">
        <f>IF(AND(ISNUMBER(A360),A360='الإعدادات'!$B$4),COUNTIFS($A$6:$A$1005,'الإعدادات'!$B$4,$K$6:$K$1005,"&lt;"&amp;K360)+COUNTIFS($A$6:A360,'الإعدادات'!$B$4,$K$6:K360,K360),"")</f>
        <v/>
      </c>
      <c r="M360" s="21">
        <f>IF(AND(C360&amp;""&lt;&gt;"",ISNUMBER(G360)),IF(COUNTIFS($C$6:$C$1005,C360&amp;"",$G$6:$G$1005,"&gt;"&amp;G360)=0,1,0),"")</f>
        <v/>
      </c>
      <c r="N360" s="21">
        <f>IF(AND(C360&amp;""&lt;&gt;"",F360="حضر",ISNUMBER(A360)),IF(COUNTIFS($C$6:$C$1005,C360&amp;"",$F$6:$F$1005,"حضر",$A$6:$A$1005,"&gt;"&amp;A360)=0,1,0),"")</f>
        <v/>
      </c>
    </row>
    <row r="361">
      <c r="A361" s="13" t="n"/>
      <c r="B361" s="20" t="n"/>
      <c r="C361" s="5" t="n"/>
      <c r="D361" s="5" t="n"/>
      <c r="E361" s="15" t="n"/>
      <c r="F361" s="5" t="n"/>
      <c r="G361" s="13" t="n"/>
      <c r="H361" s="6">
        <f>IF(C361&amp;""="","",IFERROR(INDEX('المرضى'!$B$6:$B$205,MATCH(C361&amp;"",'المرضى'!$A$6:$A$205,0))&amp;"","كود غير موجود"))</f>
        <v/>
      </c>
      <c r="I361" s="18">
        <f>IF(D361&amp;""="","",IFERROR(INDEX('الأسعار'!$B$6:$B$25,MATCH(D361&amp;"",'الأسعار'!$A$6:$A$25,0)),"سعر غير موجود"))</f>
        <v/>
      </c>
      <c r="J361" s="18">
        <f>IF(A361&amp;""="","",IF(AND(F361="حضر",ISNUMBER(I361)),I361,0))</f>
        <v/>
      </c>
      <c r="K361" s="17">
        <f>IF(ISNUMBER(A361),IF(ISNUMBER(B361),HOUR(B361)*60+MINUTE(B361),0),"")</f>
        <v/>
      </c>
      <c r="L361" s="17">
        <f>IF(AND(ISNUMBER(A361),A361='الإعدادات'!$B$4),COUNTIFS($A$6:$A$1005,'الإعدادات'!$B$4,$K$6:$K$1005,"&lt;"&amp;K361)+COUNTIFS($A$6:A361,'الإعدادات'!$B$4,$K$6:K361,K361),"")</f>
        <v/>
      </c>
      <c r="M361" s="21">
        <f>IF(AND(C361&amp;""&lt;&gt;"",ISNUMBER(G361)),IF(COUNTIFS($C$6:$C$1005,C361&amp;"",$G$6:$G$1005,"&gt;"&amp;G361)=0,1,0),"")</f>
        <v/>
      </c>
      <c r="N361" s="21">
        <f>IF(AND(C361&amp;""&lt;&gt;"",F361="حضر",ISNUMBER(A361)),IF(COUNTIFS($C$6:$C$1005,C361&amp;"",$F$6:$F$1005,"حضر",$A$6:$A$1005,"&gt;"&amp;A361)=0,1,0),"")</f>
        <v/>
      </c>
    </row>
    <row r="362">
      <c r="A362" s="13" t="n"/>
      <c r="B362" s="20" t="n"/>
      <c r="C362" s="5" t="n"/>
      <c r="D362" s="5" t="n"/>
      <c r="E362" s="15" t="n"/>
      <c r="F362" s="5" t="n"/>
      <c r="G362" s="13" t="n"/>
      <c r="H362" s="6">
        <f>IF(C362&amp;""="","",IFERROR(INDEX('المرضى'!$B$6:$B$205,MATCH(C362&amp;"",'المرضى'!$A$6:$A$205,0))&amp;"","كود غير موجود"))</f>
        <v/>
      </c>
      <c r="I362" s="18">
        <f>IF(D362&amp;""="","",IFERROR(INDEX('الأسعار'!$B$6:$B$25,MATCH(D362&amp;"",'الأسعار'!$A$6:$A$25,0)),"سعر غير موجود"))</f>
        <v/>
      </c>
      <c r="J362" s="18">
        <f>IF(A362&amp;""="","",IF(AND(F362="حضر",ISNUMBER(I362)),I362,0))</f>
        <v/>
      </c>
      <c r="K362" s="17">
        <f>IF(ISNUMBER(A362),IF(ISNUMBER(B362),HOUR(B362)*60+MINUTE(B362),0),"")</f>
        <v/>
      </c>
      <c r="L362" s="17">
        <f>IF(AND(ISNUMBER(A362),A362='الإعدادات'!$B$4),COUNTIFS($A$6:$A$1005,'الإعدادات'!$B$4,$K$6:$K$1005,"&lt;"&amp;K362)+COUNTIFS($A$6:A362,'الإعدادات'!$B$4,$K$6:K362,K362),"")</f>
        <v/>
      </c>
      <c r="M362" s="21">
        <f>IF(AND(C362&amp;""&lt;&gt;"",ISNUMBER(G362)),IF(COUNTIFS($C$6:$C$1005,C362&amp;"",$G$6:$G$1005,"&gt;"&amp;G362)=0,1,0),"")</f>
        <v/>
      </c>
      <c r="N362" s="21">
        <f>IF(AND(C362&amp;""&lt;&gt;"",F362="حضر",ISNUMBER(A362)),IF(COUNTIFS($C$6:$C$1005,C362&amp;"",$F$6:$F$1005,"حضر",$A$6:$A$1005,"&gt;"&amp;A362)=0,1,0),"")</f>
        <v/>
      </c>
    </row>
    <row r="363">
      <c r="A363" s="13" t="n"/>
      <c r="B363" s="20" t="n"/>
      <c r="C363" s="5" t="n"/>
      <c r="D363" s="5" t="n"/>
      <c r="E363" s="15" t="n"/>
      <c r="F363" s="5" t="n"/>
      <c r="G363" s="13" t="n"/>
      <c r="H363" s="6">
        <f>IF(C363&amp;""="","",IFERROR(INDEX('المرضى'!$B$6:$B$205,MATCH(C363&amp;"",'المرضى'!$A$6:$A$205,0))&amp;"","كود غير موجود"))</f>
        <v/>
      </c>
      <c r="I363" s="18">
        <f>IF(D363&amp;""="","",IFERROR(INDEX('الأسعار'!$B$6:$B$25,MATCH(D363&amp;"",'الأسعار'!$A$6:$A$25,0)),"سعر غير موجود"))</f>
        <v/>
      </c>
      <c r="J363" s="18">
        <f>IF(A363&amp;""="","",IF(AND(F363="حضر",ISNUMBER(I363)),I363,0))</f>
        <v/>
      </c>
      <c r="K363" s="17">
        <f>IF(ISNUMBER(A363),IF(ISNUMBER(B363),HOUR(B363)*60+MINUTE(B363),0),"")</f>
        <v/>
      </c>
      <c r="L363" s="17">
        <f>IF(AND(ISNUMBER(A363),A363='الإعدادات'!$B$4),COUNTIFS($A$6:$A$1005,'الإعدادات'!$B$4,$K$6:$K$1005,"&lt;"&amp;K363)+COUNTIFS($A$6:A363,'الإعدادات'!$B$4,$K$6:K363,K363),"")</f>
        <v/>
      </c>
      <c r="M363" s="21">
        <f>IF(AND(C363&amp;""&lt;&gt;"",ISNUMBER(G363)),IF(COUNTIFS($C$6:$C$1005,C363&amp;"",$G$6:$G$1005,"&gt;"&amp;G363)=0,1,0),"")</f>
        <v/>
      </c>
      <c r="N363" s="21">
        <f>IF(AND(C363&amp;""&lt;&gt;"",F363="حضر",ISNUMBER(A363)),IF(COUNTIFS($C$6:$C$1005,C363&amp;"",$F$6:$F$1005,"حضر",$A$6:$A$1005,"&gt;"&amp;A363)=0,1,0),"")</f>
        <v/>
      </c>
    </row>
    <row r="364">
      <c r="A364" s="13" t="n"/>
      <c r="B364" s="20" t="n"/>
      <c r="C364" s="5" t="n"/>
      <c r="D364" s="5" t="n"/>
      <c r="E364" s="15" t="n"/>
      <c r="F364" s="5" t="n"/>
      <c r="G364" s="13" t="n"/>
      <c r="H364" s="6">
        <f>IF(C364&amp;""="","",IFERROR(INDEX('المرضى'!$B$6:$B$205,MATCH(C364&amp;"",'المرضى'!$A$6:$A$205,0))&amp;"","كود غير موجود"))</f>
        <v/>
      </c>
      <c r="I364" s="18">
        <f>IF(D364&amp;""="","",IFERROR(INDEX('الأسعار'!$B$6:$B$25,MATCH(D364&amp;"",'الأسعار'!$A$6:$A$25,0)),"سعر غير موجود"))</f>
        <v/>
      </c>
      <c r="J364" s="18">
        <f>IF(A364&amp;""="","",IF(AND(F364="حضر",ISNUMBER(I364)),I364,0))</f>
        <v/>
      </c>
      <c r="K364" s="17">
        <f>IF(ISNUMBER(A364),IF(ISNUMBER(B364),HOUR(B364)*60+MINUTE(B364),0),"")</f>
        <v/>
      </c>
      <c r="L364" s="17">
        <f>IF(AND(ISNUMBER(A364),A364='الإعدادات'!$B$4),COUNTIFS($A$6:$A$1005,'الإعدادات'!$B$4,$K$6:$K$1005,"&lt;"&amp;K364)+COUNTIFS($A$6:A364,'الإعدادات'!$B$4,$K$6:K364,K364),"")</f>
        <v/>
      </c>
      <c r="M364" s="21">
        <f>IF(AND(C364&amp;""&lt;&gt;"",ISNUMBER(G364)),IF(COUNTIFS($C$6:$C$1005,C364&amp;"",$G$6:$G$1005,"&gt;"&amp;G364)=0,1,0),"")</f>
        <v/>
      </c>
      <c r="N364" s="21">
        <f>IF(AND(C364&amp;""&lt;&gt;"",F364="حضر",ISNUMBER(A364)),IF(COUNTIFS($C$6:$C$1005,C364&amp;"",$F$6:$F$1005,"حضر",$A$6:$A$1005,"&gt;"&amp;A364)=0,1,0),"")</f>
        <v/>
      </c>
    </row>
    <row r="365">
      <c r="A365" s="13" t="n"/>
      <c r="B365" s="20" t="n"/>
      <c r="C365" s="5" t="n"/>
      <c r="D365" s="5" t="n"/>
      <c r="E365" s="15" t="n"/>
      <c r="F365" s="5" t="n"/>
      <c r="G365" s="13" t="n"/>
      <c r="H365" s="6">
        <f>IF(C365&amp;""="","",IFERROR(INDEX('المرضى'!$B$6:$B$205,MATCH(C365&amp;"",'المرضى'!$A$6:$A$205,0))&amp;"","كود غير موجود"))</f>
        <v/>
      </c>
      <c r="I365" s="18">
        <f>IF(D365&amp;""="","",IFERROR(INDEX('الأسعار'!$B$6:$B$25,MATCH(D365&amp;"",'الأسعار'!$A$6:$A$25,0)),"سعر غير موجود"))</f>
        <v/>
      </c>
      <c r="J365" s="18">
        <f>IF(A365&amp;""="","",IF(AND(F365="حضر",ISNUMBER(I365)),I365,0))</f>
        <v/>
      </c>
      <c r="K365" s="17">
        <f>IF(ISNUMBER(A365),IF(ISNUMBER(B365),HOUR(B365)*60+MINUTE(B365),0),"")</f>
        <v/>
      </c>
      <c r="L365" s="17">
        <f>IF(AND(ISNUMBER(A365),A365='الإعدادات'!$B$4),COUNTIFS($A$6:$A$1005,'الإعدادات'!$B$4,$K$6:$K$1005,"&lt;"&amp;K365)+COUNTIFS($A$6:A365,'الإعدادات'!$B$4,$K$6:K365,K365),"")</f>
        <v/>
      </c>
      <c r="M365" s="21">
        <f>IF(AND(C365&amp;""&lt;&gt;"",ISNUMBER(G365)),IF(COUNTIFS($C$6:$C$1005,C365&amp;"",$G$6:$G$1005,"&gt;"&amp;G365)=0,1,0),"")</f>
        <v/>
      </c>
      <c r="N365" s="21">
        <f>IF(AND(C365&amp;""&lt;&gt;"",F365="حضر",ISNUMBER(A365)),IF(COUNTIFS($C$6:$C$1005,C365&amp;"",$F$6:$F$1005,"حضر",$A$6:$A$1005,"&gt;"&amp;A365)=0,1,0),"")</f>
        <v/>
      </c>
    </row>
    <row r="366">
      <c r="A366" s="13" t="n"/>
      <c r="B366" s="20" t="n"/>
      <c r="C366" s="5" t="n"/>
      <c r="D366" s="5" t="n"/>
      <c r="E366" s="15" t="n"/>
      <c r="F366" s="5" t="n"/>
      <c r="G366" s="13" t="n"/>
      <c r="H366" s="6">
        <f>IF(C366&amp;""="","",IFERROR(INDEX('المرضى'!$B$6:$B$205,MATCH(C366&amp;"",'المرضى'!$A$6:$A$205,0))&amp;"","كود غير موجود"))</f>
        <v/>
      </c>
      <c r="I366" s="18">
        <f>IF(D366&amp;""="","",IFERROR(INDEX('الأسعار'!$B$6:$B$25,MATCH(D366&amp;"",'الأسعار'!$A$6:$A$25,0)),"سعر غير موجود"))</f>
        <v/>
      </c>
      <c r="J366" s="18">
        <f>IF(A366&amp;""="","",IF(AND(F366="حضر",ISNUMBER(I366)),I366,0))</f>
        <v/>
      </c>
      <c r="K366" s="17">
        <f>IF(ISNUMBER(A366),IF(ISNUMBER(B366),HOUR(B366)*60+MINUTE(B366),0),"")</f>
        <v/>
      </c>
      <c r="L366" s="17">
        <f>IF(AND(ISNUMBER(A366),A366='الإعدادات'!$B$4),COUNTIFS($A$6:$A$1005,'الإعدادات'!$B$4,$K$6:$K$1005,"&lt;"&amp;K366)+COUNTIFS($A$6:A366,'الإعدادات'!$B$4,$K$6:K366,K366),"")</f>
        <v/>
      </c>
      <c r="M366" s="21">
        <f>IF(AND(C366&amp;""&lt;&gt;"",ISNUMBER(G366)),IF(COUNTIFS($C$6:$C$1005,C366&amp;"",$G$6:$G$1005,"&gt;"&amp;G366)=0,1,0),"")</f>
        <v/>
      </c>
      <c r="N366" s="21">
        <f>IF(AND(C366&amp;""&lt;&gt;"",F366="حضر",ISNUMBER(A366)),IF(COUNTIFS($C$6:$C$1005,C366&amp;"",$F$6:$F$1005,"حضر",$A$6:$A$1005,"&gt;"&amp;A366)=0,1,0),"")</f>
        <v/>
      </c>
    </row>
    <row r="367">
      <c r="A367" s="13" t="n"/>
      <c r="B367" s="20" t="n"/>
      <c r="C367" s="5" t="n"/>
      <c r="D367" s="5" t="n"/>
      <c r="E367" s="15" t="n"/>
      <c r="F367" s="5" t="n"/>
      <c r="G367" s="13" t="n"/>
      <c r="H367" s="6">
        <f>IF(C367&amp;""="","",IFERROR(INDEX('المرضى'!$B$6:$B$205,MATCH(C367&amp;"",'المرضى'!$A$6:$A$205,0))&amp;"","كود غير موجود"))</f>
        <v/>
      </c>
      <c r="I367" s="18">
        <f>IF(D367&amp;""="","",IFERROR(INDEX('الأسعار'!$B$6:$B$25,MATCH(D367&amp;"",'الأسعار'!$A$6:$A$25,0)),"سعر غير موجود"))</f>
        <v/>
      </c>
      <c r="J367" s="18">
        <f>IF(A367&amp;""="","",IF(AND(F367="حضر",ISNUMBER(I367)),I367,0))</f>
        <v/>
      </c>
      <c r="K367" s="17">
        <f>IF(ISNUMBER(A367),IF(ISNUMBER(B367),HOUR(B367)*60+MINUTE(B367),0),"")</f>
        <v/>
      </c>
      <c r="L367" s="17">
        <f>IF(AND(ISNUMBER(A367),A367='الإعدادات'!$B$4),COUNTIFS($A$6:$A$1005,'الإعدادات'!$B$4,$K$6:$K$1005,"&lt;"&amp;K367)+COUNTIFS($A$6:A367,'الإعدادات'!$B$4,$K$6:K367,K367),"")</f>
        <v/>
      </c>
      <c r="M367" s="21">
        <f>IF(AND(C367&amp;""&lt;&gt;"",ISNUMBER(G367)),IF(COUNTIFS($C$6:$C$1005,C367&amp;"",$G$6:$G$1005,"&gt;"&amp;G367)=0,1,0),"")</f>
        <v/>
      </c>
      <c r="N367" s="21">
        <f>IF(AND(C367&amp;""&lt;&gt;"",F367="حضر",ISNUMBER(A367)),IF(COUNTIFS($C$6:$C$1005,C367&amp;"",$F$6:$F$1005,"حضر",$A$6:$A$1005,"&gt;"&amp;A367)=0,1,0),"")</f>
        <v/>
      </c>
    </row>
    <row r="368">
      <c r="A368" s="13" t="n"/>
      <c r="B368" s="20" t="n"/>
      <c r="C368" s="5" t="n"/>
      <c r="D368" s="5" t="n"/>
      <c r="E368" s="15" t="n"/>
      <c r="F368" s="5" t="n"/>
      <c r="G368" s="13" t="n"/>
      <c r="H368" s="6">
        <f>IF(C368&amp;""="","",IFERROR(INDEX('المرضى'!$B$6:$B$205,MATCH(C368&amp;"",'المرضى'!$A$6:$A$205,0))&amp;"","كود غير موجود"))</f>
        <v/>
      </c>
      <c r="I368" s="18">
        <f>IF(D368&amp;""="","",IFERROR(INDEX('الأسعار'!$B$6:$B$25,MATCH(D368&amp;"",'الأسعار'!$A$6:$A$25,0)),"سعر غير موجود"))</f>
        <v/>
      </c>
      <c r="J368" s="18">
        <f>IF(A368&amp;""="","",IF(AND(F368="حضر",ISNUMBER(I368)),I368,0))</f>
        <v/>
      </c>
      <c r="K368" s="17">
        <f>IF(ISNUMBER(A368),IF(ISNUMBER(B368),HOUR(B368)*60+MINUTE(B368),0),"")</f>
        <v/>
      </c>
      <c r="L368" s="17">
        <f>IF(AND(ISNUMBER(A368),A368='الإعدادات'!$B$4),COUNTIFS($A$6:$A$1005,'الإعدادات'!$B$4,$K$6:$K$1005,"&lt;"&amp;K368)+COUNTIFS($A$6:A368,'الإعدادات'!$B$4,$K$6:K368,K368),"")</f>
        <v/>
      </c>
      <c r="M368" s="21">
        <f>IF(AND(C368&amp;""&lt;&gt;"",ISNUMBER(G368)),IF(COUNTIFS($C$6:$C$1005,C368&amp;"",$G$6:$G$1005,"&gt;"&amp;G368)=0,1,0),"")</f>
        <v/>
      </c>
      <c r="N368" s="21">
        <f>IF(AND(C368&amp;""&lt;&gt;"",F368="حضر",ISNUMBER(A368)),IF(COUNTIFS($C$6:$C$1005,C368&amp;"",$F$6:$F$1005,"حضر",$A$6:$A$1005,"&gt;"&amp;A368)=0,1,0),"")</f>
        <v/>
      </c>
    </row>
    <row r="369">
      <c r="A369" s="13" t="n"/>
      <c r="B369" s="20" t="n"/>
      <c r="C369" s="5" t="n"/>
      <c r="D369" s="5" t="n"/>
      <c r="E369" s="15" t="n"/>
      <c r="F369" s="5" t="n"/>
      <c r="G369" s="13" t="n"/>
      <c r="H369" s="6">
        <f>IF(C369&amp;""="","",IFERROR(INDEX('المرضى'!$B$6:$B$205,MATCH(C369&amp;"",'المرضى'!$A$6:$A$205,0))&amp;"","كود غير موجود"))</f>
        <v/>
      </c>
      <c r="I369" s="18">
        <f>IF(D369&amp;""="","",IFERROR(INDEX('الأسعار'!$B$6:$B$25,MATCH(D369&amp;"",'الأسعار'!$A$6:$A$25,0)),"سعر غير موجود"))</f>
        <v/>
      </c>
      <c r="J369" s="18">
        <f>IF(A369&amp;""="","",IF(AND(F369="حضر",ISNUMBER(I369)),I369,0))</f>
        <v/>
      </c>
      <c r="K369" s="17">
        <f>IF(ISNUMBER(A369),IF(ISNUMBER(B369),HOUR(B369)*60+MINUTE(B369),0),"")</f>
        <v/>
      </c>
      <c r="L369" s="17">
        <f>IF(AND(ISNUMBER(A369),A369='الإعدادات'!$B$4),COUNTIFS($A$6:$A$1005,'الإعدادات'!$B$4,$K$6:$K$1005,"&lt;"&amp;K369)+COUNTIFS($A$6:A369,'الإعدادات'!$B$4,$K$6:K369,K369),"")</f>
        <v/>
      </c>
      <c r="M369" s="21">
        <f>IF(AND(C369&amp;""&lt;&gt;"",ISNUMBER(G369)),IF(COUNTIFS($C$6:$C$1005,C369&amp;"",$G$6:$G$1005,"&gt;"&amp;G369)=0,1,0),"")</f>
        <v/>
      </c>
      <c r="N369" s="21">
        <f>IF(AND(C369&amp;""&lt;&gt;"",F369="حضر",ISNUMBER(A369)),IF(COUNTIFS($C$6:$C$1005,C369&amp;"",$F$6:$F$1005,"حضر",$A$6:$A$1005,"&gt;"&amp;A369)=0,1,0),"")</f>
        <v/>
      </c>
    </row>
    <row r="370">
      <c r="A370" s="13" t="n"/>
      <c r="B370" s="20" t="n"/>
      <c r="C370" s="5" t="n"/>
      <c r="D370" s="5" t="n"/>
      <c r="E370" s="15" t="n"/>
      <c r="F370" s="5" t="n"/>
      <c r="G370" s="13" t="n"/>
      <c r="H370" s="6">
        <f>IF(C370&amp;""="","",IFERROR(INDEX('المرضى'!$B$6:$B$205,MATCH(C370&amp;"",'المرضى'!$A$6:$A$205,0))&amp;"","كود غير موجود"))</f>
        <v/>
      </c>
      <c r="I370" s="18">
        <f>IF(D370&amp;""="","",IFERROR(INDEX('الأسعار'!$B$6:$B$25,MATCH(D370&amp;"",'الأسعار'!$A$6:$A$25,0)),"سعر غير موجود"))</f>
        <v/>
      </c>
      <c r="J370" s="18">
        <f>IF(A370&amp;""="","",IF(AND(F370="حضر",ISNUMBER(I370)),I370,0))</f>
        <v/>
      </c>
      <c r="K370" s="17">
        <f>IF(ISNUMBER(A370),IF(ISNUMBER(B370),HOUR(B370)*60+MINUTE(B370),0),"")</f>
        <v/>
      </c>
      <c r="L370" s="17">
        <f>IF(AND(ISNUMBER(A370),A370='الإعدادات'!$B$4),COUNTIFS($A$6:$A$1005,'الإعدادات'!$B$4,$K$6:$K$1005,"&lt;"&amp;K370)+COUNTIFS($A$6:A370,'الإعدادات'!$B$4,$K$6:K370,K370),"")</f>
        <v/>
      </c>
      <c r="M370" s="21">
        <f>IF(AND(C370&amp;""&lt;&gt;"",ISNUMBER(G370)),IF(COUNTIFS($C$6:$C$1005,C370&amp;"",$G$6:$G$1005,"&gt;"&amp;G370)=0,1,0),"")</f>
        <v/>
      </c>
      <c r="N370" s="21">
        <f>IF(AND(C370&amp;""&lt;&gt;"",F370="حضر",ISNUMBER(A370)),IF(COUNTIFS($C$6:$C$1005,C370&amp;"",$F$6:$F$1005,"حضر",$A$6:$A$1005,"&gt;"&amp;A370)=0,1,0),"")</f>
        <v/>
      </c>
    </row>
    <row r="371">
      <c r="A371" s="13" t="n"/>
      <c r="B371" s="20" t="n"/>
      <c r="C371" s="5" t="n"/>
      <c r="D371" s="5" t="n"/>
      <c r="E371" s="15" t="n"/>
      <c r="F371" s="5" t="n"/>
      <c r="G371" s="13" t="n"/>
      <c r="H371" s="6">
        <f>IF(C371&amp;""="","",IFERROR(INDEX('المرضى'!$B$6:$B$205,MATCH(C371&amp;"",'المرضى'!$A$6:$A$205,0))&amp;"","كود غير موجود"))</f>
        <v/>
      </c>
      <c r="I371" s="18">
        <f>IF(D371&amp;""="","",IFERROR(INDEX('الأسعار'!$B$6:$B$25,MATCH(D371&amp;"",'الأسعار'!$A$6:$A$25,0)),"سعر غير موجود"))</f>
        <v/>
      </c>
      <c r="J371" s="18">
        <f>IF(A371&amp;""="","",IF(AND(F371="حضر",ISNUMBER(I371)),I371,0))</f>
        <v/>
      </c>
      <c r="K371" s="17">
        <f>IF(ISNUMBER(A371),IF(ISNUMBER(B371),HOUR(B371)*60+MINUTE(B371),0),"")</f>
        <v/>
      </c>
      <c r="L371" s="17">
        <f>IF(AND(ISNUMBER(A371),A371='الإعدادات'!$B$4),COUNTIFS($A$6:$A$1005,'الإعدادات'!$B$4,$K$6:$K$1005,"&lt;"&amp;K371)+COUNTIFS($A$6:A371,'الإعدادات'!$B$4,$K$6:K371,K371),"")</f>
        <v/>
      </c>
      <c r="M371" s="21">
        <f>IF(AND(C371&amp;""&lt;&gt;"",ISNUMBER(G371)),IF(COUNTIFS($C$6:$C$1005,C371&amp;"",$G$6:$G$1005,"&gt;"&amp;G371)=0,1,0),"")</f>
        <v/>
      </c>
      <c r="N371" s="21">
        <f>IF(AND(C371&amp;""&lt;&gt;"",F371="حضر",ISNUMBER(A371)),IF(COUNTIFS($C$6:$C$1005,C371&amp;"",$F$6:$F$1005,"حضر",$A$6:$A$1005,"&gt;"&amp;A371)=0,1,0),"")</f>
        <v/>
      </c>
    </row>
    <row r="372">
      <c r="A372" s="13" t="n"/>
      <c r="B372" s="20" t="n"/>
      <c r="C372" s="5" t="n"/>
      <c r="D372" s="5" t="n"/>
      <c r="E372" s="15" t="n"/>
      <c r="F372" s="5" t="n"/>
      <c r="G372" s="13" t="n"/>
      <c r="H372" s="6">
        <f>IF(C372&amp;""="","",IFERROR(INDEX('المرضى'!$B$6:$B$205,MATCH(C372&amp;"",'المرضى'!$A$6:$A$205,0))&amp;"","كود غير موجود"))</f>
        <v/>
      </c>
      <c r="I372" s="18">
        <f>IF(D372&amp;""="","",IFERROR(INDEX('الأسعار'!$B$6:$B$25,MATCH(D372&amp;"",'الأسعار'!$A$6:$A$25,0)),"سعر غير موجود"))</f>
        <v/>
      </c>
      <c r="J372" s="18">
        <f>IF(A372&amp;""="","",IF(AND(F372="حضر",ISNUMBER(I372)),I372,0))</f>
        <v/>
      </c>
      <c r="K372" s="17">
        <f>IF(ISNUMBER(A372),IF(ISNUMBER(B372),HOUR(B372)*60+MINUTE(B372),0),"")</f>
        <v/>
      </c>
      <c r="L372" s="17">
        <f>IF(AND(ISNUMBER(A372),A372='الإعدادات'!$B$4),COUNTIFS($A$6:$A$1005,'الإعدادات'!$B$4,$K$6:$K$1005,"&lt;"&amp;K372)+COUNTIFS($A$6:A372,'الإعدادات'!$B$4,$K$6:K372,K372),"")</f>
        <v/>
      </c>
      <c r="M372" s="21">
        <f>IF(AND(C372&amp;""&lt;&gt;"",ISNUMBER(G372)),IF(COUNTIFS($C$6:$C$1005,C372&amp;"",$G$6:$G$1005,"&gt;"&amp;G372)=0,1,0),"")</f>
        <v/>
      </c>
      <c r="N372" s="21">
        <f>IF(AND(C372&amp;""&lt;&gt;"",F372="حضر",ISNUMBER(A372)),IF(COUNTIFS($C$6:$C$1005,C372&amp;"",$F$6:$F$1005,"حضر",$A$6:$A$1005,"&gt;"&amp;A372)=0,1,0),"")</f>
        <v/>
      </c>
    </row>
    <row r="373">
      <c r="A373" s="13" t="n"/>
      <c r="B373" s="20" t="n"/>
      <c r="C373" s="5" t="n"/>
      <c r="D373" s="5" t="n"/>
      <c r="E373" s="15" t="n"/>
      <c r="F373" s="5" t="n"/>
      <c r="G373" s="13" t="n"/>
      <c r="H373" s="6">
        <f>IF(C373&amp;""="","",IFERROR(INDEX('المرضى'!$B$6:$B$205,MATCH(C373&amp;"",'المرضى'!$A$6:$A$205,0))&amp;"","كود غير موجود"))</f>
        <v/>
      </c>
      <c r="I373" s="18">
        <f>IF(D373&amp;""="","",IFERROR(INDEX('الأسعار'!$B$6:$B$25,MATCH(D373&amp;"",'الأسعار'!$A$6:$A$25,0)),"سعر غير موجود"))</f>
        <v/>
      </c>
      <c r="J373" s="18">
        <f>IF(A373&amp;""="","",IF(AND(F373="حضر",ISNUMBER(I373)),I373,0))</f>
        <v/>
      </c>
      <c r="K373" s="17">
        <f>IF(ISNUMBER(A373),IF(ISNUMBER(B373),HOUR(B373)*60+MINUTE(B373),0),"")</f>
        <v/>
      </c>
      <c r="L373" s="17">
        <f>IF(AND(ISNUMBER(A373),A373='الإعدادات'!$B$4),COUNTIFS($A$6:$A$1005,'الإعدادات'!$B$4,$K$6:$K$1005,"&lt;"&amp;K373)+COUNTIFS($A$6:A373,'الإعدادات'!$B$4,$K$6:K373,K373),"")</f>
        <v/>
      </c>
      <c r="M373" s="21">
        <f>IF(AND(C373&amp;""&lt;&gt;"",ISNUMBER(G373)),IF(COUNTIFS($C$6:$C$1005,C373&amp;"",$G$6:$G$1005,"&gt;"&amp;G373)=0,1,0),"")</f>
        <v/>
      </c>
      <c r="N373" s="21">
        <f>IF(AND(C373&amp;""&lt;&gt;"",F373="حضر",ISNUMBER(A373)),IF(COUNTIFS($C$6:$C$1005,C373&amp;"",$F$6:$F$1005,"حضر",$A$6:$A$1005,"&gt;"&amp;A373)=0,1,0),"")</f>
        <v/>
      </c>
    </row>
    <row r="374">
      <c r="A374" s="13" t="n"/>
      <c r="B374" s="20" t="n"/>
      <c r="C374" s="5" t="n"/>
      <c r="D374" s="5" t="n"/>
      <c r="E374" s="15" t="n"/>
      <c r="F374" s="5" t="n"/>
      <c r="G374" s="13" t="n"/>
      <c r="H374" s="6">
        <f>IF(C374&amp;""="","",IFERROR(INDEX('المرضى'!$B$6:$B$205,MATCH(C374&amp;"",'المرضى'!$A$6:$A$205,0))&amp;"","كود غير موجود"))</f>
        <v/>
      </c>
      <c r="I374" s="18">
        <f>IF(D374&amp;""="","",IFERROR(INDEX('الأسعار'!$B$6:$B$25,MATCH(D374&amp;"",'الأسعار'!$A$6:$A$25,0)),"سعر غير موجود"))</f>
        <v/>
      </c>
      <c r="J374" s="18">
        <f>IF(A374&amp;""="","",IF(AND(F374="حضر",ISNUMBER(I374)),I374,0))</f>
        <v/>
      </c>
      <c r="K374" s="17">
        <f>IF(ISNUMBER(A374),IF(ISNUMBER(B374),HOUR(B374)*60+MINUTE(B374),0),"")</f>
        <v/>
      </c>
      <c r="L374" s="17">
        <f>IF(AND(ISNUMBER(A374),A374='الإعدادات'!$B$4),COUNTIFS($A$6:$A$1005,'الإعدادات'!$B$4,$K$6:$K$1005,"&lt;"&amp;K374)+COUNTIFS($A$6:A374,'الإعدادات'!$B$4,$K$6:K374,K374),"")</f>
        <v/>
      </c>
      <c r="M374" s="21">
        <f>IF(AND(C374&amp;""&lt;&gt;"",ISNUMBER(G374)),IF(COUNTIFS($C$6:$C$1005,C374&amp;"",$G$6:$G$1005,"&gt;"&amp;G374)=0,1,0),"")</f>
        <v/>
      </c>
      <c r="N374" s="21">
        <f>IF(AND(C374&amp;""&lt;&gt;"",F374="حضر",ISNUMBER(A374)),IF(COUNTIFS($C$6:$C$1005,C374&amp;"",$F$6:$F$1005,"حضر",$A$6:$A$1005,"&gt;"&amp;A374)=0,1,0),"")</f>
        <v/>
      </c>
    </row>
    <row r="375">
      <c r="A375" s="13" t="n"/>
      <c r="B375" s="20" t="n"/>
      <c r="C375" s="5" t="n"/>
      <c r="D375" s="5" t="n"/>
      <c r="E375" s="15" t="n"/>
      <c r="F375" s="5" t="n"/>
      <c r="G375" s="13" t="n"/>
      <c r="H375" s="6">
        <f>IF(C375&amp;""="","",IFERROR(INDEX('المرضى'!$B$6:$B$205,MATCH(C375&amp;"",'المرضى'!$A$6:$A$205,0))&amp;"","كود غير موجود"))</f>
        <v/>
      </c>
      <c r="I375" s="18">
        <f>IF(D375&amp;""="","",IFERROR(INDEX('الأسعار'!$B$6:$B$25,MATCH(D375&amp;"",'الأسعار'!$A$6:$A$25,0)),"سعر غير موجود"))</f>
        <v/>
      </c>
      <c r="J375" s="18">
        <f>IF(A375&amp;""="","",IF(AND(F375="حضر",ISNUMBER(I375)),I375,0))</f>
        <v/>
      </c>
      <c r="K375" s="17">
        <f>IF(ISNUMBER(A375),IF(ISNUMBER(B375),HOUR(B375)*60+MINUTE(B375),0),"")</f>
        <v/>
      </c>
      <c r="L375" s="17">
        <f>IF(AND(ISNUMBER(A375),A375='الإعدادات'!$B$4),COUNTIFS($A$6:$A$1005,'الإعدادات'!$B$4,$K$6:$K$1005,"&lt;"&amp;K375)+COUNTIFS($A$6:A375,'الإعدادات'!$B$4,$K$6:K375,K375),"")</f>
        <v/>
      </c>
      <c r="M375" s="21">
        <f>IF(AND(C375&amp;""&lt;&gt;"",ISNUMBER(G375)),IF(COUNTIFS($C$6:$C$1005,C375&amp;"",$G$6:$G$1005,"&gt;"&amp;G375)=0,1,0),"")</f>
        <v/>
      </c>
      <c r="N375" s="21">
        <f>IF(AND(C375&amp;""&lt;&gt;"",F375="حضر",ISNUMBER(A375)),IF(COUNTIFS($C$6:$C$1005,C375&amp;"",$F$6:$F$1005,"حضر",$A$6:$A$1005,"&gt;"&amp;A375)=0,1,0),"")</f>
        <v/>
      </c>
    </row>
    <row r="376">
      <c r="A376" s="13" t="n"/>
      <c r="B376" s="20" t="n"/>
      <c r="C376" s="5" t="n"/>
      <c r="D376" s="5" t="n"/>
      <c r="E376" s="15" t="n"/>
      <c r="F376" s="5" t="n"/>
      <c r="G376" s="13" t="n"/>
      <c r="H376" s="6">
        <f>IF(C376&amp;""="","",IFERROR(INDEX('المرضى'!$B$6:$B$205,MATCH(C376&amp;"",'المرضى'!$A$6:$A$205,0))&amp;"","كود غير موجود"))</f>
        <v/>
      </c>
      <c r="I376" s="18">
        <f>IF(D376&amp;""="","",IFERROR(INDEX('الأسعار'!$B$6:$B$25,MATCH(D376&amp;"",'الأسعار'!$A$6:$A$25,0)),"سعر غير موجود"))</f>
        <v/>
      </c>
      <c r="J376" s="18">
        <f>IF(A376&amp;""="","",IF(AND(F376="حضر",ISNUMBER(I376)),I376,0))</f>
        <v/>
      </c>
      <c r="K376" s="17">
        <f>IF(ISNUMBER(A376),IF(ISNUMBER(B376),HOUR(B376)*60+MINUTE(B376),0),"")</f>
        <v/>
      </c>
      <c r="L376" s="17">
        <f>IF(AND(ISNUMBER(A376),A376='الإعدادات'!$B$4),COUNTIFS($A$6:$A$1005,'الإعدادات'!$B$4,$K$6:$K$1005,"&lt;"&amp;K376)+COUNTIFS($A$6:A376,'الإعدادات'!$B$4,$K$6:K376,K376),"")</f>
        <v/>
      </c>
      <c r="M376" s="21">
        <f>IF(AND(C376&amp;""&lt;&gt;"",ISNUMBER(G376)),IF(COUNTIFS($C$6:$C$1005,C376&amp;"",$G$6:$G$1005,"&gt;"&amp;G376)=0,1,0),"")</f>
        <v/>
      </c>
      <c r="N376" s="21">
        <f>IF(AND(C376&amp;""&lt;&gt;"",F376="حضر",ISNUMBER(A376)),IF(COUNTIFS($C$6:$C$1005,C376&amp;"",$F$6:$F$1005,"حضر",$A$6:$A$1005,"&gt;"&amp;A376)=0,1,0),"")</f>
        <v/>
      </c>
    </row>
    <row r="377">
      <c r="A377" s="13" t="n"/>
      <c r="B377" s="20" t="n"/>
      <c r="C377" s="5" t="n"/>
      <c r="D377" s="5" t="n"/>
      <c r="E377" s="15" t="n"/>
      <c r="F377" s="5" t="n"/>
      <c r="G377" s="13" t="n"/>
      <c r="H377" s="6">
        <f>IF(C377&amp;""="","",IFERROR(INDEX('المرضى'!$B$6:$B$205,MATCH(C377&amp;"",'المرضى'!$A$6:$A$205,0))&amp;"","كود غير موجود"))</f>
        <v/>
      </c>
      <c r="I377" s="18">
        <f>IF(D377&amp;""="","",IFERROR(INDEX('الأسعار'!$B$6:$B$25,MATCH(D377&amp;"",'الأسعار'!$A$6:$A$25,0)),"سعر غير موجود"))</f>
        <v/>
      </c>
      <c r="J377" s="18">
        <f>IF(A377&amp;""="","",IF(AND(F377="حضر",ISNUMBER(I377)),I377,0))</f>
        <v/>
      </c>
      <c r="K377" s="17">
        <f>IF(ISNUMBER(A377),IF(ISNUMBER(B377),HOUR(B377)*60+MINUTE(B377),0),"")</f>
        <v/>
      </c>
      <c r="L377" s="17">
        <f>IF(AND(ISNUMBER(A377),A377='الإعدادات'!$B$4),COUNTIFS($A$6:$A$1005,'الإعدادات'!$B$4,$K$6:$K$1005,"&lt;"&amp;K377)+COUNTIFS($A$6:A377,'الإعدادات'!$B$4,$K$6:K377,K377),"")</f>
        <v/>
      </c>
      <c r="M377" s="21">
        <f>IF(AND(C377&amp;""&lt;&gt;"",ISNUMBER(G377)),IF(COUNTIFS($C$6:$C$1005,C377&amp;"",$G$6:$G$1005,"&gt;"&amp;G377)=0,1,0),"")</f>
        <v/>
      </c>
      <c r="N377" s="21">
        <f>IF(AND(C377&amp;""&lt;&gt;"",F377="حضر",ISNUMBER(A377)),IF(COUNTIFS($C$6:$C$1005,C377&amp;"",$F$6:$F$1005,"حضر",$A$6:$A$1005,"&gt;"&amp;A377)=0,1,0),"")</f>
        <v/>
      </c>
    </row>
    <row r="378">
      <c r="A378" s="13" t="n"/>
      <c r="B378" s="20" t="n"/>
      <c r="C378" s="5" t="n"/>
      <c r="D378" s="5" t="n"/>
      <c r="E378" s="15" t="n"/>
      <c r="F378" s="5" t="n"/>
      <c r="G378" s="13" t="n"/>
      <c r="H378" s="6">
        <f>IF(C378&amp;""="","",IFERROR(INDEX('المرضى'!$B$6:$B$205,MATCH(C378&amp;"",'المرضى'!$A$6:$A$205,0))&amp;"","كود غير موجود"))</f>
        <v/>
      </c>
      <c r="I378" s="18">
        <f>IF(D378&amp;""="","",IFERROR(INDEX('الأسعار'!$B$6:$B$25,MATCH(D378&amp;"",'الأسعار'!$A$6:$A$25,0)),"سعر غير موجود"))</f>
        <v/>
      </c>
      <c r="J378" s="18">
        <f>IF(A378&amp;""="","",IF(AND(F378="حضر",ISNUMBER(I378)),I378,0))</f>
        <v/>
      </c>
      <c r="K378" s="17">
        <f>IF(ISNUMBER(A378),IF(ISNUMBER(B378),HOUR(B378)*60+MINUTE(B378),0),"")</f>
        <v/>
      </c>
      <c r="L378" s="17">
        <f>IF(AND(ISNUMBER(A378),A378='الإعدادات'!$B$4),COUNTIFS($A$6:$A$1005,'الإعدادات'!$B$4,$K$6:$K$1005,"&lt;"&amp;K378)+COUNTIFS($A$6:A378,'الإعدادات'!$B$4,$K$6:K378,K378),"")</f>
        <v/>
      </c>
      <c r="M378" s="21">
        <f>IF(AND(C378&amp;""&lt;&gt;"",ISNUMBER(G378)),IF(COUNTIFS($C$6:$C$1005,C378&amp;"",$G$6:$G$1005,"&gt;"&amp;G378)=0,1,0),"")</f>
        <v/>
      </c>
      <c r="N378" s="21">
        <f>IF(AND(C378&amp;""&lt;&gt;"",F378="حضر",ISNUMBER(A378)),IF(COUNTIFS($C$6:$C$1005,C378&amp;"",$F$6:$F$1005,"حضر",$A$6:$A$1005,"&gt;"&amp;A378)=0,1,0),"")</f>
        <v/>
      </c>
    </row>
    <row r="379">
      <c r="A379" s="13" t="n"/>
      <c r="B379" s="20" t="n"/>
      <c r="C379" s="5" t="n"/>
      <c r="D379" s="5" t="n"/>
      <c r="E379" s="15" t="n"/>
      <c r="F379" s="5" t="n"/>
      <c r="G379" s="13" t="n"/>
      <c r="H379" s="6">
        <f>IF(C379&amp;""="","",IFERROR(INDEX('المرضى'!$B$6:$B$205,MATCH(C379&amp;"",'المرضى'!$A$6:$A$205,0))&amp;"","كود غير موجود"))</f>
        <v/>
      </c>
      <c r="I379" s="18">
        <f>IF(D379&amp;""="","",IFERROR(INDEX('الأسعار'!$B$6:$B$25,MATCH(D379&amp;"",'الأسعار'!$A$6:$A$25,0)),"سعر غير موجود"))</f>
        <v/>
      </c>
      <c r="J379" s="18">
        <f>IF(A379&amp;""="","",IF(AND(F379="حضر",ISNUMBER(I379)),I379,0))</f>
        <v/>
      </c>
      <c r="K379" s="17">
        <f>IF(ISNUMBER(A379),IF(ISNUMBER(B379),HOUR(B379)*60+MINUTE(B379),0),"")</f>
        <v/>
      </c>
      <c r="L379" s="17">
        <f>IF(AND(ISNUMBER(A379),A379='الإعدادات'!$B$4),COUNTIFS($A$6:$A$1005,'الإعدادات'!$B$4,$K$6:$K$1005,"&lt;"&amp;K379)+COUNTIFS($A$6:A379,'الإعدادات'!$B$4,$K$6:K379,K379),"")</f>
        <v/>
      </c>
      <c r="M379" s="21">
        <f>IF(AND(C379&amp;""&lt;&gt;"",ISNUMBER(G379)),IF(COUNTIFS($C$6:$C$1005,C379&amp;"",$G$6:$G$1005,"&gt;"&amp;G379)=0,1,0),"")</f>
        <v/>
      </c>
      <c r="N379" s="21">
        <f>IF(AND(C379&amp;""&lt;&gt;"",F379="حضر",ISNUMBER(A379)),IF(COUNTIFS($C$6:$C$1005,C379&amp;"",$F$6:$F$1005,"حضر",$A$6:$A$1005,"&gt;"&amp;A379)=0,1,0),"")</f>
        <v/>
      </c>
    </row>
    <row r="380">
      <c r="A380" s="13" t="n"/>
      <c r="B380" s="20" t="n"/>
      <c r="C380" s="5" t="n"/>
      <c r="D380" s="5" t="n"/>
      <c r="E380" s="15" t="n"/>
      <c r="F380" s="5" t="n"/>
      <c r="G380" s="13" t="n"/>
      <c r="H380" s="6">
        <f>IF(C380&amp;""="","",IFERROR(INDEX('المرضى'!$B$6:$B$205,MATCH(C380&amp;"",'المرضى'!$A$6:$A$205,0))&amp;"","كود غير موجود"))</f>
        <v/>
      </c>
      <c r="I380" s="18">
        <f>IF(D380&amp;""="","",IFERROR(INDEX('الأسعار'!$B$6:$B$25,MATCH(D380&amp;"",'الأسعار'!$A$6:$A$25,0)),"سعر غير موجود"))</f>
        <v/>
      </c>
      <c r="J380" s="18">
        <f>IF(A380&amp;""="","",IF(AND(F380="حضر",ISNUMBER(I380)),I380,0))</f>
        <v/>
      </c>
      <c r="K380" s="17">
        <f>IF(ISNUMBER(A380),IF(ISNUMBER(B380),HOUR(B380)*60+MINUTE(B380),0),"")</f>
        <v/>
      </c>
      <c r="L380" s="17">
        <f>IF(AND(ISNUMBER(A380),A380='الإعدادات'!$B$4),COUNTIFS($A$6:$A$1005,'الإعدادات'!$B$4,$K$6:$K$1005,"&lt;"&amp;K380)+COUNTIFS($A$6:A380,'الإعدادات'!$B$4,$K$6:K380,K380),"")</f>
        <v/>
      </c>
      <c r="M380" s="21">
        <f>IF(AND(C380&amp;""&lt;&gt;"",ISNUMBER(G380)),IF(COUNTIFS($C$6:$C$1005,C380&amp;"",$G$6:$G$1005,"&gt;"&amp;G380)=0,1,0),"")</f>
        <v/>
      </c>
      <c r="N380" s="21">
        <f>IF(AND(C380&amp;""&lt;&gt;"",F380="حضر",ISNUMBER(A380)),IF(COUNTIFS($C$6:$C$1005,C380&amp;"",$F$6:$F$1005,"حضر",$A$6:$A$1005,"&gt;"&amp;A380)=0,1,0),"")</f>
        <v/>
      </c>
    </row>
    <row r="381">
      <c r="A381" s="13" t="n"/>
      <c r="B381" s="20" t="n"/>
      <c r="C381" s="5" t="n"/>
      <c r="D381" s="5" t="n"/>
      <c r="E381" s="15" t="n"/>
      <c r="F381" s="5" t="n"/>
      <c r="G381" s="13" t="n"/>
      <c r="H381" s="6">
        <f>IF(C381&amp;""="","",IFERROR(INDEX('المرضى'!$B$6:$B$205,MATCH(C381&amp;"",'المرضى'!$A$6:$A$205,0))&amp;"","كود غير موجود"))</f>
        <v/>
      </c>
      <c r="I381" s="18">
        <f>IF(D381&amp;""="","",IFERROR(INDEX('الأسعار'!$B$6:$B$25,MATCH(D381&amp;"",'الأسعار'!$A$6:$A$25,0)),"سعر غير موجود"))</f>
        <v/>
      </c>
      <c r="J381" s="18">
        <f>IF(A381&amp;""="","",IF(AND(F381="حضر",ISNUMBER(I381)),I381,0))</f>
        <v/>
      </c>
      <c r="K381" s="17">
        <f>IF(ISNUMBER(A381),IF(ISNUMBER(B381),HOUR(B381)*60+MINUTE(B381),0),"")</f>
        <v/>
      </c>
      <c r="L381" s="17">
        <f>IF(AND(ISNUMBER(A381),A381='الإعدادات'!$B$4),COUNTIFS($A$6:$A$1005,'الإعدادات'!$B$4,$K$6:$K$1005,"&lt;"&amp;K381)+COUNTIFS($A$6:A381,'الإعدادات'!$B$4,$K$6:K381,K381),"")</f>
        <v/>
      </c>
      <c r="M381" s="21">
        <f>IF(AND(C381&amp;""&lt;&gt;"",ISNUMBER(G381)),IF(COUNTIFS($C$6:$C$1005,C381&amp;"",$G$6:$G$1005,"&gt;"&amp;G381)=0,1,0),"")</f>
        <v/>
      </c>
      <c r="N381" s="21">
        <f>IF(AND(C381&amp;""&lt;&gt;"",F381="حضر",ISNUMBER(A381)),IF(COUNTIFS($C$6:$C$1005,C381&amp;"",$F$6:$F$1005,"حضر",$A$6:$A$1005,"&gt;"&amp;A381)=0,1,0),"")</f>
        <v/>
      </c>
    </row>
    <row r="382">
      <c r="A382" s="13" t="n"/>
      <c r="B382" s="20" t="n"/>
      <c r="C382" s="5" t="n"/>
      <c r="D382" s="5" t="n"/>
      <c r="E382" s="15" t="n"/>
      <c r="F382" s="5" t="n"/>
      <c r="G382" s="13" t="n"/>
      <c r="H382" s="6">
        <f>IF(C382&amp;""="","",IFERROR(INDEX('المرضى'!$B$6:$B$205,MATCH(C382&amp;"",'المرضى'!$A$6:$A$205,0))&amp;"","كود غير موجود"))</f>
        <v/>
      </c>
      <c r="I382" s="18">
        <f>IF(D382&amp;""="","",IFERROR(INDEX('الأسعار'!$B$6:$B$25,MATCH(D382&amp;"",'الأسعار'!$A$6:$A$25,0)),"سعر غير موجود"))</f>
        <v/>
      </c>
      <c r="J382" s="18">
        <f>IF(A382&amp;""="","",IF(AND(F382="حضر",ISNUMBER(I382)),I382,0))</f>
        <v/>
      </c>
      <c r="K382" s="17">
        <f>IF(ISNUMBER(A382),IF(ISNUMBER(B382),HOUR(B382)*60+MINUTE(B382),0),"")</f>
        <v/>
      </c>
      <c r="L382" s="17">
        <f>IF(AND(ISNUMBER(A382),A382='الإعدادات'!$B$4),COUNTIFS($A$6:$A$1005,'الإعدادات'!$B$4,$K$6:$K$1005,"&lt;"&amp;K382)+COUNTIFS($A$6:A382,'الإعدادات'!$B$4,$K$6:K382,K382),"")</f>
        <v/>
      </c>
      <c r="M382" s="21">
        <f>IF(AND(C382&amp;""&lt;&gt;"",ISNUMBER(G382)),IF(COUNTIFS($C$6:$C$1005,C382&amp;"",$G$6:$G$1005,"&gt;"&amp;G382)=0,1,0),"")</f>
        <v/>
      </c>
      <c r="N382" s="21">
        <f>IF(AND(C382&amp;""&lt;&gt;"",F382="حضر",ISNUMBER(A382)),IF(COUNTIFS($C$6:$C$1005,C382&amp;"",$F$6:$F$1005,"حضر",$A$6:$A$1005,"&gt;"&amp;A382)=0,1,0),"")</f>
        <v/>
      </c>
    </row>
    <row r="383">
      <c r="A383" s="13" t="n"/>
      <c r="B383" s="20" t="n"/>
      <c r="C383" s="5" t="n"/>
      <c r="D383" s="5" t="n"/>
      <c r="E383" s="15" t="n"/>
      <c r="F383" s="5" t="n"/>
      <c r="G383" s="13" t="n"/>
      <c r="H383" s="6">
        <f>IF(C383&amp;""="","",IFERROR(INDEX('المرضى'!$B$6:$B$205,MATCH(C383&amp;"",'المرضى'!$A$6:$A$205,0))&amp;"","كود غير موجود"))</f>
        <v/>
      </c>
      <c r="I383" s="18">
        <f>IF(D383&amp;""="","",IFERROR(INDEX('الأسعار'!$B$6:$B$25,MATCH(D383&amp;"",'الأسعار'!$A$6:$A$25,0)),"سعر غير موجود"))</f>
        <v/>
      </c>
      <c r="J383" s="18">
        <f>IF(A383&amp;""="","",IF(AND(F383="حضر",ISNUMBER(I383)),I383,0))</f>
        <v/>
      </c>
      <c r="K383" s="17">
        <f>IF(ISNUMBER(A383),IF(ISNUMBER(B383),HOUR(B383)*60+MINUTE(B383),0),"")</f>
        <v/>
      </c>
      <c r="L383" s="17">
        <f>IF(AND(ISNUMBER(A383),A383='الإعدادات'!$B$4),COUNTIFS($A$6:$A$1005,'الإعدادات'!$B$4,$K$6:$K$1005,"&lt;"&amp;K383)+COUNTIFS($A$6:A383,'الإعدادات'!$B$4,$K$6:K383,K383),"")</f>
        <v/>
      </c>
      <c r="M383" s="21">
        <f>IF(AND(C383&amp;""&lt;&gt;"",ISNUMBER(G383)),IF(COUNTIFS($C$6:$C$1005,C383&amp;"",$G$6:$G$1005,"&gt;"&amp;G383)=0,1,0),"")</f>
        <v/>
      </c>
      <c r="N383" s="21">
        <f>IF(AND(C383&amp;""&lt;&gt;"",F383="حضر",ISNUMBER(A383)),IF(COUNTIFS($C$6:$C$1005,C383&amp;"",$F$6:$F$1005,"حضر",$A$6:$A$1005,"&gt;"&amp;A383)=0,1,0),"")</f>
        <v/>
      </c>
    </row>
    <row r="384">
      <c r="A384" s="13" t="n"/>
      <c r="B384" s="20" t="n"/>
      <c r="C384" s="5" t="n"/>
      <c r="D384" s="5" t="n"/>
      <c r="E384" s="15" t="n"/>
      <c r="F384" s="5" t="n"/>
      <c r="G384" s="13" t="n"/>
      <c r="H384" s="6">
        <f>IF(C384&amp;""="","",IFERROR(INDEX('المرضى'!$B$6:$B$205,MATCH(C384&amp;"",'المرضى'!$A$6:$A$205,0))&amp;"","كود غير موجود"))</f>
        <v/>
      </c>
      <c r="I384" s="18">
        <f>IF(D384&amp;""="","",IFERROR(INDEX('الأسعار'!$B$6:$B$25,MATCH(D384&amp;"",'الأسعار'!$A$6:$A$25,0)),"سعر غير موجود"))</f>
        <v/>
      </c>
      <c r="J384" s="18">
        <f>IF(A384&amp;""="","",IF(AND(F384="حضر",ISNUMBER(I384)),I384,0))</f>
        <v/>
      </c>
      <c r="K384" s="17">
        <f>IF(ISNUMBER(A384),IF(ISNUMBER(B384),HOUR(B384)*60+MINUTE(B384),0),"")</f>
        <v/>
      </c>
      <c r="L384" s="17">
        <f>IF(AND(ISNUMBER(A384),A384='الإعدادات'!$B$4),COUNTIFS($A$6:$A$1005,'الإعدادات'!$B$4,$K$6:$K$1005,"&lt;"&amp;K384)+COUNTIFS($A$6:A384,'الإعدادات'!$B$4,$K$6:K384,K384),"")</f>
        <v/>
      </c>
      <c r="M384" s="21">
        <f>IF(AND(C384&amp;""&lt;&gt;"",ISNUMBER(G384)),IF(COUNTIFS($C$6:$C$1005,C384&amp;"",$G$6:$G$1005,"&gt;"&amp;G384)=0,1,0),"")</f>
        <v/>
      </c>
      <c r="N384" s="21">
        <f>IF(AND(C384&amp;""&lt;&gt;"",F384="حضر",ISNUMBER(A384)),IF(COUNTIFS($C$6:$C$1005,C384&amp;"",$F$6:$F$1005,"حضر",$A$6:$A$1005,"&gt;"&amp;A384)=0,1,0),"")</f>
        <v/>
      </c>
    </row>
    <row r="385">
      <c r="A385" s="13" t="n"/>
      <c r="B385" s="20" t="n"/>
      <c r="C385" s="5" t="n"/>
      <c r="D385" s="5" t="n"/>
      <c r="E385" s="15" t="n"/>
      <c r="F385" s="5" t="n"/>
      <c r="G385" s="13" t="n"/>
      <c r="H385" s="6">
        <f>IF(C385&amp;""="","",IFERROR(INDEX('المرضى'!$B$6:$B$205,MATCH(C385&amp;"",'المرضى'!$A$6:$A$205,0))&amp;"","كود غير موجود"))</f>
        <v/>
      </c>
      <c r="I385" s="18">
        <f>IF(D385&amp;""="","",IFERROR(INDEX('الأسعار'!$B$6:$B$25,MATCH(D385&amp;"",'الأسعار'!$A$6:$A$25,0)),"سعر غير موجود"))</f>
        <v/>
      </c>
      <c r="J385" s="18">
        <f>IF(A385&amp;""="","",IF(AND(F385="حضر",ISNUMBER(I385)),I385,0))</f>
        <v/>
      </c>
      <c r="K385" s="17">
        <f>IF(ISNUMBER(A385),IF(ISNUMBER(B385),HOUR(B385)*60+MINUTE(B385),0),"")</f>
        <v/>
      </c>
      <c r="L385" s="17">
        <f>IF(AND(ISNUMBER(A385),A385='الإعدادات'!$B$4),COUNTIFS($A$6:$A$1005,'الإعدادات'!$B$4,$K$6:$K$1005,"&lt;"&amp;K385)+COUNTIFS($A$6:A385,'الإعدادات'!$B$4,$K$6:K385,K385),"")</f>
        <v/>
      </c>
      <c r="M385" s="21">
        <f>IF(AND(C385&amp;""&lt;&gt;"",ISNUMBER(G385)),IF(COUNTIFS($C$6:$C$1005,C385&amp;"",$G$6:$G$1005,"&gt;"&amp;G385)=0,1,0),"")</f>
        <v/>
      </c>
      <c r="N385" s="21">
        <f>IF(AND(C385&amp;""&lt;&gt;"",F385="حضر",ISNUMBER(A385)),IF(COUNTIFS($C$6:$C$1005,C385&amp;"",$F$6:$F$1005,"حضر",$A$6:$A$1005,"&gt;"&amp;A385)=0,1,0),"")</f>
        <v/>
      </c>
    </row>
    <row r="386">
      <c r="A386" s="13" t="n"/>
      <c r="B386" s="20" t="n"/>
      <c r="C386" s="5" t="n"/>
      <c r="D386" s="5" t="n"/>
      <c r="E386" s="15" t="n"/>
      <c r="F386" s="5" t="n"/>
      <c r="G386" s="13" t="n"/>
      <c r="H386" s="6">
        <f>IF(C386&amp;""="","",IFERROR(INDEX('المرضى'!$B$6:$B$205,MATCH(C386&amp;"",'المرضى'!$A$6:$A$205,0))&amp;"","كود غير موجود"))</f>
        <v/>
      </c>
      <c r="I386" s="18">
        <f>IF(D386&amp;""="","",IFERROR(INDEX('الأسعار'!$B$6:$B$25,MATCH(D386&amp;"",'الأسعار'!$A$6:$A$25,0)),"سعر غير موجود"))</f>
        <v/>
      </c>
      <c r="J386" s="18">
        <f>IF(A386&amp;""="","",IF(AND(F386="حضر",ISNUMBER(I386)),I386,0))</f>
        <v/>
      </c>
      <c r="K386" s="17">
        <f>IF(ISNUMBER(A386),IF(ISNUMBER(B386),HOUR(B386)*60+MINUTE(B386),0),"")</f>
        <v/>
      </c>
      <c r="L386" s="17">
        <f>IF(AND(ISNUMBER(A386),A386='الإعدادات'!$B$4),COUNTIFS($A$6:$A$1005,'الإعدادات'!$B$4,$K$6:$K$1005,"&lt;"&amp;K386)+COUNTIFS($A$6:A386,'الإعدادات'!$B$4,$K$6:K386,K386),"")</f>
        <v/>
      </c>
      <c r="M386" s="21">
        <f>IF(AND(C386&amp;""&lt;&gt;"",ISNUMBER(G386)),IF(COUNTIFS($C$6:$C$1005,C386&amp;"",$G$6:$G$1005,"&gt;"&amp;G386)=0,1,0),"")</f>
        <v/>
      </c>
      <c r="N386" s="21">
        <f>IF(AND(C386&amp;""&lt;&gt;"",F386="حضر",ISNUMBER(A386)),IF(COUNTIFS($C$6:$C$1005,C386&amp;"",$F$6:$F$1005,"حضر",$A$6:$A$1005,"&gt;"&amp;A386)=0,1,0),"")</f>
        <v/>
      </c>
    </row>
    <row r="387">
      <c r="A387" s="13" t="n"/>
      <c r="B387" s="20" t="n"/>
      <c r="C387" s="5" t="n"/>
      <c r="D387" s="5" t="n"/>
      <c r="E387" s="15" t="n"/>
      <c r="F387" s="5" t="n"/>
      <c r="G387" s="13" t="n"/>
      <c r="H387" s="6">
        <f>IF(C387&amp;""="","",IFERROR(INDEX('المرضى'!$B$6:$B$205,MATCH(C387&amp;"",'المرضى'!$A$6:$A$205,0))&amp;"","كود غير موجود"))</f>
        <v/>
      </c>
      <c r="I387" s="18">
        <f>IF(D387&amp;""="","",IFERROR(INDEX('الأسعار'!$B$6:$B$25,MATCH(D387&amp;"",'الأسعار'!$A$6:$A$25,0)),"سعر غير موجود"))</f>
        <v/>
      </c>
      <c r="J387" s="18">
        <f>IF(A387&amp;""="","",IF(AND(F387="حضر",ISNUMBER(I387)),I387,0))</f>
        <v/>
      </c>
      <c r="K387" s="17">
        <f>IF(ISNUMBER(A387),IF(ISNUMBER(B387),HOUR(B387)*60+MINUTE(B387),0),"")</f>
        <v/>
      </c>
      <c r="L387" s="17">
        <f>IF(AND(ISNUMBER(A387),A387='الإعدادات'!$B$4),COUNTIFS($A$6:$A$1005,'الإعدادات'!$B$4,$K$6:$K$1005,"&lt;"&amp;K387)+COUNTIFS($A$6:A387,'الإعدادات'!$B$4,$K$6:K387,K387),"")</f>
        <v/>
      </c>
      <c r="M387" s="21">
        <f>IF(AND(C387&amp;""&lt;&gt;"",ISNUMBER(G387)),IF(COUNTIFS($C$6:$C$1005,C387&amp;"",$G$6:$G$1005,"&gt;"&amp;G387)=0,1,0),"")</f>
        <v/>
      </c>
      <c r="N387" s="21">
        <f>IF(AND(C387&amp;""&lt;&gt;"",F387="حضر",ISNUMBER(A387)),IF(COUNTIFS($C$6:$C$1005,C387&amp;"",$F$6:$F$1005,"حضر",$A$6:$A$1005,"&gt;"&amp;A387)=0,1,0),"")</f>
        <v/>
      </c>
    </row>
    <row r="388">
      <c r="A388" s="13" t="n"/>
      <c r="B388" s="20" t="n"/>
      <c r="C388" s="5" t="n"/>
      <c r="D388" s="5" t="n"/>
      <c r="E388" s="15" t="n"/>
      <c r="F388" s="5" t="n"/>
      <c r="G388" s="13" t="n"/>
      <c r="H388" s="6">
        <f>IF(C388&amp;""="","",IFERROR(INDEX('المرضى'!$B$6:$B$205,MATCH(C388&amp;"",'المرضى'!$A$6:$A$205,0))&amp;"","كود غير موجود"))</f>
        <v/>
      </c>
      <c r="I388" s="18">
        <f>IF(D388&amp;""="","",IFERROR(INDEX('الأسعار'!$B$6:$B$25,MATCH(D388&amp;"",'الأسعار'!$A$6:$A$25,0)),"سعر غير موجود"))</f>
        <v/>
      </c>
      <c r="J388" s="18">
        <f>IF(A388&amp;""="","",IF(AND(F388="حضر",ISNUMBER(I388)),I388,0))</f>
        <v/>
      </c>
      <c r="K388" s="17">
        <f>IF(ISNUMBER(A388),IF(ISNUMBER(B388),HOUR(B388)*60+MINUTE(B388),0),"")</f>
        <v/>
      </c>
      <c r="L388" s="17">
        <f>IF(AND(ISNUMBER(A388),A388='الإعدادات'!$B$4),COUNTIFS($A$6:$A$1005,'الإعدادات'!$B$4,$K$6:$K$1005,"&lt;"&amp;K388)+COUNTIFS($A$6:A388,'الإعدادات'!$B$4,$K$6:K388,K388),"")</f>
        <v/>
      </c>
      <c r="M388" s="21">
        <f>IF(AND(C388&amp;""&lt;&gt;"",ISNUMBER(G388)),IF(COUNTIFS($C$6:$C$1005,C388&amp;"",$G$6:$G$1005,"&gt;"&amp;G388)=0,1,0),"")</f>
        <v/>
      </c>
      <c r="N388" s="21">
        <f>IF(AND(C388&amp;""&lt;&gt;"",F388="حضر",ISNUMBER(A388)),IF(COUNTIFS($C$6:$C$1005,C388&amp;"",$F$6:$F$1005,"حضر",$A$6:$A$1005,"&gt;"&amp;A388)=0,1,0),"")</f>
        <v/>
      </c>
    </row>
    <row r="389">
      <c r="A389" s="13" t="n"/>
      <c r="B389" s="20" t="n"/>
      <c r="C389" s="5" t="n"/>
      <c r="D389" s="5" t="n"/>
      <c r="E389" s="15" t="n"/>
      <c r="F389" s="5" t="n"/>
      <c r="G389" s="13" t="n"/>
      <c r="H389" s="6">
        <f>IF(C389&amp;""="","",IFERROR(INDEX('المرضى'!$B$6:$B$205,MATCH(C389&amp;"",'المرضى'!$A$6:$A$205,0))&amp;"","كود غير موجود"))</f>
        <v/>
      </c>
      <c r="I389" s="18">
        <f>IF(D389&amp;""="","",IFERROR(INDEX('الأسعار'!$B$6:$B$25,MATCH(D389&amp;"",'الأسعار'!$A$6:$A$25,0)),"سعر غير موجود"))</f>
        <v/>
      </c>
      <c r="J389" s="18">
        <f>IF(A389&amp;""="","",IF(AND(F389="حضر",ISNUMBER(I389)),I389,0))</f>
        <v/>
      </c>
      <c r="K389" s="17">
        <f>IF(ISNUMBER(A389),IF(ISNUMBER(B389),HOUR(B389)*60+MINUTE(B389),0),"")</f>
        <v/>
      </c>
      <c r="L389" s="17">
        <f>IF(AND(ISNUMBER(A389),A389='الإعدادات'!$B$4),COUNTIFS($A$6:$A$1005,'الإعدادات'!$B$4,$K$6:$K$1005,"&lt;"&amp;K389)+COUNTIFS($A$6:A389,'الإعدادات'!$B$4,$K$6:K389,K389),"")</f>
        <v/>
      </c>
      <c r="M389" s="21">
        <f>IF(AND(C389&amp;""&lt;&gt;"",ISNUMBER(G389)),IF(COUNTIFS($C$6:$C$1005,C389&amp;"",$G$6:$G$1005,"&gt;"&amp;G389)=0,1,0),"")</f>
        <v/>
      </c>
      <c r="N389" s="21">
        <f>IF(AND(C389&amp;""&lt;&gt;"",F389="حضر",ISNUMBER(A389)),IF(COUNTIFS($C$6:$C$1005,C389&amp;"",$F$6:$F$1005,"حضر",$A$6:$A$1005,"&gt;"&amp;A389)=0,1,0),"")</f>
        <v/>
      </c>
    </row>
    <row r="390">
      <c r="A390" s="13" t="n"/>
      <c r="B390" s="20" t="n"/>
      <c r="C390" s="5" t="n"/>
      <c r="D390" s="5" t="n"/>
      <c r="E390" s="15" t="n"/>
      <c r="F390" s="5" t="n"/>
      <c r="G390" s="13" t="n"/>
      <c r="H390" s="6">
        <f>IF(C390&amp;""="","",IFERROR(INDEX('المرضى'!$B$6:$B$205,MATCH(C390&amp;"",'المرضى'!$A$6:$A$205,0))&amp;"","كود غير موجود"))</f>
        <v/>
      </c>
      <c r="I390" s="18">
        <f>IF(D390&amp;""="","",IFERROR(INDEX('الأسعار'!$B$6:$B$25,MATCH(D390&amp;"",'الأسعار'!$A$6:$A$25,0)),"سعر غير موجود"))</f>
        <v/>
      </c>
      <c r="J390" s="18">
        <f>IF(A390&amp;""="","",IF(AND(F390="حضر",ISNUMBER(I390)),I390,0))</f>
        <v/>
      </c>
      <c r="K390" s="17">
        <f>IF(ISNUMBER(A390),IF(ISNUMBER(B390),HOUR(B390)*60+MINUTE(B390),0),"")</f>
        <v/>
      </c>
      <c r="L390" s="17">
        <f>IF(AND(ISNUMBER(A390),A390='الإعدادات'!$B$4),COUNTIFS($A$6:$A$1005,'الإعدادات'!$B$4,$K$6:$K$1005,"&lt;"&amp;K390)+COUNTIFS($A$6:A390,'الإعدادات'!$B$4,$K$6:K390,K390),"")</f>
        <v/>
      </c>
      <c r="M390" s="21">
        <f>IF(AND(C390&amp;""&lt;&gt;"",ISNUMBER(G390)),IF(COUNTIFS($C$6:$C$1005,C390&amp;"",$G$6:$G$1005,"&gt;"&amp;G390)=0,1,0),"")</f>
        <v/>
      </c>
      <c r="N390" s="21">
        <f>IF(AND(C390&amp;""&lt;&gt;"",F390="حضر",ISNUMBER(A390)),IF(COUNTIFS($C$6:$C$1005,C390&amp;"",$F$6:$F$1005,"حضر",$A$6:$A$1005,"&gt;"&amp;A390)=0,1,0),"")</f>
        <v/>
      </c>
    </row>
    <row r="391">
      <c r="A391" s="13" t="n"/>
      <c r="B391" s="20" t="n"/>
      <c r="C391" s="5" t="n"/>
      <c r="D391" s="5" t="n"/>
      <c r="E391" s="15" t="n"/>
      <c r="F391" s="5" t="n"/>
      <c r="G391" s="13" t="n"/>
      <c r="H391" s="6">
        <f>IF(C391&amp;""="","",IFERROR(INDEX('المرضى'!$B$6:$B$205,MATCH(C391&amp;"",'المرضى'!$A$6:$A$205,0))&amp;"","كود غير موجود"))</f>
        <v/>
      </c>
      <c r="I391" s="18">
        <f>IF(D391&amp;""="","",IFERROR(INDEX('الأسعار'!$B$6:$B$25,MATCH(D391&amp;"",'الأسعار'!$A$6:$A$25,0)),"سعر غير موجود"))</f>
        <v/>
      </c>
      <c r="J391" s="18">
        <f>IF(A391&amp;""="","",IF(AND(F391="حضر",ISNUMBER(I391)),I391,0))</f>
        <v/>
      </c>
      <c r="K391" s="17">
        <f>IF(ISNUMBER(A391),IF(ISNUMBER(B391),HOUR(B391)*60+MINUTE(B391),0),"")</f>
        <v/>
      </c>
      <c r="L391" s="17">
        <f>IF(AND(ISNUMBER(A391),A391='الإعدادات'!$B$4),COUNTIFS($A$6:$A$1005,'الإعدادات'!$B$4,$K$6:$K$1005,"&lt;"&amp;K391)+COUNTIFS($A$6:A391,'الإعدادات'!$B$4,$K$6:K391,K391),"")</f>
        <v/>
      </c>
      <c r="M391" s="21">
        <f>IF(AND(C391&amp;""&lt;&gt;"",ISNUMBER(G391)),IF(COUNTIFS($C$6:$C$1005,C391&amp;"",$G$6:$G$1005,"&gt;"&amp;G391)=0,1,0),"")</f>
        <v/>
      </c>
      <c r="N391" s="21">
        <f>IF(AND(C391&amp;""&lt;&gt;"",F391="حضر",ISNUMBER(A391)),IF(COUNTIFS($C$6:$C$1005,C391&amp;"",$F$6:$F$1005,"حضر",$A$6:$A$1005,"&gt;"&amp;A391)=0,1,0),"")</f>
        <v/>
      </c>
    </row>
    <row r="392">
      <c r="A392" s="13" t="n"/>
      <c r="B392" s="20" t="n"/>
      <c r="C392" s="5" t="n"/>
      <c r="D392" s="5" t="n"/>
      <c r="E392" s="15" t="n"/>
      <c r="F392" s="5" t="n"/>
      <c r="G392" s="13" t="n"/>
      <c r="H392" s="6">
        <f>IF(C392&amp;""="","",IFERROR(INDEX('المرضى'!$B$6:$B$205,MATCH(C392&amp;"",'المرضى'!$A$6:$A$205,0))&amp;"","كود غير موجود"))</f>
        <v/>
      </c>
      <c r="I392" s="18">
        <f>IF(D392&amp;""="","",IFERROR(INDEX('الأسعار'!$B$6:$B$25,MATCH(D392&amp;"",'الأسعار'!$A$6:$A$25,0)),"سعر غير موجود"))</f>
        <v/>
      </c>
      <c r="J392" s="18">
        <f>IF(A392&amp;""="","",IF(AND(F392="حضر",ISNUMBER(I392)),I392,0))</f>
        <v/>
      </c>
      <c r="K392" s="17">
        <f>IF(ISNUMBER(A392),IF(ISNUMBER(B392),HOUR(B392)*60+MINUTE(B392),0),"")</f>
        <v/>
      </c>
      <c r="L392" s="17">
        <f>IF(AND(ISNUMBER(A392),A392='الإعدادات'!$B$4),COUNTIFS($A$6:$A$1005,'الإعدادات'!$B$4,$K$6:$K$1005,"&lt;"&amp;K392)+COUNTIFS($A$6:A392,'الإعدادات'!$B$4,$K$6:K392,K392),"")</f>
        <v/>
      </c>
      <c r="M392" s="21">
        <f>IF(AND(C392&amp;""&lt;&gt;"",ISNUMBER(G392)),IF(COUNTIFS($C$6:$C$1005,C392&amp;"",$G$6:$G$1005,"&gt;"&amp;G392)=0,1,0),"")</f>
        <v/>
      </c>
      <c r="N392" s="21">
        <f>IF(AND(C392&amp;""&lt;&gt;"",F392="حضر",ISNUMBER(A392)),IF(COUNTIFS($C$6:$C$1005,C392&amp;"",$F$6:$F$1005,"حضر",$A$6:$A$1005,"&gt;"&amp;A392)=0,1,0),"")</f>
        <v/>
      </c>
    </row>
    <row r="393">
      <c r="A393" s="13" t="n"/>
      <c r="B393" s="20" t="n"/>
      <c r="C393" s="5" t="n"/>
      <c r="D393" s="5" t="n"/>
      <c r="E393" s="15" t="n"/>
      <c r="F393" s="5" t="n"/>
      <c r="G393" s="13" t="n"/>
      <c r="H393" s="6">
        <f>IF(C393&amp;""="","",IFERROR(INDEX('المرضى'!$B$6:$B$205,MATCH(C393&amp;"",'المرضى'!$A$6:$A$205,0))&amp;"","كود غير موجود"))</f>
        <v/>
      </c>
      <c r="I393" s="18">
        <f>IF(D393&amp;""="","",IFERROR(INDEX('الأسعار'!$B$6:$B$25,MATCH(D393&amp;"",'الأسعار'!$A$6:$A$25,0)),"سعر غير موجود"))</f>
        <v/>
      </c>
      <c r="J393" s="18">
        <f>IF(A393&amp;""="","",IF(AND(F393="حضر",ISNUMBER(I393)),I393,0))</f>
        <v/>
      </c>
      <c r="K393" s="17">
        <f>IF(ISNUMBER(A393),IF(ISNUMBER(B393),HOUR(B393)*60+MINUTE(B393),0),"")</f>
        <v/>
      </c>
      <c r="L393" s="17">
        <f>IF(AND(ISNUMBER(A393),A393='الإعدادات'!$B$4),COUNTIFS($A$6:$A$1005,'الإعدادات'!$B$4,$K$6:$K$1005,"&lt;"&amp;K393)+COUNTIFS($A$6:A393,'الإعدادات'!$B$4,$K$6:K393,K393),"")</f>
        <v/>
      </c>
      <c r="M393" s="21">
        <f>IF(AND(C393&amp;""&lt;&gt;"",ISNUMBER(G393)),IF(COUNTIFS($C$6:$C$1005,C393&amp;"",$G$6:$G$1005,"&gt;"&amp;G393)=0,1,0),"")</f>
        <v/>
      </c>
      <c r="N393" s="21">
        <f>IF(AND(C393&amp;""&lt;&gt;"",F393="حضر",ISNUMBER(A393)),IF(COUNTIFS($C$6:$C$1005,C393&amp;"",$F$6:$F$1005,"حضر",$A$6:$A$1005,"&gt;"&amp;A393)=0,1,0),"")</f>
        <v/>
      </c>
    </row>
    <row r="394">
      <c r="A394" s="13" t="n"/>
      <c r="B394" s="20" t="n"/>
      <c r="C394" s="5" t="n"/>
      <c r="D394" s="5" t="n"/>
      <c r="E394" s="15" t="n"/>
      <c r="F394" s="5" t="n"/>
      <c r="G394" s="13" t="n"/>
      <c r="H394" s="6">
        <f>IF(C394&amp;""="","",IFERROR(INDEX('المرضى'!$B$6:$B$205,MATCH(C394&amp;"",'المرضى'!$A$6:$A$205,0))&amp;"","كود غير موجود"))</f>
        <v/>
      </c>
      <c r="I394" s="18">
        <f>IF(D394&amp;""="","",IFERROR(INDEX('الأسعار'!$B$6:$B$25,MATCH(D394&amp;"",'الأسعار'!$A$6:$A$25,0)),"سعر غير موجود"))</f>
        <v/>
      </c>
      <c r="J394" s="18">
        <f>IF(A394&amp;""="","",IF(AND(F394="حضر",ISNUMBER(I394)),I394,0))</f>
        <v/>
      </c>
      <c r="K394" s="17">
        <f>IF(ISNUMBER(A394),IF(ISNUMBER(B394),HOUR(B394)*60+MINUTE(B394),0),"")</f>
        <v/>
      </c>
      <c r="L394" s="17">
        <f>IF(AND(ISNUMBER(A394),A394='الإعدادات'!$B$4),COUNTIFS($A$6:$A$1005,'الإعدادات'!$B$4,$K$6:$K$1005,"&lt;"&amp;K394)+COUNTIFS($A$6:A394,'الإعدادات'!$B$4,$K$6:K394,K394),"")</f>
        <v/>
      </c>
      <c r="M394" s="21">
        <f>IF(AND(C394&amp;""&lt;&gt;"",ISNUMBER(G394)),IF(COUNTIFS($C$6:$C$1005,C394&amp;"",$G$6:$G$1005,"&gt;"&amp;G394)=0,1,0),"")</f>
        <v/>
      </c>
      <c r="N394" s="21">
        <f>IF(AND(C394&amp;""&lt;&gt;"",F394="حضر",ISNUMBER(A394)),IF(COUNTIFS($C$6:$C$1005,C394&amp;"",$F$6:$F$1005,"حضر",$A$6:$A$1005,"&gt;"&amp;A394)=0,1,0),"")</f>
        <v/>
      </c>
    </row>
    <row r="395">
      <c r="A395" s="13" t="n"/>
      <c r="B395" s="20" t="n"/>
      <c r="C395" s="5" t="n"/>
      <c r="D395" s="5" t="n"/>
      <c r="E395" s="15" t="n"/>
      <c r="F395" s="5" t="n"/>
      <c r="G395" s="13" t="n"/>
      <c r="H395" s="6">
        <f>IF(C395&amp;""="","",IFERROR(INDEX('المرضى'!$B$6:$B$205,MATCH(C395&amp;"",'المرضى'!$A$6:$A$205,0))&amp;"","كود غير موجود"))</f>
        <v/>
      </c>
      <c r="I395" s="18">
        <f>IF(D395&amp;""="","",IFERROR(INDEX('الأسعار'!$B$6:$B$25,MATCH(D395&amp;"",'الأسعار'!$A$6:$A$25,0)),"سعر غير موجود"))</f>
        <v/>
      </c>
      <c r="J395" s="18">
        <f>IF(A395&amp;""="","",IF(AND(F395="حضر",ISNUMBER(I395)),I395,0))</f>
        <v/>
      </c>
      <c r="K395" s="17">
        <f>IF(ISNUMBER(A395),IF(ISNUMBER(B395),HOUR(B395)*60+MINUTE(B395),0),"")</f>
        <v/>
      </c>
      <c r="L395" s="17">
        <f>IF(AND(ISNUMBER(A395),A395='الإعدادات'!$B$4),COUNTIFS($A$6:$A$1005,'الإعدادات'!$B$4,$K$6:$K$1005,"&lt;"&amp;K395)+COUNTIFS($A$6:A395,'الإعدادات'!$B$4,$K$6:K395,K395),"")</f>
        <v/>
      </c>
      <c r="M395" s="21">
        <f>IF(AND(C395&amp;""&lt;&gt;"",ISNUMBER(G395)),IF(COUNTIFS($C$6:$C$1005,C395&amp;"",$G$6:$G$1005,"&gt;"&amp;G395)=0,1,0),"")</f>
        <v/>
      </c>
      <c r="N395" s="21">
        <f>IF(AND(C395&amp;""&lt;&gt;"",F395="حضر",ISNUMBER(A395)),IF(COUNTIFS($C$6:$C$1005,C395&amp;"",$F$6:$F$1005,"حضر",$A$6:$A$1005,"&gt;"&amp;A395)=0,1,0),"")</f>
        <v/>
      </c>
    </row>
    <row r="396">
      <c r="A396" s="13" t="n"/>
      <c r="B396" s="20" t="n"/>
      <c r="C396" s="5" t="n"/>
      <c r="D396" s="5" t="n"/>
      <c r="E396" s="15" t="n"/>
      <c r="F396" s="5" t="n"/>
      <c r="G396" s="13" t="n"/>
      <c r="H396" s="6">
        <f>IF(C396&amp;""="","",IFERROR(INDEX('المرضى'!$B$6:$B$205,MATCH(C396&amp;"",'المرضى'!$A$6:$A$205,0))&amp;"","كود غير موجود"))</f>
        <v/>
      </c>
      <c r="I396" s="18">
        <f>IF(D396&amp;""="","",IFERROR(INDEX('الأسعار'!$B$6:$B$25,MATCH(D396&amp;"",'الأسعار'!$A$6:$A$25,0)),"سعر غير موجود"))</f>
        <v/>
      </c>
      <c r="J396" s="18">
        <f>IF(A396&amp;""="","",IF(AND(F396="حضر",ISNUMBER(I396)),I396,0))</f>
        <v/>
      </c>
      <c r="K396" s="17">
        <f>IF(ISNUMBER(A396),IF(ISNUMBER(B396),HOUR(B396)*60+MINUTE(B396),0),"")</f>
        <v/>
      </c>
      <c r="L396" s="17">
        <f>IF(AND(ISNUMBER(A396),A396='الإعدادات'!$B$4),COUNTIFS($A$6:$A$1005,'الإعدادات'!$B$4,$K$6:$K$1005,"&lt;"&amp;K396)+COUNTIFS($A$6:A396,'الإعدادات'!$B$4,$K$6:K396,K396),"")</f>
        <v/>
      </c>
      <c r="M396" s="21">
        <f>IF(AND(C396&amp;""&lt;&gt;"",ISNUMBER(G396)),IF(COUNTIFS($C$6:$C$1005,C396&amp;"",$G$6:$G$1005,"&gt;"&amp;G396)=0,1,0),"")</f>
        <v/>
      </c>
      <c r="N396" s="21">
        <f>IF(AND(C396&amp;""&lt;&gt;"",F396="حضر",ISNUMBER(A396)),IF(COUNTIFS($C$6:$C$1005,C396&amp;"",$F$6:$F$1005,"حضر",$A$6:$A$1005,"&gt;"&amp;A396)=0,1,0),"")</f>
        <v/>
      </c>
    </row>
    <row r="397">
      <c r="A397" s="13" t="n"/>
      <c r="B397" s="20" t="n"/>
      <c r="C397" s="5" t="n"/>
      <c r="D397" s="5" t="n"/>
      <c r="E397" s="15" t="n"/>
      <c r="F397" s="5" t="n"/>
      <c r="G397" s="13" t="n"/>
      <c r="H397" s="6">
        <f>IF(C397&amp;""="","",IFERROR(INDEX('المرضى'!$B$6:$B$205,MATCH(C397&amp;"",'المرضى'!$A$6:$A$205,0))&amp;"","كود غير موجود"))</f>
        <v/>
      </c>
      <c r="I397" s="18">
        <f>IF(D397&amp;""="","",IFERROR(INDEX('الأسعار'!$B$6:$B$25,MATCH(D397&amp;"",'الأسعار'!$A$6:$A$25,0)),"سعر غير موجود"))</f>
        <v/>
      </c>
      <c r="J397" s="18">
        <f>IF(A397&amp;""="","",IF(AND(F397="حضر",ISNUMBER(I397)),I397,0))</f>
        <v/>
      </c>
      <c r="K397" s="17">
        <f>IF(ISNUMBER(A397),IF(ISNUMBER(B397),HOUR(B397)*60+MINUTE(B397),0),"")</f>
        <v/>
      </c>
      <c r="L397" s="17">
        <f>IF(AND(ISNUMBER(A397),A397='الإعدادات'!$B$4),COUNTIFS($A$6:$A$1005,'الإعدادات'!$B$4,$K$6:$K$1005,"&lt;"&amp;K397)+COUNTIFS($A$6:A397,'الإعدادات'!$B$4,$K$6:K397,K397),"")</f>
        <v/>
      </c>
      <c r="M397" s="21">
        <f>IF(AND(C397&amp;""&lt;&gt;"",ISNUMBER(G397)),IF(COUNTIFS($C$6:$C$1005,C397&amp;"",$G$6:$G$1005,"&gt;"&amp;G397)=0,1,0),"")</f>
        <v/>
      </c>
      <c r="N397" s="21">
        <f>IF(AND(C397&amp;""&lt;&gt;"",F397="حضر",ISNUMBER(A397)),IF(COUNTIFS($C$6:$C$1005,C397&amp;"",$F$6:$F$1005,"حضر",$A$6:$A$1005,"&gt;"&amp;A397)=0,1,0),"")</f>
        <v/>
      </c>
    </row>
    <row r="398">
      <c r="A398" s="13" t="n"/>
      <c r="B398" s="20" t="n"/>
      <c r="C398" s="5" t="n"/>
      <c r="D398" s="5" t="n"/>
      <c r="E398" s="15" t="n"/>
      <c r="F398" s="5" t="n"/>
      <c r="G398" s="13" t="n"/>
      <c r="H398" s="6">
        <f>IF(C398&amp;""="","",IFERROR(INDEX('المرضى'!$B$6:$B$205,MATCH(C398&amp;"",'المرضى'!$A$6:$A$205,0))&amp;"","كود غير موجود"))</f>
        <v/>
      </c>
      <c r="I398" s="18">
        <f>IF(D398&amp;""="","",IFERROR(INDEX('الأسعار'!$B$6:$B$25,MATCH(D398&amp;"",'الأسعار'!$A$6:$A$25,0)),"سعر غير موجود"))</f>
        <v/>
      </c>
      <c r="J398" s="18">
        <f>IF(A398&amp;""="","",IF(AND(F398="حضر",ISNUMBER(I398)),I398,0))</f>
        <v/>
      </c>
      <c r="K398" s="17">
        <f>IF(ISNUMBER(A398),IF(ISNUMBER(B398),HOUR(B398)*60+MINUTE(B398),0),"")</f>
        <v/>
      </c>
      <c r="L398" s="17">
        <f>IF(AND(ISNUMBER(A398),A398='الإعدادات'!$B$4),COUNTIFS($A$6:$A$1005,'الإعدادات'!$B$4,$K$6:$K$1005,"&lt;"&amp;K398)+COUNTIFS($A$6:A398,'الإعدادات'!$B$4,$K$6:K398,K398),"")</f>
        <v/>
      </c>
      <c r="M398" s="21">
        <f>IF(AND(C398&amp;""&lt;&gt;"",ISNUMBER(G398)),IF(COUNTIFS($C$6:$C$1005,C398&amp;"",$G$6:$G$1005,"&gt;"&amp;G398)=0,1,0),"")</f>
        <v/>
      </c>
      <c r="N398" s="21">
        <f>IF(AND(C398&amp;""&lt;&gt;"",F398="حضر",ISNUMBER(A398)),IF(COUNTIFS($C$6:$C$1005,C398&amp;"",$F$6:$F$1005,"حضر",$A$6:$A$1005,"&gt;"&amp;A398)=0,1,0),"")</f>
        <v/>
      </c>
    </row>
    <row r="399">
      <c r="A399" s="13" t="n"/>
      <c r="B399" s="20" t="n"/>
      <c r="C399" s="5" t="n"/>
      <c r="D399" s="5" t="n"/>
      <c r="E399" s="15" t="n"/>
      <c r="F399" s="5" t="n"/>
      <c r="G399" s="13" t="n"/>
      <c r="H399" s="6">
        <f>IF(C399&amp;""="","",IFERROR(INDEX('المرضى'!$B$6:$B$205,MATCH(C399&amp;"",'المرضى'!$A$6:$A$205,0))&amp;"","كود غير موجود"))</f>
        <v/>
      </c>
      <c r="I399" s="18">
        <f>IF(D399&amp;""="","",IFERROR(INDEX('الأسعار'!$B$6:$B$25,MATCH(D399&amp;"",'الأسعار'!$A$6:$A$25,0)),"سعر غير موجود"))</f>
        <v/>
      </c>
      <c r="J399" s="18">
        <f>IF(A399&amp;""="","",IF(AND(F399="حضر",ISNUMBER(I399)),I399,0))</f>
        <v/>
      </c>
      <c r="K399" s="17">
        <f>IF(ISNUMBER(A399),IF(ISNUMBER(B399),HOUR(B399)*60+MINUTE(B399),0),"")</f>
        <v/>
      </c>
      <c r="L399" s="17">
        <f>IF(AND(ISNUMBER(A399),A399='الإعدادات'!$B$4),COUNTIFS($A$6:$A$1005,'الإعدادات'!$B$4,$K$6:$K$1005,"&lt;"&amp;K399)+COUNTIFS($A$6:A399,'الإعدادات'!$B$4,$K$6:K399,K399),"")</f>
        <v/>
      </c>
      <c r="M399" s="21">
        <f>IF(AND(C399&amp;""&lt;&gt;"",ISNUMBER(G399)),IF(COUNTIFS($C$6:$C$1005,C399&amp;"",$G$6:$G$1005,"&gt;"&amp;G399)=0,1,0),"")</f>
        <v/>
      </c>
      <c r="N399" s="21">
        <f>IF(AND(C399&amp;""&lt;&gt;"",F399="حضر",ISNUMBER(A399)),IF(COUNTIFS($C$6:$C$1005,C399&amp;"",$F$6:$F$1005,"حضر",$A$6:$A$1005,"&gt;"&amp;A399)=0,1,0),"")</f>
        <v/>
      </c>
    </row>
    <row r="400">
      <c r="A400" s="13" t="n"/>
      <c r="B400" s="20" t="n"/>
      <c r="C400" s="5" t="n"/>
      <c r="D400" s="5" t="n"/>
      <c r="E400" s="15" t="n"/>
      <c r="F400" s="5" t="n"/>
      <c r="G400" s="13" t="n"/>
      <c r="H400" s="6">
        <f>IF(C400&amp;""="","",IFERROR(INDEX('المرضى'!$B$6:$B$205,MATCH(C400&amp;"",'المرضى'!$A$6:$A$205,0))&amp;"","كود غير موجود"))</f>
        <v/>
      </c>
      <c r="I400" s="18">
        <f>IF(D400&amp;""="","",IFERROR(INDEX('الأسعار'!$B$6:$B$25,MATCH(D400&amp;"",'الأسعار'!$A$6:$A$25,0)),"سعر غير موجود"))</f>
        <v/>
      </c>
      <c r="J400" s="18">
        <f>IF(A400&amp;""="","",IF(AND(F400="حضر",ISNUMBER(I400)),I400,0))</f>
        <v/>
      </c>
      <c r="K400" s="17">
        <f>IF(ISNUMBER(A400),IF(ISNUMBER(B400),HOUR(B400)*60+MINUTE(B400),0),"")</f>
        <v/>
      </c>
      <c r="L400" s="17">
        <f>IF(AND(ISNUMBER(A400),A400='الإعدادات'!$B$4),COUNTIFS($A$6:$A$1005,'الإعدادات'!$B$4,$K$6:$K$1005,"&lt;"&amp;K400)+COUNTIFS($A$6:A400,'الإعدادات'!$B$4,$K$6:K400,K400),"")</f>
        <v/>
      </c>
      <c r="M400" s="21">
        <f>IF(AND(C400&amp;""&lt;&gt;"",ISNUMBER(G400)),IF(COUNTIFS($C$6:$C$1005,C400&amp;"",$G$6:$G$1005,"&gt;"&amp;G400)=0,1,0),"")</f>
        <v/>
      </c>
      <c r="N400" s="21">
        <f>IF(AND(C400&amp;""&lt;&gt;"",F400="حضر",ISNUMBER(A400)),IF(COUNTIFS($C$6:$C$1005,C400&amp;"",$F$6:$F$1005,"حضر",$A$6:$A$1005,"&gt;"&amp;A400)=0,1,0),"")</f>
        <v/>
      </c>
    </row>
    <row r="401">
      <c r="A401" s="13" t="n"/>
      <c r="B401" s="20" t="n"/>
      <c r="C401" s="5" t="n"/>
      <c r="D401" s="5" t="n"/>
      <c r="E401" s="15" t="n"/>
      <c r="F401" s="5" t="n"/>
      <c r="G401" s="13" t="n"/>
      <c r="H401" s="6">
        <f>IF(C401&amp;""="","",IFERROR(INDEX('المرضى'!$B$6:$B$205,MATCH(C401&amp;"",'المرضى'!$A$6:$A$205,0))&amp;"","كود غير موجود"))</f>
        <v/>
      </c>
      <c r="I401" s="18">
        <f>IF(D401&amp;""="","",IFERROR(INDEX('الأسعار'!$B$6:$B$25,MATCH(D401&amp;"",'الأسعار'!$A$6:$A$25,0)),"سعر غير موجود"))</f>
        <v/>
      </c>
      <c r="J401" s="18">
        <f>IF(A401&amp;""="","",IF(AND(F401="حضر",ISNUMBER(I401)),I401,0))</f>
        <v/>
      </c>
      <c r="K401" s="17">
        <f>IF(ISNUMBER(A401),IF(ISNUMBER(B401),HOUR(B401)*60+MINUTE(B401),0),"")</f>
        <v/>
      </c>
      <c r="L401" s="17">
        <f>IF(AND(ISNUMBER(A401),A401='الإعدادات'!$B$4),COUNTIFS($A$6:$A$1005,'الإعدادات'!$B$4,$K$6:$K$1005,"&lt;"&amp;K401)+COUNTIFS($A$6:A401,'الإعدادات'!$B$4,$K$6:K401,K401),"")</f>
        <v/>
      </c>
      <c r="M401" s="21">
        <f>IF(AND(C401&amp;""&lt;&gt;"",ISNUMBER(G401)),IF(COUNTIFS($C$6:$C$1005,C401&amp;"",$G$6:$G$1005,"&gt;"&amp;G401)=0,1,0),"")</f>
        <v/>
      </c>
      <c r="N401" s="21">
        <f>IF(AND(C401&amp;""&lt;&gt;"",F401="حضر",ISNUMBER(A401)),IF(COUNTIFS($C$6:$C$1005,C401&amp;"",$F$6:$F$1005,"حضر",$A$6:$A$1005,"&gt;"&amp;A401)=0,1,0),"")</f>
        <v/>
      </c>
    </row>
    <row r="402">
      <c r="A402" s="13" t="n"/>
      <c r="B402" s="20" t="n"/>
      <c r="C402" s="5" t="n"/>
      <c r="D402" s="5" t="n"/>
      <c r="E402" s="15" t="n"/>
      <c r="F402" s="5" t="n"/>
      <c r="G402" s="13" t="n"/>
      <c r="H402" s="6">
        <f>IF(C402&amp;""="","",IFERROR(INDEX('المرضى'!$B$6:$B$205,MATCH(C402&amp;"",'المرضى'!$A$6:$A$205,0))&amp;"","كود غير موجود"))</f>
        <v/>
      </c>
      <c r="I402" s="18">
        <f>IF(D402&amp;""="","",IFERROR(INDEX('الأسعار'!$B$6:$B$25,MATCH(D402&amp;"",'الأسعار'!$A$6:$A$25,0)),"سعر غير موجود"))</f>
        <v/>
      </c>
      <c r="J402" s="18">
        <f>IF(A402&amp;""="","",IF(AND(F402="حضر",ISNUMBER(I402)),I402,0))</f>
        <v/>
      </c>
      <c r="K402" s="17">
        <f>IF(ISNUMBER(A402),IF(ISNUMBER(B402),HOUR(B402)*60+MINUTE(B402),0),"")</f>
        <v/>
      </c>
      <c r="L402" s="17">
        <f>IF(AND(ISNUMBER(A402),A402='الإعدادات'!$B$4),COUNTIFS($A$6:$A$1005,'الإعدادات'!$B$4,$K$6:$K$1005,"&lt;"&amp;K402)+COUNTIFS($A$6:A402,'الإعدادات'!$B$4,$K$6:K402,K402),"")</f>
        <v/>
      </c>
      <c r="M402" s="21">
        <f>IF(AND(C402&amp;""&lt;&gt;"",ISNUMBER(G402)),IF(COUNTIFS($C$6:$C$1005,C402&amp;"",$G$6:$G$1005,"&gt;"&amp;G402)=0,1,0),"")</f>
        <v/>
      </c>
      <c r="N402" s="21">
        <f>IF(AND(C402&amp;""&lt;&gt;"",F402="حضر",ISNUMBER(A402)),IF(COUNTIFS($C$6:$C$1005,C402&amp;"",$F$6:$F$1005,"حضر",$A$6:$A$1005,"&gt;"&amp;A402)=0,1,0),"")</f>
        <v/>
      </c>
    </row>
    <row r="403">
      <c r="A403" s="13" t="n"/>
      <c r="B403" s="20" t="n"/>
      <c r="C403" s="5" t="n"/>
      <c r="D403" s="5" t="n"/>
      <c r="E403" s="15" t="n"/>
      <c r="F403" s="5" t="n"/>
      <c r="G403" s="13" t="n"/>
      <c r="H403" s="6">
        <f>IF(C403&amp;""="","",IFERROR(INDEX('المرضى'!$B$6:$B$205,MATCH(C403&amp;"",'المرضى'!$A$6:$A$205,0))&amp;"","كود غير موجود"))</f>
        <v/>
      </c>
      <c r="I403" s="18">
        <f>IF(D403&amp;""="","",IFERROR(INDEX('الأسعار'!$B$6:$B$25,MATCH(D403&amp;"",'الأسعار'!$A$6:$A$25,0)),"سعر غير موجود"))</f>
        <v/>
      </c>
      <c r="J403" s="18">
        <f>IF(A403&amp;""="","",IF(AND(F403="حضر",ISNUMBER(I403)),I403,0))</f>
        <v/>
      </c>
      <c r="K403" s="17">
        <f>IF(ISNUMBER(A403),IF(ISNUMBER(B403),HOUR(B403)*60+MINUTE(B403),0),"")</f>
        <v/>
      </c>
      <c r="L403" s="17">
        <f>IF(AND(ISNUMBER(A403),A403='الإعدادات'!$B$4),COUNTIFS($A$6:$A$1005,'الإعدادات'!$B$4,$K$6:$K$1005,"&lt;"&amp;K403)+COUNTIFS($A$6:A403,'الإعدادات'!$B$4,$K$6:K403,K403),"")</f>
        <v/>
      </c>
      <c r="M403" s="21">
        <f>IF(AND(C403&amp;""&lt;&gt;"",ISNUMBER(G403)),IF(COUNTIFS($C$6:$C$1005,C403&amp;"",$G$6:$G$1005,"&gt;"&amp;G403)=0,1,0),"")</f>
        <v/>
      </c>
      <c r="N403" s="21">
        <f>IF(AND(C403&amp;""&lt;&gt;"",F403="حضر",ISNUMBER(A403)),IF(COUNTIFS($C$6:$C$1005,C403&amp;"",$F$6:$F$1005,"حضر",$A$6:$A$1005,"&gt;"&amp;A403)=0,1,0),"")</f>
        <v/>
      </c>
    </row>
    <row r="404">
      <c r="A404" s="13" t="n"/>
      <c r="B404" s="20" t="n"/>
      <c r="C404" s="5" t="n"/>
      <c r="D404" s="5" t="n"/>
      <c r="E404" s="15" t="n"/>
      <c r="F404" s="5" t="n"/>
      <c r="G404" s="13" t="n"/>
      <c r="H404" s="6">
        <f>IF(C404&amp;""="","",IFERROR(INDEX('المرضى'!$B$6:$B$205,MATCH(C404&amp;"",'المرضى'!$A$6:$A$205,0))&amp;"","كود غير موجود"))</f>
        <v/>
      </c>
      <c r="I404" s="18">
        <f>IF(D404&amp;""="","",IFERROR(INDEX('الأسعار'!$B$6:$B$25,MATCH(D404&amp;"",'الأسعار'!$A$6:$A$25,0)),"سعر غير موجود"))</f>
        <v/>
      </c>
      <c r="J404" s="18">
        <f>IF(A404&amp;""="","",IF(AND(F404="حضر",ISNUMBER(I404)),I404,0))</f>
        <v/>
      </c>
      <c r="K404" s="17">
        <f>IF(ISNUMBER(A404),IF(ISNUMBER(B404),HOUR(B404)*60+MINUTE(B404),0),"")</f>
        <v/>
      </c>
      <c r="L404" s="17">
        <f>IF(AND(ISNUMBER(A404),A404='الإعدادات'!$B$4),COUNTIFS($A$6:$A$1005,'الإعدادات'!$B$4,$K$6:$K$1005,"&lt;"&amp;K404)+COUNTIFS($A$6:A404,'الإعدادات'!$B$4,$K$6:K404,K404),"")</f>
        <v/>
      </c>
      <c r="M404" s="21">
        <f>IF(AND(C404&amp;""&lt;&gt;"",ISNUMBER(G404)),IF(COUNTIFS($C$6:$C$1005,C404&amp;"",$G$6:$G$1005,"&gt;"&amp;G404)=0,1,0),"")</f>
        <v/>
      </c>
      <c r="N404" s="21">
        <f>IF(AND(C404&amp;""&lt;&gt;"",F404="حضر",ISNUMBER(A404)),IF(COUNTIFS($C$6:$C$1005,C404&amp;"",$F$6:$F$1005,"حضر",$A$6:$A$1005,"&gt;"&amp;A404)=0,1,0),"")</f>
        <v/>
      </c>
    </row>
    <row r="405">
      <c r="A405" s="13" t="n"/>
      <c r="B405" s="20" t="n"/>
      <c r="C405" s="5" t="n"/>
      <c r="D405" s="5" t="n"/>
      <c r="E405" s="15" t="n"/>
      <c r="F405" s="5" t="n"/>
      <c r="G405" s="13" t="n"/>
      <c r="H405" s="6">
        <f>IF(C405&amp;""="","",IFERROR(INDEX('المرضى'!$B$6:$B$205,MATCH(C405&amp;"",'المرضى'!$A$6:$A$205,0))&amp;"","كود غير موجود"))</f>
        <v/>
      </c>
      <c r="I405" s="18">
        <f>IF(D405&amp;""="","",IFERROR(INDEX('الأسعار'!$B$6:$B$25,MATCH(D405&amp;"",'الأسعار'!$A$6:$A$25,0)),"سعر غير موجود"))</f>
        <v/>
      </c>
      <c r="J405" s="18">
        <f>IF(A405&amp;""="","",IF(AND(F405="حضر",ISNUMBER(I405)),I405,0))</f>
        <v/>
      </c>
      <c r="K405" s="17">
        <f>IF(ISNUMBER(A405),IF(ISNUMBER(B405),HOUR(B405)*60+MINUTE(B405),0),"")</f>
        <v/>
      </c>
      <c r="L405" s="17">
        <f>IF(AND(ISNUMBER(A405),A405='الإعدادات'!$B$4),COUNTIFS($A$6:$A$1005,'الإعدادات'!$B$4,$K$6:$K$1005,"&lt;"&amp;K405)+COUNTIFS($A$6:A405,'الإعدادات'!$B$4,$K$6:K405,K405),"")</f>
        <v/>
      </c>
      <c r="M405" s="21">
        <f>IF(AND(C405&amp;""&lt;&gt;"",ISNUMBER(G405)),IF(COUNTIFS($C$6:$C$1005,C405&amp;"",$G$6:$G$1005,"&gt;"&amp;G405)=0,1,0),"")</f>
        <v/>
      </c>
      <c r="N405" s="21">
        <f>IF(AND(C405&amp;""&lt;&gt;"",F405="حضر",ISNUMBER(A405)),IF(COUNTIFS($C$6:$C$1005,C405&amp;"",$F$6:$F$1005,"حضر",$A$6:$A$1005,"&gt;"&amp;A405)=0,1,0),"")</f>
        <v/>
      </c>
    </row>
    <row r="406">
      <c r="A406" s="13" t="n"/>
      <c r="B406" s="20" t="n"/>
      <c r="C406" s="5" t="n"/>
      <c r="D406" s="5" t="n"/>
      <c r="E406" s="15" t="n"/>
      <c r="F406" s="5" t="n"/>
      <c r="G406" s="13" t="n"/>
      <c r="H406" s="6">
        <f>IF(C406&amp;""="","",IFERROR(INDEX('المرضى'!$B$6:$B$205,MATCH(C406&amp;"",'المرضى'!$A$6:$A$205,0))&amp;"","كود غير موجود"))</f>
        <v/>
      </c>
      <c r="I406" s="18">
        <f>IF(D406&amp;""="","",IFERROR(INDEX('الأسعار'!$B$6:$B$25,MATCH(D406&amp;"",'الأسعار'!$A$6:$A$25,0)),"سعر غير موجود"))</f>
        <v/>
      </c>
      <c r="J406" s="18">
        <f>IF(A406&amp;""="","",IF(AND(F406="حضر",ISNUMBER(I406)),I406,0))</f>
        <v/>
      </c>
      <c r="K406" s="17">
        <f>IF(ISNUMBER(A406),IF(ISNUMBER(B406),HOUR(B406)*60+MINUTE(B406),0),"")</f>
        <v/>
      </c>
      <c r="L406" s="17">
        <f>IF(AND(ISNUMBER(A406),A406='الإعدادات'!$B$4),COUNTIFS($A$6:$A$1005,'الإعدادات'!$B$4,$K$6:$K$1005,"&lt;"&amp;K406)+COUNTIFS($A$6:A406,'الإعدادات'!$B$4,$K$6:K406,K406),"")</f>
        <v/>
      </c>
      <c r="M406" s="21">
        <f>IF(AND(C406&amp;""&lt;&gt;"",ISNUMBER(G406)),IF(COUNTIFS($C$6:$C$1005,C406&amp;"",$G$6:$G$1005,"&gt;"&amp;G406)=0,1,0),"")</f>
        <v/>
      </c>
      <c r="N406" s="21">
        <f>IF(AND(C406&amp;""&lt;&gt;"",F406="حضر",ISNUMBER(A406)),IF(COUNTIFS($C$6:$C$1005,C406&amp;"",$F$6:$F$1005,"حضر",$A$6:$A$1005,"&gt;"&amp;A406)=0,1,0),"")</f>
        <v/>
      </c>
    </row>
    <row r="407">
      <c r="A407" s="13" t="n"/>
      <c r="B407" s="20" t="n"/>
      <c r="C407" s="5" t="n"/>
      <c r="D407" s="5" t="n"/>
      <c r="E407" s="15" t="n"/>
      <c r="F407" s="5" t="n"/>
      <c r="G407" s="13" t="n"/>
      <c r="H407" s="6">
        <f>IF(C407&amp;""="","",IFERROR(INDEX('المرضى'!$B$6:$B$205,MATCH(C407&amp;"",'المرضى'!$A$6:$A$205,0))&amp;"","كود غير موجود"))</f>
        <v/>
      </c>
      <c r="I407" s="18">
        <f>IF(D407&amp;""="","",IFERROR(INDEX('الأسعار'!$B$6:$B$25,MATCH(D407&amp;"",'الأسعار'!$A$6:$A$25,0)),"سعر غير موجود"))</f>
        <v/>
      </c>
      <c r="J407" s="18">
        <f>IF(A407&amp;""="","",IF(AND(F407="حضر",ISNUMBER(I407)),I407,0))</f>
        <v/>
      </c>
      <c r="K407" s="17">
        <f>IF(ISNUMBER(A407),IF(ISNUMBER(B407),HOUR(B407)*60+MINUTE(B407),0),"")</f>
        <v/>
      </c>
      <c r="L407" s="17">
        <f>IF(AND(ISNUMBER(A407),A407='الإعدادات'!$B$4),COUNTIFS($A$6:$A$1005,'الإعدادات'!$B$4,$K$6:$K$1005,"&lt;"&amp;K407)+COUNTIFS($A$6:A407,'الإعدادات'!$B$4,$K$6:K407,K407),"")</f>
        <v/>
      </c>
      <c r="M407" s="21">
        <f>IF(AND(C407&amp;""&lt;&gt;"",ISNUMBER(G407)),IF(COUNTIFS($C$6:$C$1005,C407&amp;"",$G$6:$G$1005,"&gt;"&amp;G407)=0,1,0),"")</f>
        <v/>
      </c>
      <c r="N407" s="21">
        <f>IF(AND(C407&amp;""&lt;&gt;"",F407="حضر",ISNUMBER(A407)),IF(COUNTIFS($C$6:$C$1005,C407&amp;"",$F$6:$F$1005,"حضر",$A$6:$A$1005,"&gt;"&amp;A407)=0,1,0),"")</f>
        <v/>
      </c>
    </row>
    <row r="408">
      <c r="A408" s="13" t="n"/>
      <c r="B408" s="20" t="n"/>
      <c r="C408" s="5" t="n"/>
      <c r="D408" s="5" t="n"/>
      <c r="E408" s="15" t="n"/>
      <c r="F408" s="5" t="n"/>
      <c r="G408" s="13" t="n"/>
      <c r="H408" s="6">
        <f>IF(C408&amp;""="","",IFERROR(INDEX('المرضى'!$B$6:$B$205,MATCH(C408&amp;"",'المرضى'!$A$6:$A$205,0))&amp;"","كود غير موجود"))</f>
        <v/>
      </c>
      <c r="I408" s="18">
        <f>IF(D408&amp;""="","",IFERROR(INDEX('الأسعار'!$B$6:$B$25,MATCH(D408&amp;"",'الأسعار'!$A$6:$A$25,0)),"سعر غير موجود"))</f>
        <v/>
      </c>
      <c r="J408" s="18">
        <f>IF(A408&amp;""="","",IF(AND(F408="حضر",ISNUMBER(I408)),I408,0))</f>
        <v/>
      </c>
      <c r="K408" s="17">
        <f>IF(ISNUMBER(A408),IF(ISNUMBER(B408),HOUR(B408)*60+MINUTE(B408),0),"")</f>
        <v/>
      </c>
      <c r="L408" s="17">
        <f>IF(AND(ISNUMBER(A408),A408='الإعدادات'!$B$4),COUNTIFS($A$6:$A$1005,'الإعدادات'!$B$4,$K$6:$K$1005,"&lt;"&amp;K408)+COUNTIFS($A$6:A408,'الإعدادات'!$B$4,$K$6:K408,K408),"")</f>
        <v/>
      </c>
      <c r="M408" s="21">
        <f>IF(AND(C408&amp;""&lt;&gt;"",ISNUMBER(G408)),IF(COUNTIFS($C$6:$C$1005,C408&amp;"",$G$6:$G$1005,"&gt;"&amp;G408)=0,1,0),"")</f>
        <v/>
      </c>
      <c r="N408" s="21">
        <f>IF(AND(C408&amp;""&lt;&gt;"",F408="حضر",ISNUMBER(A408)),IF(COUNTIFS($C$6:$C$1005,C408&amp;"",$F$6:$F$1005,"حضر",$A$6:$A$1005,"&gt;"&amp;A408)=0,1,0),"")</f>
        <v/>
      </c>
    </row>
    <row r="409">
      <c r="A409" s="13" t="n"/>
      <c r="B409" s="20" t="n"/>
      <c r="C409" s="5" t="n"/>
      <c r="D409" s="5" t="n"/>
      <c r="E409" s="15" t="n"/>
      <c r="F409" s="5" t="n"/>
      <c r="G409" s="13" t="n"/>
      <c r="H409" s="6">
        <f>IF(C409&amp;""="","",IFERROR(INDEX('المرضى'!$B$6:$B$205,MATCH(C409&amp;"",'المرضى'!$A$6:$A$205,0))&amp;"","كود غير موجود"))</f>
        <v/>
      </c>
      <c r="I409" s="18">
        <f>IF(D409&amp;""="","",IFERROR(INDEX('الأسعار'!$B$6:$B$25,MATCH(D409&amp;"",'الأسعار'!$A$6:$A$25,0)),"سعر غير موجود"))</f>
        <v/>
      </c>
      <c r="J409" s="18">
        <f>IF(A409&amp;""="","",IF(AND(F409="حضر",ISNUMBER(I409)),I409,0))</f>
        <v/>
      </c>
      <c r="K409" s="17">
        <f>IF(ISNUMBER(A409),IF(ISNUMBER(B409),HOUR(B409)*60+MINUTE(B409),0),"")</f>
        <v/>
      </c>
      <c r="L409" s="17">
        <f>IF(AND(ISNUMBER(A409),A409='الإعدادات'!$B$4),COUNTIFS($A$6:$A$1005,'الإعدادات'!$B$4,$K$6:$K$1005,"&lt;"&amp;K409)+COUNTIFS($A$6:A409,'الإعدادات'!$B$4,$K$6:K409,K409),"")</f>
        <v/>
      </c>
      <c r="M409" s="21">
        <f>IF(AND(C409&amp;""&lt;&gt;"",ISNUMBER(G409)),IF(COUNTIFS($C$6:$C$1005,C409&amp;"",$G$6:$G$1005,"&gt;"&amp;G409)=0,1,0),"")</f>
        <v/>
      </c>
      <c r="N409" s="21">
        <f>IF(AND(C409&amp;""&lt;&gt;"",F409="حضر",ISNUMBER(A409)),IF(COUNTIFS($C$6:$C$1005,C409&amp;"",$F$6:$F$1005,"حضر",$A$6:$A$1005,"&gt;"&amp;A409)=0,1,0),"")</f>
        <v/>
      </c>
    </row>
    <row r="410">
      <c r="A410" s="13" t="n"/>
      <c r="B410" s="20" t="n"/>
      <c r="C410" s="5" t="n"/>
      <c r="D410" s="5" t="n"/>
      <c r="E410" s="15" t="n"/>
      <c r="F410" s="5" t="n"/>
      <c r="G410" s="13" t="n"/>
      <c r="H410" s="6">
        <f>IF(C410&amp;""="","",IFERROR(INDEX('المرضى'!$B$6:$B$205,MATCH(C410&amp;"",'المرضى'!$A$6:$A$205,0))&amp;"","كود غير موجود"))</f>
        <v/>
      </c>
      <c r="I410" s="18">
        <f>IF(D410&amp;""="","",IFERROR(INDEX('الأسعار'!$B$6:$B$25,MATCH(D410&amp;"",'الأسعار'!$A$6:$A$25,0)),"سعر غير موجود"))</f>
        <v/>
      </c>
      <c r="J410" s="18">
        <f>IF(A410&amp;""="","",IF(AND(F410="حضر",ISNUMBER(I410)),I410,0))</f>
        <v/>
      </c>
      <c r="K410" s="17">
        <f>IF(ISNUMBER(A410),IF(ISNUMBER(B410),HOUR(B410)*60+MINUTE(B410),0),"")</f>
        <v/>
      </c>
      <c r="L410" s="17">
        <f>IF(AND(ISNUMBER(A410),A410='الإعدادات'!$B$4),COUNTIFS($A$6:$A$1005,'الإعدادات'!$B$4,$K$6:$K$1005,"&lt;"&amp;K410)+COUNTIFS($A$6:A410,'الإعدادات'!$B$4,$K$6:K410,K410),"")</f>
        <v/>
      </c>
      <c r="M410" s="21">
        <f>IF(AND(C410&amp;""&lt;&gt;"",ISNUMBER(G410)),IF(COUNTIFS($C$6:$C$1005,C410&amp;"",$G$6:$G$1005,"&gt;"&amp;G410)=0,1,0),"")</f>
        <v/>
      </c>
      <c r="N410" s="21">
        <f>IF(AND(C410&amp;""&lt;&gt;"",F410="حضر",ISNUMBER(A410)),IF(COUNTIFS($C$6:$C$1005,C410&amp;"",$F$6:$F$1005,"حضر",$A$6:$A$1005,"&gt;"&amp;A410)=0,1,0),"")</f>
        <v/>
      </c>
    </row>
    <row r="411">
      <c r="A411" s="13" t="n"/>
      <c r="B411" s="20" t="n"/>
      <c r="C411" s="5" t="n"/>
      <c r="D411" s="5" t="n"/>
      <c r="E411" s="15" t="n"/>
      <c r="F411" s="5" t="n"/>
      <c r="G411" s="13" t="n"/>
      <c r="H411" s="6">
        <f>IF(C411&amp;""="","",IFERROR(INDEX('المرضى'!$B$6:$B$205,MATCH(C411&amp;"",'المرضى'!$A$6:$A$205,0))&amp;"","كود غير موجود"))</f>
        <v/>
      </c>
      <c r="I411" s="18">
        <f>IF(D411&amp;""="","",IFERROR(INDEX('الأسعار'!$B$6:$B$25,MATCH(D411&amp;"",'الأسعار'!$A$6:$A$25,0)),"سعر غير موجود"))</f>
        <v/>
      </c>
      <c r="J411" s="18">
        <f>IF(A411&amp;""="","",IF(AND(F411="حضر",ISNUMBER(I411)),I411,0))</f>
        <v/>
      </c>
      <c r="K411" s="17">
        <f>IF(ISNUMBER(A411),IF(ISNUMBER(B411),HOUR(B411)*60+MINUTE(B411),0),"")</f>
        <v/>
      </c>
      <c r="L411" s="17">
        <f>IF(AND(ISNUMBER(A411),A411='الإعدادات'!$B$4),COUNTIFS($A$6:$A$1005,'الإعدادات'!$B$4,$K$6:$K$1005,"&lt;"&amp;K411)+COUNTIFS($A$6:A411,'الإعدادات'!$B$4,$K$6:K411,K411),"")</f>
        <v/>
      </c>
      <c r="M411" s="21">
        <f>IF(AND(C411&amp;""&lt;&gt;"",ISNUMBER(G411)),IF(COUNTIFS($C$6:$C$1005,C411&amp;"",$G$6:$G$1005,"&gt;"&amp;G411)=0,1,0),"")</f>
        <v/>
      </c>
      <c r="N411" s="21">
        <f>IF(AND(C411&amp;""&lt;&gt;"",F411="حضر",ISNUMBER(A411)),IF(COUNTIFS($C$6:$C$1005,C411&amp;"",$F$6:$F$1005,"حضر",$A$6:$A$1005,"&gt;"&amp;A411)=0,1,0),"")</f>
        <v/>
      </c>
    </row>
    <row r="412">
      <c r="A412" s="13" t="n"/>
      <c r="B412" s="20" t="n"/>
      <c r="C412" s="5" t="n"/>
      <c r="D412" s="5" t="n"/>
      <c r="E412" s="15" t="n"/>
      <c r="F412" s="5" t="n"/>
      <c r="G412" s="13" t="n"/>
      <c r="H412" s="6">
        <f>IF(C412&amp;""="","",IFERROR(INDEX('المرضى'!$B$6:$B$205,MATCH(C412&amp;"",'المرضى'!$A$6:$A$205,0))&amp;"","كود غير موجود"))</f>
        <v/>
      </c>
      <c r="I412" s="18">
        <f>IF(D412&amp;""="","",IFERROR(INDEX('الأسعار'!$B$6:$B$25,MATCH(D412&amp;"",'الأسعار'!$A$6:$A$25,0)),"سعر غير موجود"))</f>
        <v/>
      </c>
      <c r="J412" s="18">
        <f>IF(A412&amp;""="","",IF(AND(F412="حضر",ISNUMBER(I412)),I412,0))</f>
        <v/>
      </c>
      <c r="K412" s="17">
        <f>IF(ISNUMBER(A412),IF(ISNUMBER(B412),HOUR(B412)*60+MINUTE(B412),0),"")</f>
        <v/>
      </c>
      <c r="L412" s="17">
        <f>IF(AND(ISNUMBER(A412),A412='الإعدادات'!$B$4),COUNTIFS($A$6:$A$1005,'الإعدادات'!$B$4,$K$6:$K$1005,"&lt;"&amp;K412)+COUNTIFS($A$6:A412,'الإعدادات'!$B$4,$K$6:K412,K412),"")</f>
        <v/>
      </c>
      <c r="M412" s="21">
        <f>IF(AND(C412&amp;""&lt;&gt;"",ISNUMBER(G412)),IF(COUNTIFS($C$6:$C$1005,C412&amp;"",$G$6:$G$1005,"&gt;"&amp;G412)=0,1,0),"")</f>
        <v/>
      </c>
      <c r="N412" s="21">
        <f>IF(AND(C412&amp;""&lt;&gt;"",F412="حضر",ISNUMBER(A412)),IF(COUNTIFS($C$6:$C$1005,C412&amp;"",$F$6:$F$1005,"حضر",$A$6:$A$1005,"&gt;"&amp;A412)=0,1,0),"")</f>
        <v/>
      </c>
    </row>
    <row r="413">
      <c r="A413" s="13" t="n"/>
      <c r="B413" s="20" t="n"/>
      <c r="C413" s="5" t="n"/>
      <c r="D413" s="5" t="n"/>
      <c r="E413" s="15" t="n"/>
      <c r="F413" s="5" t="n"/>
      <c r="G413" s="13" t="n"/>
      <c r="H413" s="6">
        <f>IF(C413&amp;""="","",IFERROR(INDEX('المرضى'!$B$6:$B$205,MATCH(C413&amp;"",'المرضى'!$A$6:$A$205,0))&amp;"","كود غير موجود"))</f>
        <v/>
      </c>
      <c r="I413" s="18">
        <f>IF(D413&amp;""="","",IFERROR(INDEX('الأسعار'!$B$6:$B$25,MATCH(D413&amp;"",'الأسعار'!$A$6:$A$25,0)),"سعر غير موجود"))</f>
        <v/>
      </c>
      <c r="J413" s="18">
        <f>IF(A413&amp;""="","",IF(AND(F413="حضر",ISNUMBER(I413)),I413,0))</f>
        <v/>
      </c>
      <c r="K413" s="17">
        <f>IF(ISNUMBER(A413),IF(ISNUMBER(B413),HOUR(B413)*60+MINUTE(B413),0),"")</f>
        <v/>
      </c>
      <c r="L413" s="17">
        <f>IF(AND(ISNUMBER(A413),A413='الإعدادات'!$B$4),COUNTIFS($A$6:$A$1005,'الإعدادات'!$B$4,$K$6:$K$1005,"&lt;"&amp;K413)+COUNTIFS($A$6:A413,'الإعدادات'!$B$4,$K$6:K413,K413),"")</f>
        <v/>
      </c>
      <c r="M413" s="21">
        <f>IF(AND(C413&amp;""&lt;&gt;"",ISNUMBER(G413)),IF(COUNTIFS($C$6:$C$1005,C413&amp;"",$G$6:$G$1005,"&gt;"&amp;G413)=0,1,0),"")</f>
        <v/>
      </c>
      <c r="N413" s="21">
        <f>IF(AND(C413&amp;""&lt;&gt;"",F413="حضر",ISNUMBER(A413)),IF(COUNTIFS($C$6:$C$1005,C413&amp;"",$F$6:$F$1005,"حضر",$A$6:$A$1005,"&gt;"&amp;A413)=0,1,0),"")</f>
        <v/>
      </c>
    </row>
    <row r="414">
      <c r="A414" s="13" t="n"/>
      <c r="B414" s="20" t="n"/>
      <c r="C414" s="5" t="n"/>
      <c r="D414" s="5" t="n"/>
      <c r="E414" s="15" t="n"/>
      <c r="F414" s="5" t="n"/>
      <c r="G414" s="13" t="n"/>
      <c r="H414" s="6">
        <f>IF(C414&amp;""="","",IFERROR(INDEX('المرضى'!$B$6:$B$205,MATCH(C414&amp;"",'المرضى'!$A$6:$A$205,0))&amp;"","كود غير موجود"))</f>
        <v/>
      </c>
      <c r="I414" s="18">
        <f>IF(D414&amp;""="","",IFERROR(INDEX('الأسعار'!$B$6:$B$25,MATCH(D414&amp;"",'الأسعار'!$A$6:$A$25,0)),"سعر غير موجود"))</f>
        <v/>
      </c>
      <c r="J414" s="18">
        <f>IF(A414&amp;""="","",IF(AND(F414="حضر",ISNUMBER(I414)),I414,0))</f>
        <v/>
      </c>
      <c r="K414" s="17">
        <f>IF(ISNUMBER(A414),IF(ISNUMBER(B414),HOUR(B414)*60+MINUTE(B414),0),"")</f>
        <v/>
      </c>
      <c r="L414" s="17">
        <f>IF(AND(ISNUMBER(A414),A414='الإعدادات'!$B$4),COUNTIFS($A$6:$A$1005,'الإعدادات'!$B$4,$K$6:$K$1005,"&lt;"&amp;K414)+COUNTIFS($A$6:A414,'الإعدادات'!$B$4,$K$6:K414,K414),"")</f>
        <v/>
      </c>
      <c r="M414" s="21">
        <f>IF(AND(C414&amp;""&lt;&gt;"",ISNUMBER(G414)),IF(COUNTIFS($C$6:$C$1005,C414&amp;"",$G$6:$G$1005,"&gt;"&amp;G414)=0,1,0),"")</f>
        <v/>
      </c>
      <c r="N414" s="21">
        <f>IF(AND(C414&amp;""&lt;&gt;"",F414="حضر",ISNUMBER(A414)),IF(COUNTIFS($C$6:$C$1005,C414&amp;"",$F$6:$F$1005,"حضر",$A$6:$A$1005,"&gt;"&amp;A414)=0,1,0),"")</f>
        <v/>
      </c>
    </row>
    <row r="415">
      <c r="A415" s="13" t="n"/>
      <c r="B415" s="20" t="n"/>
      <c r="C415" s="5" t="n"/>
      <c r="D415" s="5" t="n"/>
      <c r="E415" s="15" t="n"/>
      <c r="F415" s="5" t="n"/>
      <c r="G415" s="13" t="n"/>
      <c r="H415" s="6">
        <f>IF(C415&amp;""="","",IFERROR(INDEX('المرضى'!$B$6:$B$205,MATCH(C415&amp;"",'المرضى'!$A$6:$A$205,0))&amp;"","كود غير موجود"))</f>
        <v/>
      </c>
      <c r="I415" s="18">
        <f>IF(D415&amp;""="","",IFERROR(INDEX('الأسعار'!$B$6:$B$25,MATCH(D415&amp;"",'الأسعار'!$A$6:$A$25,0)),"سعر غير موجود"))</f>
        <v/>
      </c>
      <c r="J415" s="18">
        <f>IF(A415&amp;""="","",IF(AND(F415="حضر",ISNUMBER(I415)),I415,0))</f>
        <v/>
      </c>
      <c r="K415" s="17">
        <f>IF(ISNUMBER(A415),IF(ISNUMBER(B415),HOUR(B415)*60+MINUTE(B415),0),"")</f>
        <v/>
      </c>
      <c r="L415" s="17">
        <f>IF(AND(ISNUMBER(A415),A415='الإعدادات'!$B$4),COUNTIFS($A$6:$A$1005,'الإعدادات'!$B$4,$K$6:$K$1005,"&lt;"&amp;K415)+COUNTIFS($A$6:A415,'الإعدادات'!$B$4,$K$6:K415,K415),"")</f>
        <v/>
      </c>
      <c r="M415" s="21">
        <f>IF(AND(C415&amp;""&lt;&gt;"",ISNUMBER(G415)),IF(COUNTIFS($C$6:$C$1005,C415&amp;"",$G$6:$G$1005,"&gt;"&amp;G415)=0,1,0),"")</f>
        <v/>
      </c>
      <c r="N415" s="21">
        <f>IF(AND(C415&amp;""&lt;&gt;"",F415="حضر",ISNUMBER(A415)),IF(COUNTIFS($C$6:$C$1005,C415&amp;"",$F$6:$F$1005,"حضر",$A$6:$A$1005,"&gt;"&amp;A415)=0,1,0),"")</f>
        <v/>
      </c>
    </row>
    <row r="416">
      <c r="A416" s="13" t="n"/>
      <c r="B416" s="20" t="n"/>
      <c r="C416" s="5" t="n"/>
      <c r="D416" s="5" t="n"/>
      <c r="E416" s="15" t="n"/>
      <c r="F416" s="5" t="n"/>
      <c r="G416" s="13" t="n"/>
      <c r="H416" s="6">
        <f>IF(C416&amp;""="","",IFERROR(INDEX('المرضى'!$B$6:$B$205,MATCH(C416&amp;"",'المرضى'!$A$6:$A$205,0))&amp;"","كود غير موجود"))</f>
        <v/>
      </c>
      <c r="I416" s="18">
        <f>IF(D416&amp;""="","",IFERROR(INDEX('الأسعار'!$B$6:$B$25,MATCH(D416&amp;"",'الأسعار'!$A$6:$A$25,0)),"سعر غير موجود"))</f>
        <v/>
      </c>
      <c r="J416" s="18">
        <f>IF(A416&amp;""="","",IF(AND(F416="حضر",ISNUMBER(I416)),I416,0))</f>
        <v/>
      </c>
      <c r="K416" s="17">
        <f>IF(ISNUMBER(A416),IF(ISNUMBER(B416),HOUR(B416)*60+MINUTE(B416),0),"")</f>
        <v/>
      </c>
      <c r="L416" s="17">
        <f>IF(AND(ISNUMBER(A416),A416='الإعدادات'!$B$4),COUNTIFS($A$6:$A$1005,'الإعدادات'!$B$4,$K$6:$K$1005,"&lt;"&amp;K416)+COUNTIFS($A$6:A416,'الإعدادات'!$B$4,$K$6:K416,K416),"")</f>
        <v/>
      </c>
      <c r="M416" s="21">
        <f>IF(AND(C416&amp;""&lt;&gt;"",ISNUMBER(G416)),IF(COUNTIFS($C$6:$C$1005,C416&amp;"",$G$6:$G$1005,"&gt;"&amp;G416)=0,1,0),"")</f>
        <v/>
      </c>
      <c r="N416" s="21">
        <f>IF(AND(C416&amp;""&lt;&gt;"",F416="حضر",ISNUMBER(A416)),IF(COUNTIFS($C$6:$C$1005,C416&amp;"",$F$6:$F$1005,"حضر",$A$6:$A$1005,"&gt;"&amp;A416)=0,1,0),"")</f>
        <v/>
      </c>
    </row>
    <row r="417">
      <c r="A417" s="13" t="n"/>
      <c r="B417" s="20" t="n"/>
      <c r="C417" s="5" t="n"/>
      <c r="D417" s="5" t="n"/>
      <c r="E417" s="15" t="n"/>
      <c r="F417" s="5" t="n"/>
      <c r="G417" s="13" t="n"/>
      <c r="H417" s="6">
        <f>IF(C417&amp;""="","",IFERROR(INDEX('المرضى'!$B$6:$B$205,MATCH(C417&amp;"",'المرضى'!$A$6:$A$205,0))&amp;"","كود غير موجود"))</f>
        <v/>
      </c>
      <c r="I417" s="18">
        <f>IF(D417&amp;""="","",IFERROR(INDEX('الأسعار'!$B$6:$B$25,MATCH(D417&amp;"",'الأسعار'!$A$6:$A$25,0)),"سعر غير موجود"))</f>
        <v/>
      </c>
      <c r="J417" s="18">
        <f>IF(A417&amp;""="","",IF(AND(F417="حضر",ISNUMBER(I417)),I417,0))</f>
        <v/>
      </c>
      <c r="K417" s="17">
        <f>IF(ISNUMBER(A417),IF(ISNUMBER(B417),HOUR(B417)*60+MINUTE(B417),0),"")</f>
        <v/>
      </c>
      <c r="L417" s="17">
        <f>IF(AND(ISNUMBER(A417),A417='الإعدادات'!$B$4),COUNTIFS($A$6:$A$1005,'الإعدادات'!$B$4,$K$6:$K$1005,"&lt;"&amp;K417)+COUNTIFS($A$6:A417,'الإعدادات'!$B$4,$K$6:K417,K417),"")</f>
        <v/>
      </c>
      <c r="M417" s="21">
        <f>IF(AND(C417&amp;""&lt;&gt;"",ISNUMBER(G417)),IF(COUNTIFS($C$6:$C$1005,C417&amp;"",$G$6:$G$1005,"&gt;"&amp;G417)=0,1,0),"")</f>
        <v/>
      </c>
      <c r="N417" s="21">
        <f>IF(AND(C417&amp;""&lt;&gt;"",F417="حضر",ISNUMBER(A417)),IF(COUNTIFS($C$6:$C$1005,C417&amp;"",$F$6:$F$1005,"حضر",$A$6:$A$1005,"&gt;"&amp;A417)=0,1,0),"")</f>
        <v/>
      </c>
    </row>
    <row r="418">
      <c r="A418" s="13" t="n"/>
      <c r="B418" s="20" t="n"/>
      <c r="C418" s="5" t="n"/>
      <c r="D418" s="5" t="n"/>
      <c r="E418" s="15" t="n"/>
      <c r="F418" s="5" t="n"/>
      <c r="G418" s="13" t="n"/>
      <c r="H418" s="6">
        <f>IF(C418&amp;""="","",IFERROR(INDEX('المرضى'!$B$6:$B$205,MATCH(C418&amp;"",'المرضى'!$A$6:$A$205,0))&amp;"","كود غير موجود"))</f>
        <v/>
      </c>
      <c r="I418" s="18">
        <f>IF(D418&amp;""="","",IFERROR(INDEX('الأسعار'!$B$6:$B$25,MATCH(D418&amp;"",'الأسعار'!$A$6:$A$25,0)),"سعر غير موجود"))</f>
        <v/>
      </c>
      <c r="J418" s="18">
        <f>IF(A418&amp;""="","",IF(AND(F418="حضر",ISNUMBER(I418)),I418,0))</f>
        <v/>
      </c>
      <c r="K418" s="17">
        <f>IF(ISNUMBER(A418),IF(ISNUMBER(B418),HOUR(B418)*60+MINUTE(B418),0),"")</f>
        <v/>
      </c>
      <c r="L418" s="17">
        <f>IF(AND(ISNUMBER(A418),A418='الإعدادات'!$B$4),COUNTIFS($A$6:$A$1005,'الإعدادات'!$B$4,$K$6:$K$1005,"&lt;"&amp;K418)+COUNTIFS($A$6:A418,'الإعدادات'!$B$4,$K$6:K418,K418),"")</f>
        <v/>
      </c>
      <c r="M418" s="21">
        <f>IF(AND(C418&amp;""&lt;&gt;"",ISNUMBER(G418)),IF(COUNTIFS($C$6:$C$1005,C418&amp;"",$G$6:$G$1005,"&gt;"&amp;G418)=0,1,0),"")</f>
        <v/>
      </c>
      <c r="N418" s="21">
        <f>IF(AND(C418&amp;""&lt;&gt;"",F418="حضر",ISNUMBER(A418)),IF(COUNTIFS($C$6:$C$1005,C418&amp;"",$F$6:$F$1005,"حضر",$A$6:$A$1005,"&gt;"&amp;A418)=0,1,0),"")</f>
        <v/>
      </c>
    </row>
    <row r="419">
      <c r="A419" s="13" t="n"/>
      <c r="B419" s="20" t="n"/>
      <c r="C419" s="5" t="n"/>
      <c r="D419" s="5" t="n"/>
      <c r="E419" s="15" t="n"/>
      <c r="F419" s="5" t="n"/>
      <c r="G419" s="13" t="n"/>
      <c r="H419" s="6">
        <f>IF(C419&amp;""="","",IFERROR(INDEX('المرضى'!$B$6:$B$205,MATCH(C419&amp;"",'المرضى'!$A$6:$A$205,0))&amp;"","كود غير موجود"))</f>
        <v/>
      </c>
      <c r="I419" s="18">
        <f>IF(D419&amp;""="","",IFERROR(INDEX('الأسعار'!$B$6:$B$25,MATCH(D419&amp;"",'الأسعار'!$A$6:$A$25,0)),"سعر غير موجود"))</f>
        <v/>
      </c>
      <c r="J419" s="18">
        <f>IF(A419&amp;""="","",IF(AND(F419="حضر",ISNUMBER(I419)),I419,0))</f>
        <v/>
      </c>
      <c r="K419" s="17">
        <f>IF(ISNUMBER(A419),IF(ISNUMBER(B419),HOUR(B419)*60+MINUTE(B419),0),"")</f>
        <v/>
      </c>
      <c r="L419" s="17">
        <f>IF(AND(ISNUMBER(A419),A419='الإعدادات'!$B$4),COUNTIFS($A$6:$A$1005,'الإعدادات'!$B$4,$K$6:$K$1005,"&lt;"&amp;K419)+COUNTIFS($A$6:A419,'الإعدادات'!$B$4,$K$6:K419,K419),"")</f>
        <v/>
      </c>
      <c r="M419" s="21">
        <f>IF(AND(C419&amp;""&lt;&gt;"",ISNUMBER(G419)),IF(COUNTIFS($C$6:$C$1005,C419&amp;"",$G$6:$G$1005,"&gt;"&amp;G419)=0,1,0),"")</f>
        <v/>
      </c>
      <c r="N419" s="21">
        <f>IF(AND(C419&amp;""&lt;&gt;"",F419="حضر",ISNUMBER(A419)),IF(COUNTIFS($C$6:$C$1005,C419&amp;"",$F$6:$F$1005,"حضر",$A$6:$A$1005,"&gt;"&amp;A419)=0,1,0),"")</f>
        <v/>
      </c>
    </row>
    <row r="420">
      <c r="A420" s="13" t="n"/>
      <c r="B420" s="20" t="n"/>
      <c r="C420" s="5" t="n"/>
      <c r="D420" s="5" t="n"/>
      <c r="E420" s="15" t="n"/>
      <c r="F420" s="5" t="n"/>
      <c r="G420" s="13" t="n"/>
      <c r="H420" s="6">
        <f>IF(C420&amp;""="","",IFERROR(INDEX('المرضى'!$B$6:$B$205,MATCH(C420&amp;"",'المرضى'!$A$6:$A$205,0))&amp;"","كود غير موجود"))</f>
        <v/>
      </c>
      <c r="I420" s="18">
        <f>IF(D420&amp;""="","",IFERROR(INDEX('الأسعار'!$B$6:$B$25,MATCH(D420&amp;"",'الأسعار'!$A$6:$A$25,0)),"سعر غير موجود"))</f>
        <v/>
      </c>
      <c r="J420" s="18">
        <f>IF(A420&amp;""="","",IF(AND(F420="حضر",ISNUMBER(I420)),I420,0))</f>
        <v/>
      </c>
      <c r="K420" s="17">
        <f>IF(ISNUMBER(A420),IF(ISNUMBER(B420),HOUR(B420)*60+MINUTE(B420),0),"")</f>
        <v/>
      </c>
      <c r="L420" s="17">
        <f>IF(AND(ISNUMBER(A420),A420='الإعدادات'!$B$4),COUNTIFS($A$6:$A$1005,'الإعدادات'!$B$4,$K$6:$K$1005,"&lt;"&amp;K420)+COUNTIFS($A$6:A420,'الإعدادات'!$B$4,$K$6:K420,K420),"")</f>
        <v/>
      </c>
      <c r="M420" s="21">
        <f>IF(AND(C420&amp;""&lt;&gt;"",ISNUMBER(G420)),IF(COUNTIFS($C$6:$C$1005,C420&amp;"",$G$6:$G$1005,"&gt;"&amp;G420)=0,1,0),"")</f>
        <v/>
      </c>
      <c r="N420" s="21">
        <f>IF(AND(C420&amp;""&lt;&gt;"",F420="حضر",ISNUMBER(A420)),IF(COUNTIFS($C$6:$C$1005,C420&amp;"",$F$6:$F$1005,"حضر",$A$6:$A$1005,"&gt;"&amp;A420)=0,1,0),"")</f>
        <v/>
      </c>
    </row>
    <row r="421">
      <c r="A421" s="13" t="n"/>
      <c r="B421" s="20" t="n"/>
      <c r="C421" s="5" t="n"/>
      <c r="D421" s="5" t="n"/>
      <c r="E421" s="15" t="n"/>
      <c r="F421" s="5" t="n"/>
      <c r="G421" s="13" t="n"/>
      <c r="H421" s="6">
        <f>IF(C421&amp;""="","",IFERROR(INDEX('المرضى'!$B$6:$B$205,MATCH(C421&amp;"",'المرضى'!$A$6:$A$205,0))&amp;"","كود غير موجود"))</f>
        <v/>
      </c>
      <c r="I421" s="18">
        <f>IF(D421&amp;""="","",IFERROR(INDEX('الأسعار'!$B$6:$B$25,MATCH(D421&amp;"",'الأسعار'!$A$6:$A$25,0)),"سعر غير موجود"))</f>
        <v/>
      </c>
      <c r="J421" s="18">
        <f>IF(A421&amp;""="","",IF(AND(F421="حضر",ISNUMBER(I421)),I421,0))</f>
        <v/>
      </c>
      <c r="K421" s="17">
        <f>IF(ISNUMBER(A421),IF(ISNUMBER(B421),HOUR(B421)*60+MINUTE(B421),0),"")</f>
        <v/>
      </c>
      <c r="L421" s="17">
        <f>IF(AND(ISNUMBER(A421),A421='الإعدادات'!$B$4),COUNTIFS($A$6:$A$1005,'الإعدادات'!$B$4,$K$6:$K$1005,"&lt;"&amp;K421)+COUNTIFS($A$6:A421,'الإعدادات'!$B$4,$K$6:K421,K421),"")</f>
        <v/>
      </c>
      <c r="M421" s="21">
        <f>IF(AND(C421&amp;""&lt;&gt;"",ISNUMBER(G421)),IF(COUNTIFS($C$6:$C$1005,C421&amp;"",$G$6:$G$1005,"&gt;"&amp;G421)=0,1,0),"")</f>
        <v/>
      </c>
      <c r="N421" s="21">
        <f>IF(AND(C421&amp;""&lt;&gt;"",F421="حضر",ISNUMBER(A421)),IF(COUNTIFS($C$6:$C$1005,C421&amp;"",$F$6:$F$1005,"حضر",$A$6:$A$1005,"&gt;"&amp;A421)=0,1,0),"")</f>
        <v/>
      </c>
    </row>
    <row r="422">
      <c r="A422" s="13" t="n"/>
      <c r="B422" s="20" t="n"/>
      <c r="C422" s="5" t="n"/>
      <c r="D422" s="5" t="n"/>
      <c r="E422" s="15" t="n"/>
      <c r="F422" s="5" t="n"/>
      <c r="G422" s="13" t="n"/>
      <c r="H422" s="6">
        <f>IF(C422&amp;""="","",IFERROR(INDEX('المرضى'!$B$6:$B$205,MATCH(C422&amp;"",'المرضى'!$A$6:$A$205,0))&amp;"","كود غير موجود"))</f>
        <v/>
      </c>
      <c r="I422" s="18">
        <f>IF(D422&amp;""="","",IFERROR(INDEX('الأسعار'!$B$6:$B$25,MATCH(D422&amp;"",'الأسعار'!$A$6:$A$25,0)),"سعر غير موجود"))</f>
        <v/>
      </c>
      <c r="J422" s="18">
        <f>IF(A422&amp;""="","",IF(AND(F422="حضر",ISNUMBER(I422)),I422,0))</f>
        <v/>
      </c>
      <c r="K422" s="17">
        <f>IF(ISNUMBER(A422),IF(ISNUMBER(B422),HOUR(B422)*60+MINUTE(B422),0),"")</f>
        <v/>
      </c>
      <c r="L422" s="17">
        <f>IF(AND(ISNUMBER(A422),A422='الإعدادات'!$B$4),COUNTIFS($A$6:$A$1005,'الإعدادات'!$B$4,$K$6:$K$1005,"&lt;"&amp;K422)+COUNTIFS($A$6:A422,'الإعدادات'!$B$4,$K$6:K422,K422),"")</f>
        <v/>
      </c>
      <c r="M422" s="21">
        <f>IF(AND(C422&amp;""&lt;&gt;"",ISNUMBER(G422)),IF(COUNTIFS($C$6:$C$1005,C422&amp;"",$G$6:$G$1005,"&gt;"&amp;G422)=0,1,0),"")</f>
        <v/>
      </c>
      <c r="N422" s="21">
        <f>IF(AND(C422&amp;""&lt;&gt;"",F422="حضر",ISNUMBER(A422)),IF(COUNTIFS($C$6:$C$1005,C422&amp;"",$F$6:$F$1005,"حضر",$A$6:$A$1005,"&gt;"&amp;A422)=0,1,0),"")</f>
        <v/>
      </c>
    </row>
    <row r="423">
      <c r="A423" s="13" t="n"/>
      <c r="B423" s="20" t="n"/>
      <c r="C423" s="5" t="n"/>
      <c r="D423" s="5" t="n"/>
      <c r="E423" s="15" t="n"/>
      <c r="F423" s="5" t="n"/>
      <c r="G423" s="13" t="n"/>
      <c r="H423" s="6">
        <f>IF(C423&amp;""="","",IFERROR(INDEX('المرضى'!$B$6:$B$205,MATCH(C423&amp;"",'المرضى'!$A$6:$A$205,0))&amp;"","كود غير موجود"))</f>
        <v/>
      </c>
      <c r="I423" s="18">
        <f>IF(D423&amp;""="","",IFERROR(INDEX('الأسعار'!$B$6:$B$25,MATCH(D423&amp;"",'الأسعار'!$A$6:$A$25,0)),"سعر غير موجود"))</f>
        <v/>
      </c>
      <c r="J423" s="18">
        <f>IF(A423&amp;""="","",IF(AND(F423="حضر",ISNUMBER(I423)),I423,0))</f>
        <v/>
      </c>
      <c r="K423" s="17">
        <f>IF(ISNUMBER(A423),IF(ISNUMBER(B423),HOUR(B423)*60+MINUTE(B423),0),"")</f>
        <v/>
      </c>
      <c r="L423" s="17">
        <f>IF(AND(ISNUMBER(A423),A423='الإعدادات'!$B$4),COUNTIFS($A$6:$A$1005,'الإعدادات'!$B$4,$K$6:$K$1005,"&lt;"&amp;K423)+COUNTIFS($A$6:A423,'الإعدادات'!$B$4,$K$6:K423,K423),"")</f>
        <v/>
      </c>
      <c r="M423" s="21">
        <f>IF(AND(C423&amp;""&lt;&gt;"",ISNUMBER(G423)),IF(COUNTIFS($C$6:$C$1005,C423&amp;"",$G$6:$G$1005,"&gt;"&amp;G423)=0,1,0),"")</f>
        <v/>
      </c>
      <c r="N423" s="21">
        <f>IF(AND(C423&amp;""&lt;&gt;"",F423="حضر",ISNUMBER(A423)),IF(COUNTIFS($C$6:$C$1005,C423&amp;"",$F$6:$F$1005,"حضر",$A$6:$A$1005,"&gt;"&amp;A423)=0,1,0),"")</f>
        <v/>
      </c>
    </row>
    <row r="424">
      <c r="A424" s="13" t="n"/>
      <c r="B424" s="20" t="n"/>
      <c r="C424" s="5" t="n"/>
      <c r="D424" s="5" t="n"/>
      <c r="E424" s="15" t="n"/>
      <c r="F424" s="5" t="n"/>
      <c r="G424" s="13" t="n"/>
      <c r="H424" s="6">
        <f>IF(C424&amp;""="","",IFERROR(INDEX('المرضى'!$B$6:$B$205,MATCH(C424&amp;"",'المرضى'!$A$6:$A$205,0))&amp;"","كود غير موجود"))</f>
        <v/>
      </c>
      <c r="I424" s="18">
        <f>IF(D424&amp;""="","",IFERROR(INDEX('الأسعار'!$B$6:$B$25,MATCH(D424&amp;"",'الأسعار'!$A$6:$A$25,0)),"سعر غير موجود"))</f>
        <v/>
      </c>
      <c r="J424" s="18">
        <f>IF(A424&amp;""="","",IF(AND(F424="حضر",ISNUMBER(I424)),I424,0))</f>
        <v/>
      </c>
      <c r="K424" s="17">
        <f>IF(ISNUMBER(A424),IF(ISNUMBER(B424),HOUR(B424)*60+MINUTE(B424),0),"")</f>
        <v/>
      </c>
      <c r="L424" s="17">
        <f>IF(AND(ISNUMBER(A424),A424='الإعدادات'!$B$4),COUNTIFS($A$6:$A$1005,'الإعدادات'!$B$4,$K$6:$K$1005,"&lt;"&amp;K424)+COUNTIFS($A$6:A424,'الإعدادات'!$B$4,$K$6:K424,K424),"")</f>
        <v/>
      </c>
      <c r="M424" s="21">
        <f>IF(AND(C424&amp;""&lt;&gt;"",ISNUMBER(G424)),IF(COUNTIFS($C$6:$C$1005,C424&amp;"",$G$6:$G$1005,"&gt;"&amp;G424)=0,1,0),"")</f>
        <v/>
      </c>
      <c r="N424" s="21">
        <f>IF(AND(C424&amp;""&lt;&gt;"",F424="حضر",ISNUMBER(A424)),IF(COUNTIFS($C$6:$C$1005,C424&amp;"",$F$6:$F$1005,"حضر",$A$6:$A$1005,"&gt;"&amp;A424)=0,1,0),"")</f>
        <v/>
      </c>
    </row>
    <row r="425">
      <c r="A425" s="13" t="n"/>
      <c r="B425" s="20" t="n"/>
      <c r="C425" s="5" t="n"/>
      <c r="D425" s="5" t="n"/>
      <c r="E425" s="15" t="n"/>
      <c r="F425" s="5" t="n"/>
      <c r="G425" s="13" t="n"/>
      <c r="H425" s="6">
        <f>IF(C425&amp;""="","",IFERROR(INDEX('المرضى'!$B$6:$B$205,MATCH(C425&amp;"",'المرضى'!$A$6:$A$205,0))&amp;"","كود غير موجود"))</f>
        <v/>
      </c>
      <c r="I425" s="18">
        <f>IF(D425&amp;""="","",IFERROR(INDEX('الأسعار'!$B$6:$B$25,MATCH(D425&amp;"",'الأسعار'!$A$6:$A$25,0)),"سعر غير موجود"))</f>
        <v/>
      </c>
      <c r="J425" s="18">
        <f>IF(A425&amp;""="","",IF(AND(F425="حضر",ISNUMBER(I425)),I425,0))</f>
        <v/>
      </c>
      <c r="K425" s="17">
        <f>IF(ISNUMBER(A425),IF(ISNUMBER(B425),HOUR(B425)*60+MINUTE(B425),0),"")</f>
        <v/>
      </c>
      <c r="L425" s="17">
        <f>IF(AND(ISNUMBER(A425),A425='الإعدادات'!$B$4),COUNTIFS($A$6:$A$1005,'الإعدادات'!$B$4,$K$6:$K$1005,"&lt;"&amp;K425)+COUNTIFS($A$6:A425,'الإعدادات'!$B$4,$K$6:K425,K425),"")</f>
        <v/>
      </c>
      <c r="M425" s="21">
        <f>IF(AND(C425&amp;""&lt;&gt;"",ISNUMBER(G425)),IF(COUNTIFS($C$6:$C$1005,C425&amp;"",$G$6:$G$1005,"&gt;"&amp;G425)=0,1,0),"")</f>
        <v/>
      </c>
      <c r="N425" s="21">
        <f>IF(AND(C425&amp;""&lt;&gt;"",F425="حضر",ISNUMBER(A425)),IF(COUNTIFS($C$6:$C$1005,C425&amp;"",$F$6:$F$1005,"حضر",$A$6:$A$1005,"&gt;"&amp;A425)=0,1,0),"")</f>
        <v/>
      </c>
    </row>
    <row r="426">
      <c r="A426" s="13" t="n"/>
      <c r="B426" s="20" t="n"/>
      <c r="C426" s="5" t="n"/>
      <c r="D426" s="5" t="n"/>
      <c r="E426" s="15" t="n"/>
      <c r="F426" s="5" t="n"/>
      <c r="G426" s="13" t="n"/>
      <c r="H426" s="6">
        <f>IF(C426&amp;""="","",IFERROR(INDEX('المرضى'!$B$6:$B$205,MATCH(C426&amp;"",'المرضى'!$A$6:$A$205,0))&amp;"","كود غير موجود"))</f>
        <v/>
      </c>
      <c r="I426" s="18">
        <f>IF(D426&amp;""="","",IFERROR(INDEX('الأسعار'!$B$6:$B$25,MATCH(D426&amp;"",'الأسعار'!$A$6:$A$25,0)),"سعر غير موجود"))</f>
        <v/>
      </c>
      <c r="J426" s="18">
        <f>IF(A426&amp;""="","",IF(AND(F426="حضر",ISNUMBER(I426)),I426,0))</f>
        <v/>
      </c>
      <c r="K426" s="17">
        <f>IF(ISNUMBER(A426),IF(ISNUMBER(B426),HOUR(B426)*60+MINUTE(B426),0),"")</f>
        <v/>
      </c>
      <c r="L426" s="17">
        <f>IF(AND(ISNUMBER(A426),A426='الإعدادات'!$B$4),COUNTIFS($A$6:$A$1005,'الإعدادات'!$B$4,$K$6:$K$1005,"&lt;"&amp;K426)+COUNTIFS($A$6:A426,'الإعدادات'!$B$4,$K$6:K426,K426),"")</f>
        <v/>
      </c>
      <c r="M426" s="21">
        <f>IF(AND(C426&amp;""&lt;&gt;"",ISNUMBER(G426)),IF(COUNTIFS($C$6:$C$1005,C426&amp;"",$G$6:$G$1005,"&gt;"&amp;G426)=0,1,0),"")</f>
        <v/>
      </c>
      <c r="N426" s="21">
        <f>IF(AND(C426&amp;""&lt;&gt;"",F426="حضر",ISNUMBER(A426)),IF(COUNTIFS($C$6:$C$1005,C426&amp;"",$F$6:$F$1005,"حضر",$A$6:$A$1005,"&gt;"&amp;A426)=0,1,0),"")</f>
        <v/>
      </c>
    </row>
    <row r="427">
      <c r="A427" s="13" t="n"/>
      <c r="B427" s="20" t="n"/>
      <c r="C427" s="5" t="n"/>
      <c r="D427" s="5" t="n"/>
      <c r="E427" s="15" t="n"/>
      <c r="F427" s="5" t="n"/>
      <c r="G427" s="13" t="n"/>
      <c r="H427" s="6">
        <f>IF(C427&amp;""="","",IFERROR(INDEX('المرضى'!$B$6:$B$205,MATCH(C427&amp;"",'المرضى'!$A$6:$A$205,0))&amp;"","كود غير موجود"))</f>
        <v/>
      </c>
      <c r="I427" s="18">
        <f>IF(D427&amp;""="","",IFERROR(INDEX('الأسعار'!$B$6:$B$25,MATCH(D427&amp;"",'الأسعار'!$A$6:$A$25,0)),"سعر غير موجود"))</f>
        <v/>
      </c>
      <c r="J427" s="18">
        <f>IF(A427&amp;""="","",IF(AND(F427="حضر",ISNUMBER(I427)),I427,0))</f>
        <v/>
      </c>
      <c r="K427" s="17">
        <f>IF(ISNUMBER(A427),IF(ISNUMBER(B427),HOUR(B427)*60+MINUTE(B427),0),"")</f>
        <v/>
      </c>
      <c r="L427" s="17">
        <f>IF(AND(ISNUMBER(A427),A427='الإعدادات'!$B$4),COUNTIFS($A$6:$A$1005,'الإعدادات'!$B$4,$K$6:$K$1005,"&lt;"&amp;K427)+COUNTIFS($A$6:A427,'الإعدادات'!$B$4,$K$6:K427,K427),"")</f>
        <v/>
      </c>
      <c r="M427" s="21">
        <f>IF(AND(C427&amp;""&lt;&gt;"",ISNUMBER(G427)),IF(COUNTIFS($C$6:$C$1005,C427&amp;"",$G$6:$G$1005,"&gt;"&amp;G427)=0,1,0),"")</f>
        <v/>
      </c>
      <c r="N427" s="21">
        <f>IF(AND(C427&amp;""&lt;&gt;"",F427="حضر",ISNUMBER(A427)),IF(COUNTIFS($C$6:$C$1005,C427&amp;"",$F$6:$F$1005,"حضر",$A$6:$A$1005,"&gt;"&amp;A427)=0,1,0),"")</f>
        <v/>
      </c>
    </row>
    <row r="428">
      <c r="A428" s="13" t="n"/>
      <c r="B428" s="20" t="n"/>
      <c r="C428" s="5" t="n"/>
      <c r="D428" s="5" t="n"/>
      <c r="E428" s="15" t="n"/>
      <c r="F428" s="5" t="n"/>
      <c r="G428" s="13" t="n"/>
      <c r="H428" s="6">
        <f>IF(C428&amp;""="","",IFERROR(INDEX('المرضى'!$B$6:$B$205,MATCH(C428&amp;"",'المرضى'!$A$6:$A$205,0))&amp;"","كود غير موجود"))</f>
        <v/>
      </c>
      <c r="I428" s="18">
        <f>IF(D428&amp;""="","",IFERROR(INDEX('الأسعار'!$B$6:$B$25,MATCH(D428&amp;"",'الأسعار'!$A$6:$A$25,0)),"سعر غير موجود"))</f>
        <v/>
      </c>
      <c r="J428" s="18">
        <f>IF(A428&amp;""="","",IF(AND(F428="حضر",ISNUMBER(I428)),I428,0))</f>
        <v/>
      </c>
      <c r="K428" s="17">
        <f>IF(ISNUMBER(A428),IF(ISNUMBER(B428),HOUR(B428)*60+MINUTE(B428),0),"")</f>
        <v/>
      </c>
      <c r="L428" s="17">
        <f>IF(AND(ISNUMBER(A428),A428='الإعدادات'!$B$4),COUNTIFS($A$6:$A$1005,'الإعدادات'!$B$4,$K$6:$K$1005,"&lt;"&amp;K428)+COUNTIFS($A$6:A428,'الإعدادات'!$B$4,$K$6:K428,K428),"")</f>
        <v/>
      </c>
      <c r="M428" s="21">
        <f>IF(AND(C428&amp;""&lt;&gt;"",ISNUMBER(G428)),IF(COUNTIFS($C$6:$C$1005,C428&amp;"",$G$6:$G$1005,"&gt;"&amp;G428)=0,1,0),"")</f>
        <v/>
      </c>
      <c r="N428" s="21">
        <f>IF(AND(C428&amp;""&lt;&gt;"",F428="حضر",ISNUMBER(A428)),IF(COUNTIFS($C$6:$C$1005,C428&amp;"",$F$6:$F$1005,"حضر",$A$6:$A$1005,"&gt;"&amp;A428)=0,1,0),"")</f>
        <v/>
      </c>
    </row>
    <row r="429">
      <c r="A429" s="13" t="n"/>
      <c r="B429" s="20" t="n"/>
      <c r="C429" s="5" t="n"/>
      <c r="D429" s="5" t="n"/>
      <c r="E429" s="15" t="n"/>
      <c r="F429" s="5" t="n"/>
      <c r="G429" s="13" t="n"/>
      <c r="H429" s="6">
        <f>IF(C429&amp;""="","",IFERROR(INDEX('المرضى'!$B$6:$B$205,MATCH(C429&amp;"",'المرضى'!$A$6:$A$205,0))&amp;"","كود غير موجود"))</f>
        <v/>
      </c>
      <c r="I429" s="18">
        <f>IF(D429&amp;""="","",IFERROR(INDEX('الأسعار'!$B$6:$B$25,MATCH(D429&amp;"",'الأسعار'!$A$6:$A$25,0)),"سعر غير موجود"))</f>
        <v/>
      </c>
      <c r="J429" s="18">
        <f>IF(A429&amp;""="","",IF(AND(F429="حضر",ISNUMBER(I429)),I429,0))</f>
        <v/>
      </c>
      <c r="K429" s="17">
        <f>IF(ISNUMBER(A429),IF(ISNUMBER(B429),HOUR(B429)*60+MINUTE(B429),0),"")</f>
        <v/>
      </c>
      <c r="L429" s="17">
        <f>IF(AND(ISNUMBER(A429),A429='الإعدادات'!$B$4),COUNTIFS($A$6:$A$1005,'الإعدادات'!$B$4,$K$6:$K$1005,"&lt;"&amp;K429)+COUNTIFS($A$6:A429,'الإعدادات'!$B$4,$K$6:K429,K429),"")</f>
        <v/>
      </c>
      <c r="M429" s="21">
        <f>IF(AND(C429&amp;""&lt;&gt;"",ISNUMBER(G429)),IF(COUNTIFS($C$6:$C$1005,C429&amp;"",$G$6:$G$1005,"&gt;"&amp;G429)=0,1,0),"")</f>
        <v/>
      </c>
      <c r="N429" s="21">
        <f>IF(AND(C429&amp;""&lt;&gt;"",F429="حضر",ISNUMBER(A429)),IF(COUNTIFS($C$6:$C$1005,C429&amp;"",$F$6:$F$1005,"حضر",$A$6:$A$1005,"&gt;"&amp;A429)=0,1,0),"")</f>
        <v/>
      </c>
    </row>
    <row r="430">
      <c r="A430" s="13" t="n"/>
      <c r="B430" s="20" t="n"/>
      <c r="C430" s="5" t="n"/>
      <c r="D430" s="5" t="n"/>
      <c r="E430" s="15" t="n"/>
      <c r="F430" s="5" t="n"/>
      <c r="G430" s="13" t="n"/>
      <c r="H430" s="6">
        <f>IF(C430&amp;""="","",IFERROR(INDEX('المرضى'!$B$6:$B$205,MATCH(C430&amp;"",'المرضى'!$A$6:$A$205,0))&amp;"","كود غير موجود"))</f>
        <v/>
      </c>
      <c r="I430" s="18">
        <f>IF(D430&amp;""="","",IFERROR(INDEX('الأسعار'!$B$6:$B$25,MATCH(D430&amp;"",'الأسعار'!$A$6:$A$25,0)),"سعر غير موجود"))</f>
        <v/>
      </c>
      <c r="J430" s="18">
        <f>IF(A430&amp;""="","",IF(AND(F430="حضر",ISNUMBER(I430)),I430,0))</f>
        <v/>
      </c>
      <c r="K430" s="17">
        <f>IF(ISNUMBER(A430),IF(ISNUMBER(B430),HOUR(B430)*60+MINUTE(B430),0),"")</f>
        <v/>
      </c>
      <c r="L430" s="17">
        <f>IF(AND(ISNUMBER(A430),A430='الإعدادات'!$B$4),COUNTIFS($A$6:$A$1005,'الإعدادات'!$B$4,$K$6:$K$1005,"&lt;"&amp;K430)+COUNTIFS($A$6:A430,'الإعدادات'!$B$4,$K$6:K430,K430),"")</f>
        <v/>
      </c>
      <c r="M430" s="21">
        <f>IF(AND(C430&amp;""&lt;&gt;"",ISNUMBER(G430)),IF(COUNTIFS($C$6:$C$1005,C430&amp;"",$G$6:$G$1005,"&gt;"&amp;G430)=0,1,0),"")</f>
        <v/>
      </c>
      <c r="N430" s="21">
        <f>IF(AND(C430&amp;""&lt;&gt;"",F430="حضر",ISNUMBER(A430)),IF(COUNTIFS($C$6:$C$1005,C430&amp;"",$F$6:$F$1005,"حضر",$A$6:$A$1005,"&gt;"&amp;A430)=0,1,0),"")</f>
        <v/>
      </c>
    </row>
    <row r="431">
      <c r="A431" s="13" t="n"/>
      <c r="B431" s="20" t="n"/>
      <c r="C431" s="5" t="n"/>
      <c r="D431" s="5" t="n"/>
      <c r="E431" s="15" t="n"/>
      <c r="F431" s="5" t="n"/>
      <c r="G431" s="13" t="n"/>
      <c r="H431" s="6">
        <f>IF(C431&amp;""="","",IFERROR(INDEX('المرضى'!$B$6:$B$205,MATCH(C431&amp;"",'المرضى'!$A$6:$A$205,0))&amp;"","كود غير موجود"))</f>
        <v/>
      </c>
      <c r="I431" s="18">
        <f>IF(D431&amp;""="","",IFERROR(INDEX('الأسعار'!$B$6:$B$25,MATCH(D431&amp;"",'الأسعار'!$A$6:$A$25,0)),"سعر غير موجود"))</f>
        <v/>
      </c>
      <c r="J431" s="18">
        <f>IF(A431&amp;""="","",IF(AND(F431="حضر",ISNUMBER(I431)),I431,0))</f>
        <v/>
      </c>
      <c r="K431" s="17">
        <f>IF(ISNUMBER(A431),IF(ISNUMBER(B431),HOUR(B431)*60+MINUTE(B431),0),"")</f>
        <v/>
      </c>
      <c r="L431" s="17">
        <f>IF(AND(ISNUMBER(A431),A431='الإعدادات'!$B$4),COUNTIFS($A$6:$A$1005,'الإعدادات'!$B$4,$K$6:$K$1005,"&lt;"&amp;K431)+COUNTIFS($A$6:A431,'الإعدادات'!$B$4,$K$6:K431,K431),"")</f>
        <v/>
      </c>
      <c r="M431" s="21">
        <f>IF(AND(C431&amp;""&lt;&gt;"",ISNUMBER(G431)),IF(COUNTIFS($C$6:$C$1005,C431&amp;"",$G$6:$G$1005,"&gt;"&amp;G431)=0,1,0),"")</f>
        <v/>
      </c>
      <c r="N431" s="21">
        <f>IF(AND(C431&amp;""&lt;&gt;"",F431="حضر",ISNUMBER(A431)),IF(COUNTIFS($C$6:$C$1005,C431&amp;"",$F$6:$F$1005,"حضر",$A$6:$A$1005,"&gt;"&amp;A431)=0,1,0),"")</f>
        <v/>
      </c>
    </row>
    <row r="432">
      <c r="A432" s="13" t="n"/>
      <c r="B432" s="20" t="n"/>
      <c r="C432" s="5" t="n"/>
      <c r="D432" s="5" t="n"/>
      <c r="E432" s="15" t="n"/>
      <c r="F432" s="5" t="n"/>
      <c r="G432" s="13" t="n"/>
      <c r="H432" s="6">
        <f>IF(C432&amp;""="","",IFERROR(INDEX('المرضى'!$B$6:$B$205,MATCH(C432&amp;"",'المرضى'!$A$6:$A$205,0))&amp;"","كود غير موجود"))</f>
        <v/>
      </c>
      <c r="I432" s="18">
        <f>IF(D432&amp;""="","",IFERROR(INDEX('الأسعار'!$B$6:$B$25,MATCH(D432&amp;"",'الأسعار'!$A$6:$A$25,0)),"سعر غير موجود"))</f>
        <v/>
      </c>
      <c r="J432" s="18">
        <f>IF(A432&amp;""="","",IF(AND(F432="حضر",ISNUMBER(I432)),I432,0))</f>
        <v/>
      </c>
      <c r="K432" s="17">
        <f>IF(ISNUMBER(A432),IF(ISNUMBER(B432),HOUR(B432)*60+MINUTE(B432),0),"")</f>
        <v/>
      </c>
      <c r="L432" s="17">
        <f>IF(AND(ISNUMBER(A432),A432='الإعدادات'!$B$4),COUNTIFS($A$6:$A$1005,'الإعدادات'!$B$4,$K$6:$K$1005,"&lt;"&amp;K432)+COUNTIFS($A$6:A432,'الإعدادات'!$B$4,$K$6:K432,K432),"")</f>
        <v/>
      </c>
      <c r="M432" s="21">
        <f>IF(AND(C432&amp;""&lt;&gt;"",ISNUMBER(G432)),IF(COUNTIFS($C$6:$C$1005,C432&amp;"",$G$6:$G$1005,"&gt;"&amp;G432)=0,1,0),"")</f>
        <v/>
      </c>
      <c r="N432" s="21">
        <f>IF(AND(C432&amp;""&lt;&gt;"",F432="حضر",ISNUMBER(A432)),IF(COUNTIFS($C$6:$C$1005,C432&amp;"",$F$6:$F$1005,"حضر",$A$6:$A$1005,"&gt;"&amp;A432)=0,1,0),"")</f>
        <v/>
      </c>
    </row>
    <row r="433">
      <c r="A433" s="13" t="n"/>
      <c r="B433" s="20" t="n"/>
      <c r="C433" s="5" t="n"/>
      <c r="D433" s="5" t="n"/>
      <c r="E433" s="15" t="n"/>
      <c r="F433" s="5" t="n"/>
      <c r="G433" s="13" t="n"/>
      <c r="H433" s="6">
        <f>IF(C433&amp;""="","",IFERROR(INDEX('المرضى'!$B$6:$B$205,MATCH(C433&amp;"",'المرضى'!$A$6:$A$205,0))&amp;"","كود غير موجود"))</f>
        <v/>
      </c>
      <c r="I433" s="18">
        <f>IF(D433&amp;""="","",IFERROR(INDEX('الأسعار'!$B$6:$B$25,MATCH(D433&amp;"",'الأسعار'!$A$6:$A$25,0)),"سعر غير موجود"))</f>
        <v/>
      </c>
      <c r="J433" s="18">
        <f>IF(A433&amp;""="","",IF(AND(F433="حضر",ISNUMBER(I433)),I433,0))</f>
        <v/>
      </c>
      <c r="K433" s="17">
        <f>IF(ISNUMBER(A433),IF(ISNUMBER(B433),HOUR(B433)*60+MINUTE(B433),0),"")</f>
        <v/>
      </c>
      <c r="L433" s="17">
        <f>IF(AND(ISNUMBER(A433),A433='الإعدادات'!$B$4),COUNTIFS($A$6:$A$1005,'الإعدادات'!$B$4,$K$6:$K$1005,"&lt;"&amp;K433)+COUNTIFS($A$6:A433,'الإعدادات'!$B$4,$K$6:K433,K433),"")</f>
        <v/>
      </c>
      <c r="M433" s="21">
        <f>IF(AND(C433&amp;""&lt;&gt;"",ISNUMBER(G433)),IF(COUNTIFS($C$6:$C$1005,C433&amp;"",$G$6:$G$1005,"&gt;"&amp;G433)=0,1,0),"")</f>
        <v/>
      </c>
      <c r="N433" s="21">
        <f>IF(AND(C433&amp;""&lt;&gt;"",F433="حضر",ISNUMBER(A433)),IF(COUNTIFS($C$6:$C$1005,C433&amp;"",$F$6:$F$1005,"حضر",$A$6:$A$1005,"&gt;"&amp;A433)=0,1,0),"")</f>
        <v/>
      </c>
    </row>
    <row r="434">
      <c r="A434" s="13" t="n"/>
      <c r="B434" s="20" t="n"/>
      <c r="C434" s="5" t="n"/>
      <c r="D434" s="5" t="n"/>
      <c r="E434" s="15" t="n"/>
      <c r="F434" s="5" t="n"/>
      <c r="G434" s="13" t="n"/>
      <c r="H434" s="6">
        <f>IF(C434&amp;""="","",IFERROR(INDEX('المرضى'!$B$6:$B$205,MATCH(C434&amp;"",'المرضى'!$A$6:$A$205,0))&amp;"","كود غير موجود"))</f>
        <v/>
      </c>
      <c r="I434" s="18">
        <f>IF(D434&amp;""="","",IFERROR(INDEX('الأسعار'!$B$6:$B$25,MATCH(D434&amp;"",'الأسعار'!$A$6:$A$25,0)),"سعر غير موجود"))</f>
        <v/>
      </c>
      <c r="J434" s="18">
        <f>IF(A434&amp;""="","",IF(AND(F434="حضر",ISNUMBER(I434)),I434,0))</f>
        <v/>
      </c>
      <c r="K434" s="17">
        <f>IF(ISNUMBER(A434),IF(ISNUMBER(B434),HOUR(B434)*60+MINUTE(B434),0),"")</f>
        <v/>
      </c>
      <c r="L434" s="17">
        <f>IF(AND(ISNUMBER(A434),A434='الإعدادات'!$B$4),COUNTIFS($A$6:$A$1005,'الإعدادات'!$B$4,$K$6:$K$1005,"&lt;"&amp;K434)+COUNTIFS($A$6:A434,'الإعدادات'!$B$4,$K$6:K434,K434),"")</f>
        <v/>
      </c>
      <c r="M434" s="21">
        <f>IF(AND(C434&amp;""&lt;&gt;"",ISNUMBER(G434)),IF(COUNTIFS($C$6:$C$1005,C434&amp;"",$G$6:$G$1005,"&gt;"&amp;G434)=0,1,0),"")</f>
        <v/>
      </c>
      <c r="N434" s="21">
        <f>IF(AND(C434&amp;""&lt;&gt;"",F434="حضر",ISNUMBER(A434)),IF(COUNTIFS($C$6:$C$1005,C434&amp;"",$F$6:$F$1005,"حضر",$A$6:$A$1005,"&gt;"&amp;A434)=0,1,0),"")</f>
        <v/>
      </c>
    </row>
    <row r="435">
      <c r="A435" s="13" t="n"/>
      <c r="B435" s="20" t="n"/>
      <c r="C435" s="5" t="n"/>
      <c r="D435" s="5" t="n"/>
      <c r="E435" s="15" t="n"/>
      <c r="F435" s="5" t="n"/>
      <c r="G435" s="13" t="n"/>
      <c r="H435" s="6">
        <f>IF(C435&amp;""="","",IFERROR(INDEX('المرضى'!$B$6:$B$205,MATCH(C435&amp;"",'المرضى'!$A$6:$A$205,0))&amp;"","كود غير موجود"))</f>
        <v/>
      </c>
      <c r="I435" s="18">
        <f>IF(D435&amp;""="","",IFERROR(INDEX('الأسعار'!$B$6:$B$25,MATCH(D435&amp;"",'الأسعار'!$A$6:$A$25,0)),"سعر غير موجود"))</f>
        <v/>
      </c>
      <c r="J435" s="18">
        <f>IF(A435&amp;""="","",IF(AND(F435="حضر",ISNUMBER(I435)),I435,0))</f>
        <v/>
      </c>
      <c r="K435" s="17">
        <f>IF(ISNUMBER(A435),IF(ISNUMBER(B435),HOUR(B435)*60+MINUTE(B435),0),"")</f>
        <v/>
      </c>
      <c r="L435" s="17">
        <f>IF(AND(ISNUMBER(A435),A435='الإعدادات'!$B$4),COUNTIFS($A$6:$A$1005,'الإعدادات'!$B$4,$K$6:$K$1005,"&lt;"&amp;K435)+COUNTIFS($A$6:A435,'الإعدادات'!$B$4,$K$6:K435,K435),"")</f>
        <v/>
      </c>
      <c r="M435" s="21">
        <f>IF(AND(C435&amp;""&lt;&gt;"",ISNUMBER(G435)),IF(COUNTIFS($C$6:$C$1005,C435&amp;"",$G$6:$G$1005,"&gt;"&amp;G435)=0,1,0),"")</f>
        <v/>
      </c>
      <c r="N435" s="21">
        <f>IF(AND(C435&amp;""&lt;&gt;"",F435="حضر",ISNUMBER(A435)),IF(COUNTIFS($C$6:$C$1005,C435&amp;"",$F$6:$F$1005,"حضر",$A$6:$A$1005,"&gt;"&amp;A435)=0,1,0),"")</f>
        <v/>
      </c>
    </row>
    <row r="436">
      <c r="A436" s="13" t="n"/>
      <c r="B436" s="20" t="n"/>
      <c r="C436" s="5" t="n"/>
      <c r="D436" s="5" t="n"/>
      <c r="E436" s="15" t="n"/>
      <c r="F436" s="5" t="n"/>
      <c r="G436" s="13" t="n"/>
      <c r="H436" s="6">
        <f>IF(C436&amp;""="","",IFERROR(INDEX('المرضى'!$B$6:$B$205,MATCH(C436&amp;"",'المرضى'!$A$6:$A$205,0))&amp;"","كود غير موجود"))</f>
        <v/>
      </c>
      <c r="I436" s="18">
        <f>IF(D436&amp;""="","",IFERROR(INDEX('الأسعار'!$B$6:$B$25,MATCH(D436&amp;"",'الأسعار'!$A$6:$A$25,0)),"سعر غير موجود"))</f>
        <v/>
      </c>
      <c r="J436" s="18">
        <f>IF(A436&amp;""="","",IF(AND(F436="حضر",ISNUMBER(I436)),I436,0))</f>
        <v/>
      </c>
      <c r="K436" s="17">
        <f>IF(ISNUMBER(A436),IF(ISNUMBER(B436),HOUR(B436)*60+MINUTE(B436),0),"")</f>
        <v/>
      </c>
      <c r="L436" s="17">
        <f>IF(AND(ISNUMBER(A436),A436='الإعدادات'!$B$4),COUNTIFS($A$6:$A$1005,'الإعدادات'!$B$4,$K$6:$K$1005,"&lt;"&amp;K436)+COUNTIFS($A$6:A436,'الإعدادات'!$B$4,$K$6:K436,K436),"")</f>
        <v/>
      </c>
      <c r="M436" s="21">
        <f>IF(AND(C436&amp;""&lt;&gt;"",ISNUMBER(G436)),IF(COUNTIFS($C$6:$C$1005,C436&amp;"",$G$6:$G$1005,"&gt;"&amp;G436)=0,1,0),"")</f>
        <v/>
      </c>
      <c r="N436" s="21">
        <f>IF(AND(C436&amp;""&lt;&gt;"",F436="حضر",ISNUMBER(A436)),IF(COUNTIFS($C$6:$C$1005,C436&amp;"",$F$6:$F$1005,"حضر",$A$6:$A$1005,"&gt;"&amp;A436)=0,1,0),"")</f>
        <v/>
      </c>
    </row>
    <row r="437">
      <c r="A437" s="13" t="n"/>
      <c r="B437" s="20" t="n"/>
      <c r="C437" s="5" t="n"/>
      <c r="D437" s="5" t="n"/>
      <c r="E437" s="15" t="n"/>
      <c r="F437" s="5" t="n"/>
      <c r="G437" s="13" t="n"/>
      <c r="H437" s="6">
        <f>IF(C437&amp;""="","",IFERROR(INDEX('المرضى'!$B$6:$B$205,MATCH(C437&amp;"",'المرضى'!$A$6:$A$205,0))&amp;"","كود غير موجود"))</f>
        <v/>
      </c>
      <c r="I437" s="18">
        <f>IF(D437&amp;""="","",IFERROR(INDEX('الأسعار'!$B$6:$B$25,MATCH(D437&amp;"",'الأسعار'!$A$6:$A$25,0)),"سعر غير موجود"))</f>
        <v/>
      </c>
      <c r="J437" s="18">
        <f>IF(A437&amp;""="","",IF(AND(F437="حضر",ISNUMBER(I437)),I437,0))</f>
        <v/>
      </c>
      <c r="K437" s="17">
        <f>IF(ISNUMBER(A437),IF(ISNUMBER(B437),HOUR(B437)*60+MINUTE(B437),0),"")</f>
        <v/>
      </c>
      <c r="L437" s="17">
        <f>IF(AND(ISNUMBER(A437),A437='الإعدادات'!$B$4),COUNTIFS($A$6:$A$1005,'الإعدادات'!$B$4,$K$6:$K$1005,"&lt;"&amp;K437)+COUNTIFS($A$6:A437,'الإعدادات'!$B$4,$K$6:K437,K437),"")</f>
        <v/>
      </c>
      <c r="M437" s="21">
        <f>IF(AND(C437&amp;""&lt;&gt;"",ISNUMBER(G437)),IF(COUNTIFS($C$6:$C$1005,C437&amp;"",$G$6:$G$1005,"&gt;"&amp;G437)=0,1,0),"")</f>
        <v/>
      </c>
      <c r="N437" s="21">
        <f>IF(AND(C437&amp;""&lt;&gt;"",F437="حضر",ISNUMBER(A437)),IF(COUNTIFS($C$6:$C$1005,C437&amp;"",$F$6:$F$1005,"حضر",$A$6:$A$1005,"&gt;"&amp;A437)=0,1,0),"")</f>
        <v/>
      </c>
    </row>
    <row r="438">
      <c r="A438" s="13" t="n"/>
      <c r="B438" s="20" t="n"/>
      <c r="C438" s="5" t="n"/>
      <c r="D438" s="5" t="n"/>
      <c r="E438" s="15" t="n"/>
      <c r="F438" s="5" t="n"/>
      <c r="G438" s="13" t="n"/>
      <c r="H438" s="6">
        <f>IF(C438&amp;""="","",IFERROR(INDEX('المرضى'!$B$6:$B$205,MATCH(C438&amp;"",'المرضى'!$A$6:$A$205,0))&amp;"","كود غير موجود"))</f>
        <v/>
      </c>
      <c r="I438" s="18">
        <f>IF(D438&amp;""="","",IFERROR(INDEX('الأسعار'!$B$6:$B$25,MATCH(D438&amp;"",'الأسعار'!$A$6:$A$25,0)),"سعر غير موجود"))</f>
        <v/>
      </c>
      <c r="J438" s="18">
        <f>IF(A438&amp;""="","",IF(AND(F438="حضر",ISNUMBER(I438)),I438,0))</f>
        <v/>
      </c>
      <c r="K438" s="17">
        <f>IF(ISNUMBER(A438),IF(ISNUMBER(B438),HOUR(B438)*60+MINUTE(B438),0),"")</f>
        <v/>
      </c>
      <c r="L438" s="17">
        <f>IF(AND(ISNUMBER(A438),A438='الإعدادات'!$B$4),COUNTIFS($A$6:$A$1005,'الإعدادات'!$B$4,$K$6:$K$1005,"&lt;"&amp;K438)+COUNTIFS($A$6:A438,'الإعدادات'!$B$4,$K$6:K438,K438),"")</f>
        <v/>
      </c>
      <c r="M438" s="21">
        <f>IF(AND(C438&amp;""&lt;&gt;"",ISNUMBER(G438)),IF(COUNTIFS($C$6:$C$1005,C438&amp;"",$G$6:$G$1005,"&gt;"&amp;G438)=0,1,0),"")</f>
        <v/>
      </c>
      <c r="N438" s="21">
        <f>IF(AND(C438&amp;""&lt;&gt;"",F438="حضر",ISNUMBER(A438)),IF(COUNTIFS($C$6:$C$1005,C438&amp;"",$F$6:$F$1005,"حضر",$A$6:$A$1005,"&gt;"&amp;A438)=0,1,0),"")</f>
        <v/>
      </c>
    </row>
    <row r="439">
      <c r="A439" s="13" t="n"/>
      <c r="B439" s="20" t="n"/>
      <c r="C439" s="5" t="n"/>
      <c r="D439" s="5" t="n"/>
      <c r="E439" s="15" t="n"/>
      <c r="F439" s="5" t="n"/>
      <c r="G439" s="13" t="n"/>
      <c r="H439" s="6">
        <f>IF(C439&amp;""="","",IFERROR(INDEX('المرضى'!$B$6:$B$205,MATCH(C439&amp;"",'المرضى'!$A$6:$A$205,0))&amp;"","كود غير موجود"))</f>
        <v/>
      </c>
      <c r="I439" s="18">
        <f>IF(D439&amp;""="","",IFERROR(INDEX('الأسعار'!$B$6:$B$25,MATCH(D439&amp;"",'الأسعار'!$A$6:$A$25,0)),"سعر غير موجود"))</f>
        <v/>
      </c>
      <c r="J439" s="18">
        <f>IF(A439&amp;""="","",IF(AND(F439="حضر",ISNUMBER(I439)),I439,0))</f>
        <v/>
      </c>
      <c r="K439" s="17">
        <f>IF(ISNUMBER(A439),IF(ISNUMBER(B439),HOUR(B439)*60+MINUTE(B439),0),"")</f>
        <v/>
      </c>
      <c r="L439" s="17">
        <f>IF(AND(ISNUMBER(A439),A439='الإعدادات'!$B$4),COUNTIFS($A$6:$A$1005,'الإعدادات'!$B$4,$K$6:$K$1005,"&lt;"&amp;K439)+COUNTIFS($A$6:A439,'الإعدادات'!$B$4,$K$6:K439,K439),"")</f>
        <v/>
      </c>
      <c r="M439" s="21">
        <f>IF(AND(C439&amp;""&lt;&gt;"",ISNUMBER(G439)),IF(COUNTIFS($C$6:$C$1005,C439&amp;"",$G$6:$G$1005,"&gt;"&amp;G439)=0,1,0),"")</f>
        <v/>
      </c>
      <c r="N439" s="21">
        <f>IF(AND(C439&amp;""&lt;&gt;"",F439="حضر",ISNUMBER(A439)),IF(COUNTIFS($C$6:$C$1005,C439&amp;"",$F$6:$F$1005,"حضر",$A$6:$A$1005,"&gt;"&amp;A439)=0,1,0),"")</f>
        <v/>
      </c>
    </row>
    <row r="440">
      <c r="A440" s="13" t="n"/>
      <c r="B440" s="20" t="n"/>
      <c r="C440" s="5" t="n"/>
      <c r="D440" s="5" t="n"/>
      <c r="E440" s="15" t="n"/>
      <c r="F440" s="5" t="n"/>
      <c r="G440" s="13" t="n"/>
      <c r="H440" s="6">
        <f>IF(C440&amp;""="","",IFERROR(INDEX('المرضى'!$B$6:$B$205,MATCH(C440&amp;"",'المرضى'!$A$6:$A$205,0))&amp;"","كود غير موجود"))</f>
        <v/>
      </c>
      <c r="I440" s="18">
        <f>IF(D440&amp;""="","",IFERROR(INDEX('الأسعار'!$B$6:$B$25,MATCH(D440&amp;"",'الأسعار'!$A$6:$A$25,0)),"سعر غير موجود"))</f>
        <v/>
      </c>
      <c r="J440" s="18">
        <f>IF(A440&amp;""="","",IF(AND(F440="حضر",ISNUMBER(I440)),I440,0))</f>
        <v/>
      </c>
      <c r="K440" s="17">
        <f>IF(ISNUMBER(A440),IF(ISNUMBER(B440),HOUR(B440)*60+MINUTE(B440),0),"")</f>
        <v/>
      </c>
      <c r="L440" s="17">
        <f>IF(AND(ISNUMBER(A440),A440='الإعدادات'!$B$4),COUNTIFS($A$6:$A$1005,'الإعدادات'!$B$4,$K$6:$K$1005,"&lt;"&amp;K440)+COUNTIFS($A$6:A440,'الإعدادات'!$B$4,$K$6:K440,K440),"")</f>
        <v/>
      </c>
      <c r="M440" s="21">
        <f>IF(AND(C440&amp;""&lt;&gt;"",ISNUMBER(G440)),IF(COUNTIFS($C$6:$C$1005,C440&amp;"",$G$6:$G$1005,"&gt;"&amp;G440)=0,1,0),"")</f>
        <v/>
      </c>
      <c r="N440" s="21">
        <f>IF(AND(C440&amp;""&lt;&gt;"",F440="حضر",ISNUMBER(A440)),IF(COUNTIFS($C$6:$C$1005,C440&amp;"",$F$6:$F$1005,"حضر",$A$6:$A$1005,"&gt;"&amp;A440)=0,1,0),"")</f>
        <v/>
      </c>
    </row>
    <row r="441">
      <c r="A441" s="13" t="n"/>
      <c r="B441" s="20" t="n"/>
      <c r="C441" s="5" t="n"/>
      <c r="D441" s="5" t="n"/>
      <c r="E441" s="15" t="n"/>
      <c r="F441" s="5" t="n"/>
      <c r="G441" s="13" t="n"/>
      <c r="H441" s="6">
        <f>IF(C441&amp;""="","",IFERROR(INDEX('المرضى'!$B$6:$B$205,MATCH(C441&amp;"",'المرضى'!$A$6:$A$205,0))&amp;"","كود غير موجود"))</f>
        <v/>
      </c>
      <c r="I441" s="18">
        <f>IF(D441&amp;""="","",IFERROR(INDEX('الأسعار'!$B$6:$B$25,MATCH(D441&amp;"",'الأسعار'!$A$6:$A$25,0)),"سعر غير موجود"))</f>
        <v/>
      </c>
      <c r="J441" s="18">
        <f>IF(A441&amp;""="","",IF(AND(F441="حضر",ISNUMBER(I441)),I441,0))</f>
        <v/>
      </c>
      <c r="K441" s="17">
        <f>IF(ISNUMBER(A441),IF(ISNUMBER(B441),HOUR(B441)*60+MINUTE(B441),0),"")</f>
        <v/>
      </c>
      <c r="L441" s="17">
        <f>IF(AND(ISNUMBER(A441),A441='الإعدادات'!$B$4),COUNTIFS($A$6:$A$1005,'الإعدادات'!$B$4,$K$6:$K$1005,"&lt;"&amp;K441)+COUNTIFS($A$6:A441,'الإعدادات'!$B$4,$K$6:K441,K441),"")</f>
        <v/>
      </c>
      <c r="M441" s="21">
        <f>IF(AND(C441&amp;""&lt;&gt;"",ISNUMBER(G441)),IF(COUNTIFS($C$6:$C$1005,C441&amp;"",$G$6:$G$1005,"&gt;"&amp;G441)=0,1,0),"")</f>
        <v/>
      </c>
      <c r="N441" s="21">
        <f>IF(AND(C441&amp;""&lt;&gt;"",F441="حضر",ISNUMBER(A441)),IF(COUNTIFS($C$6:$C$1005,C441&amp;"",$F$6:$F$1005,"حضر",$A$6:$A$1005,"&gt;"&amp;A441)=0,1,0),"")</f>
        <v/>
      </c>
    </row>
    <row r="442">
      <c r="A442" s="13" t="n"/>
      <c r="B442" s="20" t="n"/>
      <c r="C442" s="5" t="n"/>
      <c r="D442" s="5" t="n"/>
      <c r="E442" s="15" t="n"/>
      <c r="F442" s="5" t="n"/>
      <c r="G442" s="13" t="n"/>
      <c r="H442" s="6">
        <f>IF(C442&amp;""="","",IFERROR(INDEX('المرضى'!$B$6:$B$205,MATCH(C442&amp;"",'المرضى'!$A$6:$A$205,0))&amp;"","كود غير موجود"))</f>
        <v/>
      </c>
      <c r="I442" s="18">
        <f>IF(D442&amp;""="","",IFERROR(INDEX('الأسعار'!$B$6:$B$25,MATCH(D442&amp;"",'الأسعار'!$A$6:$A$25,0)),"سعر غير موجود"))</f>
        <v/>
      </c>
      <c r="J442" s="18">
        <f>IF(A442&amp;""="","",IF(AND(F442="حضر",ISNUMBER(I442)),I442,0))</f>
        <v/>
      </c>
      <c r="K442" s="17">
        <f>IF(ISNUMBER(A442),IF(ISNUMBER(B442),HOUR(B442)*60+MINUTE(B442),0),"")</f>
        <v/>
      </c>
      <c r="L442" s="17">
        <f>IF(AND(ISNUMBER(A442),A442='الإعدادات'!$B$4),COUNTIFS($A$6:$A$1005,'الإعدادات'!$B$4,$K$6:$K$1005,"&lt;"&amp;K442)+COUNTIFS($A$6:A442,'الإعدادات'!$B$4,$K$6:K442,K442),"")</f>
        <v/>
      </c>
      <c r="M442" s="21">
        <f>IF(AND(C442&amp;""&lt;&gt;"",ISNUMBER(G442)),IF(COUNTIFS($C$6:$C$1005,C442&amp;"",$G$6:$G$1005,"&gt;"&amp;G442)=0,1,0),"")</f>
        <v/>
      </c>
      <c r="N442" s="21">
        <f>IF(AND(C442&amp;""&lt;&gt;"",F442="حضر",ISNUMBER(A442)),IF(COUNTIFS($C$6:$C$1005,C442&amp;"",$F$6:$F$1005,"حضر",$A$6:$A$1005,"&gt;"&amp;A442)=0,1,0),"")</f>
        <v/>
      </c>
    </row>
    <row r="443">
      <c r="A443" s="13" t="n"/>
      <c r="B443" s="20" t="n"/>
      <c r="C443" s="5" t="n"/>
      <c r="D443" s="5" t="n"/>
      <c r="E443" s="15" t="n"/>
      <c r="F443" s="5" t="n"/>
      <c r="G443" s="13" t="n"/>
      <c r="H443" s="6">
        <f>IF(C443&amp;""="","",IFERROR(INDEX('المرضى'!$B$6:$B$205,MATCH(C443&amp;"",'المرضى'!$A$6:$A$205,0))&amp;"","كود غير موجود"))</f>
        <v/>
      </c>
      <c r="I443" s="18">
        <f>IF(D443&amp;""="","",IFERROR(INDEX('الأسعار'!$B$6:$B$25,MATCH(D443&amp;"",'الأسعار'!$A$6:$A$25,0)),"سعر غير موجود"))</f>
        <v/>
      </c>
      <c r="J443" s="18">
        <f>IF(A443&amp;""="","",IF(AND(F443="حضر",ISNUMBER(I443)),I443,0))</f>
        <v/>
      </c>
      <c r="K443" s="17">
        <f>IF(ISNUMBER(A443),IF(ISNUMBER(B443),HOUR(B443)*60+MINUTE(B443),0),"")</f>
        <v/>
      </c>
      <c r="L443" s="17">
        <f>IF(AND(ISNUMBER(A443),A443='الإعدادات'!$B$4),COUNTIFS($A$6:$A$1005,'الإعدادات'!$B$4,$K$6:$K$1005,"&lt;"&amp;K443)+COUNTIFS($A$6:A443,'الإعدادات'!$B$4,$K$6:K443,K443),"")</f>
        <v/>
      </c>
      <c r="M443" s="21">
        <f>IF(AND(C443&amp;""&lt;&gt;"",ISNUMBER(G443)),IF(COUNTIFS($C$6:$C$1005,C443&amp;"",$G$6:$G$1005,"&gt;"&amp;G443)=0,1,0),"")</f>
        <v/>
      </c>
      <c r="N443" s="21">
        <f>IF(AND(C443&amp;""&lt;&gt;"",F443="حضر",ISNUMBER(A443)),IF(COUNTIFS($C$6:$C$1005,C443&amp;"",$F$6:$F$1005,"حضر",$A$6:$A$1005,"&gt;"&amp;A443)=0,1,0),"")</f>
        <v/>
      </c>
    </row>
    <row r="444">
      <c r="A444" s="13" t="n"/>
      <c r="B444" s="20" t="n"/>
      <c r="C444" s="5" t="n"/>
      <c r="D444" s="5" t="n"/>
      <c r="E444" s="15" t="n"/>
      <c r="F444" s="5" t="n"/>
      <c r="G444" s="13" t="n"/>
      <c r="H444" s="6">
        <f>IF(C444&amp;""="","",IFERROR(INDEX('المرضى'!$B$6:$B$205,MATCH(C444&amp;"",'المرضى'!$A$6:$A$205,0))&amp;"","كود غير موجود"))</f>
        <v/>
      </c>
      <c r="I444" s="18">
        <f>IF(D444&amp;""="","",IFERROR(INDEX('الأسعار'!$B$6:$B$25,MATCH(D444&amp;"",'الأسعار'!$A$6:$A$25,0)),"سعر غير موجود"))</f>
        <v/>
      </c>
      <c r="J444" s="18">
        <f>IF(A444&amp;""="","",IF(AND(F444="حضر",ISNUMBER(I444)),I444,0))</f>
        <v/>
      </c>
      <c r="K444" s="17">
        <f>IF(ISNUMBER(A444),IF(ISNUMBER(B444),HOUR(B444)*60+MINUTE(B444),0),"")</f>
        <v/>
      </c>
      <c r="L444" s="17">
        <f>IF(AND(ISNUMBER(A444),A444='الإعدادات'!$B$4),COUNTIFS($A$6:$A$1005,'الإعدادات'!$B$4,$K$6:$K$1005,"&lt;"&amp;K444)+COUNTIFS($A$6:A444,'الإعدادات'!$B$4,$K$6:K444,K444),"")</f>
        <v/>
      </c>
      <c r="M444" s="21">
        <f>IF(AND(C444&amp;""&lt;&gt;"",ISNUMBER(G444)),IF(COUNTIFS($C$6:$C$1005,C444&amp;"",$G$6:$G$1005,"&gt;"&amp;G444)=0,1,0),"")</f>
        <v/>
      </c>
      <c r="N444" s="21">
        <f>IF(AND(C444&amp;""&lt;&gt;"",F444="حضر",ISNUMBER(A444)),IF(COUNTIFS($C$6:$C$1005,C444&amp;"",$F$6:$F$1005,"حضر",$A$6:$A$1005,"&gt;"&amp;A444)=0,1,0),"")</f>
        <v/>
      </c>
    </row>
    <row r="445">
      <c r="A445" s="13" t="n"/>
      <c r="B445" s="20" t="n"/>
      <c r="C445" s="5" t="n"/>
      <c r="D445" s="5" t="n"/>
      <c r="E445" s="15" t="n"/>
      <c r="F445" s="5" t="n"/>
      <c r="G445" s="13" t="n"/>
      <c r="H445" s="6">
        <f>IF(C445&amp;""="","",IFERROR(INDEX('المرضى'!$B$6:$B$205,MATCH(C445&amp;"",'المرضى'!$A$6:$A$205,0))&amp;"","كود غير موجود"))</f>
        <v/>
      </c>
      <c r="I445" s="18">
        <f>IF(D445&amp;""="","",IFERROR(INDEX('الأسعار'!$B$6:$B$25,MATCH(D445&amp;"",'الأسعار'!$A$6:$A$25,0)),"سعر غير موجود"))</f>
        <v/>
      </c>
      <c r="J445" s="18">
        <f>IF(A445&amp;""="","",IF(AND(F445="حضر",ISNUMBER(I445)),I445,0))</f>
        <v/>
      </c>
      <c r="K445" s="17">
        <f>IF(ISNUMBER(A445),IF(ISNUMBER(B445),HOUR(B445)*60+MINUTE(B445),0),"")</f>
        <v/>
      </c>
      <c r="L445" s="17">
        <f>IF(AND(ISNUMBER(A445),A445='الإعدادات'!$B$4),COUNTIFS($A$6:$A$1005,'الإعدادات'!$B$4,$K$6:$K$1005,"&lt;"&amp;K445)+COUNTIFS($A$6:A445,'الإعدادات'!$B$4,$K$6:K445,K445),"")</f>
        <v/>
      </c>
      <c r="M445" s="21">
        <f>IF(AND(C445&amp;""&lt;&gt;"",ISNUMBER(G445)),IF(COUNTIFS($C$6:$C$1005,C445&amp;"",$G$6:$G$1005,"&gt;"&amp;G445)=0,1,0),"")</f>
        <v/>
      </c>
      <c r="N445" s="21">
        <f>IF(AND(C445&amp;""&lt;&gt;"",F445="حضر",ISNUMBER(A445)),IF(COUNTIFS($C$6:$C$1005,C445&amp;"",$F$6:$F$1005,"حضر",$A$6:$A$1005,"&gt;"&amp;A445)=0,1,0),"")</f>
        <v/>
      </c>
    </row>
    <row r="446">
      <c r="A446" s="13" t="n"/>
      <c r="B446" s="20" t="n"/>
      <c r="C446" s="5" t="n"/>
      <c r="D446" s="5" t="n"/>
      <c r="E446" s="15" t="n"/>
      <c r="F446" s="5" t="n"/>
      <c r="G446" s="13" t="n"/>
      <c r="H446" s="6">
        <f>IF(C446&amp;""="","",IFERROR(INDEX('المرضى'!$B$6:$B$205,MATCH(C446&amp;"",'المرضى'!$A$6:$A$205,0))&amp;"","كود غير موجود"))</f>
        <v/>
      </c>
      <c r="I446" s="18">
        <f>IF(D446&amp;""="","",IFERROR(INDEX('الأسعار'!$B$6:$B$25,MATCH(D446&amp;"",'الأسعار'!$A$6:$A$25,0)),"سعر غير موجود"))</f>
        <v/>
      </c>
      <c r="J446" s="18">
        <f>IF(A446&amp;""="","",IF(AND(F446="حضر",ISNUMBER(I446)),I446,0))</f>
        <v/>
      </c>
      <c r="K446" s="17">
        <f>IF(ISNUMBER(A446),IF(ISNUMBER(B446),HOUR(B446)*60+MINUTE(B446),0),"")</f>
        <v/>
      </c>
      <c r="L446" s="17">
        <f>IF(AND(ISNUMBER(A446),A446='الإعدادات'!$B$4),COUNTIFS($A$6:$A$1005,'الإعدادات'!$B$4,$K$6:$K$1005,"&lt;"&amp;K446)+COUNTIFS($A$6:A446,'الإعدادات'!$B$4,$K$6:K446,K446),"")</f>
        <v/>
      </c>
      <c r="M446" s="21">
        <f>IF(AND(C446&amp;""&lt;&gt;"",ISNUMBER(G446)),IF(COUNTIFS($C$6:$C$1005,C446&amp;"",$G$6:$G$1005,"&gt;"&amp;G446)=0,1,0),"")</f>
        <v/>
      </c>
      <c r="N446" s="21">
        <f>IF(AND(C446&amp;""&lt;&gt;"",F446="حضر",ISNUMBER(A446)),IF(COUNTIFS($C$6:$C$1005,C446&amp;"",$F$6:$F$1005,"حضر",$A$6:$A$1005,"&gt;"&amp;A446)=0,1,0),"")</f>
        <v/>
      </c>
    </row>
    <row r="447">
      <c r="A447" s="13" t="n"/>
      <c r="B447" s="20" t="n"/>
      <c r="C447" s="5" t="n"/>
      <c r="D447" s="5" t="n"/>
      <c r="E447" s="15" t="n"/>
      <c r="F447" s="5" t="n"/>
      <c r="G447" s="13" t="n"/>
      <c r="H447" s="6">
        <f>IF(C447&amp;""="","",IFERROR(INDEX('المرضى'!$B$6:$B$205,MATCH(C447&amp;"",'المرضى'!$A$6:$A$205,0))&amp;"","كود غير موجود"))</f>
        <v/>
      </c>
      <c r="I447" s="18">
        <f>IF(D447&amp;""="","",IFERROR(INDEX('الأسعار'!$B$6:$B$25,MATCH(D447&amp;"",'الأسعار'!$A$6:$A$25,0)),"سعر غير موجود"))</f>
        <v/>
      </c>
      <c r="J447" s="18">
        <f>IF(A447&amp;""="","",IF(AND(F447="حضر",ISNUMBER(I447)),I447,0))</f>
        <v/>
      </c>
      <c r="K447" s="17">
        <f>IF(ISNUMBER(A447),IF(ISNUMBER(B447),HOUR(B447)*60+MINUTE(B447),0),"")</f>
        <v/>
      </c>
      <c r="L447" s="17">
        <f>IF(AND(ISNUMBER(A447),A447='الإعدادات'!$B$4),COUNTIFS($A$6:$A$1005,'الإعدادات'!$B$4,$K$6:$K$1005,"&lt;"&amp;K447)+COUNTIFS($A$6:A447,'الإعدادات'!$B$4,$K$6:K447,K447),"")</f>
        <v/>
      </c>
      <c r="M447" s="21">
        <f>IF(AND(C447&amp;""&lt;&gt;"",ISNUMBER(G447)),IF(COUNTIFS($C$6:$C$1005,C447&amp;"",$G$6:$G$1005,"&gt;"&amp;G447)=0,1,0),"")</f>
        <v/>
      </c>
      <c r="N447" s="21">
        <f>IF(AND(C447&amp;""&lt;&gt;"",F447="حضر",ISNUMBER(A447)),IF(COUNTIFS($C$6:$C$1005,C447&amp;"",$F$6:$F$1005,"حضر",$A$6:$A$1005,"&gt;"&amp;A447)=0,1,0),"")</f>
        <v/>
      </c>
    </row>
    <row r="448">
      <c r="A448" s="13" t="n"/>
      <c r="B448" s="20" t="n"/>
      <c r="C448" s="5" t="n"/>
      <c r="D448" s="5" t="n"/>
      <c r="E448" s="15" t="n"/>
      <c r="F448" s="5" t="n"/>
      <c r="G448" s="13" t="n"/>
      <c r="H448" s="6">
        <f>IF(C448&amp;""="","",IFERROR(INDEX('المرضى'!$B$6:$B$205,MATCH(C448&amp;"",'المرضى'!$A$6:$A$205,0))&amp;"","كود غير موجود"))</f>
        <v/>
      </c>
      <c r="I448" s="18">
        <f>IF(D448&amp;""="","",IFERROR(INDEX('الأسعار'!$B$6:$B$25,MATCH(D448&amp;"",'الأسعار'!$A$6:$A$25,0)),"سعر غير موجود"))</f>
        <v/>
      </c>
      <c r="J448" s="18">
        <f>IF(A448&amp;""="","",IF(AND(F448="حضر",ISNUMBER(I448)),I448,0))</f>
        <v/>
      </c>
      <c r="K448" s="17">
        <f>IF(ISNUMBER(A448),IF(ISNUMBER(B448),HOUR(B448)*60+MINUTE(B448),0),"")</f>
        <v/>
      </c>
      <c r="L448" s="17">
        <f>IF(AND(ISNUMBER(A448),A448='الإعدادات'!$B$4),COUNTIFS($A$6:$A$1005,'الإعدادات'!$B$4,$K$6:$K$1005,"&lt;"&amp;K448)+COUNTIFS($A$6:A448,'الإعدادات'!$B$4,$K$6:K448,K448),"")</f>
        <v/>
      </c>
      <c r="M448" s="21">
        <f>IF(AND(C448&amp;""&lt;&gt;"",ISNUMBER(G448)),IF(COUNTIFS($C$6:$C$1005,C448&amp;"",$G$6:$G$1005,"&gt;"&amp;G448)=0,1,0),"")</f>
        <v/>
      </c>
      <c r="N448" s="21">
        <f>IF(AND(C448&amp;""&lt;&gt;"",F448="حضر",ISNUMBER(A448)),IF(COUNTIFS($C$6:$C$1005,C448&amp;"",$F$6:$F$1005,"حضر",$A$6:$A$1005,"&gt;"&amp;A448)=0,1,0),"")</f>
        <v/>
      </c>
    </row>
    <row r="449">
      <c r="A449" s="13" t="n"/>
      <c r="B449" s="20" t="n"/>
      <c r="C449" s="5" t="n"/>
      <c r="D449" s="5" t="n"/>
      <c r="E449" s="15" t="n"/>
      <c r="F449" s="5" t="n"/>
      <c r="G449" s="13" t="n"/>
      <c r="H449" s="6">
        <f>IF(C449&amp;""="","",IFERROR(INDEX('المرضى'!$B$6:$B$205,MATCH(C449&amp;"",'المرضى'!$A$6:$A$205,0))&amp;"","كود غير موجود"))</f>
        <v/>
      </c>
      <c r="I449" s="18">
        <f>IF(D449&amp;""="","",IFERROR(INDEX('الأسعار'!$B$6:$B$25,MATCH(D449&amp;"",'الأسعار'!$A$6:$A$25,0)),"سعر غير موجود"))</f>
        <v/>
      </c>
      <c r="J449" s="18">
        <f>IF(A449&amp;""="","",IF(AND(F449="حضر",ISNUMBER(I449)),I449,0))</f>
        <v/>
      </c>
      <c r="K449" s="17">
        <f>IF(ISNUMBER(A449),IF(ISNUMBER(B449),HOUR(B449)*60+MINUTE(B449),0),"")</f>
        <v/>
      </c>
      <c r="L449" s="17">
        <f>IF(AND(ISNUMBER(A449),A449='الإعدادات'!$B$4),COUNTIFS($A$6:$A$1005,'الإعدادات'!$B$4,$K$6:$K$1005,"&lt;"&amp;K449)+COUNTIFS($A$6:A449,'الإعدادات'!$B$4,$K$6:K449,K449),"")</f>
        <v/>
      </c>
      <c r="M449" s="21">
        <f>IF(AND(C449&amp;""&lt;&gt;"",ISNUMBER(G449)),IF(COUNTIFS($C$6:$C$1005,C449&amp;"",$G$6:$G$1005,"&gt;"&amp;G449)=0,1,0),"")</f>
        <v/>
      </c>
      <c r="N449" s="21">
        <f>IF(AND(C449&amp;""&lt;&gt;"",F449="حضر",ISNUMBER(A449)),IF(COUNTIFS($C$6:$C$1005,C449&amp;"",$F$6:$F$1005,"حضر",$A$6:$A$1005,"&gt;"&amp;A449)=0,1,0),"")</f>
        <v/>
      </c>
    </row>
    <row r="450">
      <c r="A450" s="13" t="n"/>
      <c r="B450" s="20" t="n"/>
      <c r="C450" s="5" t="n"/>
      <c r="D450" s="5" t="n"/>
      <c r="E450" s="15" t="n"/>
      <c r="F450" s="5" t="n"/>
      <c r="G450" s="13" t="n"/>
      <c r="H450" s="6">
        <f>IF(C450&amp;""="","",IFERROR(INDEX('المرضى'!$B$6:$B$205,MATCH(C450&amp;"",'المرضى'!$A$6:$A$205,0))&amp;"","كود غير موجود"))</f>
        <v/>
      </c>
      <c r="I450" s="18">
        <f>IF(D450&amp;""="","",IFERROR(INDEX('الأسعار'!$B$6:$B$25,MATCH(D450&amp;"",'الأسعار'!$A$6:$A$25,0)),"سعر غير موجود"))</f>
        <v/>
      </c>
      <c r="J450" s="18">
        <f>IF(A450&amp;""="","",IF(AND(F450="حضر",ISNUMBER(I450)),I450,0))</f>
        <v/>
      </c>
      <c r="K450" s="17">
        <f>IF(ISNUMBER(A450),IF(ISNUMBER(B450),HOUR(B450)*60+MINUTE(B450),0),"")</f>
        <v/>
      </c>
      <c r="L450" s="17">
        <f>IF(AND(ISNUMBER(A450),A450='الإعدادات'!$B$4),COUNTIFS($A$6:$A$1005,'الإعدادات'!$B$4,$K$6:$K$1005,"&lt;"&amp;K450)+COUNTIFS($A$6:A450,'الإعدادات'!$B$4,$K$6:K450,K450),"")</f>
        <v/>
      </c>
      <c r="M450" s="21">
        <f>IF(AND(C450&amp;""&lt;&gt;"",ISNUMBER(G450)),IF(COUNTIFS($C$6:$C$1005,C450&amp;"",$G$6:$G$1005,"&gt;"&amp;G450)=0,1,0),"")</f>
        <v/>
      </c>
      <c r="N450" s="21">
        <f>IF(AND(C450&amp;""&lt;&gt;"",F450="حضر",ISNUMBER(A450)),IF(COUNTIFS($C$6:$C$1005,C450&amp;"",$F$6:$F$1005,"حضر",$A$6:$A$1005,"&gt;"&amp;A450)=0,1,0),"")</f>
        <v/>
      </c>
    </row>
    <row r="451">
      <c r="A451" s="13" t="n"/>
      <c r="B451" s="20" t="n"/>
      <c r="C451" s="5" t="n"/>
      <c r="D451" s="5" t="n"/>
      <c r="E451" s="15" t="n"/>
      <c r="F451" s="5" t="n"/>
      <c r="G451" s="13" t="n"/>
      <c r="H451" s="6">
        <f>IF(C451&amp;""="","",IFERROR(INDEX('المرضى'!$B$6:$B$205,MATCH(C451&amp;"",'المرضى'!$A$6:$A$205,0))&amp;"","كود غير موجود"))</f>
        <v/>
      </c>
      <c r="I451" s="18">
        <f>IF(D451&amp;""="","",IFERROR(INDEX('الأسعار'!$B$6:$B$25,MATCH(D451&amp;"",'الأسعار'!$A$6:$A$25,0)),"سعر غير موجود"))</f>
        <v/>
      </c>
      <c r="J451" s="18">
        <f>IF(A451&amp;""="","",IF(AND(F451="حضر",ISNUMBER(I451)),I451,0))</f>
        <v/>
      </c>
      <c r="K451" s="17">
        <f>IF(ISNUMBER(A451),IF(ISNUMBER(B451),HOUR(B451)*60+MINUTE(B451),0),"")</f>
        <v/>
      </c>
      <c r="L451" s="17">
        <f>IF(AND(ISNUMBER(A451),A451='الإعدادات'!$B$4),COUNTIFS($A$6:$A$1005,'الإعدادات'!$B$4,$K$6:$K$1005,"&lt;"&amp;K451)+COUNTIFS($A$6:A451,'الإعدادات'!$B$4,$K$6:K451,K451),"")</f>
        <v/>
      </c>
      <c r="M451" s="21">
        <f>IF(AND(C451&amp;""&lt;&gt;"",ISNUMBER(G451)),IF(COUNTIFS($C$6:$C$1005,C451&amp;"",$G$6:$G$1005,"&gt;"&amp;G451)=0,1,0),"")</f>
        <v/>
      </c>
      <c r="N451" s="21">
        <f>IF(AND(C451&amp;""&lt;&gt;"",F451="حضر",ISNUMBER(A451)),IF(COUNTIFS($C$6:$C$1005,C451&amp;"",$F$6:$F$1005,"حضر",$A$6:$A$1005,"&gt;"&amp;A451)=0,1,0),"")</f>
        <v/>
      </c>
    </row>
    <row r="452">
      <c r="A452" s="13" t="n"/>
      <c r="B452" s="20" t="n"/>
      <c r="C452" s="5" t="n"/>
      <c r="D452" s="5" t="n"/>
      <c r="E452" s="15" t="n"/>
      <c r="F452" s="5" t="n"/>
      <c r="G452" s="13" t="n"/>
      <c r="H452" s="6">
        <f>IF(C452&amp;""="","",IFERROR(INDEX('المرضى'!$B$6:$B$205,MATCH(C452&amp;"",'المرضى'!$A$6:$A$205,0))&amp;"","كود غير موجود"))</f>
        <v/>
      </c>
      <c r="I452" s="18">
        <f>IF(D452&amp;""="","",IFERROR(INDEX('الأسعار'!$B$6:$B$25,MATCH(D452&amp;"",'الأسعار'!$A$6:$A$25,0)),"سعر غير موجود"))</f>
        <v/>
      </c>
      <c r="J452" s="18">
        <f>IF(A452&amp;""="","",IF(AND(F452="حضر",ISNUMBER(I452)),I452,0))</f>
        <v/>
      </c>
      <c r="K452" s="17">
        <f>IF(ISNUMBER(A452),IF(ISNUMBER(B452),HOUR(B452)*60+MINUTE(B452),0),"")</f>
        <v/>
      </c>
      <c r="L452" s="17">
        <f>IF(AND(ISNUMBER(A452),A452='الإعدادات'!$B$4),COUNTIFS($A$6:$A$1005,'الإعدادات'!$B$4,$K$6:$K$1005,"&lt;"&amp;K452)+COUNTIFS($A$6:A452,'الإعدادات'!$B$4,$K$6:K452,K452),"")</f>
        <v/>
      </c>
      <c r="M452" s="21">
        <f>IF(AND(C452&amp;""&lt;&gt;"",ISNUMBER(G452)),IF(COUNTIFS($C$6:$C$1005,C452&amp;"",$G$6:$G$1005,"&gt;"&amp;G452)=0,1,0),"")</f>
        <v/>
      </c>
      <c r="N452" s="21">
        <f>IF(AND(C452&amp;""&lt;&gt;"",F452="حضر",ISNUMBER(A452)),IF(COUNTIFS($C$6:$C$1005,C452&amp;"",$F$6:$F$1005,"حضر",$A$6:$A$1005,"&gt;"&amp;A452)=0,1,0),"")</f>
        <v/>
      </c>
    </row>
    <row r="453">
      <c r="A453" s="13" t="n"/>
      <c r="B453" s="20" t="n"/>
      <c r="C453" s="5" t="n"/>
      <c r="D453" s="5" t="n"/>
      <c r="E453" s="15" t="n"/>
      <c r="F453" s="5" t="n"/>
      <c r="G453" s="13" t="n"/>
      <c r="H453" s="6">
        <f>IF(C453&amp;""="","",IFERROR(INDEX('المرضى'!$B$6:$B$205,MATCH(C453&amp;"",'المرضى'!$A$6:$A$205,0))&amp;"","كود غير موجود"))</f>
        <v/>
      </c>
      <c r="I453" s="18">
        <f>IF(D453&amp;""="","",IFERROR(INDEX('الأسعار'!$B$6:$B$25,MATCH(D453&amp;"",'الأسعار'!$A$6:$A$25,0)),"سعر غير موجود"))</f>
        <v/>
      </c>
      <c r="J453" s="18">
        <f>IF(A453&amp;""="","",IF(AND(F453="حضر",ISNUMBER(I453)),I453,0))</f>
        <v/>
      </c>
      <c r="K453" s="17">
        <f>IF(ISNUMBER(A453),IF(ISNUMBER(B453),HOUR(B453)*60+MINUTE(B453),0),"")</f>
        <v/>
      </c>
      <c r="L453" s="17">
        <f>IF(AND(ISNUMBER(A453),A453='الإعدادات'!$B$4),COUNTIFS($A$6:$A$1005,'الإعدادات'!$B$4,$K$6:$K$1005,"&lt;"&amp;K453)+COUNTIFS($A$6:A453,'الإعدادات'!$B$4,$K$6:K453,K453),"")</f>
        <v/>
      </c>
      <c r="M453" s="21">
        <f>IF(AND(C453&amp;""&lt;&gt;"",ISNUMBER(G453)),IF(COUNTIFS($C$6:$C$1005,C453&amp;"",$G$6:$G$1005,"&gt;"&amp;G453)=0,1,0),"")</f>
        <v/>
      </c>
      <c r="N453" s="21">
        <f>IF(AND(C453&amp;""&lt;&gt;"",F453="حضر",ISNUMBER(A453)),IF(COUNTIFS($C$6:$C$1005,C453&amp;"",$F$6:$F$1005,"حضر",$A$6:$A$1005,"&gt;"&amp;A453)=0,1,0),"")</f>
        <v/>
      </c>
    </row>
    <row r="454">
      <c r="A454" s="13" t="n"/>
      <c r="B454" s="20" t="n"/>
      <c r="C454" s="5" t="n"/>
      <c r="D454" s="5" t="n"/>
      <c r="E454" s="15" t="n"/>
      <c r="F454" s="5" t="n"/>
      <c r="G454" s="13" t="n"/>
      <c r="H454" s="6">
        <f>IF(C454&amp;""="","",IFERROR(INDEX('المرضى'!$B$6:$B$205,MATCH(C454&amp;"",'المرضى'!$A$6:$A$205,0))&amp;"","كود غير موجود"))</f>
        <v/>
      </c>
      <c r="I454" s="18">
        <f>IF(D454&amp;""="","",IFERROR(INDEX('الأسعار'!$B$6:$B$25,MATCH(D454&amp;"",'الأسعار'!$A$6:$A$25,0)),"سعر غير موجود"))</f>
        <v/>
      </c>
      <c r="J454" s="18">
        <f>IF(A454&amp;""="","",IF(AND(F454="حضر",ISNUMBER(I454)),I454,0))</f>
        <v/>
      </c>
      <c r="K454" s="17">
        <f>IF(ISNUMBER(A454),IF(ISNUMBER(B454),HOUR(B454)*60+MINUTE(B454),0),"")</f>
        <v/>
      </c>
      <c r="L454" s="17">
        <f>IF(AND(ISNUMBER(A454),A454='الإعدادات'!$B$4),COUNTIFS($A$6:$A$1005,'الإعدادات'!$B$4,$K$6:$K$1005,"&lt;"&amp;K454)+COUNTIFS($A$6:A454,'الإعدادات'!$B$4,$K$6:K454,K454),"")</f>
        <v/>
      </c>
      <c r="M454" s="21">
        <f>IF(AND(C454&amp;""&lt;&gt;"",ISNUMBER(G454)),IF(COUNTIFS($C$6:$C$1005,C454&amp;"",$G$6:$G$1005,"&gt;"&amp;G454)=0,1,0),"")</f>
        <v/>
      </c>
      <c r="N454" s="21">
        <f>IF(AND(C454&amp;""&lt;&gt;"",F454="حضر",ISNUMBER(A454)),IF(COUNTIFS($C$6:$C$1005,C454&amp;"",$F$6:$F$1005,"حضر",$A$6:$A$1005,"&gt;"&amp;A454)=0,1,0),"")</f>
        <v/>
      </c>
    </row>
    <row r="455">
      <c r="A455" s="13" t="n"/>
      <c r="B455" s="20" t="n"/>
      <c r="C455" s="5" t="n"/>
      <c r="D455" s="5" t="n"/>
      <c r="E455" s="15" t="n"/>
      <c r="F455" s="5" t="n"/>
      <c r="G455" s="13" t="n"/>
      <c r="H455" s="6">
        <f>IF(C455&amp;""="","",IFERROR(INDEX('المرضى'!$B$6:$B$205,MATCH(C455&amp;"",'المرضى'!$A$6:$A$205,0))&amp;"","كود غير موجود"))</f>
        <v/>
      </c>
      <c r="I455" s="18">
        <f>IF(D455&amp;""="","",IFERROR(INDEX('الأسعار'!$B$6:$B$25,MATCH(D455&amp;"",'الأسعار'!$A$6:$A$25,0)),"سعر غير موجود"))</f>
        <v/>
      </c>
      <c r="J455" s="18">
        <f>IF(A455&amp;""="","",IF(AND(F455="حضر",ISNUMBER(I455)),I455,0))</f>
        <v/>
      </c>
      <c r="K455" s="17">
        <f>IF(ISNUMBER(A455),IF(ISNUMBER(B455),HOUR(B455)*60+MINUTE(B455),0),"")</f>
        <v/>
      </c>
      <c r="L455" s="17">
        <f>IF(AND(ISNUMBER(A455),A455='الإعدادات'!$B$4),COUNTIFS($A$6:$A$1005,'الإعدادات'!$B$4,$K$6:$K$1005,"&lt;"&amp;K455)+COUNTIFS($A$6:A455,'الإعدادات'!$B$4,$K$6:K455,K455),"")</f>
        <v/>
      </c>
      <c r="M455" s="21">
        <f>IF(AND(C455&amp;""&lt;&gt;"",ISNUMBER(G455)),IF(COUNTIFS($C$6:$C$1005,C455&amp;"",$G$6:$G$1005,"&gt;"&amp;G455)=0,1,0),"")</f>
        <v/>
      </c>
      <c r="N455" s="21">
        <f>IF(AND(C455&amp;""&lt;&gt;"",F455="حضر",ISNUMBER(A455)),IF(COUNTIFS($C$6:$C$1005,C455&amp;"",$F$6:$F$1005,"حضر",$A$6:$A$1005,"&gt;"&amp;A455)=0,1,0),"")</f>
        <v/>
      </c>
    </row>
    <row r="456">
      <c r="A456" s="13" t="n"/>
      <c r="B456" s="20" t="n"/>
      <c r="C456" s="5" t="n"/>
      <c r="D456" s="5" t="n"/>
      <c r="E456" s="15" t="n"/>
      <c r="F456" s="5" t="n"/>
      <c r="G456" s="13" t="n"/>
      <c r="H456" s="6">
        <f>IF(C456&amp;""="","",IFERROR(INDEX('المرضى'!$B$6:$B$205,MATCH(C456&amp;"",'المرضى'!$A$6:$A$205,0))&amp;"","كود غير موجود"))</f>
        <v/>
      </c>
      <c r="I456" s="18">
        <f>IF(D456&amp;""="","",IFERROR(INDEX('الأسعار'!$B$6:$B$25,MATCH(D456&amp;"",'الأسعار'!$A$6:$A$25,0)),"سعر غير موجود"))</f>
        <v/>
      </c>
      <c r="J456" s="18">
        <f>IF(A456&amp;""="","",IF(AND(F456="حضر",ISNUMBER(I456)),I456,0))</f>
        <v/>
      </c>
      <c r="K456" s="17">
        <f>IF(ISNUMBER(A456),IF(ISNUMBER(B456),HOUR(B456)*60+MINUTE(B456),0),"")</f>
        <v/>
      </c>
      <c r="L456" s="17">
        <f>IF(AND(ISNUMBER(A456),A456='الإعدادات'!$B$4),COUNTIFS($A$6:$A$1005,'الإعدادات'!$B$4,$K$6:$K$1005,"&lt;"&amp;K456)+COUNTIFS($A$6:A456,'الإعدادات'!$B$4,$K$6:K456,K456),"")</f>
        <v/>
      </c>
      <c r="M456" s="21">
        <f>IF(AND(C456&amp;""&lt;&gt;"",ISNUMBER(G456)),IF(COUNTIFS($C$6:$C$1005,C456&amp;"",$G$6:$G$1005,"&gt;"&amp;G456)=0,1,0),"")</f>
        <v/>
      </c>
      <c r="N456" s="21">
        <f>IF(AND(C456&amp;""&lt;&gt;"",F456="حضر",ISNUMBER(A456)),IF(COUNTIFS($C$6:$C$1005,C456&amp;"",$F$6:$F$1005,"حضر",$A$6:$A$1005,"&gt;"&amp;A456)=0,1,0),"")</f>
        <v/>
      </c>
    </row>
    <row r="457">
      <c r="A457" s="13" t="n"/>
      <c r="B457" s="20" t="n"/>
      <c r="C457" s="5" t="n"/>
      <c r="D457" s="5" t="n"/>
      <c r="E457" s="15" t="n"/>
      <c r="F457" s="5" t="n"/>
      <c r="G457" s="13" t="n"/>
      <c r="H457" s="6">
        <f>IF(C457&amp;""="","",IFERROR(INDEX('المرضى'!$B$6:$B$205,MATCH(C457&amp;"",'المرضى'!$A$6:$A$205,0))&amp;"","كود غير موجود"))</f>
        <v/>
      </c>
      <c r="I457" s="18">
        <f>IF(D457&amp;""="","",IFERROR(INDEX('الأسعار'!$B$6:$B$25,MATCH(D457&amp;"",'الأسعار'!$A$6:$A$25,0)),"سعر غير موجود"))</f>
        <v/>
      </c>
      <c r="J457" s="18">
        <f>IF(A457&amp;""="","",IF(AND(F457="حضر",ISNUMBER(I457)),I457,0))</f>
        <v/>
      </c>
      <c r="K457" s="17">
        <f>IF(ISNUMBER(A457),IF(ISNUMBER(B457),HOUR(B457)*60+MINUTE(B457),0),"")</f>
        <v/>
      </c>
      <c r="L457" s="17">
        <f>IF(AND(ISNUMBER(A457),A457='الإعدادات'!$B$4),COUNTIFS($A$6:$A$1005,'الإعدادات'!$B$4,$K$6:$K$1005,"&lt;"&amp;K457)+COUNTIFS($A$6:A457,'الإعدادات'!$B$4,$K$6:K457,K457),"")</f>
        <v/>
      </c>
      <c r="M457" s="21">
        <f>IF(AND(C457&amp;""&lt;&gt;"",ISNUMBER(G457)),IF(COUNTIFS($C$6:$C$1005,C457&amp;"",$G$6:$G$1005,"&gt;"&amp;G457)=0,1,0),"")</f>
        <v/>
      </c>
      <c r="N457" s="21">
        <f>IF(AND(C457&amp;""&lt;&gt;"",F457="حضر",ISNUMBER(A457)),IF(COUNTIFS($C$6:$C$1005,C457&amp;"",$F$6:$F$1005,"حضر",$A$6:$A$1005,"&gt;"&amp;A457)=0,1,0),"")</f>
        <v/>
      </c>
    </row>
    <row r="458">
      <c r="A458" s="13" t="n"/>
      <c r="B458" s="20" t="n"/>
      <c r="C458" s="5" t="n"/>
      <c r="D458" s="5" t="n"/>
      <c r="E458" s="15" t="n"/>
      <c r="F458" s="5" t="n"/>
      <c r="G458" s="13" t="n"/>
      <c r="H458" s="6">
        <f>IF(C458&amp;""="","",IFERROR(INDEX('المرضى'!$B$6:$B$205,MATCH(C458&amp;"",'المرضى'!$A$6:$A$205,0))&amp;"","كود غير موجود"))</f>
        <v/>
      </c>
      <c r="I458" s="18">
        <f>IF(D458&amp;""="","",IFERROR(INDEX('الأسعار'!$B$6:$B$25,MATCH(D458&amp;"",'الأسعار'!$A$6:$A$25,0)),"سعر غير موجود"))</f>
        <v/>
      </c>
      <c r="J458" s="18">
        <f>IF(A458&amp;""="","",IF(AND(F458="حضر",ISNUMBER(I458)),I458,0))</f>
        <v/>
      </c>
      <c r="K458" s="17">
        <f>IF(ISNUMBER(A458),IF(ISNUMBER(B458),HOUR(B458)*60+MINUTE(B458),0),"")</f>
        <v/>
      </c>
      <c r="L458" s="17">
        <f>IF(AND(ISNUMBER(A458),A458='الإعدادات'!$B$4),COUNTIFS($A$6:$A$1005,'الإعدادات'!$B$4,$K$6:$K$1005,"&lt;"&amp;K458)+COUNTIFS($A$6:A458,'الإعدادات'!$B$4,$K$6:K458,K458),"")</f>
        <v/>
      </c>
      <c r="M458" s="21">
        <f>IF(AND(C458&amp;""&lt;&gt;"",ISNUMBER(G458)),IF(COUNTIFS($C$6:$C$1005,C458&amp;"",$G$6:$G$1005,"&gt;"&amp;G458)=0,1,0),"")</f>
        <v/>
      </c>
      <c r="N458" s="21">
        <f>IF(AND(C458&amp;""&lt;&gt;"",F458="حضر",ISNUMBER(A458)),IF(COUNTIFS($C$6:$C$1005,C458&amp;"",$F$6:$F$1005,"حضر",$A$6:$A$1005,"&gt;"&amp;A458)=0,1,0),"")</f>
        <v/>
      </c>
    </row>
    <row r="459">
      <c r="A459" s="13" t="n"/>
      <c r="B459" s="20" t="n"/>
      <c r="C459" s="5" t="n"/>
      <c r="D459" s="5" t="n"/>
      <c r="E459" s="15" t="n"/>
      <c r="F459" s="5" t="n"/>
      <c r="G459" s="13" t="n"/>
      <c r="H459" s="6">
        <f>IF(C459&amp;""="","",IFERROR(INDEX('المرضى'!$B$6:$B$205,MATCH(C459&amp;"",'المرضى'!$A$6:$A$205,0))&amp;"","كود غير موجود"))</f>
        <v/>
      </c>
      <c r="I459" s="18">
        <f>IF(D459&amp;""="","",IFERROR(INDEX('الأسعار'!$B$6:$B$25,MATCH(D459&amp;"",'الأسعار'!$A$6:$A$25,0)),"سعر غير موجود"))</f>
        <v/>
      </c>
      <c r="J459" s="18">
        <f>IF(A459&amp;""="","",IF(AND(F459="حضر",ISNUMBER(I459)),I459,0))</f>
        <v/>
      </c>
      <c r="K459" s="17">
        <f>IF(ISNUMBER(A459),IF(ISNUMBER(B459),HOUR(B459)*60+MINUTE(B459),0),"")</f>
        <v/>
      </c>
      <c r="L459" s="17">
        <f>IF(AND(ISNUMBER(A459),A459='الإعدادات'!$B$4),COUNTIFS($A$6:$A$1005,'الإعدادات'!$B$4,$K$6:$K$1005,"&lt;"&amp;K459)+COUNTIFS($A$6:A459,'الإعدادات'!$B$4,$K$6:K459,K459),"")</f>
        <v/>
      </c>
      <c r="M459" s="21">
        <f>IF(AND(C459&amp;""&lt;&gt;"",ISNUMBER(G459)),IF(COUNTIFS($C$6:$C$1005,C459&amp;"",$G$6:$G$1005,"&gt;"&amp;G459)=0,1,0),"")</f>
        <v/>
      </c>
      <c r="N459" s="21">
        <f>IF(AND(C459&amp;""&lt;&gt;"",F459="حضر",ISNUMBER(A459)),IF(COUNTIFS($C$6:$C$1005,C459&amp;"",$F$6:$F$1005,"حضر",$A$6:$A$1005,"&gt;"&amp;A459)=0,1,0),"")</f>
        <v/>
      </c>
    </row>
    <row r="460">
      <c r="A460" s="13" t="n"/>
      <c r="B460" s="20" t="n"/>
      <c r="C460" s="5" t="n"/>
      <c r="D460" s="5" t="n"/>
      <c r="E460" s="15" t="n"/>
      <c r="F460" s="5" t="n"/>
      <c r="G460" s="13" t="n"/>
      <c r="H460" s="6">
        <f>IF(C460&amp;""="","",IFERROR(INDEX('المرضى'!$B$6:$B$205,MATCH(C460&amp;"",'المرضى'!$A$6:$A$205,0))&amp;"","كود غير موجود"))</f>
        <v/>
      </c>
      <c r="I460" s="18">
        <f>IF(D460&amp;""="","",IFERROR(INDEX('الأسعار'!$B$6:$B$25,MATCH(D460&amp;"",'الأسعار'!$A$6:$A$25,0)),"سعر غير موجود"))</f>
        <v/>
      </c>
      <c r="J460" s="18">
        <f>IF(A460&amp;""="","",IF(AND(F460="حضر",ISNUMBER(I460)),I460,0))</f>
        <v/>
      </c>
      <c r="K460" s="17">
        <f>IF(ISNUMBER(A460),IF(ISNUMBER(B460),HOUR(B460)*60+MINUTE(B460),0),"")</f>
        <v/>
      </c>
      <c r="L460" s="17">
        <f>IF(AND(ISNUMBER(A460),A460='الإعدادات'!$B$4),COUNTIFS($A$6:$A$1005,'الإعدادات'!$B$4,$K$6:$K$1005,"&lt;"&amp;K460)+COUNTIFS($A$6:A460,'الإعدادات'!$B$4,$K$6:K460,K460),"")</f>
        <v/>
      </c>
      <c r="M460" s="21">
        <f>IF(AND(C460&amp;""&lt;&gt;"",ISNUMBER(G460)),IF(COUNTIFS($C$6:$C$1005,C460&amp;"",$G$6:$G$1005,"&gt;"&amp;G460)=0,1,0),"")</f>
        <v/>
      </c>
      <c r="N460" s="21">
        <f>IF(AND(C460&amp;""&lt;&gt;"",F460="حضر",ISNUMBER(A460)),IF(COUNTIFS($C$6:$C$1005,C460&amp;"",$F$6:$F$1005,"حضر",$A$6:$A$1005,"&gt;"&amp;A460)=0,1,0),"")</f>
        <v/>
      </c>
    </row>
    <row r="461">
      <c r="A461" s="13" t="n"/>
      <c r="B461" s="20" t="n"/>
      <c r="C461" s="5" t="n"/>
      <c r="D461" s="5" t="n"/>
      <c r="E461" s="15" t="n"/>
      <c r="F461" s="5" t="n"/>
      <c r="G461" s="13" t="n"/>
      <c r="H461" s="6">
        <f>IF(C461&amp;""="","",IFERROR(INDEX('المرضى'!$B$6:$B$205,MATCH(C461&amp;"",'المرضى'!$A$6:$A$205,0))&amp;"","كود غير موجود"))</f>
        <v/>
      </c>
      <c r="I461" s="18">
        <f>IF(D461&amp;""="","",IFERROR(INDEX('الأسعار'!$B$6:$B$25,MATCH(D461&amp;"",'الأسعار'!$A$6:$A$25,0)),"سعر غير موجود"))</f>
        <v/>
      </c>
      <c r="J461" s="18">
        <f>IF(A461&amp;""="","",IF(AND(F461="حضر",ISNUMBER(I461)),I461,0))</f>
        <v/>
      </c>
      <c r="K461" s="17">
        <f>IF(ISNUMBER(A461),IF(ISNUMBER(B461),HOUR(B461)*60+MINUTE(B461),0),"")</f>
        <v/>
      </c>
      <c r="L461" s="17">
        <f>IF(AND(ISNUMBER(A461),A461='الإعدادات'!$B$4),COUNTIFS($A$6:$A$1005,'الإعدادات'!$B$4,$K$6:$K$1005,"&lt;"&amp;K461)+COUNTIFS($A$6:A461,'الإعدادات'!$B$4,$K$6:K461,K461),"")</f>
        <v/>
      </c>
      <c r="M461" s="21">
        <f>IF(AND(C461&amp;""&lt;&gt;"",ISNUMBER(G461)),IF(COUNTIFS($C$6:$C$1005,C461&amp;"",$G$6:$G$1005,"&gt;"&amp;G461)=0,1,0),"")</f>
        <v/>
      </c>
      <c r="N461" s="21">
        <f>IF(AND(C461&amp;""&lt;&gt;"",F461="حضر",ISNUMBER(A461)),IF(COUNTIFS($C$6:$C$1005,C461&amp;"",$F$6:$F$1005,"حضر",$A$6:$A$1005,"&gt;"&amp;A461)=0,1,0),"")</f>
        <v/>
      </c>
    </row>
    <row r="462">
      <c r="A462" s="13" t="n"/>
      <c r="B462" s="20" t="n"/>
      <c r="C462" s="5" t="n"/>
      <c r="D462" s="5" t="n"/>
      <c r="E462" s="15" t="n"/>
      <c r="F462" s="5" t="n"/>
      <c r="G462" s="13" t="n"/>
      <c r="H462" s="6">
        <f>IF(C462&amp;""="","",IFERROR(INDEX('المرضى'!$B$6:$B$205,MATCH(C462&amp;"",'المرضى'!$A$6:$A$205,0))&amp;"","كود غير موجود"))</f>
        <v/>
      </c>
      <c r="I462" s="18">
        <f>IF(D462&amp;""="","",IFERROR(INDEX('الأسعار'!$B$6:$B$25,MATCH(D462&amp;"",'الأسعار'!$A$6:$A$25,0)),"سعر غير موجود"))</f>
        <v/>
      </c>
      <c r="J462" s="18">
        <f>IF(A462&amp;""="","",IF(AND(F462="حضر",ISNUMBER(I462)),I462,0))</f>
        <v/>
      </c>
      <c r="K462" s="17">
        <f>IF(ISNUMBER(A462),IF(ISNUMBER(B462),HOUR(B462)*60+MINUTE(B462),0),"")</f>
        <v/>
      </c>
      <c r="L462" s="17">
        <f>IF(AND(ISNUMBER(A462),A462='الإعدادات'!$B$4),COUNTIFS($A$6:$A$1005,'الإعدادات'!$B$4,$K$6:$K$1005,"&lt;"&amp;K462)+COUNTIFS($A$6:A462,'الإعدادات'!$B$4,$K$6:K462,K462),"")</f>
        <v/>
      </c>
      <c r="M462" s="21">
        <f>IF(AND(C462&amp;""&lt;&gt;"",ISNUMBER(G462)),IF(COUNTIFS($C$6:$C$1005,C462&amp;"",$G$6:$G$1005,"&gt;"&amp;G462)=0,1,0),"")</f>
        <v/>
      </c>
      <c r="N462" s="21">
        <f>IF(AND(C462&amp;""&lt;&gt;"",F462="حضر",ISNUMBER(A462)),IF(COUNTIFS($C$6:$C$1005,C462&amp;"",$F$6:$F$1005,"حضر",$A$6:$A$1005,"&gt;"&amp;A462)=0,1,0),"")</f>
        <v/>
      </c>
    </row>
    <row r="463">
      <c r="A463" s="13" t="n"/>
      <c r="B463" s="20" t="n"/>
      <c r="C463" s="5" t="n"/>
      <c r="D463" s="5" t="n"/>
      <c r="E463" s="15" t="n"/>
      <c r="F463" s="5" t="n"/>
      <c r="G463" s="13" t="n"/>
      <c r="H463" s="6">
        <f>IF(C463&amp;""="","",IFERROR(INDEX('المرضى'!$B$6:$B$205,MATCH(C463&amp;"",'المرضى'!$A$6:$A$205,0))&amp;"","كود غير موجود"))</f>
        <v/>
      </c>
      <c r="I463" s="18">
        <f>IF(D463&amp;""="","",IFERROR(INDEX('الأسعار'!$B$6:$B$25,MATCH(D463&amp;"",'الأسعار'!$A$6:$A$25,0)),"سعر غير موجود"))</f>
        <v/>
      </c>
      <c r="J463" s="18">
        <f>IF(A463&amp;""="","",IF(AND(F463="حضر",ISNUMBER(I463)),I463,0))</f>
        <v/>
      </c>
      <c r="K463" s="17">
        <f>IF(ISNUMBER(A463),IF(ISNUMBER(B463),HOUR(B463)*60+MINUTE(B463),0),"")</f>
        <v/>
      </c>
      <c r="L463" s="17">
        <f>IF(AND(ISNUMBER(A463),A463='الإعدادات'!$B$4),COUNTIFS($A$6:$A$1005,'الإعدادات'!$B$4,$K$6:$K$1005,"&lt;"&amp;K463)+COUNTIFS($A$6:A463,'الإعدادات'!$B$4,$K$6:K463,K463),"")</f>
        <v/>
      </c>
      <c r="M463" s="21">
        <f>IF(AND(C463&amp;""&lt;&gt;"",ISNUMBER(G463)),IF(COUNTIFS($C$6:$C$1005,C463&amp;"",$G$6:$G$1005,"&gt;"&amp;G463)=0,1,0),"")</f>
        <v/>
      </c>
      <c r="N463" s="21">
        <f>IF(AND(C463&amp;""&lt;&gt;"",F463="حضر",ISNUMBER(A463)),IF(COUNTIFS($C$6:$C$1005,C463&amp;"",$F$6:$F$1005,"حضر",$A$6:$A$1005,"&gt;"&amp;A463)=0,1,0),"")</f>
        <v/>
      </c>
    </row>
    <row r="464">
      <c r="A464" s="13" t="n"/>
      <c r="B464" s="20" t="n"/>
      <c r="C464" s="5" t="n"/>
      <c r="D464" s="5" t="n"/>
      <c r="E464" s="15" t="n"/>
      <c r="F464" s="5" t="n"/>
      <c r="G464" s="13" t="n"/>
      <c r="H464" s="6">
        <f>IF(C464&amp;""="","",IFERROR(INDEX('المرضى'!$B$6:$B$205,MATCH(C464&amp;"",'المرضى'!$A$6:$A$205,0))&amp;"","كود غير موجود"))</f>
        <v/>
      </c>
      <c r="I464" s="18">
        <f>IF(D464&amp;""="","",IFERROR(INDEX('الأسعار'!$B$6:$B$25,MATCH(D464&amp;"",'الأسعار'!$A$6:$A$25,0)),"سعر غير موجود"))</f>
        <v/>
      </c>
      <c r="J464" s="18">
        <f>IF(A464&amp;""="","",IF(AND(F464="حضر",ISNUMBER(I464)),I464,0))</f>
        <v/>
      </c>
      <c r="K464" s="17">
        <f>IF(ISNUMBER(A464),IF(ISNUMBER(B464),HOUR(B464)*60+MINUTE(B464),0),"")</f>
        <v/>
      </c>
      <c r="L464" s="17">
        <f>IF(AND(ISNUMBER(A464),A464='الإعدادات'!$B$4),COUNTIFS($A$6:$A$1005,'الإعدادات'!$B$4,$K$6:$K$1005,"&lt;"&amp;K464)+COUNTIFS($A$6:A464,'الإعدادات'!$B$4,$K$6:K464,K464),"")</f>
        <v/>
      </c>
      <c r="M464" s="21">
        <f>IF(AND(C464&amp;""&lt;&gt;"",ISNUMBER(G464)),IF(COUNTIFS($C$6:$C$1005,C464&amp;"",$G$6:$G$1005,"&gt;"&amp;G464)=0,1,0),"")</f>
        <v/>
      </c>
      <c r="N464" s="21">
        <f>IF(AND(C464&amp;""&lt;&gt;"",F464="حضر",ISNUMBER(A464)),IF(COUNTIFS($C$6:$C$1005,C464&amp;"",$F$6:$F$1005,"حضر",$A$6:$A$1005,"&gt;"&amp;A464)=0,1,0),"")</f>
        <v/>
      </c>
    </row>
    <row r="465">
      <c r="A465" s="13" t="n"/>
      <c r="B465" s="20" t="n"/>
      <c r="C465" s="5" t="n"/>
      <c r="D465" s="5" t="n"/>
      <c r="E465" s="15" t="n"/>
      <c r="F465" s="5" t="n"/>
      <c r="G465" s="13" t="n"/>
      <c r="H465" s="6">
        <f>IF(C465&amp;""="","",IFERROR(INDEX('المرضى'!$B$6:$B$205,MATCH(C465&amp;"",'المرضى'!$A$6:$A$205,0))&amp;"","كود غير موجود"))</f>
        <v/>
      </c>
      <c r="I465" s="18">
        <f>IF(D465&amp;""="","",IFERROR(INDEX('الأسعار'!$B$6:$B$25,MATCH(D465&amp;"",'الأسعار'!$A$6:$A$25,0)),"سعر غير موجود"))</f>
        <v/>
      </c>
      <c r="J465" s="18">
        <f>IF(A465&amp;""="","",IF(AND(F465="حضر",ISNUMBER(I465)),I465,0))</f>
        <v/>
      </c>
      <c r="K465" s="17">
        <f>IF(ISNUMBER(A465),IF(ISNUMBER(B465),HOUR(B465)*60+MINUTE(B465),0),"")</f>
        <v/>
      </c>
      <c r="L465" s="17">
        <f>IF(AND(ISNUMBER(A465),A465='الإعدادات'!$B$4),COUNTIFS($A$6:$A$1005,'الإعدادات'!$B$4,$K$6:$K$1005,"&lt;"&amp;K465)+COUNTIFS($A$6:A465,'الإعدادات'!$B$4,$K$6:K465,K465),"")</f>
        <v/>
      </c>
      <c r="M465" s="21">
        <f>IF(AND(C465&amp;""&lt;&gt;"",ISNUMBER(G465)),IF(COUNTIFS($C$6:$C$1005,C465&amp;"",$G$6:$G$1005,"&gt;"&amp;G465)=0,1,0),"")</f>
        <v/>
      </c>
      <c r="N465" s="21">
        <f>IF(AND(C465&amp;""&lt;&gt;"",F465="حضر",ISNUMBER(A465)),IF(COUNTIFS($C$6:$C$1005,C465&amp;"",$F$6:$F$1005,"حضر",$A$6:$A$1005,"&gt;"&amp;A465)=0,1,0),"")</f>
        <v/>
      </c>
    </row>
    <row r="466">
      <c r="A466" s="13" t="n"/>
      <c r="B466" s="20" t="n"/>
      <c r="C466" s="5" t="n"/>
      <c r="D466" s="5" t="n"/>
      <c r="E466" s="15" t="n"/>
      <c r="F466" s="5" t="n"/>
      <c r="G466" s="13" t="n"/>
      <c r="H466" s="6">
        <f>IF(C466&amp;""="","",IFERROR(INDEX('المرضى'!$B$6:$B$205,MATCH(C466&amp;"",'المرضى'!$A$6:$A$205,0))&amp;"","كود غير موجود"))</f>
        <v/>
      </c>
      <c r="I466" s="18">
        <f>IF(D466&amp;""="","",IFERROR(INDEX('الأسعار'!$B$6:$B$25,MATCH(D466&amp;"",'الأسعار'!$A$6:$A$25,0)),"سعر غير موجود"))</f>
        <v/>
      </c>
      <c r="J466" s="18">
        <f>IF(A466&amp;""="","",IF(AND(F466="حضر",ISNUMBER(I466)),I466,0))</f>
        <v/>
      </c>
      <c r="K466" s="17">
        <f>IF(ISNUMBER(A466),IF(ISNUMBER(B466),HOUR(B466)*60+MINUTE(B466),0),"")</f>
        <v/>
      </c>
      <c r="L466" s="17">
        <f>IF(AND(ISNUMBER(A466),A466='الإعدادات'!$B$4),COUNTIFS($A$6:$A$1005,'الإعدادات'!$B$4,$K$6:$K$1005,"&lt;"&amp;K466)+COUNTIFS($A$6:A466,'الإعدادات'!$B$4,$K$6:K466,K466),"")</f>
        <v/>
      </c>
      <c r="M466" s="21">
        <f>IF(AND(C466&amp;""&lt;&gt;"",ISNUMBER(G466)),IF(COUNTIFS($C$6:$C$1005,C466&amp;"",$G$6:$G$1005,"&gt;"&amp;G466)=0,1,0),"")</f>
        <v/>
      </c>
      <c r="N466" s="21">
        <f>IF(AND(C466&amp;""&lt;&gt;"",F466="حضر",ISNUMBER(A466)),IF(COUNTIFS($C$6:$C$1005,C466&amp;"",$F$6:$F$1005,"حضر",$A$6:$A$1005,"&gt;"&amp;A466)=0,1,0),"")</f>
        <v/>
      </c>
    </row>
    <row r="467">
      <c r="A467" s="13" t="n"/>
      <c r="B467" s="20" t="n"/>
      <c r="C467" s="5" t="n"/>
      <c r="D467" s="5" t="n"/>
      <c r="E467" s="15" t="n"/>
      <c r="F467" s="5" t="n"/>
      <c r="G467" s="13" t="n"/>
      <c r="H467" s="6">
        <f>IF(C467&amp;""="","",IFERROR(INDEX('المرضى'!$B$6:$B$205,MATCH(C467&amp;"",'المرضى'!$A$6:$A$205,0))&amp;"","كود غير موجود"))</f>
        <v/>
      </c>
      <c r="I467" s="18">
        <f>IF(D467&amp;""="","",IFERROR(INDEX('الأسعار'!$B$6:$B$25,MATCH(D467&amp;"",'الأسعار'!$A$6:$A$25,0)),"سعر غير موجود"))</f>
        <v/>
      </c>
      <c r="J467" s="18">
        <f>IF(A467&amp;""="","",IF(AND(F467="حضر",ISNUMBER(I467)),I467,0))</f>
        <v/>
      </c>
      <c r="K467" s="17">
        <f>IF(ISNUMBER(A467),IF(ISNUMBER(B467),HOUR(B467)*60+MINUTE(B467),0),"")</f>
        <v/>
      </c>
      <c r="L467" s="17">
        <f>IF(AND(ISNUMBER(A467),A467='الإعدادات'!$B$4),COUNTIFS($A$6:$A$1005,'الإعدادات'!$B$4,$K$6:$K$1005,"&lt;"&amp;K467)+COUNTIFS($A$6:A467,'الإعدادات'!$B$4,$K$6:K467,K467),"")</f>
        <v/>
      </c>
      <c r="M467" s="21">
        <f>IF(AND(C467&amp;""&lt;&gt;"",ISNUMBER(G467)),IF(COUNTIFS($C$6:$C$1005,C467&amp;"",$G$6:$G$1005,"&gt;"&amp;G467)=0,1,0),"")</f>
        <v/>
      </c>
      <c r="N467" s="21">
        <f>IF(AND(C467&amp;""&lt;&gt;"",F467="حضر",ISNUMBER(A467)),IF(COUNTIFS($C$6:$C$1005,C467&amp;"",$F$6:$F$1005,"حضر",$A$6:$A$1005,"&gt;"&amp;A467)=0,1,0),"")</f>
        <v/>
      </c>
    </row>
    <row r="468">
      <c r="A468" s="13" t="n"/>
      <c r="B468" s="20" t="n"/>
      <c r="C468" s="5" t="n"/>
      <c r="D468" s="5" t="n"/>
      <c r="E468" s="15" t="n"/>
      <c r="F468" s="5" t="n"/>
      <c r="G468" s="13" t="n"/>
      <c r="H468" s="6">
        <f>IF(C468&amp;""="","",IFERROR(INDEX('المرضى'!$B$6:$B$205,MATCH(C468&amp;"",'المرضى'!$A$6:$A$205,0))&amp;"","كود غير موجود"))</f>
        <v/>
      </c>
      <c r="I468" s="18">
        <f>IF(D468&amp;""="","",IFERROR(INDEX('الأسعار'!$B$6:$B$25,MATCH(D468&amp;"",'الأسعار'!$A$6:$A$25,0)),"سعر غير موجود"))</f>
        <v/>
      </c>
      <c r="J468" s="18">
        <f>IF(A468&amp;""="","",IF(AND(F468="حضر",ISNUMBER(I468)),I468,0))</f>
        <v/>
      </c>
      <c r="K468" s="17">
        <f>IF(ISNUMBER(A468),IF(ISNUMBER(B468),HOUR(B468)*60+MINUTE(B468),0),"")</f>
        <v/>
      </c>
      <c r="L468" s="17">
        <f>IF(AND(ISNUMBER(A468),A468='الإعدادات'!$B$4),COUNTIFS($A$6:$A$1005,'الإعدادات'!$B$4,$K$6:$K$1005,"&lt;"&amp;K468)+COUNTIFS($A$6:A468,'الإعدادات'!$B$4,$K$6:K468,K468),"")</f>
        <v/>
      </c>
      <c r="M468" s="21">
        <f>IF(AND(C468&amp;""&lt;&gt;"",ISNUMBER(G468)),IF(COUNTIFS($C$6:$C$1005,C468&amp;"",$G$6:$G$1005,"&gt;"&amp;G468)=0,1,0),"")</f>
        <v/>
      </c>
      <c r="N468" s="21">
        <f>IF(AND(C468&amp;""&lt;&gt;"",F468="حضر",ISNUMBER(A468)),IF(COUNTIFS($C$6:$C$1005,C468&amp;"",$F$6:$F$1005,"حضر",$A$6:$A$1005,"&gt;"&amp;A468)=0,1,0),"")</f>
        <v/>
      </c>
    </row>
    <row r="469">
      <c r="A469" s="13" t="n"/>
      <c r="B469" s="20" t="n"/>
      <c r="C469" s="5" t="n"/>
      <c r="D469" s="5" t="n"/>
      <c r="E469" s="15" t="n"/>
      <c r="F469" s="5" t="n"/>
      <c r="G469" s="13" t="n"/>
      <c r="H469" s="6">
        <f>IF(C469&amp;""="","",IFERROR(INDEX('المرضى'!$B$6:$B$205,MATCH(C469&amp;"",'المرضى'!$A$6:$A$205,0))&amp;"","كود غير موجود"))</f>
        <v/>
      </c>
      <c r="I469" s="18">
        <f>IF(D469&amp;""="","",IFERROR(INDEX('الأسعار'!$B$6:$B$25,MATCH(D469&amp;"",'الأسعار'!$A$6:$A$25,0)),"سعر غير موجود"))</f>
        <v/>
      </c>
      <c r="J469" s="18">
        <f>IF(A469&amp;""="","",IF(AND(F469="حضر",ISNUMBER(I469)),I469,0))</f>
        <v/>
      </c>
      <c r="K469" s="17">
        <f>IF(ISNUMBER(A469),IF(ISNUMBER(B469),HOUR(B469)*60+MINUTE(B469),0),"")</f>
        <v/>
      </c>
      <c r="L469" s="17">
        <f>IF(AND(ISNUMBER(A469),A469='الإعدادات'!$B$4),COUNTIFS($A$6:$A$1005,'الإعدادات'!$B$4,$K$6:$K$1005,"&lt;"&amp;K469)+COUNTIFS($A$6:A469,'الإعدادات'!$B$4,$K$6:K469,K469),"")</f>
        <v/>
      </c>
      <c r="M469" s="21">
        <f>IF(AND(C469&amp;""&lt;&gt;"",ISNUMBER(G469)),IF(COUNTIFS($C$6:$C$1005,C469&amp;"",$G$6:$G$1005,"&gt;"&amp;G469)=0,1,0),"")</f>
        <v/>
      </c>
      <c r="N469" s="21">
        <f>IF(AND(C469&amp;""&lt;&gt;"",F469="حضر",ISNUMBER(A469)),IF(COUNTIFS($C$6:$C$1005,C469&amp;"",$F$6:$F$1005,"حضر",$A$6:$A$1005,"&gt;"&amp;A469)=0,1,0),"")</f>
        <v/>
      </c>
    </row>
    <row r="470">
      <c r="A470" s="13" t="n"/>
      <c r="B470" s="20" t="n"/>
      <c r="C470" s="5" t="n"/>
      <c r="D470" s="5" t="n"/>
      <c r="E470" s="15" t="n"/>
      <c r="F470" s="5" t="n"/>
      <c r="G470" s="13" t="n"/>
      <c r="H470" s="6">
        <f>IF(C470&amp;""="","",IFERROR(INDEX('المرضى'!$B$6:$B$205,MATCH(C470&amp;"",'المرضى'!$A$6:$A$205,0))&amp;"","كود غير موجود"))</f>
        <v/>
      </c>
      <c r="I470" s="18">
        <f>IF(D470&amp;""="","",IFERROR(INDEX('الأسعار'!$B$6:$B$25,MATCH(D470&amp;"",'الأسعار'!$A$6:$A$25,0)),"سعر غير موجود"))</f>
        <v/>
      </c>
      <c r="J470" s="18">
        <f>IF(A470&amp;""="","",IF(AND(F470="حضر",ISNUMBER(I470)),I470,0))</f>
        <v/>
      </c>
      <c r="K470" s="17">
        <f>IF(ISNUMBER(A470),IF(ISNUMBER(B470),HOUR(B470)*60+MINUTE(B470),0),"")</f>
        <v/>
      </c>
      <c r="L470" s="17">
        <f>IF(AND(ISNUMBER(A470),A470='الإعدادات'!$B$4),COUNTIFS($A$6:$A$1005,'الإعدادات'!$B$4,$K$6:$K$1005,"&lt;"&amp;K470)+COUNTIFS($A$6:A470,'الإعدادات'!$B$4,$K$6:K470,K470),"")</f>
        <v/>
      </c>
      <c r="M470" s="21">
        <f>IF(AND(C470&amp;""&lt;&gt;"",ISNUMBER(G470)),IF(COUNTIFS($C$6:$C$1005,C470&amp;"",$G$6:$G$1005,"&gt;"&amp;G470)=0,1,0),"")</f>
        <v/>
      </c>
      <c r="N470" s="21">
        <f>IF(AND(C470&amp;""&lt;&gt;"",F470="حضر",ISNUMBER(A470)),IF(COUNTIFS($C$6:$C$1005,C470&amp;"",$F$6:$F$1005,"حضر",$A$6:$A$1005,"&gt;"&amp;A470)=0,1,0),"")</f>
        <v/>
      </c>
    </row>
    <row r="471">
      <c r="A471" s="13" t="n"/>
      <c r="B471" s="20" t="n"/>
      <c r="C471" s="5" t="n"/>
      <c r="D471" s="5" t="n"/>
      <c r="E471" s="15" t="n"/>
      <c r="F471" s="5" t="n"/>
      <c r="G471" s="13" t="n"/>
      <c r="H471" s="6">
        <f>IF(C471&amp;""="","",IFERROR(INDEX('المرضى'!$B$6:$B$205,MATCH(C471&amp;"",'المرضى'!$A$6:$A$205,0))&amp;"","كود غير موجود"))</f>
        <v/>
      </c>
      <c r="I471" s="18">
        <f>IF(D471&amp;""="","",IFERROR(INDEX('الأسعار'!$B$6:$B$25,MATCH(D471&amp;"",'الأسعار'!$A$6:$A$25,0)),"سعر غير موجود"))</f>
        <v/>
      </c>
      <c r="J471" s="18">
        <f>IF(A471&amp;""="","",IF(AND(F471="حضر",ISNUMBER(I471)),I471,0))</f>
        <v/>
      </c>
      <c r="K471" s="17">
        <f>IF(ISNUMBER(A471),IF(ISNUMBER(B471),HOUR(B471)*60+MINUTE(B471),0),"")</f>
        <v/>
      </c>
      <c r="L471" s="17">
        <f>IF(AND(ISNUMBER(A471),A471='الإعدادات'!$B$4),COUNTIFS($A$6:$A$1005,'الإعدادات'!$B$4,$K$6:$K$1005,"&lt;"&amp;K471)+COUNTIFS($A$6:A471,'الإعدادات'!$B$4,$K$6:K471,K471),"")</f>
        <v/>
      </c>
      <c r="M471" s="21">
        <f>IF(AND(C471&amp;""&lt;&gt;"",ISNUMBER(G471)),IF(COUNTIFS($C$6:$C$1005,C471&amp;"",$G$6:$G$1005,"&gt;"&amp;G471)=0,1,0),"")</f>
        <v/>
      </c>
      <c r="N471" s="21">
        <f>IF(AND(C471&amp;""&lt;&gt;"",F471="حضر",ISNUMBER(A471)),IF(COUNTIFS($C$6:$C$1005,C471&amp;"",$F$6:$F$1005,"حضر",$A$6:$A$1005,"&gt;"&amp;A471)=0,1,0),"")</f>
        <v/>
      </c>
    </row>
    <row r="472">
      <c r="A472" s="13" t="n"/>
      <c r="B472" s="20" t="n"/>
      <c r="C472" s="5" t="n"/>
      <c r="D472" s="5" t="n"/>
      <c r="E472" s="15" t="n"/>
      <c r="F472" s="5" t="n"/>
      <c r="G472" s="13" t="n"/>
      <c r="H472" s="6">
        <f>IF(C472&amp;""="","",IFERROR(INDEX('المرضى'!$B$6:$B$205,MATCH(C472&amp;"",'المرضى'!$A$6:$A$205,0))&amp;"","كود غير موجود"))</f>
        <v/>
      </c>
      <c r="I472" s="18">
        <f>IF(D472&amp;""="","",IFERROR(INDEX('الأسعار'!$B$6:$B$25,MATCH(D472&amp;"",'الأسعار'!$A$6:$A$25,0)),"سعر غير موجود"))</f>
        <v/>
      </c>
      <c r="J472" s="18">
        <f>IF(A472&amp;""="","",IF(AND(F472="حضر",ISNUMBER(I472)),I472,0))</f>
        <v/>
      </c>
      <c r="K472" s="17">
        <f>IF(ISNUMBER(A472),IF(ISNUMBER(B472),HOUR(B472)*60+MINUTE(B472),0),"")</f>
        <v/>
      </c>
      <c r="L472" s="17">
        <f>IF(AND(ISNUMBER(A472),A472='الإعدادات'!$B$4),COUNTIFS($A$6:$A$1005,'الإعدادات'!$B$4,$K$6:$K$1005,"&lt;"&amp;K472)+COUNTIFS($A$6:A472,'الإعدادات'!$B$4,$K$6:K472,K472),"")</f>
        <v/>
      </c>
      <c r="M472" s="21">
        <f>IF(AND(C472&amp;""&lt;&gt;"",ISNUMBER(G472)),IF(COUNTIFS($C$6:$C$1005,C472&amp;"",$G$6:$G$1005,"&gt;"&amp;G472)=0,1,0),"")</f>
        <v/>
      </c>
      <c r="N472" s="21">
        <f>IF(AND(C472&amp;""&lt;&gt;"",F472="حضر",ISNUMBER(A472)),IF(COUNTIFS($C$6:$C$1005,C472&amp;"",$F$6:$F$1005,"حضر",$A$6:$A$1005,"&gt;"&amp;A472)=0,1,0),"")</f>
        <v/>
      </c>
    </row>
    <row r="473">
      <c r="A473" s="13" t="n"/>
      <c r="B473" s="20" t="n"/>
      <c r="C473" s="5" t="n"/>
      <c r="D473" s="5" t="n"/>
      <c r="E473" s="15" t="n"/>
      <c r="F473" s="5" t="n"/>
      <c r="G473" s="13" t="n"/>
      <c r="H473" s="6">
        <f>IF(C473&amp;""="","",IFERROR(INDEX('المرضى'!$B$6:$B$205,MATCH(C473&amp;"",'المرضى'!$A$6:$A$205,0))&amp;"","كود غير موجود"))</f>
        <v/>
      </c>
      <c r="I473" s="18">
        <f>IF(D473&amp;""="","",IFERROR(INDEX('الأسعار'!$B$6:$B$25,MATCH(D473&amp;"",'الأسعار'!$A$6:$A$25,0)),"سعر غير موجود"))</f>
        <v/>
      </c>
      <c r="J473" s="18">
        <f>IF(A473&amp;""="","",IF(AND(F473="حضر",ISNUMBER(I473)),I473,0))</f>
        <v/>
      </c>
      <c r="K473" s="17">
        <f>IF(ISNUMBER(A473),IF(ISNUMBER(B473),HOUR(B473)*60+MINUTE(B473),0),"")</f>
        <v/>
      </c>
      <c r="L473" s="17">
        <f>IF(AND(ISNUMBER(A473),A473='الإعدادات'!$B$4),COUNTIFS($A$6:$A$1005,'الإعدادات'!$B$4,$K$6:$K$1005,"&lt;"&amp;K473)+COUNTIFS($A$6:A473,'الإعدادات'!$B$4,$K$6:K473,K473),"")</f>
        <v/>
      </c>
      <c r="M473" s="21">
        <f>IF(AND(C473&amp;""&lt;&gt;"",ISNUMBER(G473)),IF(COUNTIFS($C$6:$C$1005,C473&amp;"",$G$6:$G$1005,"&gt;"&amp;G473)=0,1,0),"")</f>
        <v/>
      </c>
      <c r="N473" s="21">
        <f>IF(AND(C473&amp;""&lt;&gt;"",F473="حضر",ISNUMBER(A473)),IF(COUNTIFS($C$6:$C$1005,C473&amp;"",$F$6:$F$1005,"حضر",$A$6:$A$1005,"&gt;"&amp;A473)=0,1,0),"")</f>
        <v/>
      </c>
    </row>
    <row r="474">
      <c r="A474" s="13" t="n"/>
      <c r="B474" s="20" t="n"/>
      <c r="C474" s="5" t="n"/>
      <c r="D474" s="5" t="n"/>
      <c r="E474" s="15" t="n"/>
      <c r="F474" s="5" t="n"/>
      <c r="G474" s="13" t="n"/>
      <c r="H474" s="6">
        <f>IF(C474&amp;""="","",IFERROR(INDEX('المرضى'!$B$6:$B$205,MATCH(C474&amp;"",'المرضى'!$A$6:$A$205,0))&amp;"","كود غير موجود"))</f>
        <v/>
      </c>
      <c r="I474" s="18">
        <f>IF(D474&amp;""="","",IFERROR(INDEX('الأسعار'!$B$6:$B$25,MATCH(D474&amp;"",'الأسعار'!$A$6:$A$25,0)),"سعر غير موجود"))</f>
        <v/>
      </c>
      <c r="J474" s="18">
        <f>IF(A474&amp;""="","",IF(AND(F474="حضر",ISNUMBER(I474)),I474,0))</f>
        <v/>
      </c>
      <c r="K474" s="17">
        <f>IF(ISNUMBER(A474),IF(ISNUMBER(B474),HOUR(B474)*60+MINUTE(B474),0),"")</f>
        <v/>
      </c>
      <c r="L474" s="17">
        <f>IF(AND(ISNUMBER(A474),A474='الإعدادات'!$B$4),COUNTIFS($A$6:$A$1005,'الإعدادات'!$B$4,$K$6:$K$1005,"&lt;"&amp;K474)+COUNTIFS($A$6:A474,'الإعدادات'!$B$4,$K$6:K474,K474),"")</f>
        <v/>
      </c>
      <c r="M474" s="21">
        <f>IF(AND(C474&amp;""&lt;&gt;"",ISNUMBER(G474)),IF(COUNTIFS($C$6:$C$1005,C474&amp;"",$G$6:$G$1005,"&gt;"&amp;G474)=0,1,0),"")</f>
        <v/>
      </c>
      <c r="N474" s="21">
        <f>IF(AND(C474&amp;""&lt;&gt;"",F474="حضر",ISNUMBER(A474)),IF(COUNTIFS($C$6:$C$1005,C474&amp;"",$F$6:$F$1005,"حضر",$A$6:$A$1005,"&gt;"&amp;A474)=0,1,0),"")</f>
        <v/>
      </c>
    </row>
    <row r="475">
      <c r="A475" s="13" t="n"/>
      <c r="B475" s="20" t="n"/>
      <c r="C475" s="5" t="n"/>
      <c r="D475" s="5" t="n"/>
      <c r="E475" s="15" t="n"/>
      <c r="F475" s="5" t="n"/>
      <c r="G475" s="13" t="n"/>
      <c r="H475" s="6">
        <f>IF(C475&amp;""="","",IFERROR(INDEX('المرضى'!$B$6:$B$205,MATCH(C475&amp;"",'المرضى'!$A$6:$A$205,0))&amp;"","كود غير موجود"))</f>
        <v/>
      </c>
      <c r="I475" s="18">
        <f>IF(D475&amp;""="","",IFERROR(INDEX('الأسعار'!$B$6:$B$25,MATCH(D475&amp;"",'الأسعار'!$A$6:$A$25,0)),"سعر غير موجود"))</f>
        <v/>
      </c>
      <c r="J475" s="18">
        <f>IF(A475&amp;""="","",IF(AND(F475="حضر",ISNUMBER(I475)),I475,0))</f>
        <v/>
      </c>
      <c r="K475" s="17">
        <f>IF(ISNUMBER(A475),IF(ISNUMBER(B475),HOUR(B475)*60+MINUTE(B475),0),"")</f>
        <v/>
      </c>
      <c r="L475" s="17">
        <f>IF(AND(ISNUMBER(A475),A475='الإعدادات'!$B$4),COUNTIFS($A$6:$A$1005,'الإعدادات'!$B$4,$K$6:$K$1005,"&lt;"&amp;K475)+COUNTIFS($A$6:A475,'الإعدادات'!$B$4,$K$6:K475,K475),"")</f>
        <v/>
      </c>
      <c r="M475" s="21">
        <f>IF(AND(C475&amp;""&lt;&gt;"",ISNUMBER(G475)),IF(COUNTIFS($C$6:$C$1005,C475&amp;"",$G$6:$G$1005,"&gt;"&amp;G475)=0,1,0),"")</f>
        <v/>
      </c>
      <c r="N475" s="21">
        <f>IF(AND(C475&amp;""&lt;&gt;"",F475="حضر",ISNUMBER(A475)),IF(COUNTIFS($C$6:$C$1005,C475&amp;"",$F$6:$F$1005,"حضر",$A$6:$A$1005,"&gt;"&amp;A475)=0,1,0),"")</f>
        <v/>
      </c>
    </row>
    <row r="476">
      <c r="A476" s="13" t="n"/>
      <c r="B476" s="20" t="n"/>
      <c r="C476" s="5" t="n"/>
      <c r="D476" s="5" t="n"/>
      <c r="E476" s="15" t="n"/>
      <c r="F476" s="5" t="n"/>
      <c r="G476" s="13" t="n"/>
      <c r="H476" s="6">
        <f>IF(C476&amp;""="","",IFERROR(INDEX('المرضى'!$B$6:$B$205,MATCH(C476&amp;"",'المرضى'!$A$6:$A$205,0))&amp;"","كود غير موجود"))</f>
        <v/>
      </c>
      <c r="I476" s="18">
        <f>IF(D476&amp;""="","",IFERROR(INDEX('الأسعار'!$B$6:$B$25,MATCH(D476&amp;"",'الأسعار'!$A$6:$A$25,0)),"سعر غير موجود"))</f>
        <v/>
      </c>
      <c r="J476" s="18">
        <f>IF(A476&amp;""="","",IF(AND(F476="حضر",ISNUMBER(I476)),I476,0))</f>
        <v/>
      </c>
      <c r="K476" s="17">
        <f>IF(ISNUMBER(A476),IF(ISNUMBER(B476),HOUR(B476)*60+MINUTE(B476),0),"")</f>
        <v/>
      </c>
      <c r="L476" s="17">
        <f>IF(AND(ISNUMBER(A476),A476='الإعدادات'!$B$4),COUNTIFS($A$6:$A$1005,'الإعدادات'!$B$4,$K$6:$K$1005,"&lt;"&amp;K476)+COUNTIFS($A$6:A476,'الإعدادات'!$B$4,$K$6:K476,K476),"")</f>
        <v/>
      </c>
      <c r="M476" s="21">
        <f>IF(AND(C476&amp;""&lt;&gt;"",ISNUMBER(G476)),IF(COUNTIFS($C$6:$C$1005,C476&amp;"",$G$6:$G$1005,"&gt;"&amp;G476)=0,1,0),"")</f>
        <v/>
      </c>
      <c r="N476" s="21">
        <f>IF(AND(C476&amp;""&lt;&gt;"",F476="حضر",ISNUMBER(A476)),IF(COUNTIFS($C$6:$C$1005,C476&amp;"",$F$6:$F$1005,"حضر",$A$6:$A$1005,"&gt;"&amp;A476)=0,1,0),"")</f>
        <v/>
      </c>
    </row>
    <row r="477">
      <c r="A477" s="13" t="n"/>
      <c r="B477" s="20" t="n"/>
      <c r="C477" s="5" t="n"/>
      <c r="D477" s="5" t="n"/>
      <c r="E477" s="15" t="n"/>
      <c r="F477" s="5" t="n"/>
      <c r="G477" s="13" t="n"/>
      <c r="H477" s="6">
        <f>IF(C477&amp;""="","",IFERROR(INDEX('المرضى'!$B$6:$B$205,MATCH(C477&amp;"",'المرضى'!$A$6:$A$205,0))&amp;"","كود غير موجود"))</f>
        <v/>
      </c>
      <c r="I477" s="18">
        <f>IF(D477&amp;""="","",IFERROR(INDEX('الأسعار'!$B$6:$B$25,MATCH(D477&amp;"",'الأسعار'!$A$6:$A$25,0)),"سعر غير موجود"))</f>
        <v/>
      </c>
      <c r="J477" s="18">
        <f>IF(A477&amp;""="","",IF(AND(F477="حضر",ISNUMBER(I477)),I477,0))</f>
        <v/>
      </c>
      <c r="K477" s="17">
        <f>IF(ISNUMBER(A477),IF(ISNUMBER(B477),HOUR(B477)*60+MINUTE(B477),0),"")</f>
        <v/>
      </c>
      <c r="L477" s="17">
        <f>IF(AND(ISNUMBER(A477),A477='الإعدادات'!$B$4),COUNTIFS($A$6:$A$1005,'الإعدادات'!$B$4,$K$6:$K$1005,"&lt;"&amp;K477)+COUNTIFS($A$6:A477,'الإعدادات'!$B$4,$K$6:K477,K477),"")</f>
        <v/>
      </c>
      <c r="M477" s="21">
        <f>IF(AND(C477&amp;""&lt;&gt;"",ISNUMBER(G477)),IF(COUNTIFS($C$6:$C$1005,C477&amp;"",$G$6:$G$1005,"&gt;"&amp;G477)=0,1,0),"")</f>
        <v/>
      </c>
      <c r="N477" s="21">
        <f>IF(AND(C477&amp;""&lt;&gt;"",F477="حضر",ISNUMBER(A477)),IF(COUNTIFS($C$6:$C$1005,C477&amp;"",$F$6:$F$1005,"حضر",$A$6:$A$1005,"&gt;"&amp;A477)=0,1,0),"")</f>
        <v/>
      </c>
    </row>
    <row r="478">
      <c r="A478" s="13" t="n"/>
      <c r="B478" s="20" t="n"/>
      <c r="C478" s="5" t="n"/>
      <c r="D478" s="5" t="n"/>
      <c r="E478" s="15" t="n"/>
      <c r="F478" s="5" t="n"/>
      <c r="G478" s="13" t="n"/>
      <c r="H478" s="6">
        <f>IF(C478&amp;""="","",IFERROR(INDEX('المرضى'!$B$6:$B$205,MATCH(C478&amp;"",'المرضى'!$A$6:$A$205,0))&amp;"","كود غير موجود"))</f>
        <v/>
      </c>
      <c r="I478" s="18">
        <f>IF(D478&amp;""="","",IFERROR(INDEX('الأسعار'!$B$6:$B$25,MATCH(D478&amp;"",'الأسعار'!$A$6:$A$25,0)),"سعر غير موجود"))</f>
        <v/>
      </c>
      <c r="J478" s="18">
        <f>IF(A478&amp;""="","",IF(AND(F478="حضر",ISNUMBER(I478)),I478,0))</f>
        <v/>
      </c>
      <c r="K478" s="17">
        <f>IF(ISNUMBER(A478),IF(ISNUMBER(B478),HOUR(B478)*60+MINUTE(B478),0),"")</f>
        <v/>
      </c>
      <c r="L478" s="17">
        <f>IF(AND(ISNUMBER(A478),A478='الإعدادات'!$B$4),COUNTIFS($A$6:$A$1005,'الإعدادات'!$B$4,$K$6:$K$1005,"&lt;"&amp;K478)+COUNTIFS($A$6:A478,'الإعدادات'!$B$4,$K$6:K478,K478),"")</f>
        <v/>
      </c>
      <c r="M478" s="21">
        <f>IF(AND(C478&amp;""&lt;&gt;"",ISNUMBER(G478)),IF(COUNTIFS($C$6:$C$1005,C478&amp;"",$G$6:$G$1005,"&gt;"&amp;G478)=0,1,0),"")</f>
        <v/>
      </c>
      <c r="N478" s="21">
        <f>IF(AND(C478&amp;""&lt;&gt;"",F478="حضر",ISNUMBER(A478)),IF(COUNTIFS($C$6:$C$1005,C478&amp;"",$F$6:$F$1005,"حضر",$A$6:$A$1005,"&gt;"&amp;A478)=0,1,0),"")</f>
        <v/>
      </c>
    </row>
    <row r="479">
      <c r="A479" s="13" t="n"/>
      <c r="B479" s="20" t="n"/>
      <c r="C479" s="5" t="n"/>
      <c r="D479" s="5" t="n"/>
      <c r="E479" s="15" t="n"/>
      <c r="F479" s="5" t="n"/>
      <c r="G479" s="13" t="n"/>
      <c r="H479" s="6">
        <f>IF(C479&amp;""="","",IFERROR(INDEX('المرضى'!$B$6:$B$205,MATCH(C479&amp;"",'المرضى'!$A$6:$A$205,0))&amp;"","كود غير موجود"))</f>
        <v/>
      </c>
      <c r="I479" s="18">
        <f>IF(D479&amp;""="","",IFERROR(INDEX('الأسعار'!$B$6:$B$25,MATCH(D479&amp;"",'الأسعار'!$A$6:$A$25,0)),"سعر غير موجود"))</f>
        <v/>
      </c>
      <c r="J479" s="18">
        <f>IF(A479&amp;""="","",IF(AND(F479="حضر",ISNUMBER(I479)),I479,0))</f>
        <v/>
      </c>
      <c r="K479" s="17">
        <f>IF(ISNUMBER(A479),IF(ISNUMBER(B479),HOUR(B479)*60+MINUTE(B479),0),"")</f>
        <v/>
      </c>
      <c r="L479" s="17">
        <f>IF(AND(ISNUMBER(A479),A479='الإعدادات'!$B$4),COUNTIFS($A$6:$A$1005,'الإعدادات'!$B$4,$K$6:$K$1005,"&lt;"&amp;K479)+COUNTIFS($A$6:A479,'الإعدادات'!$B$4,$K$6:K479,K479),"")</f>
        <v/>
      </c>
      <c r="M479" s="21">
        <f>IF(AND(C479&amp;""&lt;&gt;"",ISNUMBER(G479)),IF(COUNTIFS($C$6:$C$1005,C479&amp;"",$G$6:$G$1005,"&gt;"&amp;G479)=0,1,0),"")</f>
        <v/>
      </c>
      <c r="N479" s="21">
        <f>IF(AND(C479&amp;""&lt;&gt;"",F479="حضر",ISNUMBER(A479)),IF(COUNTIFS($C$6:$C$1005,C479&amp;"",$F$6:$F$1005,"حضر",$A$6:$A$1005,"&gt;"&amp;A479)=0,1,0),"")</f>
        <v/>
      </c>
    </row>
    <row r="480">
      <c r="A480" s="13" t="n"/>
      <c r="B480" s="20" t="n"/>
      <c r="C480" s="5" t="n"/>
      <c r="D480" s="5" t="n"/>
      <c r="E480" s="15" t="n"/>
      <c r="F480" s="5" t="n"/>
      <c r="G480" s="13" t="n"/>
      <c r="H480" s="6">
        <f>IF(C480&amp;""="","",IFERROR(INDEX('المرضى'!$B$6:$B$205,MATCH(C480&amp;"",'المرضى'!$A$6:$A$205,0))&amp;"","كود غير موجود"))</f>
        <v/>
      </c>
      <c r="I480" s="18">
        <f>IF(D480&amp;""="","",IFERROR(INDEX('الأسعار'!$B$6:$B$25,MATCH(D480&amp;"",'الأسعار'!$A$6:$A$25,0)),"سعر غير موجود"))</f>
        <v/>
      </c>
      <c r="J480" s="18">
        <f>IF(A480&amp;""="","",IF(AND(F480="حضر",ISNUMBER(I480)),I480,0))</f>
        <v/>
      </c>
      <c r="K480" s="17">
        <f>IF(ISNUMBER(A480),IF(ISNUMBER(B480),HOUR(B480)*60+MINUTE(B480),0),"")</f>
        <v/>
      </c>
      <c r="L480" s="17">
        <f>IF(AND(ISNUMBER(A480),A480='الإعدادات'!$B$4),COUNTIFS($A$6:$A$1005,'الإعدادات'!$B$4,$K$6:$K$1005,"&lt;"&amp;K480)+COUNTIFS($A$6:A480,'الإعدادات'!$B$4,$K$6:K480,K480),"")</f>
        <v/>
      </c>
      <c r="M480" s="21">
        <f>IF(AND(C480&amp;""&lt;&gt;"",ISNUMBER(G480)),IF(COUNTIFS($C$6:$C$1005,C480&amp;"",$G$6:$G$1005,"&gt;"&amp;G480)=0,1,0),"")</f>
        <v/>
      </c>
      <c r="N480" s="21">
        <f>IF(AND(C480&amp;""&lt;&gt;"",F480="حضر",ISNUMBER(A480)),IF(COUNTIFS($C$6:$C$1005,C480&amp;"",$F$6:$F$1005,"حضر",$A$6:$A$1005,"&gt;"&amp;A480)=0,1,0),"")</f>
        <v/>
      </c>
    </row>
    <row r="481">
      <c r="A481" s="13" t="n"/>
      <c r="B481" s="20" t="n"/>
      <c r="C481" s="5" t="n"/>
      <c r="D481" s="5" t="n"/>
      <c r="E481" s="15" t="n"/>
      <c r="F481" s="5" t="n"/>
      <c r="G481" s="13" t="n"/>
      <c r="H481" s="6">
        <f>IF(C481&amp;""="","",IFERROR(INDEX('المرضى'!$B$6:$B$205,MATCH(C481&amp;"",'المرضى'!$A$6:$A$205,0))&amp;"","كود غير موجود"))</f>
        <v/>
      </c>
      <c r="I481" s="18">
        <f>IF(D481&amp;""="","",IFERROR(INDEX('الأسعار'!$B$6:$B$25,MATCH(D481&amp;"",'الأسعار'!$A$6:$A$25,0)),"سعر غير موجود"))</f>
        <v/>
      </c>
      <c r="J481" s="18">
        <f>IF(A481&amp;""="","",IF(AND(F481="حضر",ISNUMBER(I481)),I481,0))</f>
        <v/>
      </c>
      <c r="K481" s="17">
        <f>IF(ISNUMBER(A481),IF(ISNUMBER(B481),HOUR(B481)*60+MINUTE(B481),0),"")</f>
        <v/>
      </c>
      <c r="L481" s="17">
        <f>IF(AND(ISNUMBER(A481),A481='الإعدادات'!$B$4),COUNTIFS($A$6:$A$1005,'الإعدادات'!$B$4,$K$6:$K$1005,"&lt;"&amp;K481)+COUNTIFS($A$6:A481,'الإعدادات'!$B$4,$K$6:K481,K481),"")</f>
        <v/>
      </c>
      <c r="M481" s="21">
        <f>IF(AND(C481&amp;""&lt;&gt;"",ISNUMBER(G481)),IF(COUNTIFS($C$6:$C$1005,C481&amp;"",$G$6:$G$1005,"&gt;"&amp;G481)=0,1,0),"")</f>
        <v/>
      </c>
      <c r="N481" s="21">
        <f>IF(AND(C481&amp;""&lt;&gt;"",F481="حضر",ISNUMBER(A481)),IF(COUNTIFS($C$6:$C$1005,C481&amp;"",$F$6:$F$1005,"حضر",$A$6:$A$1005,"&gt;"&amp;A481)=0,1,0),"")</f>
        <v/>
      </c>
    </row>
    <row r="482">
      <c r="A482" s="13" t="n"/>
      <c r="B482" s="20" t="n"/>
      <c r="C482" s="5" t="n"/>
      <c r="D482" s="5" t="n"/>
      <c r="E482" s="15" t="n"/>
      <c r="F482" s="5" t="n"/>
      <c r="G482" s="13" t="n"/>
      <c r="H482" s="6">
        <f>IF(C482&amp;""="","",IFERROR(INDEX('المرضى'!$B$6:$B$205,MATCH(C482&amp;"",'المرضى'!$A$6:$A$205,0))&amp;"","كود غير موجود"))</f>
        <v/>
      </c>
      <c r="I482" s="18">
        <f>IF(D482&amp;""="","",IFERROR(INDEX('الأسعار'!$B$6:$B$25,MATCH(D482&amp;"",'الأسعار'!$A$6:$A$25,0)),"سعر غير موجود"))</f>
        <v/>
      </c>
      <c r="J482" s="18">
        <f>IF(A482&amp;""="","",IF(AND(F482="حضر",ISNUMBER(I482)),I482,0))</f>
        <v/>
      </c>
      <c r="K482" s="17">
        <f>IF(ISNUMBER(A482),IF(ISNUMBER(B482),HOUR(B482)*60+MINUTE(B482),0),"")</f>
        <v/>
      </c>
      <c r="L482" s="17">
        <f>IF(AND(ISNUMBER(A482),A482='الإعدادات'!$B$4),COUNTIFS($A$6:$A$1005,'الإعدادات'!$B$4,$K$6:$K$1005,"&lt;"&amp;K482)+COUNTIFS($A$6:A482,'الإعدادات'!$B$4,$K$6:K482,K482),"")</f>
        <v/>
      </c>
      <c r="M482" s="21">
        <f>IF(AND(C482&amp;""&lt;&gt;"",ISNUMBER(G482)),IF(COUNTIFS($C$6:$C$1005,C482&amp;"",$G$6:$G$1005,"&gt;"&amp;G482)=0,1,0),"")</f>
        <v/>
      </c>
      <c r="N482" s="21">
        <f>IF(AND(C482&amp;""&lt;&gt;"",F482="حضر",ISNUMBER(A482)),IF(COUNTIFS($C$6:$C$1005,C482&amp;"",$F$6:$F$1005,"حضر",$A$6:$A$1005,"&gt;"&amp;A482)=0,1,0),"")</f>
        <v/>
      </c>
    </row>
    <row r="483">
      <c r="A483" s="13" t="n"/>
      <c r="B483" s="20" t="n"/>
      <c r="C483" s="5" t="n"/>
      <c r="D483" s="5" t="n"/>
      <c r="E483" s="15" t="n"/>
      <c r="F483" s="5" t="n"/>
      <c r="G483" s="13" t="n"/>
      <c r="H483" s="6">
        <f>IF(C483&amp;""="","",IFERROR(INDEX('المرضى'!$B$6:$B$205,MATCH(C483&amp;"",'المرضى'!$A$6:$A$205,0))&amp;"","كود غير موجود"))</f>
        <v/>
      </c>
      <c r="I483" s="18">
        <f>IF(D483&amp;""="","",IFERROR(INDEX('الأسعار'!$B$6:$B$25,MATCH(D483&amp;"",'الأسعار'!$A$6:$A$25,0)),"سعر غير موجود"))</f>
        <v/>
      </c>
      <c r="J483" s="18">
        <f>IF(A483&amp;""="","",IF(AND(F483="حضر",ISNUMBER(I483)),I483,0))</f>
        <v/>
      </c>
      <c r="K483" s="17">
        <f>IF(ISNUMBER(A483),IF(ISNUMBER(B483),HOUR(B483)*60+MINUTE(B483),0),"")</f>
        <v/>
      </c>
      <c r="L483" s="17">
        <f>IF(AND(ISNUMBER(A483),A483='الإعدادات'!$B$4),COUNTIFS($A$6:$A$1005,'الإعدادات'!$B$4,$K$6:$K$1005,"&lt;"&amp;K483)+COUNTIFS($A$6:A483,'الإعدادات'!$B$4,$K$6:K483,K483),"")</f>
        <v/>
      </c>
      <c r="M483" s="21">
        <f>IF(AND(C483&amp;""&lt;&gt;"",ISNUMBER(G483)),IF(COUNTIFS($C$6:$C$1005,C483&amp;"",$G$6:$G$1005,"&gt;"&amp;G483)=0,1,0),"")</f>
        <v/>
      </c>
      <c r="N483" s="21">
        <f>IF(AND(C483&amp;""&lt;&gt;"",F483="حضر",ISNUMBER(A483)),IF(COUNTIFS($C$6:$C$1005,C483&amp;"",$F$6:$F$1005,"حضر",$A$6:$A$1005,"&gt;"&amp;A483)=0,1,0),"")</f>
        <v/>
      </c>
    </row>
    <row r="484">
      <c r="A484" s="13" t="n"/>
      <c r="B484" s="20" t="n"/>
      <c r="C484" s="5" t="n"/>
      <c r="D484" s="5" t="n"/>
      <c r="E484" s="15" t="n"/>
      <c r="F484" s="5" t="n"/>
      <c r="G484" s="13" t="n"/>
      <c r="H484" s="6">
        <f>IF(C484&amp;""="","",IFERROR(INDEX('المرضى'!$B$6:$B$205,MATCH(C484&amp;"",'المرضى'!$A$6:$A$205,0))&amp;"","كود غير موجود"))</f>
        <v/>
      </c>
      <c r="I484" s="18">
        <f>IF(D484&amp;""="","",IFERROR(INDEX('الأسعار'!$B$6:$B$25,MATCH(D484&amp;"",'الأسعار'!$A$6:$A$25,0)),"سعر غير موجود"))</f>
        <v/>
      </c>
      <c r="J484" s="18">
        <f>IF(A484&amp;""="","",IF(AND(F484="حضر",ISNUMBER(I484)),I484,0))</f>
        <v/>
      </c>
      <c r="K484" s="17">
        <f>IF(ISNUMBER(A484),IF(ISNUMBER(B484),HOUR(B484)*60+MINUTE(B484),0),"")</f>
        <v/>
      </c>
      <c r="L484" s="17">
        <f>IF(AND(ISNUMBER(A484),A484='الإعدادات'!$B$4),COUNTIFS($A$6:$A$1005,'الإعدادات'!$B$4,$K$6:$K$1005,"&lt;"&amp;K484)+COUNTIFS($A$6:A484,'الإعدادات'!$B$4,$K$6:K484,K484),"")</f>
        <v/>
      </c>
      <c r="M484" s="21">
        <f>IF(AND(C484&amp;""&lt;&gt;"",ISNUMBER(G484)),IF(COUNTIFS($C$6:$C$1005,C484&amp;"",$G$6:$G$1005,"&gt;"&amp;G484)=0,1,0),"")</f>
        <v/>
      </c>
      <c r="N484" s="21">
        <f>IF(AND(C484&amp;""&lt;&gt;"",F484="حضر",ISNUMBER(A484)),IF(COUNTIFS($C$6:$C$1005,C484&amp;"",$F$6:$F$1005,"حضر",$A$6:$A$1005,"&gt;"&amp;A484)=0,1,0),"")</f>
        <v/>
      </c>
    </row>
    <row r="485">
      <c r="A485" s="13" t="n"/>
      <c r="B485" s="20" t="n"/>
      <c r="C485" s="5" t="n"/>
      <c r="D485" s="5" t="n"/>
      <c r="E485" s="15" t="n"/>
      <c r="F485" s="5" t="n"/>
      <c r="G485" s="13" t="n"/>
      <c r="H485" s="6">
        <f>IF(C485&amp;""="","",IFERROR(INDEX('المرضى'!$B$6:$B$205,MATCH(C485&amp;"",'المرضى'!$A$6:$A$205,0))&amp;"","كود غير موجود"))</f>
        <v/>
      </c>
      <c r="I485" s="18">
        <f>IF(D485&amp;""="","",IFERROR(INDEX('الأسعار'!$B$6:$B$25,MATCH(D485&amp;"",'الأسعار'!$A$6:$A$25,0)),"سعر غير موجود"))</f>
        <v/>
      </c>
      <c r="J485" s="18">
        <f>IF(A485&amp;""="","",IF(AND(F485="حضر",ISNUMBER(I485)),I485,0))</f>
        <v/>
      </c>
      <c r="K485" s="17">
        <f>IF(ISNUMBER(A485),IF(ISNUMBER(B485),HOUR(B485)*60+MINUTE(B485),0),"")</f>
        <v/>
      </c>
      <c r="L485" s="17">
        <f>IF(AND(ISNUMBER(A485),A485='الإعدادات'!$B$4),COUNTIFS($A$6:$A$1005,'الإعدادات'!$B$4,$K$6:$K$1005,"&lt;"&amp;K485)+COUNTIFS($A$6:A485,'الإعدادات'!$B$4,$K$6:K485,K485),"")</f>
        <v/>
      </c>
      <c r="M485" s="21">
        <f>IF(AND(C485&amp;""&lt;&gt;"",ISNUMBER(G485)),IF(COUNTIFS($C$6:$C$1005,C485&amp;"",$G$6:$G$1005,"&gt;"&amp;G485)=0,1,0),"")</f>
        <v/>
      </c>
      <c r="N485" s="21">
        <f>IF(AND(C485&amp;""&lt;&gt;"",F485="حضر",ISNUMBER(A485)),IF(COUNTIFS($C$6:$C$1005,C485&amp;"",$F$6:$F$1005,"حضر",$A$6:$A$1005,"&gt;"&amp;A485)=0,1,0),"")</f>
        <v/>
      </c>
    </row>
    <row r="486">
      <c r="A486" s="13" t="n"/>
      <c r="B486" s="20" t="n"/>
      <c r="C486" s="5" t="n"/>
      <c r="D486" s="5" t="n"/>
      <c r="E486" s="15" t="n"/>
      <c r="F486" s="5" t="n"/>
      <c r="G486" s="13" t="n"/>
      <c r="H486" s="6">
        <f>IF(C486&amp;""="","",IFERROR(INDEX('المرضى'!$B$6:$B$205,MATCH(C486&amp;"",'المرضى'!$A$6:$A$205,0))&amp;"","كود غير موجود"))</f>
        <v/>
      </c>
      <c r="I486" s="18">
        <f>IF(D486&amp;""="","",IFERROR(INDEX('الأسعار'!$B$6:$B$25,MATCH(D486&amp;"",'الأسعار'!$A$6:$A$25,0)),"سعر غير موجود"))</f>
        <v/>
      </c>
      <c r="J486" s="18">
        <f>IF(A486&amp;""="","",IF(AND(F486="حضر",ISNUMBER(I486)),I486,0))</f>
        <v/>
      </c>
      <c r="K486" s="17">
        <f>IF(ISNUMBER(A486),IF(ISNUMBER(B486),HOUR(B486)*60+MINUTE(B486),0),"")</f>
        <v/>
      </c>
      <c r="L486" s="17">
        <f>IF(AND(ISNUMBER(A486),A486='الإعدادات'!$B$4),COUNTIFS($A$6:$A$1005,'الإعدادات'!$B$4,$K$6:$K$1005,"&lt;"&amp;K486)+COUNTIFS($A$6:A486,'الإعدادات'!$B$4,$K$6:K486,K486),"")</f>
        <v/>
      </c>
      <c r="M486" s="21">
        <f>IF(AND(C486&amp;""&lt;&gt;"",ISNUMBER(G486)),IF(COUNTIFS($C$6:$C$1005,C486&amp;"",$G$6:$G$1005,"&gt;"&amp;G486)=0,1,0),"")</f>
        <v/>
      </c>
      <c r="N486" s="21">
        <f>IF(AND(C486&amp;""&lt;&gt;"",F486="حضر",ISNUMBER(A486)),IF(COUNTIFS($C$6:$C$1005,C486&amp;"",$F$6:$F$1005,"حضر",$A$6:$A$1005,"&gt;"&amp;A486)=0,1,0),"")</f>
        <v/>
      </c>
    </row>
    <row r="487">
      <c r="A487" s="13" t="n"/>
      <c r="B487" s="20" t="n"/>
      <c r="C487" s="5" t="n"/>
      <c r="D487" s="5" t="n"/>
      <c r="E487" s="15" t="n"/>
      <c r="F487" s="5" t="n"/>
      <c r="G487" s="13" t="n"/>
      <c r="H487" s="6">
        <f>IF(C487&amp;""="","",IFERROR(INDEX('المرضى'!$B$6:$B$205,MATCH(C487&amp;"",'المرضى'!$A$6:$A$205,0))&amp;"","كود غير موجود"))</f>
        <v/>
      </c>
      <c r="I487" s="18">
        <f>IF(D487&amp;""="","",IFERROR(INDEX('الأسعار'!$B$6:$B$25,MATCH(D487&amp;"",'الأسعار'!$A$6:$A$25,0)),"سعر غير موجود"))</f>
        <v/>
      </c>
      <c r="J487" s="18">
        <f>IF(A487&amp;""="","",IF(AND(F487="حضر",ISNUMBER(I487)),I487,0))</f>
        <v/>
      </c>
      <c r="K487" s="17">
        <f>IF(ISNUMBER(A487),IF(ISNUMBER(B487),HOUR(B487)*60+MINUTE(B487),0),"")</f>
        <v/>
      </c>
      <c r="L487" s="17">
        <f>IF(AND(ISNUMBER(A487),A487='الإعدادات'!$B$4),COUNTIFS($A$6:$A$1005,'الإعدادات'!$B$4,$K$6:$K$1005,"&lt;"&amp;K487)+COUNTIFS($A$6:A487,'الإعدادات'!$B$4,$K$6:K487,K487),"")</f>
        <v/>
      </c>
      <c r="M487" s="21">
        <f>IF(AND(C487&amp;""&lt;&gt;"",ISNUMBER(G487)),IF(COUNTIFS($C$6:$C$1005,C487&amp;"",$G$6:$G$1005,"&gt;"&amp;G487)=0,1,0),"")</f>
        <v/>
      </c>
      <c r="N487" s="21">
        <f>IF(AND(C487&amp;""&lt;&gt;"",F487="حضر",ISNUMBER(A487)),IF(COUNTIFS($C$6:$C$1005,C487&amp;"",$F$6:$F$1005,"حضر",$A$6:$A$1005,"&gt;"&amp;A487)=0,1,0),"")</f>
        <v/>
      </c>
    </row>
    <row r="488">
      <c r="A488" s="13" t="n"/>
      <c r="B488" s="20" t="n"/>
      <c r="C488" s="5" t="n"/>
      <c r="D488" s="5" t="n"/>
      <c r="E488" s="15" t="n"/>
      <c r="F488" s="5" t="n"/>
      <c r="G488" s="13" t="n"/>
      <c r="H488" s="6">
        <f>IF(C488&amp;""="","",IFERROR(INDEX('المرضى'!$B$6:$B$205,MATCH(C488&amp;"",'المرضى'!$A$6:$A$205,0))&amp;"","كود غير موجود"))</f>
        <v/>
      </c>
      <c r="I488" s="18">
        <f>IF(D488&amp;""="","",IFERROR(INDEX('الأسعار'!$B$6:$B$25,MATCH(D488&amp;"",'الأسعار'!$A$6:$A$25,0)),"سعر غير موجود"))</f>
        <v/>
      </c>
      <c r="J488" s="18">
        <f>IF(A488&amp;""="","",IF(AND(F488="حضر",ISNUMBER(I488)),I488,0))</f>
        <v/>
      </c>
      <c r="K488" s="17">
        <f>IF(ISNUMBER(A488),IF(ISNUMBER(B488),HOUR(B488)*60+MINUTE(B488),0),"")</f>
        <v/>
      </c>
      <c r="L488" s="17">
        <f>IF(AND(ISNUMBER(A488),A488='الإعدادات'!$B$4),COUNTIFS($A$6:$A$1005,'الإعدادات'!$B$4,$K$6:$K$1005,"&lt;"&amp;K488)+COUNTIFS($A$6:A488,'الإعدادات'!$B$4,$K$6:K488,K488),"")</f>
        <v/>
      </c>
      <c r="M488" s="21">
        <f>IF(AND(C488&amp;""&lt;&gt;"",ISNUMBER(G488)),IF(COUNTIFS($C$6:$C$1005,C488&amp;"",$G$6:$G$1005,"&gt;"&amp;G488)=0,1,0),"")</f>
        <v/>
      </c>
      <c r="N488" s="21">
        <f>IF(AND(C488&amp;""&lt;&gt;"",F488="حضر",ISNUMBER(A488)),IF(COUNTIFS($C$6:$C$1005,C488&amp;"",$F$6:$F$1005,"حضر",$A$6:$A$1005,"&gt;"&amp;A488)=0,1,0),"")</f>
        <v/>
      </c>
    </row>
    <row r="489">
      <c r="A489" s="13" t="n"/>
      <c r="B489" s="20" t="n"/>
      <c r="C489" s="5" t="n"/>
      <c r="D489" s="5" t="n"/>
      <c r="E489" s="15" t="n"/>
      <c r="F489" s="5" t="n"/>
      <c r="G489" s="13" t="n"/>
      <c r="H489" s="6">
        <f>IF(C489&amp;""="","",IFERROR(INDEX('المرضى'!$B$6:$B$205,MATCH(C489&amp;"",'المرضى'!$A$6:$A$205,0))&amp;"","كود غير موجود"))</f>
        <v/>
      </c>
      <c r="I489" s="18">
        <f>IF(D489&amp;""="","",IFERROR(INDEX('الأسعار'!$B$6:$B$25,MATCH(D489&amp;"",'الأسعار'!$A$6:$A$25,0)),"سعر غير موجود"))</f>
        <v/>
      </c>
      <c r="J489" s="18">
        <f>IF(A489&amp;""="","",IF(AND(F489="حضر",ISNUMBER(I489)),I489,0))</f>
        <v/>
      </c>
      <c r="K489" s="17">
        <f>IF(ISNUMBER(A489),IF(ISNUMBER(B489),HOUR(B489)*60+MINUTE(B489),0),"")</f>
        <v/>
      </c>
      <c r="L489" s="17">
        <f>IF(AND(ISNUMBER(A489),A489='الإعدادات'!$B$4),COUNTIFS($A$6:$A$1005,'الإعدادات'!$B$4,$K$6:$K$1005,"&lt;"&amp;K489)+COUNTIFS($A$6:A489,'الإعدادات'!$B$4,$K$6:K489,K489),"")</f>
        <v/>
      </c>
      <c r="M489" s="21">
        <f>IF(AND(C489&amp;""&lt;&gt;"",ISNUMBER(G489)),IF(COUNTIFS($C$6:$C$1005,C489&amp;"",$G$6:$G$1005,"&gt;"&amp;G489)=0,1,0),"")</f>
        <v/>
      </c>
      <c r="N489" s="21">
        <f>IF(AND(C489&amp;""&lt;&gt;"",F489="حضر",ISNUMBER(A489)),IF(COUNTIFS($C$6:$C$1005,C489&amp;"",$F$6:$F$1005,"حضر",$A$6:$A$1005,"&gt;"&amp;A489)=0,1,0),"")</f>
        <v/>
      </c>
    </row>
    <row r="490">
      <c r="A490" s="13" t="n"/>
      <c r="B490" s="20" t="n"/>
      <c r="C490" s="5" t="n"/>
      <c r="D490" s="5" t="n"/>
      <c r="E490" s="15" t="n"/>
      <c r="F490" s="5" t="n"/>
      <c r="G490" s="13" t="n"/>
      <c r="H490" s="6">
        <f>IF(C490&amp;""="","",IFERROR(INDEX('المرضى'!$B$6:$B$205,MATCH(C490&amp;"",'المرضى'!$A$6:$A$205,0))&amp;"","كود غير موجود"))</f>
        <v/>
      </c>
      <c r="I490" s="18">
        <f>IF(D490&amp;""="","",IFERROR(INDEX('الأسعار'!$B$6:$B$25,MATCH(D490&amp;"",'الأسعار'!$A$6:$A$25,0)),"سعر غير موجود"))</f>
        <v/>
      </c>
      <c r="J490" s="18">
        <f>IF(A490&amp;""="","",IF(AND(F490="حضر",ISNUMBER(I490)),I490,0))</f>
        <v/>
      </c>
      <c r="K490" s="17">
        <f>IF(ISNUMBER(A490),IF(ISNUMBER(B490),HOUR(B490)*60+MINUTE(B490),0),"")</f>
        <v/>
      </c>
      <c r="L490" s="17">
        <f>IF(AND(ISNUMBER(A490),A490='الإعدادات'!$B$4),COUNTIFS($A$6:$A$1005,'الإعدادات'!$B$4,$K$6:$K$1005,"&lt;"&amp;K490)+COUNTIFS($A$6:A490,'الإعدادات'!$B$4,$K$6:K490,K490),"")</f>
        <v/>
      </c>
      <c r="M490" s="21">
        <f>IF(AND(C490&amp;""&lt;&gt;"",ISNUMBER(G490)),IF(COUNTIFS($C$6:$C$1005,C490&amp;"",$G$6:$G$1005,"&gt;"&amp;G490)=0,1,0),"")</f>
        <v/>
      </c>
      <c r="N490" s="21">
        <f>IF(AND(C490&amp;""&lt;&gt;"",F490="حضر",ISNUMBER(A490)),IF(COUNTIFS($C$6:$C$1005,C490&amp;"",$F$6:$F$1005,"حضر",$A$6:$A$1005,"&gt;"&amp;A490)=0,1,0),"")</f>
        <v/>
      </c>
    </row>
    <row r="491">
      <c r="A491" s="13" t="n"/>
      <c r="B491" s="20" t="n"/>
      <c r="C491" s="5" t="n"/>
      <c r="D491" s="5" t="n"/>
      <c r="E491" s="15" t="n"/>
      <c r="F491" s="5" t="n"/>
      <c r="G491" s="13" t="n"/>
      <c r="H491" s="6">
        <f>IF(C491&amp;""="","",IFERROR(INDEX('المرضى'!$B$6:$B$205,MATCH(C491&amp;"",'المرضى'!$A$6:$A$205,0))&amp;"","كود غير موجود"))</f>
        <v/>
      </c>
      <c r="I491" s="18">
        <f>IF(D491&amp;""="","",IFERROR(INDEX('الأسعار'!$B$6:$B$25,MATCH(D491&amp;"",'الأسعار'!$A$6:$A$25,0)),"سعر غير موجود"))</f>
        <v/>
      </c>
      <c r="J491" s="18">
        <f>IF(A491&amp;""="","",IF(AND(F491="حضر",ISNUMBER(I491)),I491,0))</f>
        <v/>
      </c>
      <c r="K491" s="17">
        <f>IF(ISNUMBER(A491),IF(ISNUMBER(B491),HOUR(B491)*60+MINUTE(B491),0),"")</f>
        <v/>
      </c>
      <c r="L491" s="17">
        <f>IF(AND(ISNUMBER(A491),A491='الإعدادات'!$B$4),COUNTIFS($A$6:$A$1005,'الإعدادات'!$B$4,$K$6:$K$1005,"&lt;"&amp;K491)+COUNTIFS($A$6:A491,'الإعدادات'!$B$4,$K$6:K491,K491),"")</f>
        <v/>
      </c>
      <c r="M491" s="21">
        <f>IF(AND(C491&amp;""&lt;&gt;"",ISNUMBER(G491)),IF(COUNTIFS($C$6:$C$1005,C491&amp;"",$G$6:$G$1005,"&gt;"&amp;G491)=0,1,0),"")</f>
        <v/>
      </c>
      <c r="N491" s="21">
        <f>IF(AND(C491&amp;""&lt;&gt;"",F491="حضر",ISNUMBER(A491)),IF(COUNTIFS($C$6:$C$1005,C491&amp;"",$F$6:$F$1005,"حضر",$A$6:$A$1005,"&gt;"&amp;A491)=0,1,0),"")</f>
        <v/>
      </c>
    </row>
    <row r="492">
      <c r="A492" s="13" t="n"/>
      <c r="B492" s="20" t="n"/>
      <c r="C492" s="5" t="n"/>
      <c r="D492" s="5" t="n"/>
      <c r="E492" s="15" t="n"/>
      <c r="F492" s="5" t="n"/>
      <c r="G492" s="13" t="n"/>
      <c r="H492" s="6">
        <f>IF(C492&amp;""="","",IFERROR(INDEX('المرضى'!$B$6:$B$205,MATCH(C492&amp;"",'المرضى'!$A$6:$A$205,0))&amp;"","كود غير موجود"))</f>
        <v/>
      </c>
      <c r="I492" s="18">
        <f>IF(D492&amp;""="","",IFERROR(INDEX('الأسعار'!$B$6:$B$25,MATCH(D492&amp;"",'الأسعار'!$A$6:$A$25,0)),"سعر غير موجود"))</f>
        <v/>
      </c>
      <c r="J492" s="18">
        <f>IF(A492&amp;""="","",IF(AND(F492="حضر",ISNUMBER(I492)),I492,0))</f>
        <v/>
      </c>
      <c r="K492" s="17">
        <f>IF(ISNUMBER(A492),IF(ISNUMBER(B492),HOUR(B492)*60+MINUTE(B492),0),"")</f>
        <v/>
      </c>
      <c r="L492" s="17">
        <f>IF(AND(ISNUMBER(A492),A492='الإعدادات'!$B$4),COUNTIFS($A$6:$A$1005,'الإعدادات'!$B$4,$K$6:$K$1005,"&lt;"&amp;K492)+COUNTIFS($A$6:A492,'الإعدادات'!$B$4,$K$6:K492,K492),"")</f>
        <v/>
      </c>
      <c r="M492" s="21">
        <f>IF(AND(C492&amp;""&lt;&gt;"",ISNUMBER(G492)),IF(COUNTIFS($C$6:$C$1005,C492&amp;"",$G$6:$G$1005,"&gt;"&amp;G492)=0,1,0),"")</f>
        <v/>
      </c>
      <c r="N492" s="21">
        <f>IF(AND(C492&amp;""&lt;&gt;"",F492="حضر",ISNUMBER(A492)),IF(COUNTIFS($C$6:$C$1005,C492&amp;"",$F$6:$F$1005,"حضر",$A$6:$A$1005,"&gt;"&amp;A492)=0,1,0),"")</f>
        <v/>
      </c>
    </row>
    <row r="493">
      <c r="A493" s="13" t="n"/>
      <c r="B493" s="20" t="n"/>
      <c r="C493" s="5" t="n"/>
      <c r="D493" s="5" t="n"/>
      <c r="E493" s="15" t="n"/>
      <c r="F493" s="5" t="n"/>
      <c r="G493" s="13" t="n"/>
      <c r="H493" s="6">
        <f>IF(C493&amp;""="","",IFERROR(INDEX('المرضى'!$B$6:$B$205,MATCH(C493&amp;"",'المرضى'!$A$6:$A$205,0))&amp;"","كود غير موجود"))</f>
        <v/>
      </c>
      <c r="I493" s="18">
        <f>IF(D493&amp;""="","",IFERROR(INDEX('الأسعار'!$B$6:$B$25,MATCH(D493&amp;"",'الأسعار'!$A$6:$A$25,0)),"سعر غير موجود"))</f>
        <v/>
      </c>
      <c r="J493" s="18">
        <f>IF(A493&amp;""="","",IF(AND(F493="حضر",ISNUMBER(I493)),I493,0))</f>
        <v/>
      </c>
      <c r="K493" s="17">
        <f>IF(ISNUMBER(A493),IF(ISNUMBER(B493),HOUR(B493)*60+MINUTE(B493),0),"")</f>
        <v/>
      </c>
      <c r="L493" s="17">
        <f>IF(AND(ISNUMBER(A493),A493='الإعدادات'!$B$4),COUNTIFS($A$6:$A$1005,'الإعدادات'!$B$4,$K$6:$K$1005,"&lt;"&amp;K493)+COUNTIFS($A$6:A493,'الإعدادات'!$B$4,$K$6:K493,K493),"")</f>
        <v/>
      </c>
      <c r="M493" s="21">
        <f>IF(AND(C493&amp;""&lt;&gt;"",ISNUMBER(G493)),IF(COUNTIFS($C$6:$C$1005,C493&amp;"",$G$6:$G$1005,"&gt;"&amp;G493)=0,1,0),"")</f>
        <v/>
      </c>
      <c r="N493" s="21">
        <f>IF(AND(C493&amp;""&lt;&gt;"",F493="حضر",ISNUMBER(A493)),IF(COUNTIFS($C$6:$C$1005,C493&amp;"",$F$6:$F$1005,"حضر",$A$6:$A$1005,"&gt;"&amp;A493)=0,1,0),"")</f>
        <v/>
      </c>
    </row>
    <row r="494">
      <c r="A494" s="13" t="n"/>
      <c r="B494" s="20" t="n"/>
      <c r="C494" s="5" t="n"/>
      <c r="D494" s="5" t="n"/>
      <c r="E494" s="15" t="n"/>
      <c r="F494" s="5" t="n"/>
      <c r="G494" s="13" t="n"/>
      <c r="H494" s="6">
        <f>IF(C494&amp;""="","",IFERROR(INDEX('المرضى'!$B$6:$B$205,MATCH(C494&amp;"",'المرضى'!$A$6:$A$205,0))&amp;"","كود غير موجود"))</f>
        <v/>
      </c>
      <c r="I494" s="18">
        <f>IF(D494&amp;""="","",IFERROR(INDEX('الأسعار'!$B$6:$B$25,MATCH(D494&amp;"",'الأسعار'!$A$6:$A$25,0)),"سعر غير موجود"))</f>
        <v/>
      </c>
      <c r="J494" s="18">
        <f>IF(A494&amp;""="","",IF(AND(F494="حضر",ISNUMBER(I494)),I494,0))</f>
        <v/>
      </c>
      <c r="K494" s="17">
        <f>IF(ISNUMBER(A494),IF(ISNUMBER(B494),HOUR(B494)*60+MINUTE(B494),0),"")</f>
        <v/>
      </c>
      <c r="L494" s="17">
        <f>IF(AND(ISNUMBER(A494),A494='الإعدادات'!$B$4),COUNTIFS($A$6:$A$1005,'الإعدادات'!$B$4,$K$6:$K$1005,"&lt;"&amp;K494)+COUNTIFS($A$6:A494,'الإعدادات'!$B$4,$K$6:K494,K494),"")</f>
        <v/>
      </c>
      <c r="M494" s="21">
        <f>IF(AND(C494&amp;""&lt;&gt;"",ISNUMBER(G494)),IF(COUNTIFS($C$6:$C$1005,C494&amp;"",$G$6:$G$1005,"&gt;"&amp;G494)=0,1,0),"")</f>
        <v/>
      </c>
      <c r="N494" s="21">
        <f>IF(AND(C494&amp;""&lt;&gt;"",F494="حضر",ISNUMBER(A494)),IF(COUNTIFS($C$6:$C$1005,C494&amp;"",$F$6:$F$1005,"حضر",$A$6:$A$1005,"&gt;"&amp;A494)=0,1,0),"")</f>
        <v/>
      </c>
    </row>
    <row r="495">
      <c r="A495" s="13" t="n"/>
      <c r="B495" s="20" t="n"/>
      <c r="C495" s="5" t="n"/>
      <c r="D495" s="5" t="n"/>
      <c r="E495" s="15" t="n"/>
      <c r="F495" s="5" t="n"/>
      <c r="G495" s="13" t="n"/>
      <c r="H495" s="6">
        <f>IF(C495&amp;""="","",IFERROR(INDEX('المرضى'!$B$6:$B$205,MATCH(C495&amp;"",'المرضى'!$A$6:$A$205,0))&amp;"","كود غير موجود"))</f>
        <v/>
      </c>
      <c r="I495" s="18">
        <f>IF(D495&amp;""="","",IFERROR(INDEX('الأسعار'!$B$6:$B$25,MATCH(D495&amp;"",'الأسعار'!$A$6:$A$25,0)),"سعر غير موجود"))</f>
        <v/>
      </c>
      <c r="J495" s="18">
        <f>IF(A495&amp;""="","",IF(AND(F495="حضر",ISNUMBER(I495)),I495,0))</f>
        <v/>
      </c>
      <c r="K495" s="17">
        <f>IF(ISNUMBER(A495),IF(ISNUMBER(B495),HOUR(B495)*60+MINUTE(B495),0),"")</f>
        <v/>
      </c>
      <c r="L495" s="17">
        <f>IF(AND(ISNUMBER(A495),A495='الإعدادات'!$B$4),COUNTIFS($A$6:$A$1005,'الإعدادات'!$B$4,$K$6:$K$1005,"&lt;"&amp;K495)+COUNTIFS($A$6:A495,'الإعدادات'!$B$4,$K$6:K495,K495),"")</f>
        <v/>
      </c>
      <c r="M495" s="21">
        <f>IF(AND(C495&amp;""&lt;&gt;"",ISNUMBER(G495)),IF(COUNTIFS($C$6:$C$1005,C495&amp;"",$G$6:$G$1005,"&gt;"&amp;G495)=0,1,0),"")</f>
        <v/>
      </c>
      <c r="N495" s="21">
        <f>IF(AND(C495&amp;""&lt;&gt;"",F495="حضر",ISNUMBER(A495)),IF(COUNTIFS($C$6:$C$1005,C495&amp;"",$F$6:$F$1005,"حضر",$A$6:$A$1005,"&gt;"&amp;A495)=0,1,0),"")</f>
        <v/>
      </c>
    </row>
    <row r="496">
      <c r="A496" s="13" t="n"/>
      <c r="B496" s="20" t="n"/>
      <c r="C496" s="5" t="n"/>
      <c r="D496" s="5" t="n"/>
      <c r="E496" s="15" t="n"/>
      <c r="F496" s="5" t="n"/>
      <c r="G496" s="13" t="n"/>
      <c r="H496" s="6">
        <f>IF(C496&amp;""="","",IFERROR(INDEX('المرضى'!$B$6:$B$205,MATCH(C496&amp;"",'المرضى'!$A$6:$A$205,0))&amp;"","كود غير موجود"))</f>
        <v/>
      </c>
      <c r="I496" s="18">
        <f>IF(D496&amp;""="","",IFERROR(INDEX('الأسعار'!$B$6:$B$25,MATCH(D496&amp;"",'الأسعار'!$A$6:$A$25,0)),"سعر غير موجود"))</f>
        <v/>
      </c>
      <c r="J496" s="18">
        <f>IF(A496&amp;""="","",IF(AND(F496="حضر",ISNUMBER(I496)),I496,0))</f>
        <v/>
      </c>
      <c r="K496" s="17">
        <f>IF(ISNUMBER(A496),IF(ISNUMBER(B496),HOUR(B496)*60+MINUTE(B496),0),"")</f>
        <v/>
      </c>
      <c r="L496" s="17">
        <f>IF(AND(ISNUMBER(A496),A496='الإعدادات'!$B$4),COUNTIFS($A$6:$A$1005,'الإعدادات'!$B$4,$K$6:$K$1005,"&lt;"&amp;K496)+COUNTIFS($A$6:A496,'الإعدادات'!$B$4,$K$6:K496,K496),"")</f>
        <v/>
      </c>
      <c r="M496" s="21">
        <f>IF(AND(C496&amp;""&lt;&gt;"",ISNUMBER(G496)),IF(COUNTIFS($C$6:$C$1005,C496&amp;"",$G$6:$G$1005,"&gt;"&amp;G496)=0,1,0),"")</f>
        <v/>
      </c>
      <c r="N496" s="21">
        <f>IF(AND(C496&amp;""&lt;&gt;"",F496="حضر",ISNUMBER(A496)),IF(COUNTIFS($C$6:$C$1005,C496&amp;"",$F$6:$F$1005,"حضر",$A$6:$A$1005,"&gt;"&amp;A496)=0,1,0),"")</f>
        <v/>
      </c>
    </row>
    <row r="497">
      <c r="A497" s="13" t="n"/>
      <c r="B497" s="20" t="n"/>
      <c r="C497" s="5" t="n"/>
      <c r="D497" s="5" t="n"/>
      <c r="E497" s="15" t="n"/>
      <c r="F497" s="5" t="n"/>
      <c r="G497" s="13" t="n"/>
      <c r="H497" s="6">
        <f>IF(C497&amp;""="","",IFERROR(INDEX('المرضى'!$B$6:$B$205,MATCH(C497&amp;"",'المرضى'!$A$6:$A$205,0))&amp;"","كود غير موجود"))</f>
        <v/>
      </c>
      <c r="I497" s="18">
        <f>IF(D497&amp;""="","",IFERROR(INDEX('الأسعار'!$B$6:$B$25,MATCH(D497&amp;"",'الأسعار'!$A$6:$A$25,0)),"سعر غير موجود"))</f>
        <v/>
      </c>
      <c r="J497" s="18">
        <f>IF(A497&amp;""="","",IF(AND(F497="حضر",ISNUMBER(I497)),I497,0))</f>
        <v/>
      </c>
      <c r="K497" s="17">
        <f>IF(ISNUMBER(A497),IF(ISNUMBER(B497),HOUR(B497)*60+MINUTE(B497),0),"")</f>
        <v/>
      </c>
      <c r="L497" s="17">
        <f>IF(AND(ISNUMBER(A497),A497='الإعدادات'!$B$4),COUNTIFS($A$6:$A$1005,'الإعدادات'!$B$4,$K$6:$K$1005,"&lt;"&amp;K497)+COUNTIFS($A$6:A497,'الإعدادات'!$B$4,$K$6:K497,K497),"")</f>
        <v/>
      </c>
      <c r="M497" s="21">
        <f>IF(AND(C497&amp;""&lt;&gt;"",ISNUMBER(G497)),IF(COUNTIFS($C$6:$C$1005,C497&amp;"",$G$6:$G$1005,"&gt;"&amp;G497)=0,1,0),"")</f>
        <v/>
      </c>
      <c r="N497" s="21">
        <f>IF(AND(C497&amp;""&lt;&gt;"",F497="حضر",ISNUMBER(A497)),IF(COUNTIFS($C$6:$C$1005,C497&amp;"",$F$6:$F$1005,"حضر",$A$6:$A$1005,"&gt;"&amp;A497)=0,1,0),"")</f>
        <v/>
      </c>
    </row>
    <row r="498">
      <c r="A498" s="13" t="n"/>
      <c r="B498" s="20" t="n"/>
      <c r="C498" s="5" t="n"/>
      <c r="D498" s="5" t="n"/>
      <c r="E498" s="15" t="n"/>
      <c r="F498" s="5" t="n"/>
      <c r="G498" s="13" t="n"/>
      <c r="H498" s="6">
        <f>IF(C498&amp;""="","",IFERROR(INDEX('المرضى'!$B$6:$B$205,MATCH(C498&amp;"",'المرضى'!$A$6:$A$205,0))&amp;"","كود غير موجود"))</f>
        <v/>
      </c>
      <c r="I498" s="18">
        <f>IF(D498&amp;""="","",IFERROR(INDEX('الأسعار'!$B$6:$B$25,MATCH(D498&amp;"",'الأسعار'!$A$6:$A$25,0)),"سعر غير موجود"))</f>
        <v/>
      </c>
      <c r="J498" s="18">
        <f>IF(A498&amp;""="","",IF(AND(F498="حضر",ISNUMBER(I498)),I498,0))</f>
        <v/>
      </c>
      <c r="K498" s="17">
        <f>IF(ISNUMBER(A498),IF(ISNUMBER(B498),HOUR(B498)*60+MINUTE(B498),0),"")</f>
        <v/>
      </c>
      <c r="L498" s="17">
        <f>IF(AND(ISNUMBER(A498),A498='الإعدادات'!$B$4),COUNTIFS($A$6:$A$1005,'الإعدادات'!$B$4,$K$6:$K$1005,"&lt;"&amp;K498)+COUNTIFS($A$6:A498,'الإعدادات'!$B$4,$K$6:K498,K498),"")</f>
        <v/>
      </c>
      <c r="M498" s="21">
        <f>IF(AND(C498&amp;""&lt;&gt;"",ISNUMBER(G498)),IF(COUNTIFS($C$6:$C$1005,C498&amp;"",$G$6:$G$1005,"&gt;"&amp;G498)=0,1,0),"")</f>
        <v/>
      </c>
      <c r="N498" s="21">
        <f>IF(AND(C498&amp;""&lt;&gt;"",F498="حضر",ISNUMBER(A498)),IF(COUNTIFS($C$6:$C$1005,C498&amp;"",$F$6:$F$1005,"حضر",$A$6:$A$1005,"&gt;"&amp;A498)=0,1,0),"")</f>
        <v/>
      </c>
    </row>
    <row r="499">
      <c r="A499" s="13" t="n"/>
      <c r="B499" s="20" t="n"/>
      <c r="C499" s="5" t="n"/>
      <c r="D499" s="5" t="n"/>
      <c r="E499" s="15" t="n"/>
      <c r="F499" s="5" t="n"/>
      <c r="G499" s="13" t="n"/>
      <c r="H499" s="6">
        <f>IF(C499&amp;""="","",IFERROR(INDEX('المرضى'!$B$6:$B$205,MATCH(C499&amp;"",'المرضى'!$A$6:$A$205,0))&amp;"","كود غير موجود"))</f>
        <v/>
      </c>
      <c r="I499" s="18">
        <f>IF(D499&amp;""="","",IFERROR(INDEX('الأسعار'!$B$6:$B$25,MATCH(D499&amp;"",'الأسعار'!$A$6:$A$25,0)),"سعر غير موجود"))</f>
        <v/>
      </c>
      <c r="J499" s="18">
        <f>IF(A499&amp;""="","",IF(AND(F499="حضر",ISNUMBER(I499)),I499,0))</f>
        <v/>
      </c>
      <c r="K499" s="17">
        <f>IF(ISNUMBER(A499),IF(ISNUMBER(B499),HOUR(B499)*60+MINUTE(B499),0),"")</f>
        <v/>
      </c>
      <c r="L499" s="17">
        <f>IF(AND(ISNUMBER(A499),A499='الإعدادات'!$B$4),COUNTIFS($A$6:$A$1005,'الإعدادات'!$B$4,$K$6:$K$1005,"&lt;"&amp;K499)+COUNTIFS($A$6:A499,'الإعدادات'!$B$4,$K$6:K499,K499),"")</f>
        <v/>
      </c>
      <c r="M499" s="21">
        <f>IF(AND(C499&amp;""&lt;&gt;"",ISNUMBER(G499)),IF(COUNTIFS($C$6:$C$1005,C499&amp;"",$G$6:$G$1005,"&gt;"&amp;G499)=0,1,0),"")</f>
        <v/>
      </c>
      <c r="N499" s="21">
        <f>IF(AND(C499&amp;""&lt;&gt;"",F499="حضر",ISNUMBER(A499)),IF(COUNTIFS($C$6:$C$1005,C499&amp;"",$F$6:$F$1005,"حضر",$A$6:$A$1005,"&gt;"&amp;A499)=0,1,0),"")</f>
        <v/>
      </c>
    </row>
    <row r="500">
      <c r="A500" s="13" t="n"/>
      <c r="B500" s="20" t="n"/>
      <c r="C500" s="5" t="n"/>
      <c r="D500" s="5" t="n"/>
      <c r="E500" s="15" t="n"/>
      <c r="F500" s="5" t="n"/>
      <c r="G500" s="13" t="n"/>
      <c r="H500" s="6">
        <f>IF(C500&amp;""="","",IFERROR(INDEX('المرضى'!$B$6:$B$205,MATCH(C500&amp;"",'المرضى'!$A$6:$A$205,0))&amp;"","كود غير موجود"))</f>
        <v/>
      </c>
      <c r="I500" s="18">
        <f>IF(D500&amp;""="","",IFERROR(INDEX('الأسعار'!$B$6:$B$25,MATCH(D500&amp;"",'الأسعار'!$A$6:$A$25,0)),"سعر غير موجود"))</f>
        <v/>
      </c>
      <c r="J500" s="18">
        <f>IF(A500&amp;""="","",IF(AND(F500="حضر",ISNUMBER(I500)),I500,0))</f>
        <v/>
      </c>
      <c r="K500" s="17">
        <f>IF(ISNUMBER(A500),IF(ISNUMBER(B500),HOUR(B500)*60+MINUTE(B500),0),"")</f>
        <v/>
      </c>
      <c r="L500" s="17">
        <f>IF(AND(ISNUMBER(A500),A500='الإعدادات'!$B$4),COUNTIFS($A$6:$A$1005,'الإعدادات'!$B$4,$K$6:$K$1005,"&lt;"&amp;K500)+COUNTIFS($A$6:A500,'الإعدادات'!$B$4,$K$6:K500,K500),"")</f>
        <v/>
      </c>
      <c r="M500" s="21">
        <f>IF(AND(C500&amp;""&lt;&gt;"",ISNUMBER(G500)),IF(COUNTIFS($C$6:$C$1005,C500&amp;"",$G$6:$G$1005,"&gt;"&amp;G500)=0,1,0),"")</f>
        <v/>
      </c>
      <c r="N500" s="21">
        <f>IF(AND(C500&amp;""&lt;&gt;"",F500="حضر",ISNUMBER(A500)),IF(COUNTIFS($C$6:$C$1005,C500&amp;"",$F$6:$F$1005,"حضر",$A$6:$A$1005,"&gt;"&amp;A500)=0,1,0),"")</f>
        <v/>
      </c>
    </row>
    <row r="501">
      <c r="A501" s="13" t="n"/>
      <c r="B501" s="20" t="n"/>
      <c r="C501" s="5" t="n"/>
      <c r="D501" s="5" t="n"/>
      <c r="E501" s="15" t="n"/>
      <c r="F501" s="5" t="n"/>
      <c r="G501" s="13" t="n"/>
      <c r="H501" s="6">
        <f>IF(C501&amp;""="","",IFERROR(INDEX('المرضى'!$B$6:$B$205,MATCH(C501&amp;"",'المرضى'!$A$6:$A$205,0))&amp;"","كود غير موجود"))</f>
        <v/>
      </c>
      <c r="I501" s="18">
        <f>IF(D501&amp;""="","",IFERROR(INDEX('الأسعار'!$B$6:$B$25,MATCH(D501&amp;"",'الأسعار'!$A$6:$A$25,0)),"سعر غير موجود"))</f>
        <v/>
      </c>
      <c r="J501" s="18">
        <f>IF(A501&amp;""="","",IF(AND(F501="حضر",ISNUMBER(I501)),I501,0))</f>
        <v/>
      </c>
      <c r="K501" s="17">
        <f>IF(ISNUMBER(A501),IF(ISNUMBER(B501),HOUR(B501)*60+MINUTE(B501),0),"")</f>
        <v/>
      </c>
      <c r="L501" s="17">
        <f>IF(AND(ISNUMBER(A501),A501='الإعدادات'!$B$4),COUNTIFS($A$6:$A$1005,'الإعدادات'!$B$4,$K$6:$K$1005,"&lt;"&amp;K501)+COUNTIFS($A$6:A501,'الإعدادات'!$B$4,$K$6:K501,K501),"")</f>
        <v/>
      </c>
      <c r="M501" s="21">
        <f>IF(AND(C501&amp;""&lt;&gt;"",ISNUMBER(G501)),IF(COUNTIFS($C$6:$C$1005,C501&amp;"",$G$6:$G$1005,"&gt;"&amp;G501)=0,1,0),"")</f>
        <v/>
      </c>
      <c r="N501" s="21">
        <f>IF(AND(C501&amp;""&lt;&gt;"",F501="حضر",ISNUMBER(A501)),IF(COUNTIFS($C$6:$C$1005,C501&amp;"",$F$6:$F$1005,"حضر",$A$6:$A$1005,"&gt;"&amp;A501)=0,1,0),"")</f>
        <v/>
      </c>
    </row>
    <row r="502">
      <c r="A502" s="13" t="n"/>
      <c r="B502" s="20" t="n"/>
      <c r="C502" s="5" t="n"/>
      <c r="D502" s="5" t="n"/>
      <c r="E502" s="15" t="n"/>
      <c r="F502" s="5" t="n"/>
      <c r="G502" s="13" t="n"/>
      <c r="H502" s="6">
        <f>IF(C502&amp;""="","",IFERROR(INDEX('المرضى'!$B$6:$B$205,MATCH(C502&amp;"",'المرضى'!$A$6:$A$205,0))&amp;"","كود غير موجود"))</f>
        <v/>
      </c>
      <c r="I502" s="18">
        <f>IF(D502&amp;""="","",IFERROR(INDEX('الأسعار'!$B$6:$B$25,MATCH(D502&amp;"",'الأسعار'!$A$6:$A$25,0)),"سعر غير موجود"))</f>
        <v/>
      </c>
      <c r="J502" s="18">
        <f>IF(A502&amp;""="","",IF(AND(F502="حضر",ISNUMBER(I502)),I502,0))</f>
        <v/>
      </c>
      <c r="K502" s="17">
        <f>IF(ISNUMBER(A502),IF(ISNUMBER(B502),HOUR(B502)*60+MINUTE(B502),0),"")</f>
        <v/>
      </c>
      <c r="L502" s="17">
        <f>IF(AND(ISNUMBER(A502),A502='الإعدادات'!$B$4),COUNTIFS($A$6:$A$1005,'الإعدادات'!$B$4,$K$6:$K$1005,"&lt;"&amp;K502)+COUNTIFS($A$6:A502,'الإعدادات'!$B$4,$K$6:K502,K502),"")</f>
        <v/>
      </c>
      <c r="M502" s="21">
        <f>IF(AND(C502&amp;""&lt;&gt;"",ISNUMBER(G502)),IF(COUNTIFS($C$6:$C$1005,C502&amp;"",$G$6:$G$1005,"&gt;"&amp;G502)=0,1,0),"")</f>
        <v/>
      </c>
      <c r="N502" s="21">
        <f>IF(AND(C502&amp;""&lt;&gt;"",F502="حضر",ISNUMBER(A502)),IF(COUNTIFS($C$6:$C$1005,C502&amp;"",$F$6:$F$1005,"حضر",$A$6:$A$1005,"&gt;"&amp;A502)=0,1,0),"")</f>
        <v/>
      </c>
    </row>
    <row r="503">
      <c r="A503" s="13" t="n"/>
      <c r="B503" s="20" t="n"/>
      <c r="C503" s="5" t="n"/>
      <c r="D503" s="5" t="n"/>
      <c r="E503" s="15" t="n"/>
      <c r="F503" s="5" t="n"/>
      <c r="G503" s="13" t="n"/>
      <c r="H503" s="6">
        <f>IF(C503&amp;""="","",IFERROR(INDEX('المرضى'!$B$6:$B$205,MATCH(C503&amp;"",'المرضى'!$A$6:$A$205,0))&amp;"","كود غير موجود"))</f>
        <v/>
      </c>
      <c r="I503" s="18">
        <f>IF(D503&amp;""="","",IFERROR(INDEX('الأسعار'!$B$6:$B$25,MATCH(D503&amp;"",'الأسعار'!$A$6:$A$25,0)),"سعر غير موجود"))</f>
        <v/>
      </c>
      <c r="J503" s="18">
        <f>IF(A503&amp;""="","",IF(AND(F503="حضر",ISNUMBER(I503)),I503,0))</f>
        <v/>
      </c>
      <c r="K503" s="17">
        <f>IF(ISNUMBER(A503),IF(ISNUMBER(B503),HOUR(B503)*60+MINUTE(B503),0),"")</f>
        <v/>
      </c>
      <c r="L503" s="17">
        <f>IF(AND(ISNUMBER(A503),A503='الإعدادات'!$B$4),COUNTIFS($A$6:$A$1005,'الإعدادات'!$B$4,$K$6:$K$1005,"&lt;"&amp;K503)+COUNTIFS($A$6:A503,'الإعدادات'!$B$4,$K$6:K503,K503),"")</f>
        <v/>
      </c>
      <c r="M503" s="21">
        <f>IF(AND(C503&amp;""&lt;&gt;"",ISNUMBER(G503)),IF(COUNTIFS($C$6:$C$1005,C503&amp;"",$G$6:$G$1005,"&gt;"&amp;G503)=0,1,0),"")</f>
        <v/>
      </c>
      <c r="N503" s="21">
        <f>IF(AND(C503&amp;""&lt;&gt;"",F503="حضر",ISNUMBER(A503)),IF(COUNTIFS($C$6:$C$1005,C503&amp;"",$F$6:$F$1005,"حضر",$A$6:$A$1005,"&gt;"&amp;A503)=0,1,0),"")</f>
        <v/>
      </c>
    </row>
    <row r="504">
      <c r="A504" s="13" t="n"/>
      <c r="B504" s="20" t="n"/>
      <c r="C504" s="5" t="n"/>
      <c r="D504" s="5" t="n"/>
      <c r="E504" s="15" t="n"/>
      <c r="F504" s="5" t="n"/>
      <c r="G504" s="13" t="n"/>
      <c r="H504" s="6">
        <f>IF(C504&amp;""="","",IFERROR(INDEX('المرضى'!$B$6:$B$205,MATCH(C504&amp;"",'المرضى'!$A$6:$A$205,0))&amp;"","كود غير موجود"))</f>
        <v/>
      </c>
      <c r="I504" s="18">
        <f>IF(D504&amp;""="","",IFERROR(INDEX('الأسعار'!$B$6:$B$25,MATCH(D504&amp;"",'الأسعار'!$A$6:$A$25,0)),"سعر غير موجود"))</f>
        <v/>
      </c>
      <c r="J504" s="18">
        <f>IF(A504&amp;""="","",IF(AND(F504="حضر",ISNUMBER(I504)),I504,0))</f>
        <v/>
      </c>
      <c r="K504" s="17">
        <f>IF(ISNUMBER(A504),IF(ISNUMBER(B504),HOUR(B504)*60+MINUTE(B504),0),"")</f>
        <v/>
      </c>
      <c r="L504" s="17">
        <f>IF(AND(ISNUMBER(A504),A504='الإعدادات'!$B$4),COUNTIFS($A$6:$A$1005,'الإعدادات'!$B$4,$K$6:$K$1005,"&lt;"&amp;K504)+COUNTIFS($A$6:A504,'الإعدادات'!$B$4,$K$6:K504,K504),"")</f>
        <v/>
      </c>
      <c r="M504" s="21">
        <f>IF(AND(C504&amp;""&lt;&gt;"",ISNUMBER(G504)),IF(COUNTIFS($C$6:$C$1005,C504&amp;"",$G$6:$G$1005,"&gt;"&amp;G504)=0,1,0),"")</f>
        <v/>
      </c>
      <c r="N504" s="21">
        <f>IF(AND(C504&amp;""&lt;&gt;"",F504="حضر",ISNUMBER(A504)),IF(COUNTIFS($C$6:$C$1005,C504&amp;"",$F$6:$F$1005,"حضر",$A$6:$A$1005,"&gt;"&amp;A504)=0,1,0),"")</f>
        <v/>
      </c>
    </row>
    <row r="505">
      <c r="A505" s="13" t="n"/>
      <c r="B505" s="20" t="n"/>
      <c r="C505" s="5" t="n"/>
      <c r="D505" s="5" t="n"/>
      <c r="E505" s="15" t="n"/>
      <c r="F505" s="5" t="n"/>
      <c r="G505" s="13" t="n"/>
      <c r="H505" s="6">
        <f>IF(C505&amp;""="","",IFERROR(INDEX('المرضى'!$B$6:$B$205,MATCH(C505&amp;"",'المرضى'!$A$6:$A$205,0))&amp;"","كود غير موجود"))</f>
        <v/>
      </c>
      <c r="I505" s="18">
        <f>IF(D505&amp;""="","",IFERROR(INDEX('الأسعار'!$B$6:$B$25,MATCH(D505&amp;"",'الأسعار'!$A$6:$A$25,0)),"سعر غير موجود"))</f>
        <v/>
      </c>
      <c r="J505" s="18">
        <f>IF(A505&amp;""="","",IF(AND(F505="حضر",ISNUMBER(I505)),I505,0))</f>
        <v/>
      </c>
      <c r="K505" s="17">
        <f>IF(ISNUMBER(A505),IF(ISNUMBER(B505),HOUR(B505)*60+MINUTE(B505),0),"")</f>
        <v/>
      </c>
      <c r="L505" s="17">
        <f>IF(AND(ISNUMBER(A505),A505='الإعدادات'!$B$4),COUNTIFS($A$6:$A$1005,'الإعدادات'!$B$4,$K$6:$K$1005,"&lt;"&amp;K505)+COUNTIFS($A$6:A505,'الإعدادات'!$B$4,$K$6:K505,K505),"")</f>
        <v/>
      </c>
      <c r="M505" s="21">
        <f>IF(AND(C505&amp;""&lt;&gt;"",ISNUMBER(G505)),IF(COUNTIFS($C$6:$C$1005,C505&amp;"",$G$6:$G$1005,"&gt;"&amp;G505)=0,1,0),"")</f>
        <v/>
      </c>
      <c r="N505" s="21">
        <f>IF(AND(C505&amp;""&lt;&gt;"",F505="حضر",ISNUMBER(A505)),IF(COUNTIFS($C$6:$C$1005,C505&amp;"",$F$6:$F$1005,"حضر",$A$6:$A$1005,"&gt;"&amp;A505)=0,1,0),"")</f>
        <v/>
      </c>
    </row>
    <row r="506">
      <c r="A506" s="13" t="n"/>
      <c r="B506" s="20" t="n"/>
      <c r="C506" s="5" t="n"/>
      <c r="D506" s="5" t="n"/>
      <c r="E506" s="15" t="n"/>
      <c r="F506" s="5" t="n"/>
      <c r="G506" s="13" t="n"/>
      <c r="H506" s="6">
        <f>IF(C506&amp;""="","",IFERROR(INDEX('المرضى'!$B$6:$B$205,MATCH(C506&amp;"",'المرضى'!$A$6:$A$205,0))&amp;"","كود غير موجود"))</f>
        <v/>
      </c>
      <c r="I506" s="18">
        <f>IF(D506&amp;""="","",IFERROR(INDEX('الأسعار'!$B$6:$B$25,MATCH(D506&amp;"",'الأسعار'!$A$6:$A$25,0)),"سعر غير موجود"))</f>
        <v/>
      </c>
      <c r="J506" s="18">
        <f>IF(A506&amp;""="","",IF(AND(F506="حضر",ISNUMBER(I506)),I506,0))</f>
        <v/>
      </c>
      <c r="K506" s="17">
        <f>IF(ISNUMBER(A506),IF(ISNUMBER(B506),HOUR(B506)*60+MINUTE(B506),0),"")</f>
        <v/>
      </c>
      <c r="L506" s="17">
        <f>IF(AND(ISNUMBER(A506),A506='الإعدادات'!$B$4),COUNTIFS($A$6:$A$1005,'الإعدادات'!$B$4,$K$6:$K$1005,"&lt;"&amp;K506)+COUNTIFS($A$6:A506,'الإعدادات'!$B$4,$K$6:K506,K506),"")</f>
        <v/>
      </c>
      <c r="M506" s="21">
        <f>IF(AND(C506&amp;""&lt;&gt;"",ISNUMBER(G506)),IF(COUNTIFS($C$6:$C$1005,C506&amp;"",$G$6:$G$1005,"&gt;"&amp;G506)=0,1,0),"")</f>
        <v/>
      </c>
      <c r="N506" s="21">
        <f>IF(AND(C506&amp;""&lt;&gt;"",F506="حضر",ISNUMBER(A506)),IF(COUNTIFS($C$6:$C$1005,C506&amp;"",$F$6:$F$1005,"حضر",$A$6:$A$1005,"&gt;"&amp;A506)=0,1,0),"")</f>
        <v/>
      </c>
    </row>
    <row r="507">
      <c r="A507" s="13" t="n"/>
      <c r="B507" s="20" t="n"/>
      <c r="C507" s="5" t="n"/>
      <c r="D507" s="5" t="n"/>
      <c r="E507" s="15" t="n"/>
      <c r="F507" s="5" t="n"/>
      <c r="G507" s="13" t="n"/>
      <c r="H507" s="6">
        <f>IF(C507&amp;""="","",IFERROR(INDEX('المرضى'!$B$6:$B$205,MATCH(C507&amp;"",'المرضى'!$A$6:$A$205,0))&amp;"","كود غير موجود"))</f>
        <v/>
      </c>
      <c r="I507" s="18">
        <f>IF(D507&amp;""="","",IFERROR(INDEX('الأسعار'!$B$6:$B$25,MATCH(D507&amp;"",'الأسعار'!$A$6:$A$25,0)),"سعر غير موجود"))</f>
        <v/>
      </c>
      <c r="J507" s="18">
        <f>IF(A507&amp;""="","",IF(AND(F507="حضر",ISNUMBER(I507)),I507,0))</f>
        <v/>
      </c>
      <c r="K507" s="17">
        <f>IF(ISNUMBER(A507),IF(ISNUMBER(B507),HOUR(B507)*60+MINUTE(B507),0),"")</f>
        <v/>
      </c>
      <c r="L507" s="17">
        <f>IF(AND(ISNUMBER(A507),A507='الإعدادات'!$B$4),COUNTIFS($A$6:$A$1005,'الإعدادات'!$B$4,$K$6:$K$1005,"&lt;"&amp;K507)+COUNTIFS($A$6:A507,'الإعدادات'!$B$4,$K$6:K507,K507),"")</f>
        <v/>
      </c>
      <c r="M507" s="21">
        <f>IF(AND(C507&amp;""&lt;&gt;"",ISNUMBER(G507)),IF(COUNTIFS($C$6:$C$1005,C507&amp;"",$G$6:$G$1005,"&gt;"&amp;G507)=0,1,0),"")</f>
        <v/>
      </c>
      <c r="N507" s="21">
        <f>IF(AND(C507&amp;""&lt;&gt;"",F507="حضر",ISNUMBER(A507)),IF(COUNTIFS($C$6:$C$1005,C507&amp;"",$F$6:$F$1005,"حضر",$A$6:$A$1005,"&gt;"&amp;A507)=0,1,0),"")</f>
        <v/>
      </c>
    </row>
    <row r="508">
      <c r="A508" s="13" t="n"/>
      <c r="B508" s="20" t="n"/>
      <c r="C508" s="5" t="n"/>
      <c r="D508" s="5" t="n"/>
      <c r="E508" s="15" t="n"/>
      <c r="F508" s="5" t="n"/>
      <c r="G508" s="13" t="n"/>
      <c r="H508" s="6">
        <f>IF(C508&amp;""="","",IFERROR(INDEX('المرضى'!$B$6:$B$205,MATCH(C508&amp;"",'المرضى'!$A$6:$A$205,0))&amp;"","كود غير موجود"))</f>
        <v/>
      </c>
      <c r="I508" s="18">
        <f>IF(D508&amp;""="","",IFERROR(INDEX('الأسعار'!$B$6:$B$25,MATCH(D508&amp;"",'الأسعار'!$A$6:$A$25,0)),"سعر غير موجود"))</f>
        <v/>
      </c>
      <c r="J508" s="18">
        <f>IF(A508&amp;""="","",IF(AND(F508="حضر",ISNUMBER(I508)),I508,0))</f>
        <v/>
      </c>
      <c r="K508" s="17">
        <f>IF(ISNUMBER(A508),IF(ISNUMBER(B508),HOUR(B508)*60+MINUTE(B508),0),"")</f>
        <v/>
      </c>
      <c r="L508" s="17">
        <f>IF(AND(ISNUMBER(A508),A508='الإعدادات'!$B$4),COUNTIFS($A$6:$A$1005,'الإعدادات'!$B$4,$K$6:$K$1005,"&lt;"&amp;K508)+COUNTIFS($A$6:A508,'الإعدادات'!$B$4,$K$6:K508,K508),"")</f>
        <v/>
      </c>
      <c r="M508" s="21">
        <f>IF(AND(C508&amp;""&lt;&gt;"",ISNUMBER(G508)),IF(COUNTIFS($C$6:$C$1005,C508&amp;"",$G$6:$G$1005,"&gt;"&amp;G508)=0,1,0),"")</f>
        <v/>
      </c>
      <c r="N508" s="21">
        <f>IF(AND(C508&amp;""&lt;&gt;"",F508="حضر",ISNUMBER(A508)),IF(COUNTIFS($C$6:$C$1005,C508&amp;"",$F$6:$F$1005,"حضر",$A$6:$A$1005,"&gt;"&amp;A508)=0,1,0),"")</f>
        <v/>
      </c>
    </row>
    <row r="509">
      <c r="A509" s="13" t="n"/>
      <c r="B509" s="20" t="n"/>
      <c r="C509" s="5" t="n"/>
      <c r="D509" s="5" t="n"/>
      <c r="E509" s="15" t="n"/>
      <c r="F509" s="5" t="n"/>
      <c r="G509" s="13" t="n"/>
      <c r="H509" s="6">
        <f>IF(C509&amp;""="","",IFERROR(INDEX('المرضى'!$B$6:$B$205,MATCH(C509&amp;"",'المرضى'!$A$6:$A$205,0))&amp;"","كود غير موجود"))</f>
        <v/>
      </c>
      <c r="I509" s="18">
        <f>IF(D509&amp;""="","",IFERROR(INDEX('الأسعار'!$B$6:$B$25,MATCH(D509&amp;"",'الأسعار'!$A$6:$A$25,0)),"سعر غير موجود"))</f>
        <v/>
      </c>
      <c r="J509" s="18">
        <f>IF(A509&amp;""="","",IF(AND(F509="حضر",ISNUMBER(I509)),I509,0))</f>
        <v/>
      </c>
      <c r="K509" s="17">
        <f>IF(ISNUMBER(A509),IF(ISNUMBER(B509),HOUR(B509)*60+MINUTE(B509),0),"")</f>
        <v/>
      </c>
      <c r="L509" s="17">
        <f>IF(AND(ISNUMBER(A509),A509='الإعدادات'!$B$4),COUNTIFS($A$6:$A$1005,'الإعدادات'!$B$4,$K$6:$K$1005,"&lt;"&amp;K509)+COUNTIFS($A$6:A509,'الإعدادات'!$B$4,$K$6:K509,K509),"")</f>
        <v/>
      </c>
      <c r="M509" s="21">
        <f>IF(AND(C509&amp;""&lt;&gt;"",ISNUMBER(G509)),IF(COUNTIFS($C$6:$C$1005,C509&amp;"",$G$6:$G$1005,"&gt;"&amp;G509)=0,1,0),"")</f>
        <v/>
      </c>
      <c r="N509" s="21">
        <f>IF(AND(C509&amp;""&lt;&gt;"",F509="حضر",ISNUMBER(A509)),IF(COUNTIFS($C$6:$C$1005,C509&amp;"",$F$6:$F$1005,"حضر",$A$6:$A$1005,"&gt;"&amp;A509)=0,1,0),"")</f>
        <v/>
      </c>
    </row>
    <row r="510">
      <c r="A510" s="13" t="n"/>
      <c r="B510" s="20" t="n"/>
      <c r="C510" s="5" t="n"/>
      <c r="D510" s="5" t="n"/>
      <c r="E510" s="15" t="n"/>
      <c r="F510" s="5" t="n"/>
      <c r="G510" s="13" t="n"/>
      <c r="H510" s="6">
        <f>IF(C510&amp;""="","",IFERROR(INDEX('المرضى'!$B$6:$B$205,MATCH(C510&amp;"",'المرضى'!$A$6:$A$205,0))&amp;"","كود غير موجود"))</f>
        <v/>
      </c>
      <c r="I510" s="18">
        <f>IF(D510&amp;""="","",IFERROR(INDEX('الأسعار'!$B$6:$B$25,MATCH(D510&amp;"",'الأسعار'!$A$6:$A$25,0)),"سعر غير موجود"))</f>
        <v/>
      </c>
      <c r="J510" s="18">
        <f>IF(A510&amp;""="","",IF(AND(F510="حضر",ISNUMBER(I510)),I510,0))</f>
        <v/>
      </c>
      <c r="K510" s="17">
        <f>IF(ISNUMBER(A510),IF(ISNUMBER(B510),HOUR(B510)*60+MINUTE(B510),0),"")</f>
        <v/>
      </c>
      <c r="L510" s="17">
        <f>IF(AND(ISNUMBER(A510),A510='الإعدادات'!$B$4),COUNTIFS($A$6:$A$1005,'الإعدادات'!$B$4,$K$6:$K$1005,"&lt;"&amp;K510)+COUNTIFS($A$6:A510,'الإعدادات'!$B$4,$K$6:K510,K510),"")</f>
        <v/>
      </c>
      <c r="M510" s="21">
        <f>IF(AND(C510&amp;""&lt;&gt;"",ISNUMBER(G510)),IF(COUNTIFS($C$6:$C$1005,C510&amp;"",$G$6:$G$1005,"&gt;"&amp;G510)=0,1,0),"")</f>
        <v/>
      </c>
      <c r="N510" s="21">
        <f>IF(AND(C510&amp;""&lt;&gt;"",F510="حضر",ISNUMBER(A510)),IF(COUNTIFS($C$6:$C$1005,C510&amp;"",$F$6:$F$1005,"حضر",$A$6:$A$1005,"&gt;"&amp;A510)=0,1,0),"")</f>
        <v/>
      </c>
    </row>
    <row r="511">
      <c r="A511" s="13" t="n"/>
      <c r="B511" s="20" t="n"/>
      <c r="C511" s="5" t="n"/>
      <c r="D511" s="5" t="n"/>
      <c r="E511" s="15" t="n"/>
      <c r="F511" s="5" t="n"/>
      <c r="G511" s="13" t="n"/>
      <c r="H511" s="6">
        <f>IF(C511&amp;""="","",IFERROR(INDEX('المرضى'!$B$6:$B$205,MATCH(C511&amp;"",'المرضى'!$A$6:$A$205,0))&amp;"","كود غير موجود"))</f>
        <v/>
      </c>
      <c r="I511" s="18">
        <f>IF(D511&amp;""="","",IFERROR(INDEX('الأسعار'!$B$6:$B$25,MATCH(D511&amp;"",'الأسعار'!$A$6:$A$25,0)),"سعر غير موجود"))</f>
        <v/>
      </c>
      <c r="J511" s="18">
        <f>IF(A511&amp;""="","",IF(AND(F511="حضر",ISNUMBER(I511)),I511,0))</f>
        <v/>
      </c>
      <c r="K511" s="17">
        <f>IF(ISNUMBER(A511),IF(ISNUMBER(B511),HOUR(B511)*60+MINUTE(B511),0),"")</f>
        <v/>
      </c>
      <c r="L511" s="17">
        <f>IF(AND(ISNUMBER(A511),A511='الإعدادات'!$B$4),COUNTIFS($A$6:$A$1005,'الإعدادات'!$B$4,$K$6:$K$1005,"&lt;"&amp;K511)+COUNTIFS($A$6:A511,'الإعدادات'!$B$4,$K$6:K511,K511),"")</f>
        <v/>
      </c>
      <c r="M511" s="21">
        <f>IF(AND(C511&amp;""&lt;&gt;"",ISNUMBER(G511)),IF(COUNTIFS($C$6:$C$1005,C511&amp;"",$G$6:$G$1005,"&gt;"&amp;G511)=0,1,0),"")</f>
        <v/>
      </c>
      <c r="N511" s="21">
        <f>IF(AND(C511&amp;""&lt;&gt;"",F511="حضر",ISNUMBER(A511)),IF(COUNTIFS($C$6:$C$1005,C511&amp;"",$F$6:$F$1005,"حضر",$A$6:$A$1005,"&gt;"&amp;A511)=0,1,0),"")</f>
        <v/>
      </c>
    </row>
    <row r="512">
      <c r="A512" s="13" t="n"/>
      <c r="B512" s="20" t="n"/>
      <c r="C512" s="5" t="n"/>
      <c r="D512" s="5" t="n"/>
      <c r="E512" s="15" t="n"/>
      <c r="F512" s="5" t="n"/>
      <c r="G512" s="13" t="n"/>
      <c r="H512" s="6">
        <f>IF(C512&amp;""="","",IFERROR(INDEX('المرضى'!$B$6:$B$205,MATCH(C512&amp;"",'المرضى'!$A$6:$A$205,0))&amp;"","كود غير موجود"))</f>
        <v/>
      </c>
      <c r="I512" s="18">
        <f>IF(D512&amp;""="","",IFERROR(INDEX('الأسعار'!$B$6:$B$25,MATCH(D512&amp;"",'الأسعار'!$A$6:$A$25,0)),"سعر غير موجود"))</f>
        <v/>
      </c>
      <c r="J512" s="18">
        <f>IF(A512&amp;""="","",IF(AND(F512="حضر",ISNUMBER(I512)),I512,0))</f>
        <v/>
      </c>
      <c r="K512" s="17">
        <f>IF(ISNUMBER(A512),IF(ISNUMBER(B512),HOUR(B512)*60+MINUTE(B512),0),"")</f>
        <v/>
      </c>
      <c r="L512" s="17">
        <f>IF(AND(ISNUMBER(A512),A512='الإعدادات'!$B$4),COUNTIFS($A$6:$A$1005,'الإعدادات'!$B$4,$K$6:$K$1005,"&lt;"&amp;K512)+COUNTIFS($A$6:A512,'الإعدادات'!$B$4,$K$6:K512,K512),"")</f>
        <v/>
      </c>
      <c r="M512" s="21">
        <f>IF(AND(C512&amp;""&lt;&gt;"",ISNUMBER(G512)),IF(COUNTIFS($C$6:$C$1005,C512&amp;"",$G$6:$G$1005,"&gt;"&amp;G512)=0,1,0),"")</f>
        <v/>
      </c>
      <c r="N512" s="21">
        <f>IF(AND(C512&amp;""&lt;&gt;"",F512="حضر",ISNUMBER(A512)),IF(COUNTIFS($C$6:$C$1005,C512&amp;"",$F$6:$F$1005,"حضر",$A$6:$A$1005,"&gt;"&amp;A512)=0,1,0),"")</f>
        <v/>
      </c>
    </row>
    <row r="513">
      <c r="A513" s="13" t="n"/>
      <c r="B513" s="20" t="n"/>
      <c r="C513" s="5" t="n"/>
      <c r="D513" s="5" t="n"/>
      <c r="E513" s="15" t="n"/>
      <c r="F513" s="5" t="n"/>
      <c r="G513" s="13" t="n"/>
      <c r="H513" s="6">
        <f>IF(C513&amp;""="","",IFERROR(INDEX('المرضى'!$B$6:$B$205,MATCH(C513&amp;"",'المرضى'!$A$6:$A$205,0))&amp;"","كود غير موجود"))</f>
        <v/>
      </c>
      <c r="I513" s="18">
        <f>IF(D513&amp;""="","",IFERROR(INDEX('الأسعار'!$B$6:$B$25,MATCH(D513&amp;"",'الأسعار'!$A$6:$A$25,0)),"سعر غير موجود"))</f>
        <v/>
      </c>
      <c r="J513" s="18">
        <f>IF(A513&amp;""="","",IF(AND(F513="حضر",ISNUMBER(I513)),I513,0))</f>
        <v/>
      </c>
      <c r="K513" s="17">
        <f>IF(ISNUMBER(A513),IF(ISNUMBER(B513),HOUR(B513)*60+MINUTE(B513),0),"")</f>
        <v/>
      </c>
      <c r="L513" s="17">
        <f>IF(AND(ISNUMBER(A513),A513='الإعدادات'!$B$4),COUNTIFS($A$6:$A$1005,'الإعدادات'!$B$4,$K$6:$K$1005,"&lt;"&amp;K513)+COUNTIFS($A$6:A513,'الإعدادات'!$B$4,$K$6:K513,K513),"")</f>
        <v/>
      </c>
      <c r="M513" s="21">
        <f>IF(AND(C513&amp;""&lt;&gt;"",ISNUMBER(G513)),IF(COUNTIFS($C$6:$C$1005,C513&amp;"",$G$6:$G$1005,"&gt;"&amp;G513)=0,1,0),"")</f>
        <v/>
      </c>
      <c r="N513" s="21">
        <f>IF(AND(C513&amp;""&lt;&gt;"",F513="حضر",ISNUMBER(A513)),IF(COUNTIFS($C$6:$C$1005,C513&amp;"",$F$6:$F$1005,"حضر",$A$6:$A$1005,"&gt;"&amp;A513)=0,1,0),"")</f>
        <v/>
      </c>
    </row>
    <row r="514">
      <c r="A514" s="13" t="n"/>
      <c r="B514" s="20" t="n"/>
      <c r="C514" s="5" t="n"/>
      <c r="D514" s="5" t="n"/>
      <c r="E514" s="15" t="n"/>
      <c r="F514" s="5" t="n"/>
      <c r="G514" s="13" t="n"/>
      <c r="H514" s="6">
        <f>IF(C514&amp;""="","",IFERROR(INDEX('المرضى'!$B$6:$B$205,MATCH(C514&amp;"",'المرضى'!$A$6:$A$205,0))&amp;"","كود غير موجود"))</f>
        <v/>
      </c>
      <c r="I514" s="18">
        <f>IF(D514&amp;""="","",IFERROR(INDEX('الأسعار'!$B$6:$B$25,MATCH(D514&amp;"",'الأسعار'!$A$6:$A$25,0)),"سعر غير موجود"))</f>
        <v/>
      </c>
      <c r="J514" s="18">
        <f>IF(A514&amp;""="","",IF(AND(F514="حضر",ISNUMBER(I514)),I514,0))</f>
        <v/>
      </c>
      <c r="K514" s="17">
        <f>IF(ISNUMBER(A514),IF(ISNUMBER(B514),HOUR(B514)*60+MINUTE(B514),0),"")</f>
        <v/>
      </c>
      <c r="L514" s="17">
        <f>IF(AND(ISNUMBER(A514),A514='الإعدادات'!$B$4),COUNTIFS($A$6:$A$1005,'الإعدادات'!$B$4,$K$6:$K$1005,"&lt;"&amp;K514)+COUNTIFS($A$6:A514,'الإعدادات'!$B$4,$K$6:K514,K514),"")</f>
        <v/>
      </c>
      <c r="M514" s="21">
        <f>IF(AND(C514&amp;""&lt;&gt;"",ISNUMBER(G514)),IF(COUNTIFS($C$6:$C$1005,C514&amp;"",$G$6:$G$1005,"&gt;"&amp;G514)=0,1,0),"")</f>
        <v/>
      </c>
      <c r="N514" s="21">
        <f>IF(AND(C514&amp;""&lt;&gt;"",F514="حضر",ISNUMBER(A514)),IF(COUNTIFS($C$6:$C$1005,C514&amp;"",$F$6:$F$1005,"حضر",$A$6:$A$1005,"&gt;"&amp;A514)=0,1,0),"")</f>
        <v/>
      </c>
    </row>
    <row r="515">
      <c r="A515" s="13" t="n"/>
      <c r="B515" s="20" t="n"/>
      <c r="C515" s="5" t="n"/>
      <c r="D515" s="5" t="n"/>
      <c r="E515" s="15" t="n"/>
      <c r="F515" s="5" t="n"/>
      <c r="G515" s="13" t="n"/>
      <c r="H515" s="6">
        <f>IF(C515&amp;""="","",IFERROR(INDEX('المرضى'!$B$6:$B$205,MATCH(C515&amp;"",'المرضى'!$A$6:$A$205,0))&amp;"","كود غير موجود"))</f>
        <v/>
      </c>
      <c r="I515" s="18">
        <f>IF(D515&amp;""="","",IFERROR(INDEX('الأسعار'!$B$6:$B$25,MATCH(D515&amp;"",'الأسعار'!$A$6:$A$25,0)),"سعر غير موجود"))</f>
        <v/>
      </c>
      <c r="J515" s="18">
        <f>IF(A515&amp;""="","",IF(AND(F515="حضر",ISNUMBER(I515)),I515,0))</f>
        <v/>
      </c>
      <c r="K515" s="17">
        <f>IF(ISNUMBER(A515),IF(ISNUMBER(B515),HOUR(B515)*60+MINUTE(B515),0),"")</f>
        <v/>
      </c>
      <c r="L515" s="17">
        <f>IF(AND(ISNUMBER(A515),A515='الإعدادات'!$B$4),COUNTIFS($A$6:$A$1005,'الإعدادات'!$B$4,$K$6:$K$1005,"&lt;"&amp;K515)+COUNTIFS($A$6:A515,'الإعدادات'!$B$4,$K$6:K515,K515),"")</f>
        <v/>
      </c>
      <c r="M515" s="21">
        <f>IF(AND(C515&amp;""&lt;&gt;"",ISNUMBER(G515)),IF(COUNTIFS($C$6:$C$1005,C515&amp;"",$G$6:$G$1005,"&gt;"&amp;G515)=0,1,0),"")</f>
        <v/>
      </c>
      <c r="N515" s="21">
        <f>IF(AND(C515&amp;""&lt;&gt;"",F515="حضر",ISNUMBER(A515)),IF(COUNTIFS($C$6:$C$1005,C515&amp;"",$F$6:$F$1005,"حضر",$A$6:$A$1005,"&gt;"&amp;A515)=0,1,0),"")</f>
        <v/>
      </c>
    </row>
    <row r="516">
      <c r="A516" s="13" t="n"/>
      <c r="B516" s="20" t="n"/>
      <c r="C516" s="5" t="n"/>
      <c r="D516" s="5" t="n"/>
      <c r="E516" s="15" t="n"/>
      <c r="F516" s="5" t="n"/>
      <c r="G516" s="13" t="n"/>
      <c r="H516" s="6">
        <f>IF(C516&amp;""="","",IFERROR(INDEX('المرضى'!$B$6:$B$205,MATCH(C516&amp;"",'المرضى'!$A$6:$A$205,0))&amp;"","كود غير موجود"))</f>
        <v/>
      </c>
      <c r="I516" s="18">
        <f>IF(D516&amp;""="","",IFERROR(INDEX('الأسعار'!$B$6:$B$25,MATCH(D516&amp;"",'الأسعار'!$A$6:$A$25,0)),"سعر غير موجود"))</f>
        <v/>
      </c>
      <c r="J516" s="18">
        <f>IF(A516&amp;""="","",IF(AND(F516="حضر",ISNUMBER(I516)),I516,0))</f>
        <v/>
      </c>
      <c r="K516" s="17">
        <f>IF(ISNUMBER(A516),IF(ISNUMBER(B516),HOUR(B516)*60+MINUTE(B516),0),"")</f>
        <v/>
      </c>
      <c r="L516" s="17">
        <f>IF(AND(ISNUMBER(A516),A516='الإعدادات'!$B$4),COUNTIFS($A$6:$A$1005,'الإعدادات'!$B$4,$K$6:$K$1005,"&lt;"&amp;K516)+COUNTIFS($A$6:A516,'الإعدادات'!$B$4,$K$6:K516,K516),"")</f>
        <v/>
      </c>
      <c r="M516" s="21">
        <f>IF(AND(C516&amp;""&lt;&gt;"",ISNUMBER(G516)),IF(COUNTIFS($C$6:$C$1005,C516&amp;"",$G$6:$G$1005,"&gt;"&amp;G516)=0,1,0),"")</f>
        <v/>
      </c>
      <c r="N516" s="21">
        <f>IF(AND(C516&amp;""&lt;&gt;"",F516="حضر",ISNUMBER(A516)),IF(COUNTIFS($C$6:$C$1005,C516&amp;"",$F$6:$F$1005,"حضر",$A$6:$A$1005,"&gt;"&amp;A516)=0,1,0),"")</f>
        <v/>
      </c>
    </row>
    <row r="517">
      <c r="A517" s="13" t="n"/>
      <c r="B517" s="20" t="n"/>
      <c r="C517" s="5" t="n"/>
      <c r="D517" s="5" t="n"/>
      <c r="E517" s="15" t="n"/>
      <c r="F517" s="5" t="n"/>
      <c r="G517" s="13" t="n"/>
      <c r="H517" s="6">
        <f>IF(C517&amp;""="","",IFERROR(INDEX('المرضى'!$B$6:$B$205,MATCH(C517&amp;"",'المرضى'!$A$6:$A$205,0))&amp;"","كود غير موجود"))</f>
        <v/>
      </c>
      <c r="I517" s="18">
        <f>IF(D517&amp;""="","",IFERROR(INDEX('الأسعار'!$B$6:$B$25,MATCH(D517&amp;"",'الأسعار'!$A$6:$A$25,0)),"سعر غير موجود"))</f>
        <v/>
      </c>
      <c r="J517" s="18">
        <f>IF(A517&amp;""="","",IF(AND(F517="حضر",ISNUMBER(I517)),I517,0))</f>
        <v/>
      </c>
      <c r="K517" s="17">
        <f>IF(ISNUMBER(A517),IF(ISNUMBER(B517),HOUR(B517)*60+MINUTE(B517),0),"")</f>
        <v/>
      </c>
      <c r="L517" s="17">
        <f>IF(AND(ISNUMBER(A517),A517='الإعدادات'!$B$4),COUNTIFS($A$6:$A$1005,'الإعدادات'!$B$4,$K$6:$K$1005,"&lt;"&amp;K517)+COUNTIFS($A$6:A517,'الإعدادات'!$B$4,$K$6:K517,K517),"")</f>
        <v/>
      </c>
      <c r="M517" s="21">
        <f>IF(AND(C517&amp;""&lt;&gt;"",ISNUMBER(G517)),IF(COUNTIFS($C$6:$C$1005,C517&amp;"",$G$6:$G$1005,"&gt;"&amp;G517)=0,1,0),"")</f>
        <v/>
      </c>
      <c r="N517" s="21">
        <f>IF(AND(C517&amp;""&lt;&gt;"",F517="حضر",ISNUMBER(A517)),IF(COUNTIFS($C$6:$C$1005,C517&amp;"",$F$6:$F$1005,"حضر",$A$6:$A$1005,"&gt;"&amp;A517)=0,1,0),"")</f>
        <v/>
      </c>
    </row>
    <row r="518">
      <c r="A518" s="13" t="n"/>
      <c r="B518" s="20" t="n"/>
      <c r="C518" s="5" t="n"/>
      <c r="D518" s="5" t="n"/>
      <c r="E518" s="15" t="n"/>
      <c r="F518" s="5" t="n"/>
      <c r="G518" s="13" t="n"/>
      <c r="H518" s="6">
        <f>IF(C518&amp;""="","",IFERROR(INDEX('المرضى'!$B$6:$B$205,MATCH(C518&amp;"",'المرضى'!$A$6:$A$205,0))&amp;"","كود غير موجود"))</f>
        <v/>
      </c>
      <c r="I518" s="18">
        <f>IF(D518&amp;""="","",IFERROR(INDEX('الأسعار'!$B$6:$B$25,MATCH(D518&amp;"",'الأسعار'!$A$6:$A$25,0)),"سعر غير موجود"))</f>
        <v/>
      </c>
      <c r="J518" s="18">
        <f>IF(A518&amp;""="","",IF(AND(F518="حضر",ISNUMBER(I518)),I518,0))</f>
        <v/>
      </c>
      <c r="K518" s="17">
        <f>IF(ISNUMBER(A518),IF(ISNUMBER(B518),HOUR(B518)*60+MINUTE(B518),0),"")</f>
        <v/>
      </c>
      <c r="L518" s="17">
        <f>IF(AND(ISNUMBER(A518),A518='الإعدادات'!$B$4),COUNTIFS($A$6:$A$1005,'الإعدادات'!$B$4,$K$6:$K$1005,"&lt;"&amp;K518)+COUNTIFS($A$6:A518,'الإعدادات'!$B$4,$K$6:K518,K518),"")</f>
        <v/>
      </c>
      <c r="M518" s="21">
        <f>IF(AND(C518&amp;""&lt;&gt;"",ISNUMBER(G518)),IF(COUNTIFS($C$6:$C$1005,C518&amp;"",$G$6:$G$1005,"&gt;"&amp;G518)=0,1,0),"")</f>
        <v/>
      </c>
      <c r="N518" s="21">
        <f>IF(AND(C518&amp;""&lt;&gt;"",F518="حضر",ISNUMBER(A518)),IF(COUNTIFS($C$6:$C$1005,C518&amp;"",$F$6:$F$1005,"حضر",$A$6:$A$1005,"&gt;"&amp;A518)=0,1,0),"")</f>
        <v/>
      </c>
    </row>
    <row r="519">
      <c r="A519" s="13" t="n"/>
      <c r="B519" s="20" t="n"/>
      <c r="C519" s="5" t="n"/>
      <c r="D519" s="5" t="n"/>
      <c r="E519" s="15" t="n"/>
      <c r="F519" s="5" t="n"/>
      <c r="G519" s="13" t="n"/>
      <c r="H519" s="6">
        <f>IF(C519&amp;""="","",IFERROR(INDEX('المرضى'!$B$6:$B$205,MATCH(C519&amp;"",'المرضى'!$A$6:$A$205,0))&amp;"","كود غير موجود"))</f>
        <v/>
      </c>
      <c r="I519" s="18">
        <f>IF(D519&amp;""="","",IFERROR(INDEX('الأسعار'!$B$6:$B$25,MATCH(D519&amp;"",'الأسعار'!$A$6:$A$25,0)),"سعر غير موجود"))</f>
        <v/>
      </c>
      <c r="J519" s="18">
        <f>IF(A519&amp;""="","",IF(AND(F519="حضر",ISNUMBER(I519)),I519,0))</f>
        <v/>
      </c>
      <c r="K519" s="17">
        <f>IF(ISNUMBER(A519),IF(ISNUMBER(B519),HOUR(B519)*60+MINUTE(B519),0),"")</f>
        <v/>
      </c>
      <c r="L519" s="17">
        <f>IF(AND(ISNUMBER(A519),A519='الإعدادات'!$B$4),COUNTIFS($A$6:$A$1005,'الإعدادات'!$B$4,$K$6:$K$1005,"&lt;"&amp;K519)+COUNTIFS($A$6:A519,'الإعدادات'!$B$4,$K$6:K519,K519),"")</f>
        <v/>
      </c>
      <c r="M519" s="21">
        <f>IF(AND(C519&amp;""&lt;&gt;"",ISNUMBER(G519)),IF(COUNTIFS($C$6:$C$1005,C519&amp;"",$G$6:$G$1005,"&gt;"&amp;G519)=0,1,0),"")</f>
        <v/>
      </c>
      <c r="N519" s="21">
        <f>IF(AND(C519&amp;""&lt;&gt;"",F519="حضر",ISNUMBER(A519)),IF(COUNTIFS($C$6:$C$1005,C519&amp;"",$F$6:$F$1005,"حضر",$A$6:$A$1005,"&gt;"&amp;A519)=0,1,0),"")</f>
        <v/>
      </c>
    </row>
    <row r="520">
      <c r="A520" s="13" t="n"/>
      <c r="B520" s="20" t="n"/>
      <c r="C520" s="5" t="n"/>
      <c r="D520" s="5" t="n"/>
      <c r="E520" s="15" t="n"/>
      <c r="F520" s="5" t="n"/>
      <c r="G520" s="13" t="n"/>
      <c r="H520" s="6">
        <f>IF(C520&amp;""="","",IFERROR(INDEX('المرضى'!$B$6:$B$205,MATCH(C520&amp;"",'المرضى'!$A$6:$A$205,0))&amp;"","كود غير موجود"))</f>
        <v/>
      </c>
      <c r="I520" s="18">
        <f>IF(D520&amp;""="","",IFERROR(INDEX('الأسعار'!$B$6:$B$25,MATCH(D520&amp;"",'الأسعار'!$A$6:$A$25,0)),"سعر غير موجود"))</f>
        <v/>
      </c>
      <c r="J520" s="18">
        <f>IF(A520&amp;""="","",IF(AND(F520="حضر",ISNUMBER(I520)),I520,0))</f>
        <v/>
      </c>
      <c r="K520" s="17">
        <f>IF(ISNUMBER(A520),IF(ISNUMBER(B520),HOUR(B520)*60+MINUTE(B520),0),"")</f>
        <v/>
      </c>
      <c r="L520" s="17">
        <f>IF(AND(ISNUMBER(A520),A520='الإعدادات'!$B$4),COUNTIFS($A$6:$A$1005,'الإعدادات'!$B$4,$K$6:$K$1005,"&lt;"&amp;K520)+COUNTIFS($A$6:A520,'الإعدادات'!$B$4,$K$6:K520,K520),"")</f>
        <v/>
      </c>
      <c r="M520" s="21">
        <f>IF(AND(C520&amp;""&lt;&gt;"",ISNUMBER(G520)),IF(COUNTIFS($C$6:$C$1005,C520&amp;"",$G$6:$G$1005,"&gt;"&amp;G520)=0,1,0),"")</f>
        <v/>
      </c>
      <c r="N520" s="21">
        <f>IF(AND(C520&amp;""&lt;&gt;"",F520="حضر",ISNUMBER(A520)),IF(COUNTIFS($C$6:$C$1005,C520&amp;"",$F$6:$F$1005,"حضر",$A$6:$A$1005,"&gt;"&amp;A520)=0,1,0),"")</f>
        <v/>
      </c>
    </row>
    <row r="521">
      <c r="A521" s="13" t="n"/>
      <c r="B521" s="20" t="n"/>
      <c r="C521" s="5" t="n"/>
      <c r="D521" s="5" t="n"/>
      <c r="E521" s="15" t="n"/>
      <c r="F521" s="5" t="n"/>
      <c r="G521" s="13" t="n"/>
      <c r="H521" s="6">
        <f>IF(C521&amp;""="","",IFERROR(INDEX('المرضى'!$B$6:$B$205,MATCH(C521&amp;"",'المرضى'!$A$6:$A$205,0))&amp;"","كود غير موجود"))</f>
        <v/>
      </c>
      <c r="I521" s="18">
        <f>IF(D521&amp;""="","",IFERROR(INDEX('الأسعار'!$B$6:$B$25,MATCH(D521&amp;"",'الأسعار'!$A$6:$A$25,0)),"سعر غير موجود"))</f>
        <v/>
      </c>
      <c r="J521" s="18">
        <f>IF(A521&amp;""="","",IF(AND(F521="حضر",ISNUMBER(I521)),I521,0))</f>
        <v/>
      </c>
      <c r="K521" s="17">
        <f>IF(ISNUMBER(A521),IF(ISNUMBER(B521),HOUR(B521)*60+MINUTE(B521),0),"")</f>
        <v/>
      </c>
      <c r="L521" s="17">
        <f>IF(AND(ISNUMBER(A521),A521='الإعدادات'!$B$4),COUNTIFS($A$6:$A$1005,'الإعدادات'!$B$4,$K$6:$K$1005,"&lt;"&amp;K521)+COUNTIFS($A$6:A521,'الإعدادات'!$B$4,$K$6:K521,K521),"")</f>
        <v/>
      </c>
      <c r="M521" s="21">
        <f>IF(AND(C521&amp;""&lt;&gt;"",ISNUMBER(G521)),IF(COUNTIFS($C$6:$C$1005,C521&amp;"",$G$6:$G$1005,"&gt;"&amp;G521)=0,1,0),"")</f>
        <v/>
      </c>
      <c r="N521" s="21">
        <f>IF(AND(C521&amp;""&lt;&gt;"",F521="حضر",ISNUMBER(A521)),IF(COUNTIFS($C$6:$C$1005,C521&amp;"",$F$6:$F$1005,"حضر",$A$6:$A$1005,"&gt;"&amp;A521)=0,1,0),"")</f>
        <v/>
      </c>
    </row>
    <row r="522">
      <c r="A522" s="13" t="n"/>
      <c r="B522" s="20" t="n"/>
      <c r="C522" s="5" t="n"/>
      <c r="D522" s="5" t="n"/>
      <c r="E522" s="15" t="n"/>
      <c r="F522" s="5" t="n"/>
      <c r="G522" s="13" t="n"/>
      <c r="H522" s="6">
        <f>IF(C522&amp;""="","",IFERROR(INDEX('المرضى'!$B$6:$B$205,MATCH(C522&amp;"",'المرضى'!$A$6:$A$205,0))&amp;"","كود غير موجود"))</f>
        <v/>
      </c>
      <c r="I522" s="18">
        <f>IF(D522&amp;""="","",IFERROR(INDEX('الأسعار'!$B$6:$B$25,MATCH(D522&amp;"",'الأسعار'!$A$6:$A$25,0)),"سعر غير موجود"))</f>
        <v/>
      </c>
      <c r="J522" s="18">
        <f>IF(A522&amp;""="","",IF(AND(F522="حضر",ISNUMBER(I522)),I522,0))</f>
        <v/>
      </c>
      <c r="K522" s="17">
        <f>IF(ISNUMBER(A522),IF(ISNUMBER(B522),HOUR(B522)*60+MINUTE(B522),0),"")</f>
        <v/>
      </c>
      <c r="L522" s="17">
        <f>IF(AND(ISNUMBER(A522),A522='الإعدادات'!$B$4),COUNTIFS($A$6:$A$1005,'الإعدادات'!$B$4,$K$6:$K$1005,"&lt;"&amp;K522)+COUNTIFS($A$6:A522,'الإعدادات'!$B$4,$K$6:K522,K522),"")</f>
        <v/>
      </c>
      <c r="M522" s="21">
        <f>IF(AND(C522&amp;""&lt;&gt;"",ISNUMBER(G522)),IF(COUNTIFS($C$6:$C$1005,C522&amp;"",$G$6:$G$1005,"&gt;"&amp;G522)=0,1,0),"")</f>
        <v/>
      </c>
      <c r="N522" s="21">
        <f>IF(AND(C522&amp;""&lt;&gt;"",F522="حضر",ISNUMBER(A522)),IF(COUNTIFS($C$6:$C$1005,C522&amp;"",$F$6:$F$1005,"حضر",$A$6:$A$1005,"&gt;"&amp;A522)=0,1,0),"")</f>
        <v/>
      </c>
    </row>
    <row r="523">
      <c r="A523" s="13" t="n"/>
      <c r="B523" s="20" t="n"/>
      <c r="C523" s="5" t="n"/>
      <c r="D523" s="5" t="n"/>
      <c r="E523" s="15" t="n"/>
      <c r="F523" s="5" t="n"/>
      <c r="G523" s="13" t="n"/>
      <c r="H523" s="6">
        <f>IF(C523&amp;""="","",IFERROR(INDEX('المرضى'!$B$6:$B$205,MATCH(C523&amp;"",'المرضى'!$A$6:$A$205,0))&amp;"","كود غير موجود"))</f>
        <v/>
      </c>
      <c r="I523" s="18">
        <f>IF(D523&amp;""="","",IFERROR(INDEX('الأسعار'!$B$6:$B$25,MATCH(D523&amp;"",'الأسعار'!$A$6:$A$25,0)),"سعر غير موجود"))</f>
        <v/>
      </c>
      <c r="J523" s="18">
        <f>IF(A523&amp;""="","",IF(AND(F523="حضر",ISNUMBER(I523)),I523,0))</f>
        <v/>
      </c>
      <c r="K523" s="17">
        <f>IF(ISNUMBER(A523),IF(ISNUMBER(B523),HOUR(B523)*60+MINUTE(B523),0),"")</f>
        <v/>
      </c>
      <c r="L523" s="17">
        <f>IF(AND(ISNUMBER(A523),A523='الإعدادات'!$B$4),COUNTIFS($A$6:$A$1005,'الإعدادات'!$B$4,$K$6:$K$1005,"&lt;"&amp;K523)+COUNTIFS($A$6:A523,'الإعدادات'!$B$4,$K$6:K523,K523),"")</f>
        <v/>
      </c>
      <c r="M523" s="21">
        <f>IF(AND(C523&amp;""&lt;&gt;"",ISNUMBER(G523)),IF(COUNTIFS($C$6:$C$1005,C523&amp;"",$G$6:$G$1005,"&gt;"&amp;G523)=0,1,0),"")</f>
        <v/>
      </c>
      <c r="N523" s="21">
        <f>IF(AND(C523&amp;""&lt;&gt;"",F523="حضر",ISNUMBER(A523)),IF(COUNTIFS($C$6:$C$1005,C523&amp;"",$F$6:$F$1005,"حضر",$A$6:$A$1005,"&gt;"&amp;A523)=0,1,0),"")</f>
        <v/>
      </c>
    </row>
    <row r="524">
      <c r="A524" s="13" t="n"/>
      <c r="B524" s="20" t="n"/>
      <c r="C524" s="5" t="n"/>
      <c r="D524" s="5" t="n"/>
      <c r="E524" s="15" t="n"/>
      <c r="F524" s="5" t="n"/>
      <c r="G524" s="13" t="n"/>
      <c r="H524" s="6">
        <f>IF(C524&amp;""="","",IFERROR(INDEX('المرضى'!$B$6:$B$205,MATCH(C524&amp;"",'المرضى'!$A$6:$A$205,0))&amp;"","كود غير موجود"))</f>
        <v/>
      </c>
      <c r="I524" s="18">
        <f>IF(D524&amp;""="","",IFERROR(INDEX('الأسعار'!$B$6:$B$25,MATCH(D524&amp;"",'الأسعار'!$A$6:$A$25,0)),"سعر غير موجود"))</f>
        <v/>
      </c>
      <c r="J524" s="18">
        <f>IF(A524&amp;""="","",IF(AND(F524="حضر",ISNUMBER(I524)),I524,0))</f>
        <v/>
      </c>
      <c r="K524" s="17">
        <f>IF(ISNUMBER(A524),IF(ISNUMBER(B524),HOUR(B524)*60+MINUTE(B524),0),"")</f>
        <v/>
      </c>
      <c r="L524" s="17">
        <f>IF(AND(ISNUMBER(A524),A524='الإعدادات'!$B$4),COUNTIFS($A$6:$A$1005,'الإعدادات'!$B$4,$K$6:$K$1005,"&lt;"&amp;K524)+COUNTIFS($A$6:A524,'الإعدادات'!$B$4,$K$6:K524,K524),"")</f>
        <v/>
      </c>
      <c r="M524" s="21">
        <f>IF(AND(C524&amp;""&lt;&gt;"",ISNUMBER(G524)),IF(COUNTIFS($C$6:$C$1005,C524&amp;"",$G$6:$G$1005,"&gt;"&amp;G524)=0,1,0),"")</f>
        <v/>
      </c>
      <c r="N524" s="21">
        <f>IF(AND(C524&amp;""&lt;&gt;"",F524="حضر",ISNUMBER(A524)),IF(COUNTIFS($C$6:$C$1005,C524&amp;"",$F$6:$F$1005,"حضر",$A$6:$A$1005,"&gt;"&amp;A524)=0,1,0),"")</f>
        <v/>
      </c>
    </row>
    <row r="525">
      <c r="A525" s="13" t="n"/>
      <c r="B525" s="20" t="n"/>
      <c r="C525" s="5" t="n"/>
      <c r="D525" s="5" t="n"/>
      <c r="E525" s="15" t="n"/>
      <c r="F525" s="5" t="n"/>
      <c r="G525" s="13" t="n"/>
      <c r="H525" s="6">
        <f>IF(C525&amp;""="","",IFERROR(INDEX('المرضى'!$B$6:$B$205,MATCH(C525&amp;"",'المرضى'!$A$6:$A$205,0))&amp;"","كود غير موجود"))</f>
        <v/>
      </c>
      <c r="I525" s="18">
        <f>IF(D525&amp;""="","",IFERROR(INDEX('الأسعار'!$B$6:$B$25,MATCH(D525&amp;"",'الأسعار'!$A$6:$A$25,0)),"سعر غير موجود"))</f>
        <v/>
      </c>
      <c r="J525" s="18">
        <f>IF(A525&amp;""="","",IF(AND(F525="حضر",ISNUMBER(I525)),I525,0))</f>
        <v/>
      </c>
      <c r="K525" s="17">
        <f>IF(ISNUMBER(A525),IF(ISNUMBER(B525),HOUR(B525)*60+MINUTE(B525),0),"")</f>
        <v/>
      </c>
      <c r="L525" s="17">
        <f>IF(AND(ISNUMBER(A525),A525='الإعدادات'!$B$4),COUNTIFS($A$6:$A$1005,'الإعدادات'!$B$4,$K$6:$K$1005,"&lt;"&amp;K525)+COUNTIFS($A$6:A525,'الإعدادات'!$B$4,$K$6:K525,K525),"")</f>
        <v/>
      </c>
      <c r="M525" s="21">
        <f>IF(AND(C525&amp;""&lt;&gt;"",ISNUMBER(G525)),IF(COUNTIFS($C$6:$C$1005,C525&amp;"",$G$6:$G$1005,"&gt;"&amp;G525)=0,1,0),"")</f>
        <v/>
      </c>
      <c r="N525" s="21">
        <f>IF(AND(C525&amp;""&lt;&gt;"",F525="حضر",ISNUMBER(A525)),IF(COUNTIFS($C$6:$C$1005,C525&amp;"",$F$6:$F$1005,"حضر",$A$6:$A$1005,"&gt;"&amp;A525)=0,1,0),"")</f>
        <v/>
      </c>
    </row>
    <row r="526">
      <c r="A526" s="13" t="n"/>
      <c r="B526" s="20" t="n"/>
      <c r="C526" s="5" t="n"/>
      <c r="D526" s="5" t="n"/>
      <c r="E526" s="15" t="n"/>
      <c r="F526" s="5" t="n"/>
      <c r="G526" s="13" t="n"/>
      <c r="H526" s="6">
        <f>IF(C526&amp;""="","",IFERROR(INDEX('المرضى'!$B$6:$B$205,MATCH(C526&amp;"",'المرضى'!$A$6:$A$205,0))&amp;"","كود غير موجود"))</f>
        <v/>
      </c>
      <c r="I526" s="18">
        <f>IF(D526&amp;""="","",IFERROR(INDEX('الأسعار'!$B$6:$B$25,MATCH(D526&amp;"",'الأسعار'!$A$6:$A$25,0)),"سعر غير موجود"))</f>
        <v/>
      </c>
      <c r="J526" s="18">
        <f>IF(A526&amp;""="","",IF(AND(F526="حضر",ISNUMBER(I526)),I526,0))</f>
        <v/>
      </c>
      <c r="K526" s="17">
        <f>IF(ISNUMBER(A526),IF(ISNUMBER(B526),HOUR(B526)*60+MINUTE(B526),0),"")</f>
        <v/>
      </c>
      <c r="L526" s="17">
        <f>IF(AND(ISNUMBER(A526),A526='الإعدادات'!$B$4),COUNTIFS($A$6:$A$1005,'الإعدادات'!$B$4,$K$6:$K$1005,"&lt;"&amp;K526)+COUNTIFS($A$6:A526,'الإعدادات'!$B$4,$K$6:K526,K526),"")</f>
        <v/>
      </c>
      <c r="M526" s="21">
        <f>IF(AND(C526&amp;""&lt;&gt;"",ISNUMBER(G526)),IF(COUNTIFS($C$6:$C$1005,C526&amp;"",$G$6:$G$1005,"&gt;"&amp;G526)=0,1,0),"")</f>
        <v/>
      </c>
      <c r="N526" s="21">
        <f>IF(AND(C526&amp;""&lt;&gt;"",F526="حضر",ISNUMBER(A526)),IF(COUNTIFS($C$6:$C$1005,C526&amp;"",$F$6:$F$1005,"حضر",$A$6:$A$1005,"&gt;"&amp;A526)=0,1,0),"")</f>
        <v/>
      </c>
    </row>
    <row r="527">
      <c r="A527" s="13" t="n"/>
      <c r="B527" s="20" t="n"/>
      <c r="C527" s="5" t="n"/>
      <c r="D527" s="5" t="n"/>
      <c r="E527" s="15" t="n"/>
      <c r="F527" s="5" t="n"/>
      <c r="G527" s="13" t="n"/>
      <c r="H527" s="6">
        <f>IF(C527&amp;""="","",IFERROR(INDEX('المرضى'!$B$6:$B$205,MATCH(C527&amp;"",'المرضى'!$A$6:$A$205,0))&amp;"","كود غير موجود"))</f>
        <v/>
      </c>
      <c r="I527" s="18">
        <f>IF(D527&amp;""="","",IFERROR(INDEX('الأسعار'!$B$6:$B$25,MATCH(D527&amp;"",'الأسعار'!$A$6:$A$25,0)),"سعر غير موجود"))</f>
        <v/>
      </c>
      <c r="J527" s="18">
        <f>IF(A527&amp;""="","",IF(AND(F527="حضر",ISNUMBER(I527)),I527,0))</f>
        <v/>
      </c>
      <c r="K527" s="17">
        <f>IF(ISNUMBER(A527),IF(ISNUMBER(B527),HOUR(B527)*60+MINUTE(B527),0),"")</f>
        <v/>
      </c>
      <c r="L527" s="17">
        <f>IF(AND(ISNUMBER(A527),A527='الإعدادات'!$B$4),COUNTIFS($A$6:$A$1005,'الإعدادات'!$B$4,$K$6:$K$1005,"&lt;"&amp;K527)+COUNTIFS($A$6:A527,'الإعدادات'!$B$4,$K$6:K527,K527),"")</f>
        <v/>
      </c>
      <c r="M527" s="21">
        <f>IF(AND(C527&amp;""&lt;&gt;"",ISNUMBER(G527)),IF(COUNTIFS($C$6:$C$1005,C527&amp;"",$G$6:$G$1005,"&gt;"&amp;G527)=0,1,0),"")</f>
        <v/>
      </c>
      <c r="N527" s="21">
        <f>IF(AND(C527&amp;""&lt;&gt;"",F527="حضر",ISNUMBER(A527)),IF(COUNTIFS($C$6:$C$1005,C527&amp;"",$F$6:$F$1005,"حضر",$A$6:$A$1005,"&gt;"&amp;A527)=0,1,0),"")</f>
        <v/>
      </c>
    </row>
    <row r="528">
      <c r="A528" s="13" t="n"/>
      <c r="B528" s="20" t="n"/>
      <c r="C528" s="5" t="n"/>
      <c r="D528" s="5" t="n"/>
      <c r="E528" s="15" t="n"/>
      <c r="F528" s="5" t="n"/>
      <c r="G528" s="13" t="n"/>
      <c r="H528" s="6">
        <f>IF(C528&amp;""="","",IFERROR(INDEX('المرضى'!$B$6:$B$205,MATCH(C528&amp;"",'المرضى'!$A$6:$A$205,0))&amp;"","كود غير موجود"))</f>
        <v/>
      </c>
      <c r="I528" s="18">
        <f>IF(D528&amp;""="","",IFERROR(INDEX('الأسعار'!$B$6:$B$25,MATCH(D528&amp;"",'الأسعار'!$A$6:$A$25,0)),"سعر غير موجود"))</f>
        <v/>
      </c>
      <c r="J528" s="18">
        <f>IF(A528&amp;""="","",IF(AND(F528="حضر",ISNUMBER(I528)),I528,0))</f>
        <v/>
      </c>
      <c r="K528" s="17">
        <f>IF(ISNUMBER(A528),IF(ISNUMBER(B528),HOUR(B528)*60+MINUTE(B528),0),"")</f>
        <v/>
      </c>
      <c r="L528" s="17">
        <f>IF(AND(ISNUMBER(A528),A528='الإعدادات'!$B$4),COUNTIFS($A$6:$A$1005,'الإعدادات'!$B$4,$K$6:$K$1005,"&lt;"&amp;K528)+COUNTIFS($A$6:A528,'الإعدادات'!$B$4,$K$6:K528,K528),"")</f>
        <v/>
      </c>
      <c r="M528" s="21">
        <f>IF(AND(C528&amp;""&lt;&gt;"",ISNUMBER(G528)),IF(COUNTIFS($C$6:$C$1005,C528&amp;"",$G$6:$G$1005,"&gt;"&amp;G528)=0,1,0),"")</f>
        <v/>
      </c>
      <c r="N528" s="21">
        <f>IF(AND(C528&amp;""&lt;&gt;"",F528="حضر",ISNUMBER(A528)),IF(COUNTIFS($C$6:$C$1005,C528&amp;"",$F$6:$F$1005,"حضر",$A$6:$A$1005,"&gt;"&amp;A528)=0,1,0),"")</f>
        <v/>
      </c>
    </row>
    <row r="529">
      <c r="A529" s="13" t="n"/>
      <c r="B529" s="20" t="n"/>
      <c r="C529" s="5" t="n"/>
      <c r="D529" s="5" t="n"/>
      <c r="E529" s="15" t="n"/>
      <c r="F529" s="5" t="n"/>
      <c r="G529" s="13" t="n"/>
      <c r="H529" s="6">
        <f>IF(C529&amp;""="","",IFERROR(INDEX('المرضى'!$B$6:$B$205,MATCH(C529&amp;"",'المرضى'!$A$6:$A$205,0))&amp;"","كود غير موجود"))</f>
        <v/>
      </c>
      <c r="I529" s="18">
        <f>IF(D529&amp;""="","",IFERROR(INDEX('الأسعار'!$B$6:$B$25,MATCH(D529&amp;"",'الأسعار'!$A$6:$A$25,0)),"سعر غير موجود"))</f>
        <v/>
      </c>
      <c r="J529" s="18">
        <f>IF(A529&amp;""="","",IF(AND(F529="حضر",ISNUMBER(I529)),I529,0))</f>
        <v/>
      </c>
      <c r="K529" s="17">
        <f>IF(ISNUMBER(A529),IF(ISNUMBER(B529),HOUR(B529)*60+MINUTE(B529),0),"")</f>
        <v/>
      </c>
      <c r="L529" s="17">
        <f>IF(AND(ISNUMBER(A529),A529='الإعدادات'!$B$4),COUNTIFS($A$6:$A$1005,'الإعدادات'!$B$4,$K$6:$K$1005,"&lt;"&amp;K529)+COUNTIFS($A$6:A529,'الإعدادات'!$B$4,$K$6:K529,K529),"")</f>
        <v/>
      </c>
      <c r="M529" s="21">
        <f>IF(AND(C529&amp;""&lt;&gt;"",ISNUMBER(G529)),IF(COUNTIFS($C$6:$C$1005,C529&amp;"",$G$6:$G$1005,"&gt;"&amp;G529)=0,1,0),"")</f>
        <v/>
      </c>
      <c r="N529" s="21">
        <f>IF(AND(C529&amp;""&lt;&gt;"",F529="حضر",ISNUMBER(A529)),IF(COUNTIFS($C$6:$C$1005,C529&amp;"",$F$6:$F$1005,"حضر",$A$6:$A$1005,"&gt;"&amp;A529)=0,1,0),"")</f>
        <v/>
      </c>
    </row>
    <row r="530">
      <c r="A530" s="13" t="n"/>
      <c r="B530" s="20" t="n"/>
      <c r="C530" s="5" t="n"/>
      <c r="D530" s="5" t="n"/>
      <c r="E530" s="15" t="n"/>
      <c r="F530" s="5" t="n"/>
      <c r="G530" s="13" t="n"/>
      <c r="H530" s="6">
        <f>IF(C530&amp;""="","",IFERROR(INDEX('المرضى'!$B$6:$B$205,MATCH(C530&amp;"",'المرضى'!$A$6:$A$205,0))&amp;"","كود غير موجود"))</f>
        <v/>
      </c>
      <c r="I530" s="18">
        <f>IF(D530&amp;""="","",IFERROR(INDEX('الأسعار'!$B$6:$B$25,MATCH(D530&amp;"",'الأسعار'!$A$6:$A$25,0)),"سعر غير موجود"))</f>
        <v/>
      </c>
      <c r="J530" s="18">
        <f>IF(A530&amp;""="","",IF(AND(F530="حضر",ISNUMBER(I530)),I530,0))</f>
        <v/>
      </c>
      <c r="K530" s="17">
        <f>IF(ISNUMBER(A530),IF(ISNUMBER(B530),HOUR(B530)*60+MINUTE(B530),0),"")</f>
        <v/>
      </c>
      <c r="L530" s="17">
        <f>IF(AND(ISNUMBER(A530),A530='الإعدادات'!$B$4),COUNTIFS($A$6:$A$1005,'الإعدادات'!$B$4,$K$6:$K$1005,"&lt;"&amp;K530)+COUNTIFS($A$6:A530,'الإعدادات'!$B$4,$K$6:K530,K530),"")</f>
        <v/>
      </c>
      <c r="M530" s="21">
        <f>IF(AND(C530&amp;""&lt;&gt;"",ISNUMBER(G530)),IF(COUNTIFS($C$6:$C$1005,C530&amp;"",$G$6:$G$1005,"&gt;"&amp;G530)=0,1,0),"")</f>
        <v/>
      </c>
      <c r="N530" s="21">
        <f>IF(AND(C530&amp;""&lt;&gt;"",F530="حضر",ISNUMBER(A530)),IF(COUNTIFS($C$6:$C$1005,C530&amp;"",$F$6:$F$1005,"حضر",$A$6:$A$1005,"&gt;"&amp;A530)=0,1,0),"")</f>
        <v/>
      </c>
    </row>
    <row r="531">
      <c r="A531" s="13" t="n"/>
      <c r="B531" s="20" t="n"/>
      <c r="C531" s="5" t="n"/>
      <c r="D531" s="5" t="n"/>
      <c r="E531" s="15" t="n"/>
      <c r="F531" s="5" t="n"/>
      <c r="G531" s="13" t="n"/>
      <c r="H531" s="6">
        <f>IF(C531&amp;""="","",IFERROR(INDEX('المرضى'!$B$6:$B$205,MATCH(C531&amp;"",'المرضى'!$A$6:$A$205,0))&amp;"","كود غير موجود"))</f>
        <v/>
      </c>
      <c r="I531" s="18">
        <f>IF(D531&amp;""="","",IFERROR(INDEX('الأسعار'!$B$6:$B$25,MATCH(D531&amp;"",'الأسعار'!$A$6:$A$25,0)),"سعر غير موجود"))</f>
        <v/>
      </c>
      <c r="J531" s="18">
        <f>IF(A531&amp;""="","",IF(AND(F531="حضر",ISNUMBER(I531)),I531,0))</f>
        <v/>
      </c>
      <c r="K531" s="17">
        <f>IF(ISNUMBER(A531),IF(ISNUMBER(B531),HOUR(B531)*60+MINUTE(B531),0),"")</f>
        <v/>
      </c>
      <c r="L531" s="17">
        <f>IF(AND(ISNUMBER(A531),A531='الإعدادات'!$B$4),COUNTIFS($A$6:$A$1005,'الإعدادات'!$B$4,$K$6:$K$1005,"&lt;"&amp;K531)+COUNTIFS($A$6:A531,'الإعدادات'!$B$4,$K$6:K531,K531),"")</f>
        <v/>
      </c>
      <c r="M531" s="21">
        <f>IF(AND(C531&amp;""&lt;&gt;"",ISNUMBER(G531)),IF(COUNTIFS($C$6:$C$1005,C531&amp;"",$G$6:$G$1005,"&gt;"&amp;G531)=0,1,0),"")</f>
        <v/>
      </c>
      <c r="N531" s="21">
        <f>IF(AND(C531&amp;""&lt;&gt;"",F531="حضر",ISNUMBER(A531)),IF(COUNTIFS($C$6:$C$1005,C531&amp;"",$F$6:$F$1005,"حضر",$A$6:$A$1005,"&gt;"&amp;A531)=0,1,0),"")</f>
        <v/>
      </c>
    </row>
    <row r="532">
      <c r="A532" s="13" t="n"/>
      <c r="B532" s="20" t="n"/>
      <c r="C532" s="5" t="n"/>
      <c r="D532" s="5" t="n"/>
      <c r="E532" s="15" t="n"/>
      <c r="F532" s="5" t="n"/>
      <c r="G532" s="13" t="n"/>
      <c r="H532" s="6">
        <f>IF(C532&amp;""="","",IFERROR(INDEX('المرضى'!$B$6:$B$205,MATCH(C532&amp;"",'المرضى'!$A$6:$A$205,0))&amp;"","كود غير موجود"))</f>
        <v/>
      </c>
      <c r="I532" s="18">
        <f>IF(D532&amp;""="","",IFERROR(INDEX('الأسعار'!$B$6:$B$25,MATCH(D532&amp;"",'الأسعار'!$A$6:$A$25,0)),"سعر غير موجود"))</f>
        <v/>
      </c>
      <c r="J532" s="18">
        <f>IF(A532&amp;""="","",IF(AND(F532="حضر",ISNUMBER(I532)),I532,0))</f>
        <v/>
      </c>
      <c r="K532" s="17">
        <f>IF(ISNUMBER(A532),IF(ISNUMBER(B532),HOUR(B532)*60+MINUTE(B532),0),"")</f>
        <v/>
      </c>
      <c r="L532" s="17">
        <f>IF(AND(ISNUMBER(A532),A532='الإعدادات'!$B$4),COUNTIFS($A$6:$A$1005,'الإعدادات'!$B$4,$K$6:$K$1005,"&lt;"&amp;K532)+COUNTIFS($A$6:A532,'الإعدادات'!$B$4,$K$6:K532,K532),"")</f>
        <v/>
      </c>
      <c r="M532" s="21">
        <f>IF(AND(C532&amp;""&lt;&gt;"",ISNUMBER(G532)),IF(COUNTIFS($C$6:$C$1005,C532&amp;"",$G$6:$G$1005,"&gt;"&amp;G532)=0,1,0),"")</f>
        <v/>
      </c>
      <c r="N532" s="21">
        <f>IF(AND(C532&amp;""&lt;&gt;"",F532="حضر",ISNUMBER(A532)),IF(COUNTIFS($C$6:$C$1005,C532&amp;"",$F$6:$F$1005,"حضر",$A$6:$A$1005,"&gt;"&amp;A532)=0,1,0),"")</f>
        <v/>
      </c>
    </row>
    <row r="533">
      <c r="A533" s="13" t="n"/>
      <c r="B533" s="20" t="n"/>
      <c r="C533" s="5" t="n"/>
      <c r="D533" s="5" t="n"/>
      <c r="E533" s="15" t="n"/>
      <c r="F533" s="5" t="n"/>
      <c r="G533" s="13" t="n"/>
      <c r="H533" s="6">
        <f>IF(C533&amp;""="","",IFERROR(INDEX('المرضى'!$B$6:$B$205,MATCH(C533&amp;"",'المرضى'!$A$6:$A$205,0))&amp;"","كود غير موجود"))</f>
        <v/>
      </c>
      <c r="I533" s="18">
        <f>IF(D533&amp;""="","",IFERROR(INDEX('الأسعار'!$B$6:$B$25,MATCH(D533&amp;"",'الأسعار'!$A$6:$A$25,0)),"سعر غير موجود"))</f>
        <v/>
      </c>
      <c r="J533" s="18">
        <f>IF(A533&amp;""="","",IF(AND(F533="حضر",ISNUMBER(I533)),I533,0))</f>
        <v/>
      </c>
      <c r="K533" s="17">
        <f>IF(ISNUMBER(A533),IF(ISNUMBER(B533),HOUR(B533)*60+MINUTE(B533),0),"")</f>
        <v/>
      </c>
      <c r="L533" s="17">
        <f>IF(AND(ISNUMBER(A533),A533='الإعدادات'!$B$4),COUNTIFS($A$6:$A$1005,'الإعدادات'!$B$4,$K$6:$K$1005,"&lt;"&amp;K533)+COUNTIFS($A$6:A533,'الإعدادات'!$B$4,$K$6:K533,K533),"")</f>
        <v/>
      </c>
      <c r="M533" s="21">
        <f>IF(AND(C533&amp;""&lt;&gt;"",ISNUMBER(G533)),IF(COUNTIFS($C$6:$C$1005,C533&amp;"",$G$6:$G$1005,"&gt;"&amp;G533)=0,1,0),"")</f>
        <v/>
      </c>
      <c r="N533" s="21">
        <f>IF(AND(C533&amp;""&lt;&gt;"",F533="حضر",ISNUMBER(A533)),IF(COUNTIFS($C$6:$C$1005,C533&amp;"",$F$6:$F$1005,"حضر",$A$6:$A$1005,"&gt;"&amp;A533)=0,1,0),"")</f>
        <v/>
      </c>
    </row>
    <row r="534">
      <c r="A534" s="13" t="n"/>
      <c r="B534" s="20" t="n"/>
      <c r="C534" s="5" t="n"/>
      <c r="D534" s="5" t="n"/>
      <c r="E534" s="15" t="n"/>
      <c r="F534" s="5" t="n"/>
      <c r="G534" s="13" t="n"/>
      <c r="H534" s="6">
        <f>IF(C534&amp;""="","",IFERROR(INDEX('المرضى'!$B$6:$B$205,MATCH(C534&amp;"",'المرضى'!$A$6:$A$205,0))&amp;"","كود غير موجود"))</f>
        <v/>
      </c>
      <c r="I534" s="18">
        <f>IF(D534&amp;""="","",IFERROR(INDEX('الأسعار'!$B$6:$B$25,MATCH(D534&amp;"",'الأسعار'!$A$6:$A$25,0)),"سعر غير موجود"))</f>
        <v/>
      </c>
      <c r="J534" s="18">
        <f>IF(A534&amp;""="","",IF(AND(F534="حضر",ISNUMBER(I534)),I534,0))</f>
        <v/>
      </c>
      <c r="K534" s="17">
        <f>IF(ISNUMBER(A534),IF(ISNUMBER(B534),HOUR(B534)*60+MINUTE(B534),0),"")</f>
        <v/>
      </c>
      <c r="L534" s="17">
        <f>IF(AND(ISNUMBER(A534),A534='الإعدادات'!$B$4),COUNTIFS($A$6:$A$1005,'الإعدادات'!$B$4,$K$6:$K$1005,"&lt;"&amp;K534)+COUNTIFS($A$6:A534,'الإعدادات'!$B$4,$K$6:K534,K534),"")</f>
        <v/>
      </c>
      <c r="M534" s="21">
        <f>IF(AND(C534&amp;""&lt;&gt;"",ISNUMBER(G534)),IF(COUNTIFS($C$6:$C$1005,C534&amp;"",$G$6:$G$1005,"&gt;"&amp;G534)=0,1,0),"")</f>
        <v/>
      </c>
      <c r="N534" s="21">
        <f>IF(AND(C534&amp;""&lt;&gt;"",F534="حضر",ISNUMBER(A534)),IF(COUNTIFS($C$6:$C$1005,C534&amp;"",$F$6:$F$1005,"حضر",$A$6:$A$1005,"&gt;"&amp;A534)=0,1,0),"")</f>
        <v/>
      </c>
    </row>
    <row r="535">
      <c r="A535" s="13" t="n"/>
      <c r="B535" s="20" t="n"/>
      <c r="C535" s="5" t="n"/>
      <c r="D535" s="5" t="n"/>
      <c r="E535" s="15" t="n"/>
      <c r="F535" s="5" t="n"/>
      <c r="G535" s="13" t="n"/>
      <c r="H535" s="6">
        <f>IF(C535&amp;""="","",IFERROR(INDEX('المرضى'!$B$6:$B$205,MATCH(C535&amp;"",'المرضى'!$A$6:$A$205,0))&amp;"","كود غير موجود"))</f>
        <v/>
      </c>
      <c r="I535" s="18">
        <f>IF(D535&amp;""="","",IFERROR(INDEX('الأسعار'!$B$6:$B$25,MATCH(D535&amp;"",'الأسعار'!$A$6:$A$25,0)),"سعر غير موجود"))</f>
        <v/>
      </c>
      <c r="J535" s="18">
        <f>IF(A535&amp;""="","",IF(AND(F535="حضر",ISNUMBER(I535)),I535,0))</f>
        <v/>
      </c>
      <c r="K535" s="17">
        <f>IF(ISNUMBER(A535),IF(ISNUMBER(B535),HOUR(B535)*60+MINUTE(B535),0),"")</f>
        <v/>
      </c>
      <c r="L535" s="17">
        <f>IF(AND(ISNUMBER(A535),A535='الإعدادات'!$B$4),COUNTIFS($A$6:$A$1005,'الإعدادات'!$B$4,$K$6:$K$1005,"&lt;"&amp;K535)+COUNTIFS($A$6:A535,'الإعدادات'!$B$4,$K$6:K535,K535),"")</f>
        <v/>
      </c>
      <c r="M535" s="21">
        <f>IF(AND(C535&amp;""&lt;&gt;"",ISNUMBER(G535)),IF(COUNTIFS($C$6:$C$1005,C535&amp;"",$G$6:$G$1005,"&gt;"&amp;G535)=0,1,0),"")</f>
        <v/>
      </c>
      <c r="N535" s="21">
        <f>IF(AND(C535&amp;""&lt;&gt;"",F535="حضر",ISNUMBER(A535)),IF(COUNTIFS($C$6:$C$1005,C535&amp;"",$F$6:$F$1005,"حضر",$A$6:$A$1005,"&gt;"&amp;A535)=0,1,0),"")</f>
        <v/>
      </c>
    </row>
    <row r="536">
      <c r="A536" s="13" t="n"/>
      <c r="B536" s="20" t="n"/>
      <c r="C536" s="5" t="n"/>
      <c r="D536" s="5" t="n"/>
      <c r="E536" s="15" t="n"/>
      <c r="F536" s="5" t="n"/>
      <c r="G536" s="13" t="n"/>
      <c r="H536" s="6">
        <f>IF(C536&amp;""="","",IFERROR(INDEX('المرضى'!$B$6:$B$205,MATCH(C536&amp;"",'المرضى'!$A$6:$A$205,0))&amp;"","كود غير موجود"))</f>
        <v/>
      </c>
      <c r="I536" s="18">
        <f>IF(D536&amp;""="","",IFERROR(INDEX('الأسعار'!$B$6:$B$25,MATCH(D536&amp;"",'الأسعار'!$A$6:$A$25,0)),"سعر غير موجود"))</f>
        <v/>
      </c>
      <c r="J536" s="18">
        <f>IF(A536&amp;""="","",IF(AND(F536="حضر",ISNUMBER(I536)),I536,0))</f>
        <v/>
      </c>
      <c r="K536" s="17">
        <f>IF(ISNUMBER(A536),IF(ISNUMBER(B536),HOUR(B536)*60+MINUTE(B536),0),"")</f>
        <v/>
      </c>
      <c r="L536" s="17">
        <f>IF(AND(ISNUMBER(A536),A536='الإعدادات'!$B$4),COUNTIFS($A$6:$A$1005,'الإعدادات'!$B$4,$K$6:$K$1005,"&lt;"&amp;K536)+COUNTIFS($A$6:A536,'الإعدادات'!$B$4,$K$6:K536,K536),"")</f>
        <v/>
      </c>
      <c r="M536" s="21">
        <f>IF(AND(C536&amp;""&lt;&gt;"",ISNUMBER(G536)),IF(COUNTIFS($C$6:$C$1005,C536&amp;"",$G$6:$G$1005,"&gt;"&amp;G536)=0,1,0),"")</f>
        <v/>
      </c>
      <c r="N536" s="21">
        <f>IF(AND(C536&amp;""&lt;&gt;"",F536="حضر",ISNUMBER(A536)),IF(COUNTIFS($C$6:$C$1005,C536&amp;"",$F$6:$F$1005,"حضر",$A$6:$A$1005,"&gt;"&amp;A536)=0,1,0),"")</f>
        <v/>
      </c>
    </row>
    <row r="537">
      <c r="A537" s="13" t="n"/>
      <c r="B537" s="20" t="n"/>
      <c r="C537" s="5" t="n"/>
      <c r="D537" s="5" t="n"/>
      <c r="E537" s="15" t="n"/>
      <c r="F537" s="5" t="n"/>
      <c r="G537" s="13" t="n"/>
      <c r="H537" s="6">
        <f>IF(C537&amp;""="","",IFERROR(INDEX('المرضى'!$B$6:$B$205,MATCH(C537&amp;"",'المرضى'!$A$6:$A$205,0))&amp;"","كود غير موجود"))</f>
        <v/>
      </c>
      <c r="I537" s="18">
        <f>IF(D537&amp;""="","",IFERROR(INDEX('الأسعار'!$B$6:$B$25,MATCH(D537&amp;"",'الأسعار'!$A$6:$A$25,0)),"سعر غير موجود"))</f>
        <v/>
      </c>
      <c r="J537" s="18">
        <f>IF(A537&amp;""="","",IF(AND(F537="حضر",ISNUMBER(I537)),I537,0))</f>
        <v/>
      </c>
      <c r="K537" s="17">
        <f>IF(ISNUMBER(A537),IF(ISNUMBER(B537),HOUR(B537)*60+MINUTE(B537),0),"")</f>
        <v/>
      </c>
      <c r="L537" s="17">
        <f>IF(AND(ISNUMBER(A537),A537='الإعدادات'!$B$4),COUNTIFS($A$6:$A$1005,'الإعدادات'!$B$4,$K$6:$K$1005,"&lt;"&amp;K537)+COUNTIFS($A$6:A537,'الإعدادات'!$B$4,$K$6:K537,K537),"")</f>
        <v/>
      </c>
      <c r="M537" s="21">
        <f>IF(AND(C537&amp;""&lt;&gt;"",ISNUMBER(G537)),IF(COUNTIFS($C$6:$C$1005,C537&amp;"",$G$6:$G$1005,"&gt;"&amp;G537)=0,1,0),"")</f>
        <v/>
      </c>
      <c r="N537" s="21">
        <f>IF(AND(C537&amp;""&lt;&gt;"",F537="حضر",ISNUMBER(A537)),IF(COUNTIFS($C$6:$C$1005,C537&amp;"",$F$6:$F$1005,"حضر",$A$6:$A$1005,"&gt;"&amp;A537)=0,1,0),"")</f>
        <v/>
      </c>
    </row>
    <row r="538">
      <c r="A538" s="13" t="n"/>
      <c r="B538" s="20" t="n"/>
      <c r="C538" s="5" t="n"/>
      <c r="D538" s="5" t="n"/>
      <c r="E538" s="15" t="n"/>
      <c r="F538" s="5" t="n"/>
      <c r="G538" s="13" t="n"/>
      <c r="H538" s="6">
        <f>IF(C538&amp;""="","",IFERROR(INDEX('المرضى'!$B$6:$B$205,MATCH(C538&amp;"",'المرضى'!$A$6:$A$205,0))&amp;"","كود غير موجود"))</f>
        <v/>
      </c>
      <c r="I538" s="18">
        <f>IF(D538&amp;""="","",IFERROR(INDEX('الأسعار'!$B$6:$B$25,MATCH(D538&amp;"",'الأسعار'!$A$6:$A$25,0)),"سعر غير موجود"))</f>
        <v/>
      </c>
      <c r="J538" s="18">
        <f>IF(A538&amp;""="","",IF(AND(F538="حضر",ISNUMBER(I538)),I538,0))</f>
        <v/>
      </c>
      <c r="K538" s="17">
        <f>IF(ISNUMBER(A538),IF(ISNUMBER(B538),HOUR(B538)*60+MINUTE(B538),0),"")</f>
        <v/>
      </c>
      <c r="L538" s="17">
        <f>IF(AND(ISNUMBER(A538),A538='الإعدادات'!$B$4),COUNTIFS($A$6:$A$1005,'الإعدادات'!$B$4,$K$6:$K$1005,"&lt;"&amp;K538)+COUNTIFS($A$6:A538,'الإعدادات'!$B$4,$K$6:K538,K538),"")</f>
        <v/>
      </c>
      <c r="M538" s="21">
        <f>IF(AND(C538&amp;""&lt;&gt;"",ISNUMBER(G538)),IF(COUNTIFS($C$6:$C$1005,C538&amp;"",$G$6:$G$1005,"&gt;"&amp;G538)=0,1,0),"")</f>
        <v/>
      </c>
      <c r="N538" s="21">
        <f>IF(AND(C538&amp;""&lt;&gt;"",F538="حضر",ISNUMBER(A538)),IF(COUNTIFS($C$6:$C$1005,C538&amp;"",$F$6:$F$1005,"حضر",$A$6:$A$1005,"&gt;"&amp;A538)=0,1,0),"")</f>
        <v/>
      </c>
    </row>
    <row r="539">
      <c r="A539" s="13" t="n"/>
      <c r="B539" s="20" t="n"/>
      <c r="C539" s="5" t="n"/>
      <c r="D539" s="5" t="n"/>
      <c r="E539" s="15" t="n"/>
      <c r="F539" s="5" t="n"/>
      <c r="G539" s="13" t="n"/>
      <c r="H539" s="6">
        <f>IF(C539&amp;""="","",IFERROR(INDEX('المرضى'!$B$6:$B$205,MATCH(C539&amp;"",'المرضى'!$A$6:$A$205,0))&amp;"","كود غير موجود"))</f>
        <v/>
      </c>
      <c r="I539" s="18">
        <f>IF(D539&amp;""="","",IFERROR(INDEX('الأسعار'!$B$6:$B$25,MATCH(D539&amp;"",'الأسعار'!$A$6:$A$25,0)),"سعر غير موجود"))</f>
        <v/>
      </c>
      <c r="J539" s="18">
        <f>IF(A539&amp;""="","",IF(AND(F539="حضر",ISNUMBER(I539)),I539,0))</f>
        <v/>
      </c>
      <c r="K539" s="17">
        <f>IF(ISNUMBER(A539),IF(ISNUMBER(B539),HOUR(B539)*60+MINUTE(B539),0),"")</f>
        <v/>
      </c>
      <c r="L539" s="17">
        <f>IF(AND(ISNUMBER(A539),A539='الإعدادات'!$B$4),COUNTIFS($A$6:$A$1005,'الإعدادات'!$B$4,$K$6:$K$1005,"&lt;"&amp;K539)+COUNTIFS($A$6:A539,'الإعدادات'!$B$4,$K$6:K539,K539),"")</f>
        <v/>
      </c>
      <c r="M539" s="21">
        <f>IF(AND(C539&amp;""&lt;&gt;"",ISNUMBER(G539)),IF(COUNTIFS($C$6:$C$1005,C539&amp;"",$G$6:$G$1005,"&gt;"&amp;G539)=0,1,0),"")</f>
        <v/>
      </c>
      <c r="N539" s="21">
        <f>IF(AND(C539&amp;""&lt;&gt;"",F539="حضر",ISNUMBER(A539)),IF(COUNTIFS($C$6:$C$1005,C539&amp;"",$F$6:$F$1005,"حضر",$A$6:$A$1005,"&gt;"&amp;A539)=0,1,0),"")</f>
        <v/>
      </c>
    </row>
    <row r="540">
      <c r="A540" s="13" t="n"/>
      <c r="B540" s="20" t="n"/>
      <c r="C540" s="5" t="n"/>
      <c r="D540" s="5" t="n"/>
      <c r="E540" s="15" t="n"/>
      <c r="F540" s="5" t="n"/>
      <c r="G540" s="13" t="n"/>
      <c r="H540" s="6">
        <f>IF(C540&amp;""="","",IFERROR(INDEX('المرضى'!$B$6:$B$205,MATCH(C540&amp;"",'المرضى'!$A$6:$A$205,0))&amp;"","كود غير موجود"))</f>
        <v/>
      </c>
      <c r="I540" s="18">
        <f>IF(D540&amp;""="","",IFERROR(INDEX('الأسعار'!$B$6:$B$25,MATCH(D540&amp;"",'الأسعار'!$A$6:$A$25,0)),"سعر غير موجود"))</f>
        <v/>
      </c>
      <c r="J540" s="18">
        <f>IF(A540&amp;""="","",IF(AND(F540="حضر",ISNUMBER(I540)),I540,0))</f>
        <v/>
      </c>
      <c r="K540" s="17">
        <f>IF(ISNUMBER(A540),IF(ISNUMBER(B540),HOUR(B540)*60+MINUTE(B540),0),"")</f>
        <v/>
      </c>
      <c r="L540" s="17">
        <f>IF(AND(ISNUMBER(A540),A540='الإعدادات'!$B$4),COUNTIFS($A$6:$A$1005,'الإعدادات'!$B$4,$K$6:$K$1005,"&lt;"&amp;K540)+COUNTIFS($A$6:A540,'الإعدادات'!$B$4,$K$6:K540,K540),"")</f>
        <v/>
      </c>
      <c r="M540" s="21">
        <f>IF(AND(C540&amp;""&lt;&gt;"",ISNUMBER(G540)),IF(COUNTIFS($C$6:$C$1005,C540&amp;"",$G$6:$G$1005,"&gt;"&amp;G540)=0,1,0),"")</f>
        <v/>
      </c>
      <c r="N540" s="21">
        <f>IF(AND(C540&amp;""&lt;&gt;"",F540="حضر",ISNUMBER(A540)),IF(COUNTIFS($C$6:$C$1005,C540&amp;"",$F$6:$F$1005,"حضر",$A$6:$A$1005,"&gt;"&amp;A540)=0,1,0),"")</f>
        <v/>
      </c>
    </row>
    <row r="541">
      <c r="A541" s="13" t="n"/>
      <c r="B541" s="20" t="n"/>
      <c r="C541" s="5" t="n"/>
      <c r="D541" s="5" t="n"/>
      <c r="E541" s="15" t="n"/>
      <c r="F541" s="5" t="n"/>
      <c r="G541" s="13" t="n"/>
      <c r="H541" s="6">
        <f>IF(C541&amp;""="","",IFERROR(INDEX('المرضى'!$B$6:$B$205,MATCH(C541&amp;"",'المرضى'!$A$6:$A$205,0))&amp;"","كود غير موجود"))</f>
        <v/>
      </c>
      <c r="I541" s="18">
        <f>IF(D541&amp;""="","",IFERROR(INDEX('الأسعار'!$B$6:$B$25,MATCH(D541&amp;"",'الأسعار'!$A$6:$A$25,0)),"سعر غير موجود"))</f>
        <v/>
      </c>
      <c r="J541" s="18">
        <f>IF(A541&amp;""="","",IF(AND(F541="حضر",ISNUMBER(I541)),I541,0))</f>
        <v/>
      </c>
      <c r="K541" s="17">
        <f>IF(ISNUMBER(A541),IF(ISNUMBER(B541),HOUR(B541)*60+MINUTE(B541),0),"")</f>
        <v/>
      </c>
      <c r="L541" s="17">
        <f>IF(AND(ISNUMBER(A541),A541='الإعدادات'!$B$4),COUNTIFS($A$6:$A$1005,'الإعدادات'!$B$4,$K$6:$K$1005,"&lt;"&amp;K541)+COUNTIFS($A$6:A541,'الإعدادات'!$B$4,$K$6:K541,K541),"")</f>
        <v/>
      </c>
      <c r="M541" s="21">
        <f>IF(AND(C541&amp;""&lt;&gt;"",ISNUMBER(G541)),IF(COUNTIFS($C$6:$C$1005,C541&amp;"",$G$6:$G$1005,"&gt;"&amp;G541)=0,1,0),"")</f>
        <v/>
      </c>
      <c r="N541" s="21">
        <f>IF(AND(C541&amp;""&lt;&gt;"",F541="حضر",ISNUMBER(A541)),IF(COUNTIFS($C$6:$C$1005,C541&amp;"",$F$6:$F$1005,"حضر",$A$6:$A$1005,"&gt;"&amp;A541)=0,1,0),"")</f>
        <v/>
      </c>
    </row>
    <row r="542">
      <c r="A542" s="13" t="n"/>
      <c r="B542" s="20" t="n"/>
      <c r="C542" s="5" t="n"/>
      <c r="D542" s="5" t="n"/>
      <c r="E542" s="15" t="n"/>
      <c r="F542" s="5" t="n"/>
      <c r="G542" s="13" t="n"/>
      <c r="H542" s="6">
        <f>IF(C542&amp;""="","",IFERROR(INDEX('المرضى'!$B$6:$B$205,MATCH(C542&amp;"",'المرضى'!$A$6:$A$205,0))&amp;"","كود غير موجود"))</f>
        <v/>
      </c>
      <c r="I542" s="18">
        <f>IF(D542&amp;""="","",IFERROR(INDEX('الأسعار'!$B$6:$B$25,MATCH(D542&amp;"",'الأسعار'!$A$6:$A$25,0)),"سعر غير موجود"))</f>
        <v/>
      </c>
      <c r="J542" s="18">
        <f>IF(A542&amp;""="","",IF(AND(F542="حضر",ISNUMBER(I542)),I542,0))</f>
        <v/>
      </c>
      <c r="K542" s="17">
        <f>IF(ISNUMBER(A542),IF(ISNUMBER(B542),HOUR(B542)*60+MINUTE(B542),0),"")</f>
        <v/>
      </c>
      <c r="L542" s="17">
        <f>IF(AND(ISNUMBER(A542),A542='الإعدادات'!$B$4),COUNTIFS($A$6:$A$1005,'الإعدادات'!$B$4,$K$6:$K$1005,"&lt;"&amp;K542)+COUNTIFS($A$6:A542,'الإعدادات'!$B$4,$K$6:K542,K542),"")</f>
        <v/>
      </c>
      <c r="M542" s="21">
        <f>IF(AND(C542&amp;""&lt;&gt;"",ISNUMBER(G542)),IF(COUNTIFS($C$6:$C$1005,C542&amp;"",$G$6:$G$1005,"&gt;"&amp;G542)=0,1,0),"")</f>
        <v/>
      </c>
      <c r="N542" s="21">
        <f>IF(AND(C542&amp;""&lt;&gt;"",F542="حضر",ISNUMBER(A542)),IF(COUNTIFS($C$6:$C$1005,C542&amp;"",$F$6:$F$1005,"حضر",$A$6:$A$1005,"&gt;"&amp;A542)=0,1,0),"")</f>
        <v/>
      </c>
    </row>
    <row r="543">
      <c r="A543" s="13" t="n"/>
      <c r="B543" s="20" t="n"/>
      <c r="C543" s="5" t="n"/>
      <c r="D543" s="5" t="n"/>
      <c r="E543" s="15" t="n"/>
      <c r="F543" s="5" t="n"/>
      <c r="G543" s="13" t="n"/>
      <c r="H543" s="6">
        <f>IF(C543&amp;""="","",IFERROR(INDEX('المرضى'!$B$6:$B$205,MATCH(C543&amp;"",'المرضى'!$A$6:$A$205,0))&amp;"","كود غير موجود"))</f>
        <v/>
      </c>
      <c r="I543" s="18">
        <f>IF(D543&amp;""="","",IFERROR(INDEX('الأسعار'!$B$6:$B$25,MATCH(D543&amp;"",'الأسعار'!$A$6:$A$25,0)),"سعر غير موجود"))</f>
        <v/>
      </c>
      <c r="J543" s="18">
        <f>IF(A543&amp;""="","",IF(AND(F543="حضر",ISNUMBER(I543)),I543,0))</f>
        <v/>
      </c>
      <c r="K543" s="17">
        <f>IF(ISNUMBER(A543),IF(ISNUMBER(B543),HOUR(B543)*60+MINUTE(B543),0),"")</f>
        <v/>
      </c>
      <c r="L543" s="17">
        <f>IF(AND(ISNUMBER(A543),A543='الإعدادات'!$B$4),COUNTIFS($A$6:$A$1005,'الإعدادات'!$B$4,$K$6:$K$1005,"&lt;"&amp;K543)+COUNTIFS($A$6:A543,'الإعدادات'!$B$4,$K$6:K543,K543),"")</f>
        <v/>
      </c>
      <c r="M543" s="21">
        <f>IF(AND(C543&amp;""&lt;&gt;"",ISNUMBER(G543)),IF(COUNTIFS($C$6:$C$1005,C543&amp;"",$G$6:$G$1005,"&gt;"&amp;G543)=0,1,0),"")</f>
        <v/>
      </c>
      <c r="N543" s="21">
        <f>IF(AND(C543&amp;""&lt;&gt;"",F543="حضر",ISNUMBER(A543)),IF(COUNTIFS($C$6:$C$1005,C543&amp;"",$F$6:$F$1005,"حضر",$A$6:$A$1005,"&gt;"&amp;A543)=0,1,0),"")</f>
        <v/>
      </c>
    </row>
    <row r="544">
      <c r="A544" s="13" t="n"/>
      <c r="B544" s="20" t="n"/>
      <c r="C544" s="5" t="n"/>
      <c r="D544" s="5" t="n"/>
      <c r="E544" s="15" t="n"/>
      <c r="F544" s="5" t="n"/>
      <c r="G544" s="13" t="n"/>
      <c r="H544" s="6">
        <f>IF(C544&amp;""="","",IFERROR(INDEX('المرضى'!$B$6:$B$205,MATCH(C544&amp;"",'المرضى'!$A$6:$A$205,0))&amp;"","كود غير موجود"))</f>
        <v/>
      </c>
      <c r="I544" s="18">
        <f>IF(D544&amp;""="","",IFERROR(INDEX('الأسعار'!$B$6:$B$25,MATCH(D544&amp;"",'الأسعار'!$A$6:$A$25,0)),"سعر غير موجود"))</f>
        <v/>
      </c>
      <c r="J544" s="18">
        <f>IF(A544&amp;""="","",IF(AND(F544="حضر",ISNUMBER(I544)),I544,0))</f>
        <v/>
      </c>
      <c r="K544" s="17">
        <f>IF(ISNUMBER(A544),IF(ISNUMBER(B544),HOUR(B544)*60+MINUTE(B544),0),"")</f>
        <v/>
      </c>
      <c r="L544" s="17">
        <f>IF(AND(ISNUMBER(A544),A544='الإعدادات'!$B$4),COUNTIFS($A$6:$A$1005,'الإعدادات'!$B$4,$K$6:$K$1005,"&lt;"&amp;K544)+COUNTIFS($A$6:A544,'الإعدادات'!$B$4,$K$6:K544,K544),"")</f>
        <v/>
      </c>
      <c r="M544" s="21">
        <f>IF(AND(C544&amp;""&lt;&gt;"",ISNUMBER(G544)),IF(COUNTIFS($C$6:$C$1005,C544&amp;"",$G$6:$G$1005,"&gt;"&amp;G544)=0,1,0),"")</f>
        <v/>
      </c>
      <c r="N544" s="21">
        <f>IF(AND(C544&amp;""&lt;&gt;"",F544="حضر",ISNUMBER(A544)),IF(COUNTIFS($C$6:$C$1005,C544&amp;"",$F$6:$F$1005,"حضر",$A$6:$A$1005,"&gt;"&amp;A544)=0,1,0),"")</f>
        <v/>
      </c>
    </row>
    <row r="545">
      <c r="A545" s="13" t="n"/>
      <c r="B545" s="20" t="n"/>
      <c r="C545" s="5" t="n"/>
      <c r="D545" s="5" t="n"/>
      <c r="E545" s="15" t="n"/>
      <c r="F545" s="5" t="n"/>
      <c r="G545" s="13" t="n"/>
      <c r="H545" s="6">
        <f>IF(C545&amp;""="","",IFERROR(INDEX('المرضى'!$B$6:$B$205,MATCH(C545&amp;"",'المرضى'!$A$6:$A$205,0))&amp;"","كود غير موجود"))</f>
        <v/>
      </c>
      <c r="I545" s="18">
        <f>IF(D545&amp;""="","",IFERROR(INDEX('الأسعار'!$B$6:$B$25,MATCH(D545&amp;"",'الأسعار'!$A$6:$A$25,0)),"سعر غير موجود"))</f>
        <v/>
      </c>
      <c r="J545" s="18">
        <f>IF(A545&amp;""="","",IF(AND(F545="حضر",ISNUMBER(I545)),I545,0))</f>
        <v/>
      </c>
      <c r="K545" s="17">
        <f>IF(ISNUMBER(A545),IF(ISNUMBER(B545),HOUR(B545)*60+MINUTE(B545),0),"")</f>
        <v/>
      </c>
      <c r="L545" s="17">
        <f>IF(AND(ISNUMBER(A545),A545='الإعدادات'!$B$4),COUNTIFS($A$6:$A$1005,'الإعدادات'!$B$4,$K$6:$K$1005,"&lt;"&amp;K545)+COUNTIFS($A$6:A545,'الإعدادات'!$B$4,$K$6:K545,K545),"")</f>
        <v/>
      </c>
      <c r="M545" s="21">
        <f>IF(AND(C545&amp;""&lt;&gt;"",ISNUMBER(G545)),IF(COUNTIFS($C$6:$C$1005,C545&amp;"",$G$6:$G$1005,"&gt;"&amp;G545)=0,1,0),"")</f>
        <v/>
      </c>
      <c r="N545" s="21">
        <f>IF(AND(C545&amp;""&lt;&gt;"",F545="حضر",ISNUMBER(A545)),IF(COUNTIFS($C$6:$C$1005,C545&amp;"",$F$6:$F$1005,"حضر",$A$6:$A$1005,"&gt;"&amp;A545)=0,1,0),"")</f>
        <v/>
      </c>
    </row>
    <row r="546">
      <c r="A546" s="13" t="n"/>
      <c r="B546" s="20" t="n"/>
      <c r="C546" s="5" t="n"/>
      <c r="D546" s="5" t="n"/>
      <c r="E546" s="15" t="n"/>
      <c r="F546" s="5" t="n"/>
      <c r="G546" s="13" t="n"/>
      <c r="H546" s="6">
        <f>IF(C546&amp;""="","",IFERROR(INDEX('المرضى'!$B$6:$B$205,MATCH(C546&amp;"",'المرضى'!$A$6:$A$205,0))&amp;"","كود غير موجود"))</f>
        <v/>
      </c>
      <c r="I546" s="18">
        <f>IF(D546&amp;""="","",IFERROR(INDEX('الأسعار'!$B$6:$B$25,MATCH(D546&amp;"",'الأسعار'!$A$6:$A$25,0)),"سعر غير موجود"))</f>
        <v/>
      </c>
      <c r="J546" s="18">
        <f>IF(A546&amp;""="","",IF(AND(F546="حضر",ISNUMBER(I546)),I546,0))</f>
        <v/>
      </c>
      <c r="K546" s="17">
        <f>IF(ISNUMBER(A546),IF(ISNUMBER(B546),HOUR(B546)*60+MINUTE(B546),0),"")</f>
        <v/>
      </c>
      <c r="L546" s="17">
        <f>IF(AND(ISNUMBER(A546),A546='الإعدادات'!$B$4),COUNTIFS($A$6:$A$1005,'الإعدادات'!$B$4,$K$6:$K$1005,"&lt;"&amp;K546)+COUNTIFS($A$6:A546,'الإعدادات'!$B$4,$K$6:K546,K546),"")</f>
        <v/>
      </c>
      <c r="M546" s="21">
        <f>IF(AND(C546&amp;""&lt;&gt;"",ISNUMBER(G546)),IF(COUNTIFS($C$6:$C$1005,C546&amp;"",$G$6:$G$1005,"&gt;"&amp;G546)=0,1,0),"")</f>
        <v/>
      </c>
      <c r="N546" s="21">
        <f>IF(AND(C546&amp;""&lt;&gt;"",F546="حضر",ISNUMBER(A546)),IF(COUNTIFS($C$6:$C$1005,C546&amp;"",$F$6:$F$1005,"حضر",$A$6:$A$1005,"&gt;"&amp;A546)=0,1,0),"")</f>
        <v/>
      </c>
    </row>
    <row r="547">
      <c r="A547" s="13" t="n"/>
      <c r="B547" s="20" t="n"/>
      <c r="C547" s="5" t="n"/>
      <c r="D547" s="5" t="n"/>
      <c r="E547" s="15" t="n"/>
      <c r="F547" s="5" t="n"/>
      <c r="G547" s="13" t="n"/>
      <c r="H547" s="6">
        <f>IF(C547&amp;""="","",IFERROR(INDEX('المرضى'!$B$6:$B$205,MATCH(C547&amp;"",'المرضى'!$A$6:$A$205,0))&amp;"","كود غير موجود"))</f>
        <v/>
      </c>
      <c r="I547" s="18">
        <f>IF(D547&amp;""="","",IFERROR(INDEX('الأسعار'!$B$6:$B$25,MATCH(D547&amp;"",'الأسعار'!$A$6:$A$25,0)),"سعر غير موجود"))</f>
        <v/>
      </c>
      <c r="J547" s="18">
        <f>IF(A547&amp;""="","",IF(AND(F547="حضر",ISNUMBER(I547)),I547,0))</f>
        <v/>
      </c>
      <c r="K547" s="17">
        <f>IF(ISNUMBER(A547),IF(ISNUMBER(B547),HOUR(B547)*60+MINUTE(B547),0),"")</f>
        <v/>
      </c>
      <c r="L547" s="17">
        <f>IF(AND(ISNUMBER(A547),A547='الإعدادات'!$B$4),COUNTIFS($A$6:$A$1005,'الإعدادات'!$B$4,$K$6:$K$1005,"&lt;"&amp;K547)+COUNTIFS($A$6:A547,'الإعدادات'!$B$4,$K$6:K547,K547),"")</f>
        <v/>
      </c>
      <c r="M547" s="21">
        <f>IF(AND(C547&amp;""&lt;&gt;"",ISNUMBER(G547)),IF(COUNTIFS($C$6:$C$1005,C547&amp;"",$G$6:$G$1005,"&gt;"&amp;G547)=0,1,0),"")</f>
        <v/>
      </c>
      <c r="N547" s="21">
        <f>IF(AND(C547&amp;""&lt;&gt;"",F547="حضر",ISNUMBER(A547)),IF(COUNTIFS($C$6:$C$1005,C547&amp;"",$F$6:$F$1005,"حضر",$A$6:$A$1005,"&gt;"&amp;A547)=0,1,0),"")</f>
        <v/>
      </c>
    </row>
    <row r="548">
      <c r="A548" s="13" t="n"/>
      <c r="B548" s="20" t="n"/>
      <c r="C548" s="5" t="n"/>
      <c r="D548" s="5" t="n"/>
      <c r="E548" s="15" t="n"/>
      <c r="F548" s="5" t="n"/>
      <c r="G548" s="13" t="n"/>
      <c r="H548" s="6">
        <f>IF(C548&amp;""="","",IFERROR(INDEX('المرضى'!$B$6:$B$205,MATCH(C548&amp;"",'المرضى'!$A$6:$A$205,0))&amp;"","كود غير موجود"))</f>
        <v/>
      </c>
      <c r="I548" s="18">
        <f>IF(D548&amp;""="","",IFERROR(INDEX('الأسعار'!$B$6:$B$25,MATCH(D548&amp;"",'الأسعار'!$A$6:$A$25,0)),"سعر غير موجود"))</f>
        <v/>
      </c>
      <c r="J548" s="18">
        <f>IF(A548&amp;""="","",IF(AND(F548="حضر",ISNUMBER(I548)),I548,0))</f>
        <v/>
      </c>
      <c r="K548" s="17">
        <f>IF(ISNUMBER(A548),IF(ISNUMBER(B548),HOUR(B548)*60+MINUTE(B548),0),"")</f>
        <v/>
      </c>
      <c r="L548" s="17">
        <f>IF(AND(ISNUMBER(A548),A548='الإعدادات'!$B$4),COUNTIFS($A$6:$A$1005,'الإعدادات'!$B$4,$K$6:$K$1005,"&lt;"&amp;K548)+COUNTIFS($A$6:A548,'الإعدادات'!$B$4,$K$6:K548,K548),"")</f>
        <v/>
      </c>
      <c r="M548" s="21">
        <f>IF(AND(C548&amp;""&lt;&gt;"",ISNUMBER(G548)),IF(COUNTIFS($C$6:$C$1005,C548&amp;"",$G$6:$G$1005,"&gt;"&amp;G548)=0,1,0),"")</f>
        <v/>
      </c>
      <c r="N548" s="21">
        <f>IF(AND(C548&amp;""&lt;&gt;"",F548="حضر",ISNUMBER(A548)),IF(COUNTIFS($C$6:$C$1005,C548&amp;"",$F$6:$F$1005,"حضر",$A$6:$A$1005,"&gt;"&amp;A548)=0,1,0),"")</f>
        <v/>
      </c>
    </row>
    <row r="549">
      <c r="A549" s="13" t="n"/>
      <c r="B549" s="20" t="n"/>
      <c r="C549" s="5" t="n"/>
      <c r="D549" s="5" t="n"/>
      <c r="E549" s="15" t="n"/>
      <c r="F549" s="5" t="n"/>
      <c r="G549" s="13" t="n"/>
      <c r="H549" s="6">
        <f>IF(C549&amp;""="","",IFERROR(INDEX('المرضى'!$B$6:$B$205,MATCH(C549&amp;"",'المرضى'!$A$6:$A$205,0))&amp;"","كود غير موجود"))</f>
        <v/>
      </c>
      <c r="I549" s="18">
        <f>IF(D549&amp;""="","",IFERROR(INDEX('الأسعار'!$B$6:$B$25,MATCH(D549&amp;"",'الأسعار'!$A$6:$A$25,0)),"سعر غير موجود"))</f>
        <v/>
      </c>
      <c r="J549" s="18">
        <f>IF(A549&amp;""="","",IF(AND(F549="حضر",ISNUMBER(I549)),I549,0))</f>
        <v/>
      </c>
      <c r="K549" s="17">
        <f>IF(ISNUMBER(A549),IF(ISNUMBER(B549),HOUR(B549)*60+MINUTE(B549),0),"")</f>
        <v/>
      </c>
      <c r="L549" s="17">
        <f>IF(AND(ISNUMBER(A549),A549='الإعدادات'!$B$4),COUNTIFS($A$6:$A$1005,'الإعدادات'!$B$4,$K$6:$K$1005,"&lt;"&amp;K549)+COUNTIFS($A$6:A549,'الإعدادات'!$B$4,$K$6:K549,K549),"")</f>
        <v/>
      </c>
      <c r="M549" s="21">
        <f>IF(AND(C549&amp;""&lt;&gt;"",ISNUMBER(G549)),IF(COUNTIFS($C$6:$C$1005,C549&amp;"",$G$6:$G$1005,"&gt;"&amp;G549)=0,1,0),"")</f>
        <v/>
      </c>
      <c r="N549" s="21">
        <f>IF(AND(C549&amp;""&lt;&gt;"",F549="حضر",ISNUMBER(A549)),IF(COUNTIFS($C$6:$C$1005,C549&amp;"",$F$6:$F$1005,"حضر",$A$6:$A$1005,"&gt;"&amp;A549)=0,1,0),"")</f>
        <v/>
      </c>
    </row>
    <row r="550">
      <c r="A550" s="13" t="n"/>
      <c r="B550" s="20" t="n"/>
      <c r="C550" s="5" t="n"/>
      <c r="D550" s="5" t="n"/>
      <c r="E550" s="15" t="n"/>
      <c r="F550" s="5" t="n"/>
      <c r="G550" s="13" t="n"/>
      <c r="H550" s="6">
        <f>IF(C550&amp;""="","",IFERROR(INDEX('المرضى'!$B$6:$B$205,MATCH(C550&amp;"",'المرضى'!$A$6:$A$205,0))&amp;"","كود غير موجود"))</f>
        <v/>
      </c>
      <c r="I550" s="18">
        <f>IF(D550&amp;""="","",IFERROR(INDEX('الأسعار'!$B$6:$B$25,MATCH(D550&amp;"",'الأسعار'!$A$6:$A$25,0)),"سعر غير موجود"))</f>
        <v/>
      </c>
      <c r="J550" s="18">
        <f>IF(A550&amp;""="","",IF(AND(F550="حضر",ISNUMBER(I550)),I550,0))</f>
        <v/>
      </c>
      <c r="K550" s="17">
        <f>IF(ISNUMBER(A550),IF(ISNUMBER(B550),HOUR(B550)*60+MINUTE(B550),0),"")</f>
        <v/>
      </c>
      <c r="L550" s="17">
        <f>IF(AND(ISNUMBER(A550),A550='الإعدادات'!$B$4),COUNTIFS($A$6:$A$1005,'الإعدادات'!$B$4,$K$6:$K$1005,"&lt;"&amp;K550)+COUNTIFS($A$6:A550,'الإعدادات'!$B$4,$K$6:K550,K550),"")</f>
        <v/>
      </c>
      <c r="M550" s="21">
        <f>IF(AND(C550&amp;""&lt;&gt;"",ISNUMBER(G550)),IF(COUNTIFS($C$6:$C$1005,C550&amp;"",$G$6:$G$1005,"&gt;"&amp;G550)=0,1,0),"")</f>
        <v/>
      </c>
      <c r="N550" s="21">
        <f>IF(AND(C550&amp;""&lt;&gt;"",F550="حضر",ISNUMBER(A550)),IF(COUNTIFS($C$6:$C$1005,C550&amp;"",$F$6:$F$1005,"حضر",$A$6:$A$1005,"&gt;"&amp;A550)=0,1,0),"")</f>
        <v/>
      </c>
    </row>
    <row r="551">
      <c r="A551" s="13" t="n"/>
      <c r="B551" s="20" t="n"/>
      <c r="C551" s="5" t="n"/>
      <c r="D551" s="5" t="n"/>
      <c r="E551" s="15" t="n"/>
      <c r="F551" s="5" t="n"/>
      <c r="G551" s="13" t="n"/>
      <c r="H551" s="6">
        <f>IF(C551&amp;""="","",IFERROR(INDEX('المرضى'!$B$6:$B$205,MATCH(C551&amp;"",'المرضى'!$A$6:$A$205,0))&amp;"","كود غير موجود"))</f>
        <v/>
      </c>
      <c r="I551" s="18">
        <f>IF(D551&amp;""="","",IFERROR(INDEX('الأسعار'!$B$6:$B$25,MATCH(D551&amp;"",'الأسعار'!$A$6:$A$25,0)),"سعر غير موجود"))</f>
        <v/>
      </c>
      <c r="J551" s="18">
        <f>IF(A551&amp;""="","",IF(AND(F551="حضر",ISNUMBER(I551)),I551,0))</f>
        <v/>
      </c>
      <c r="K551" s="17">
        <f>IF(ISNUMBER(A551),IF(ISNUMBER(B551),HOUR(B551)*60+MINUTE(B551),0),"")</f>
        <v/>
      </c>
      <c r="L551" s="17">
        <f>IF(AND(ISNUMBER(A551),A551='الإعدادات'!$B$4),COUNTIFS($A$6:$A$1005,'الإعدادات'!$B$4,$K$6:$K$1005,"&lt;"&amp;K551)+COUNTIFS($A$6:A551,'الإعدادات'!$B$4,$K$6:K551,K551),"")</f>
        <v/>
      </c>
      <c r="M551" s="21">
        <f>IF(AND(C551&amp;""&lt;&gt;"",ISNUMBER(G551)),IF(COUNTIFS($C$6:$C$1005,C551&amp;"",$G$6:$G$1005,"&gt;"&amp;G551)=0,1,0),"")</f>
        <v/>
      </c>
      <c r="N551" s="21">
        <f>IF(AND(C551&amp;""&lt;&gt;"",F551="حضر",ISNUMBER(A551)),IF(COUNTIFS($C$6:$C$1005,C551&amp;"",$F$6:$F$1005,"حضر",$A$6:$A$1005,"&gt;"&amp;A551)=0,1,0),"")</f>
        <v/>
      </c>
    </row>
    <row r="552">
      <c r="A552" s="13" t="n"/>
      <c r="B552" s="20" t="n"/>
      <c r="C552" s="5" t="n"/>
      <c r="D552" s="5" t="n"/>
      <c r="E552" s="15" t="n"/>
      <c r="F552" s="5" t="n"/>
      <c r="G552" s="13" t="n"/>
      <c r="H552" s="6">
        <f>IF(C552&amp;""="","",IFERROR(INDEX('المرضى'!$B$6:$B$205,MATCH(C552&amp;"",'المرضى'!$A$6:$A$205,0))&amp;"","كود غير موجود"))</f>
        <v/>
      </c>
      <c r="I552" s="18">
        <f>IF(D552&amp;""="","",IFERROR(INDEX('الأسعار'!$B$6:$B$25,MATCH(D552&amp;"",'الأسعار'!$A$6:$A$25,0)),"سعر غير موجود"))</f>
        <v/>
      </c>
      <c r="J552" s="18">
        <f>IF(A552&amp;""="","",IF(AND(F552="حضر",ISNUMBER(I552)),I552,0))</f>
        <v/>
      </c>
      <c r="K552" s="17">
        <f>IF(ISNUMBER(A552),IF(ISNUMBER(B552),HOUR(B552)*60+MINUTE(B552),0),"")</f>
        <v/>
      </c>
      <c r="L552" s="17">
        <f>IF(AND(ISNUMBER(A552),A552='الإعدادات'!$B$4),COUNTIFS($A$6:$A$1005,'الإعدادات'!$B$4,$K$6:$K$1005,"&lt;"&amp;K552)+COUNTIFS($A$6:A552,'الإعدادات'!$B$4,$K$6:K552,K552),"")</f>
        <v/>
      </c>
      <c r="M552" s="21">
        <f>IF(AND(C552&amp;""&lt;&gt;"",ISNUMBER(G552)),IF(COUNTIFS($C$6:$C$1005,C552&amp;"",$G$6:$G$1005,"&gt;"&amp;G552)=0,1,0),"")</f>
        <v/>
      </c>
      <c r="N552" s="21">
        <f>IF(AND(C552&amp;""&lt;&gt;"",F552="حضر",ISNUMBER(A552)),IF(COUNTIFS($C$6:$C$1005,C552&amp;"",$F$6:$F$1005,"حضر",$A$6:$A$1005,"&gt;"&amp;A552)=0,1,0),"")</f>
        <v/>
      </c>
    </row>
    <row r="553">
      <c r="A553" s="13" t="n"/>
      <c r="B553" s="20" t="n"/>
      <c r="C553" s="5" t="n"/>
      <c r="D553" s="5" t="n"/>
      <c r="E553" s="15" t="n"/>
      <c r="F553" s="5" t="n"/>
      <c r="G553" s="13" t="n"/>
      <c r="H553" s="6">
        <f>IF(C553&amp;""="","",IFERROR(INDEX('المرضى'!$B$6:$B$205,MATCH(C553&amp;"",'المرضى'!$A$6:$A$205,0))&amp;"","كود غير موجود"))</f>
        <v/>
      </c>
      <c r="I553" s="18">
        <f>IF(D553&amp;""="","",IFERROR(INDEX('الأسعار'!$B$6:$B$25,MATCH(D553&amp;"",'الأسعار'!$A$6:$A$25,0)),"سعر غير موجود"))</f>
        <v/>
      </c>
      <c r="J553" s="18">
        <f>IF(A553&amp;""="","",IF(AND(F553="حضر",ISNUMBER(I553)),I553,0))</f>
        <v/>
      </c>
      <c r="K553" s="17">
        <f>IF(ISNUMBER(A553),IF(ISNUMBER(B553),HOUR(B553)*60+MINUTE(B553),0),"")</f>
        <v/>
      </c>
      <c r="L553" s="17">
        <f>IF(AND(ISNUMBER(A553),A553='الإعدادات'!$B$4),COUNTIFS($A$6:$A$1005,'الإعدادات'!$B$4,$K$6:$K$1005,"&lt;"&amp;K553)+COUNTIFS($A$6:A553,'الإعدادات'!$B$4,$K$6:K553,K553),"")</f>
        <v/>
      </c>
      <c r="M553" s="21">
        <f>IF(AND(C553&amp;""&lt;&gt;"",ISNUMBER(G553)),IF(COUNTIFS($C$6:$C$1005,C553&amp;"",$G$6:$G$1005,"&gt;"&amp;G553)=0,1,0),"")</f>
        <v/>
      </c>
      <c r="N553" s="21">
        <f>IF(AND(C553&amp;""&lt;&gt;"",F553="حضر",ISNUMBER(A553)),IF(COUNTIFS($C$6:$C$1005,C553&amp;"",$F$6:$F$1005,"حضر",$A$6:$A$1005,"&gt;"&amp;A553)=0,1,0),"")</f>
        <v/>
      </c>
    </row>
    <row r="554">
      <c r="A554" s="13" t="n"/>
      <c r="B554" s="20" t="n"/>
      <c r="C554" s="5" t="n"/>
      <c r="D554" s="5" t="n"/>
      <c r="E554" s="15" t="n"/>
      <c r="F554" s="5" t="n"/>
      <c r="G554" s="13" t="n"/>
      <c r="H554" s="6">
        <f>IF(C554&amp;""="","",IFERROR(INDEX('المرضى'!$B$6:$B$205,MATCH(C554&amp;"",'المرضى'!$A$6:$A$205,0))&amp;"","كود غير موجود"))</f>
        <v/>
      </c>
      <c r="I554" s="18">
        <f>IF(D554&amp;""="","",IFERROR(INDEX('الأسعار'!$B$6:$B$25,MATCH(D554&amp;"",'الأسعار'!$A$6:$A$25,0)),"سعر غير موجود"))</f>
        <v/>
      </c>
      <c r="J554" s="18">
        <f>IF(A554&amp;""="","",IF(AND(F554="حضر",ISNUMBER(I554)),I554,0))</f>
        <v/>
      </c>
      <c r="K554" s="17">
        <f>IF(ISNUMBER(A554),IF(ISNUMBER(B554),HOUR(B554)*60+MINUTE(B554),0),"")</f>
        <v/>
      </c>
      <c r="L554" s="17">
        <f>IF(AND(ISNUMBER(A554),A554='الإعدادات'!$B$4),COUNTIFS($A$6:$A$1005,'الإعدادات'!$B$4,$K$6:$K$1005,"&lt;"&amp;K554)+COUNTIFS($A$6:A554,'الإعدادات'!$B$4,$K$6:K554,K554),"")</f>
        <v/>
      </c>
      <c r="M554" s="21">
        <f>IF(AND(C554&amp;""&lt;&gt;"",ISNUMBER(G554)),IF(COUNTIFS($C$6:$C$1005,C554&amp;"",$G$6:$G$1005,"&gt;"&amp;G554)=0,1,0),"")</f>
        <v/>
      </c>
      <c r="N554" s="21">
        <f>IF(AND(C554&amp;""&lt;&gt;"",F554="حضر",ISNUMBER(A554)),IF(COUNTIFS($C$6:$C$1005,C554&amp;"",$F$6:$F$1005,"حضر",$A$6:$A$1005,"&gt;"&amp;A554)=0,1,0),"")</f>
        <v/>
      </c>
    </row>
    <row r="555">
      <c r="A555" s="13" t="n"/>
      <c r="B555" s="20" t="n"/>
      <c r="C555" s="5" t="n"/>
      <c r="D555" s="5" t="n"/>
      <c r="E555" s="15" t="n"/>
      <c r="F555" s="5" t="n"/>
      <c r="G555" s="13" t="n"/>
      <c r="H555" s="6">
        <f>IF(C555&amp;""="","",IFERROR(INDEX('المرضى'!$B$6:$B$205,MATCH(C555&amp;"",'المرضى'!$A$6:$A$205,0))&amp;"","كود غير موجود"))</f>
        <v/>
      </c>
      <c r="I555" s="18">
        <f>IF(D555&amp;""="","",IFERROR(INDEX('الأسعار'!$B$6:$B$25,MATCH(D555&amp;"",'الأسعار'!$A$6:$A$25,0)),"سعر غير موجود"))</f>
        <v/>
      </c>
      <c r="J555" s="18">
        <f>IF(A555&amp;""="","",IF(AND(F555="حضر",ISNUMBER(I555)),I555,0))</f>
        <v/>
      </c>
      <c r="K555" s="17">
        <f>IF(ISNUMBER(A555),IF(ISNUMBER(B555),HOUR(B555)*60+MINUTE(B555),0),"")</f>
        <v/>
      </c>
      <c r="L555" s="17">
        <f>IF(AND(ISNUMBER(A555),A555='الإعدادات'!$B$4),COUNTIFS($A$6:$A$1005,'الإعدادات'!$B$4,$K$6:$K$1005,"&lt;"&amp;K555)+COUNTIFS($A$6:A555,'الإعدادات'!$B$4,$K$6:K555,K555),"")</f>
        <v/>
      </c>
      <c r="M555" s="21">
        <f>IF(AND(C555&amp;""&lt;&gt;"",ISNUMBER(G555)),IF(COUNTIFS($C$6:$C$1005,C555&amp;"",$G$6:$G$1005,"&gt;"&amp;G555)=0,1,0),"")</f>
        <v/>
      </c>
      <c r="N555" s="21">
        <f>IF(AND(C555&amp;""&lt;&gt;"",F555="حضر",ISNUMBER(A555)),IF(COUNTIFS($C$6:$C$1005,C555&amp;"",$F$6:$F$1005,"حضر",$A$6:$A$1005,"&gt;"&amp;A555)=0,1,0),"")</f>
        <v/>
      </c>
    </row>
    <row r="556">
      <c r="A556" s="13" t="n"/>
      <c r="B556" s="20" t="n"/>
      <c r="C556" s="5" t="n"/>
      <c r="D556" s="5" t="n"/>
      <c r="E556" s="15" t="n"/>
      <c r="F556" s="5" t="n"/>
      <c r="G556" s="13" t="n"/>
      <c r="H556" s="6">
        <f>IF(C556&amp;""="","",IFERROR(INDEX('المرضى'!$B$6:$B$205,MATCH(C556&amp;"",'المرضى'!$A$6:$A$205,0))&amp;"","كود غير موجود"))</f>
        <v/>
      </c>
      <c r="I556" s="18">
        <f>IF(D556&amp;""="","",IFERROR(INDEX('الأسعار'!$B$6:$B$25,MATCH(D556&amp;"",'الأسعار'!$A$6:$A$25,0)),"سعر غير موجود"))</f>
        <v/>
      </c>
      <c r="J556" s="18">
        <f>IF(A556&amp;""="","",IF(AND(F556="حضر",ISNUMBER(I556)),I556,0))</f>
        <v/>
      </c>
      <c r="K556" s="17">
        <f>IF(ISNUMBER(A556),IF(ISNUMBER(B556),HOUR(B556)*60+MINUTE(B556),0),"")</f>
        <v/>
      </c>
      <c r="L556" s="17">
        <f>IF(AND(ISNUMBER(A556),A556='الإعدادات'!$B$4),COUNTIFS($A$6:$A$1005,'الإعدادات'!$B$4,$K$6:$K$1005,"&lt;"&amp;K556)+COUNTIFS($A$6:A556,'الإعدادات'!$B$4,$K$6:K556,K556),"")</f>
        <v/>
      </c>
      <c r="M556" s="21">
        <f>IF(AND(C556&amp;""&lt;&gt;"",ISNUMBER(G556)),IF(COUNTIFS($C$6:$C$1005,C556&amp;"",$G$6:$G$1005,"&gt;"&amp;G556)=0,1,0),"")</f>
        <v/>
      </c>
      <c r="N556" s="21">
        <f>IF(AND(C556&amp;""&lt;&gt;"",F556="حضر",ISNUMBER(A556)),IF(COUNTIFS($C$6:$C$1005,C556&amp;"",$F$6:$F$1005,"حضر",$A$6:$A$1005,"&gt;"&amp;A556)=0,1,0),"")</f>
        <v/>
      </c>
    </row>
    <row r="557">
      <c r="A557" s="13" t="n"/>
      <c r="B557" s="20" t="n"/>
      <c r="C557" s="5" t="n"/>
      <c r="D557" s="5" t="n"/>
      <c r="E557" s="15" t="n"/>
      <c r="F557" s="5" t="n"/>
      <c r="G557" s="13" t="n"/>
      <c r="H557" s="6">
        <f>IF(C557&amp;""="","",IFERROR(INDEX('المرضى'!$B$6:$B$205,MATCH(C557&amp;"",'المرضى'!$A$6:$A$205,0))&amp;"","كود غير موجود"))</f>
        <v/>
      </c>
      <c r="I557" s="18">
        <f>IF(D557&amp;""="","",IFERROR(INDEX('الأسعار'!$B$6:$B$25,MATCH(D557&amp;"",'الأسعار'!$A$6:$A$25,0)),"سعر غير موجود"))</f>
        <v/>
      </c>
      <c r="J557" s="18">
        <f>IF(A557&amp;""="","",IF(AND(F557="حضر",ISNUMBER(I557)),I557,0))</f>
        <v/>
      </c>
      <c r="K557" s="17">
        <f>IF(ISNUMBER(A557),IF(ISNUMBER(B557),HOUR(B557)*60+MINUTE(B557),0),"")</f>
        <v/>
      </c>
      <c r="L557" s="17">
        <f>IF(AND(ISNUMBER(A557),A557='الإعدادات'!$B$4),COUNTIFS($A$6:$A$1005,'الإعدادات'!$B$4,$K$6:$K$1005,"&lt;"&amp;K557)+COUNTIFS($A$6:A557,'الإعدادات'!$B$4,$K$6:K557,K557),"")</f>
        <v/>
      </c>
      <c r="M557" s="21">
        <f>IF(AND(C557&amp;""&lt;&gt;"",ISNUMBER(G557)),IF(COUNTIFS($C$6:$C$1005,C557&amp;"",$G$6:$G$1005,"&gt;"&amp;G557)=0,1,0),"")</f>
        <v/>
      </c>
      <c r="N557" s="21">
        <f>IF(AND(C557&amp;""&lt;&gt;"",F557="حضر",ISNUMBER(A557)),IF(COUNTIFS($C$6:$C$1005,C557&amp;"",$F$6:$F$1005,"حضر",$A$6:$A$1005,"&gt;"&amp;A557)=0,1,0),"")</f>
        <v/>
      </c>
    </row>
    <row r="558">
      <c r="A558" s="13" t="n"/>
      <c r="B558" s="20" t="n"/>
      <c r="C558" s="5" t="n"/>
      <c r="D558" s="5" t="n"/>
      <c r="E558" s="15" t="n"/>
      <c r="F558" s="5" t="n"/>
      <c r="G558" s="13" t="n"/>
      <c r="H558" s="6">
        <f>IF(C558&amp;""="","",IFERROR(INDEX('المرضى'!$B$6:$B$205,MATCH(C558&amp;"",'المرضى'!$A$6:$A$205,0))&amp;"","كود غير موجود"))</f>
        <v/>
      </c>
      <c r="I558" s="18">
        <f>IF(D558&amp;""="","",IFERROR(INDEX('الأسعار'!$B$6:$B$25,MATCH(D558&amp;"",'الأسعار'!$A$6:$A$25,0)),"سعر غير موجود"))</f>
        <v/>
      </c>
      <c r="J558" s="18">
        <f>IF(A558&amp;""="","",IF(AND(F558="حضر",ISNUMBER(I558)),I558,0))</f>
        <v/>
      </c>
      <c r="K558" s="17">
        <f>IF(ISNUMBER(A558),IF(ISNUMBER(B558),HOUR(B558)*60+MINUTE(B558),0),"")</f>
        <v/>
      </c>
      <c r="L558" s="17">
        <f>IF(AND(ISNUMBER(A558),A558='الإعدادات'!$B$4),COUNTIFS($A$6:$A$1005,'الإعدادات'!$B$4,$K$6:$K$1005,"&lt;"&amp;K558)+COUNTIFS($A$6:A558,'الإعدادات'!$B$4,$K$6:K558,K558),"")</f>
        <v/>
      </c>
      <c r="M558" s="21">
        <f>IF(AND(C558&amp;""&lt;&gt;"",ISNUMBER(G558)),IF(COUNTIFS($C$6:$C$1005,C558&amp;"",$G$6:$G$1005,"&gt;"&amp;G558)=0,1,0),"")</f>
        <v/>
      </c>
      <c r="N558" s="21">
        <f>IF(AND(C558&amp;""&lt;&gt;"",F558="حضر",ISNUMBER(A558)),IF(COUNTIFS($C$6:$C$1005,C558&amp;"",$F$6:$F$1005,"حضر",$A$6:$A$1005,"&gt;"&amp;A558)=0,1,0),"")</f>
        <v/>
      </c>
    </row>
    <row r="559">
      <c r="A559" s="13" t="n"/>
      <c r="B559" s="20" t="n"/>
      <c r="C559" s="5" t="n"/>
      <c r="D559" s="5" t="n"/>
      <c r="E559" s="15" t="n"/>
      <c r="F559" s="5" t="n"/>
      <c r="G559" s="13" t="n"/>
      <c r="H559" s="6">
        <f>IF(C559&amp;""="","",IFERROR(INDEX('المرضى'!$B$6:$B$205,MATCH(C559&amp;"",'المرضى'!$A$6:$A$205,0))&amp;"","كود غير موجود"))</f>
        <v/>
      </c>
      <c r="I559" s="18">
        <f>IF(D559&amp;""="","",IFERROR(INDEX('الأسعار'!$B$6:$B$25,MATCH(D559&amp;"",'الأسعار'!$A$6:$A$25,0)),"سعر غير موجود"))</f>
        <v/>
      </c>
      <c r="J559" s="18">
        <f>IF(A559&amp;""="","",IF(AND(F559="حضر",ISNUMBER(I559)),I559,0))</f>
        <v/>
      </c>
      <c r="K559" s="17">
        <f>IF(ISNUMBER(A559),IF(ISNUMBER(B559),HOUR(B559)*60+MINUTE(B559),0),"")</f>
        <v/>
      </c>
      <c r="L559" s="17">
        <f>IF(AND(ISNUMBER(A559),A559='الإعدادات'!$B$4),COUNTIFS($A$6:$A$1005,'الإعدادات'!$B$4,$K$6:$K$1005,"&lt;"&amp;K559)+COUNTIFS($A$6:A559,'الإعدادات'!$B$4,$K$6:K559,K559),"")</f>
        <v/>
      </c>
      <c r="M559" s="21">
        <f>IF(AND(C559&amp;""&lt;&gt;"",ISNUMBER(G559)),IF(COUNTIFS($C$6:$C$1005,C559&amp;"",$G$6:$G$1005,"&gt;"&amp;G559)=0,1,0),"")</f>
        <v/>
      </c>
      <c r="N559" s="21">
        <f>IF(AND(C559&amp;""&lt;&gt;"",F559="حضر",ISNUMBER(A559)),IF(COUNTIFS($C$6:$C$1005,C559&amp;"",$F$6:$F$1005,"حضر",$A$6:$A$1005,"&gt;"&amp;A559)=0,1,0),"")</f>
        <v/>
      </c>
    </row>
    <row r="560">
      <c r="A560" s="13" t="n"/>
      <c r="B560" s="20" t="n"/>
      <c r="C560" s="5" t="n"/>
      <c r="D560" s="5" t="n"/>
      <c r="E560" s="15" t="n"/>
      <c r="F560" s="5" t="n"/>
      <c r="G560" s="13" t="n"/>
      <c r="H560" s="6">
        <f>IF(C560&amp;""="","",IFERROR(INDEX('المرضى'!$B$6:$B$205,MATCH(C560&amp;"",'المرضى'!$A$6:$A$205,0))&amp;"","كود غير موجود"))</f>
        <v/>
      </c>
      <c r="I560" s="18">
        <f>IF(D560&amp;""="","",IFERROR(INDEX('الأسعار'!$B$6:$B$25,MATCH(D560&amp;"",'الأسعار'!$A$6:$A$25,0)),"سعر غير موجود"))</f>
        <v/>
      </c>
      <c r="J560" s="18">
        <f>IF(A560&amp;""="","",IF(AND(F560="حضر",ISNUMBER(I560)),I560,0))</f>
        <v/>
      </c>
      <c r="K560" s="17">
        <f>IF(ISNUMBER(A560),IF(ISNUMBER(B560),HOUR(B560)*60+MINUTE(B560),0),"")</f>
        <v/>
      </c>
      <c r="L560" s="17">
        <f>IF(AND(ISNUMBER(A560),A560='الإعدادات'!$B$4),COUNTIFS($A$6:$A$1005,'الإعدادات'!$B$4,$K$6:$K$1005,"&lt;"&amp;K560)+COUNTIFS($A$6:A560,'الإعدادات'!$B$4,$K$6:K560,K560),"")</f>
        <v/>
      </c>
      <c r="M560" s="21">
        <f>IF(AND(C560&amp;""&lt;&gt;"",ISNUMBER(G560)),IF(COUNTIFS($C$6:$C$1005,C560&amp;"",$G$6:$G$1005,"&gt;"&amp;G560)=0,1,0),"")</f>
        <v/>
      </c>
      <c r="N560" s="21">
        <f>IF(AND(C560&amp;""&lt;&gt;"",F560="حضر",ISNUMBER(A560)),IF(COUNTIFS($C$6:$C$1005,C560&amp;"",$F$6:$F$1005,"حضر",$A$6:$A$1005,"&gt;"&amp;A560)=0,1,0),"")</f>
        <v/>
      </c>
    </row>
    <row r="561">
      <c r="A561" s="13" t="n"/>
      <c r="B561" s="20" t="n"/>
      <c r="C561" s="5" t="n"/>
      <c r="D561" s="5" t="n"/>
      <c r="E561" s="15" t="n"/>
      <c r="F561" s="5" t="n"/>
      <c r="G561" s="13" t="n"/>
      <c r="H561" s="6">
        <f>IF(C561&amp;""="","",IFERROR(INDEX('المرضى'!$B$6:$B$205,MATCH(C561&amp;"",'المرضى'!$A$6:$A$205,0))&amp;"","كود غير موجود"))</f>
        <v/>
      </c>
      <c r="I561" s="18">
        <f>IF(D561&amp;""="","",IFERROR(INDEX('الأسعار'!$B$6:$B$25,MATCH(D561&amp;"",'الأسعار'!$A$6:$A$25,0)),"سعر غير موجود"))</f>
        <v/>
      </c>
      <c r="J561" s="18">
        <f>IF(A561&amp;""="","",IF(AND(F561="حضر",ISNUMBER(I561)),I561,0))</f>
        <v/>
      </c>
      <c r="K561" s="17">
        <f>IF(ISNUMBER(A561),IF(ISNUMBER(B561),HOUR(B561)*60+MINUTE(B561),0),"")</f>
        <v/>
      </c>
      <c r="L561" s="17">
        <f>IF(AND(ISNUMBER(A561),A561='الإعدادات'!$B$4),COUNTIFS($A$6:$A$1005,'الإعدادات'!$B$4,$K$6:$K$1005,"&lt;"&amp;K561)+COUNTIFS($A$6:A561,'الإعدادات'!$B$4,$K$6:K561,K561),"")</f>
        <v/>
      </c>
      <c r="M561" s="21">
        <f>IF(AND(C561&amp;""&lt;&gt;"",ISNUMBER(G561)),IF(COUNTIFS($C$6:$C$1005,C561&amp;"",$G$6:$G$1005,"&gt;"&amp;G561)=0,1,0),"")</f>
        <v/>
      </c>
      <c r="N561" s="21">
        <f>IF(AND(C561&amp;""&lt;&gt;"",F561="حضر",ISNUMBER(A561)),IF(COUNTIFS($C$6:$C$1005,C561&amp;"",$F$6:$F$1005,"حضر",$A$6:$A$1005,"&gt;"&amp;A561)=0,1,0),"")</f>
        <v/>
      </c>
    </row>
    <row r="562">
      <c r="A562" s="13" t="n"/>
      <c r="B562" s="20" t="n"/>
      <c r="C562" s="5" t="n"/>
      <c r="D562" s="5" t="n"/>
      <c r="E562" s="15" t="n"/>
      <c r="F562" s="5" t="n"/>
      <c r="G562" s="13" t="n"/>
      <c r="H562" s="6">
        <f>IF(C562&amp;""="","",IFERROR(INDEX('المرضى'!$B$6:$B$205,MATCH(C562&amp;"",'المرضى'!$A$6:$A$205,0))&amp;"","كود غير موجود"))</f>
        <v/>
      </c>
      <c r="I562" s="18">
        <f>IF(D562&amp;""="","",IFERROR(INDEX('الأسعار'!$B$6:$B$25,MATCH(D562&amp;"",'الأسعار'!$A$6:$A$25,0)),"سعر غير موجود"))</f>
        <v/>
      </c>
      <c r="J562" s="18">
        <f>IF(A562&amp;""="","",IF(AND(F562="حضر",ISNUMBER(I562)),I562,0))</f>
        <v/>
      </c>
      <c r="K562" s="17">
        <f>IF(ISNUMBER(A562),IF(ISNUMBER(B562),HOUR(B562)*60+MINUTE(B562),0),"")</f>
        <v/>
      </c>
      <c r="L562" s="17">
        <f>IF(AND(ISNUMBER(A562),A562='الإعدادات'!$B$4),COUNTIFS($A$6:$A$1005,'الإعدادات'!$B$4,$K$6:$K$1005,"&lt;"&amp;K562)+COUNTIFS($A$6:A562,'الإعدادات'!$B$4,$K$6:K562,K562),"")</f>
        <v/>
      </c>
      <c r="M562" s="21">
        <f>IF(AND(C562&amp;""&lt;&gt;"",ISNUMBER(G562)),IF(COUNTIFS($C$6:$C$1005,C562&amp;"",$G$6:$G$1005,"&gt;"&amp;G562)=0,1,0),"")</f>
        <v/>
      </c>
      <c r="N562" s="21">
        <f>IF(AND(C562&amp;""&lt;&gt;"",F562="حضر",ISNUMBER(A562)),IF(COUNTIFS($C$6:$C$1005,C562&amp;"",$F$6:$F$1005,"حضر",$A$6:$A$1005,"&gt;"&amp;A562)=0,1,0),"")</f>
        <v/>
      </c>
    </row>
    <row r="563">
      <c r="A563" s="13" t="n"/>
      <c r="B563" s="20" t="n"/>
      <c r="C563" s="5" t="n"/>
      <c r="D563" s="5" t="n"/>
      <c r="E563" s="15" t="n"/>
      <c r="F563" s="5" t="n"/>
      <c r="G563" s="13" t="n"/>
      <c r="H563" s="6">
        <f>IF(C563&amp;""="","",IFERROR(INDEX('المرضى'!$B$6:$B$205,MATCH(C563&amp;"",'المرضى'!$A$6:$A$205,0))&amp;"","كود غير موجود"))</f>
        <v/>
      </c>
      <c r="I563" s="18">
        <f>IF(D563&amp;""="","",IFERROR(INDEX('الأسعار'!$B$6:$B$25,MATCH(D563&amp;"",'الأسعار'!$A$6:$A$25,0)),"سعر غير موجود"))</f>
        <v/>
      </c>
      <c r="J563" s="18">
        <f>IF(A563&amp;""="","",IF(AND(F563="حضر",ISNUMBER(I563)),I563,0))</f>
        <v/>
      </c>
      <c r="K563" s="17">
        <f>IF(ISNUMBER(A563),IF(ISNUMBER(B563),HOUR(B563)*60+MINUTE(B563),0),"")</f>
        <v/>
      </c>
      <c r="L563" s="17">
        <f>IF(AND(ISNUMBER(A563),A563='الإعدادات'!$B$4),COUNTIFS($A$6:$A$1005,'الإعدادات'!$B$4,$K$6:$K$1005,"&lt;"&amp;K563)+COUNTIFS($A$6:A563,'الإعدادات'!$B$4,$K$6:K563,K563),"")</f>
        <v/>
      </c>
      <c r="M563" s="21">
        <f>IF(AND(C563&amp;""&lt;&gt;"",ISNUMBER(G563)),IF(COUNTIFS($C$6:$C$1005,C563&amp;"",$G$6:$G$1005,"&gt;"&amp;G563)=0,1,0),"")</f>
        <v/>
      </c>
      <c r="N563" s="21">
        <f>IF(AND(C563&amp;""&lt;&gt;"",F563="حضر",ISNUMBER(A563)),IF(COUNTIFS($C$6:$C$1005,C563&amp;"",$F$6:$F$1005,"حضر",$A$6:$A$1005,"&gt;"&amp;A563)=0,1,0),"")</f>
        <v/>
      </c>
    </row>
    <row r="564">
      <c r="A564" s="13" t="n"/>
      <c r="B564" s="20" t="n"/>
      <c r="C564" s="5" t="n"/>
      <c r="D564" s="5" t="n"/>
      <c r="E564" s="15" t="n"/>
      <c r="F564" s="5" t="n"/>
      <c r="G564" s="13" t="n"/>
      <c r="H564" s="6">
        <f>IF(C564&amp;""="","",IFERROR(INDEX('المرضى'!$B$6:$B$205,MATCH(C564&amp;"",'المرضى'!$A$6:$A$205,0))&amp;"","كود غير موجود"))</f>
        <v/>
      </c>
      <c r="I564" s="18">
        <f>IF(D564&amp;""="","",IFERROR(INDEX('الأسعار'!$B$6:$B$25,MATCH(D564&amp;"",'الأسعار'!$A$6:$A$25,0)),"سعر غير موجود"))</f>
        <v/>
      </c>
      <c r="J564" s="18">
        <f>IF(A564&amp;""="","",IF(AND(F564="حضر",ISNUMBER(I564)),I564,0))</f>
        <v/>
      </c>
      <c r="K564" s="17">
        <f>IF(ISNUMBER(A564),IF(ISNUMBER(B564),HOUR(B564)*60+MINUTE(B564),0),"")</f>
        <v/>
      </c>
      <c r="L564" s="17">
        <f>IF(AND(ISNUMBER(A564),A564='الإعدادات'!$B$4),COUNTIFS($A$6:$A$1005,'الإعدادات'!$B$4,$K$6:$K$1005,"&lt;"&amp;K564)+COUNTIFS($A$6:A564,'الإعدادات'!$B$4,$K$6:K564,K564),"")</f>
        <v/>
      </c>
      <c r="M564" s="21">
        <f>IF(AND(C564&amp;""&lt;&gt;"",ISNUMBER(G564)),IF(COUNTIFS($C$6:$C$1005,C564&amp;"",$G$6:$G$1005,"&gt;"&amp;G564)=0,1,0),"")</f>
        <v/>
      </c>
      <c r="N564" s="21">
        <f>IF(AND(C564&amp;""&lt;&gt;"",F564="حضر",ISNUMBER(A564)),IF(COUNTIFS($C$6:$C$1005,C564&amp;"",$F$6:$F$1005,"حضر",$A$6:$A$1005,"&gt;"&amp;A564)=0,1,0),"")</f>
        <v/>
      </c>
    </row>
    <row r="565">
      <c r="A565" s="13" t="n"/>
      <c r="B565" s="20" t="n"/>
      <c r="C565" s="5" t="n"/>
      <c r="D565" s="5" t="n"/>
      <c r="E565" s="15" t="n"/>
      <c r="F565" s="5" t="n"/>
      <c r="G565" s="13" t="n"/>
      <c r="H565" s="6">
        <f>IF(C565&amp;""="","",IFERROR(INDEX('المرضى'!$B$6:$B$205,MATCH(C565&amp;"",'المرضى'!$A$6:$A$205,0))&amp;"","كود غير موجود"))</f>
        <v/>
      </c>
      <c r="I565" s="18">
        <f>IF(D565&amp;""="","",IFERROR(INDEX('الأسعار'!$B$6:$B$25,MATCH(D565&amp;"",'الأسعار'!$A$6:$A$25,0)),"سعر غير موجود"))</f>
        <v/>
      </c>
      <c r="J565" s="18">
        <f>IF(A565&amp;""="","",IF(AND(F565="حضر",ISNUMBER(I565)),I565,0))</f>
        <v/>
      </c>
      <c r="K565" s="17">
        <f>IF(ISNUMBER(A565),IF(ISNUMBER(B565),HOUR(B565)*60+MINUTE(B565),0),"")</f>
        <v/>
      </c>
      <c r="L565" s="17">
        <f>IF(AND(ISNUMBER(A565),A565='الإعدادات'!$B$4),COUNTIFS($A$6:$A$1005,'الإعدادات'!$B$4,$K$6:$K$1005,"&lt;"&amp;K565)+COUNTIFS($A$6:A565,'الإعدادات'!$B$4,$K$6:K565,K565),"")</f>
        <v/>
      </c>
      <c r="M565" s="21">
        <f>IF(AND(C565&amp;""&lt;&gt;"",ISNUMBER(G565)),IF(COUNTIFS($C$6:$C$1005,C565&amp;"",$G$6:$G$1005,"&gt;"&amp;G565)=0,1,0),"")</f>
        <v/>
      </c>
      <c r="N565" s="21">
        <f>IF(AND(C565&amp;""&lt;&gt;"",F565="حضر",ISNUMBER(A565)),IF(COUNTIFS($C$6:$C$1005,C565&amp;"",$F$6:$F$1005,"حضر",$A$6:$A$1005,"&gt;"&amp;A565)=0,1,0),"")</f>
        <v/>
      </c>
    </row>
    <row r="566">
      <c r="A566" s="13" t="n"/>
      <c r="B566" s="20" t="n"/>
      <c r="C566" s="5" t="n"/>
      <c r="D566" s="5" t="n"/>
      <c r="E566" s="15" t="n"/>
      <c r="F566" s="5" t="n"/>
      <c r="G566" s="13" t="n"/>
      <c r="H566" s="6">
        <f>IF(C566&amp;""="","",IFERROR(INDEX('المرضى'!$B$6:$B$205,MATCH(C566&amp;"",'المرضى'!$A$6:$A$205,0))&amp;"","كود غير موجود"))</f>
        <v/>
      </c>
      <c r="I566" s="18">
        <f>IF(D566&amp;""="","",IFERROR(INDEX('الأسعار'!$B$6:$B$25,MATCH(D566&amp;"",'الأسعار'!$A$6:$A$25,0)),"سعر غير موجود"))</f>
        <v/>
      </c>
      <c r="J566" s="18">
        <f>IF(A566&amp;""="","",IF(AND(F566="حضر",ISNUMBER(I566)),I566,0))</f>
        <v/>
      </c>
      <c r="K566" s="17">
        <f>IF(ISNUMBER(A566),IF(ISNUMBER(B566),HOUR(B566)*60+MINUTE(B566),0),"")</f>
        <v/>
      </c>
      <c r="L566" s="17">
        <f>IF(AND(ISNUMBER(A566),A566='الإعدادات'!$B$4),COUNTIFS($A$6:$A$1005,'الإعدادات'!$B$4,$K$6:$K$1005,"&lt;"&amp;K566)+COUNTIFS($A$6:A566,'الإعدادات'!$B$4,$K$6:K566,K566),"")</f>
        <v/>
      </c>
      <c r="M566" s="21">
        <f>IF(AND(C566&amp;""&lt;&gt;"",ISNUMBER(G566)),IF(COUNTIFS($C$6:$C$1005,C566&amp;"",$G$6:$G$1005,"&gt;"&amp;G566)=0,1,0),"")</f>
        <v/>
      </c>
      <c r="N566" s="21">
        <f>IF(AND(C566&amp;""&lt;&gt;"",F566="حضر",ISNUMBER(A566)),IF(COUNTIFS($C$6:$C$1005,C566&amp;"",$F$6:$F$1005,"حضر",$A$6:$A$1005,"&gt;"&amp;A566)=0,1,0),"")</f>
        <v/>
      </c>
    </row>
    <row r="567">
      <c r="A567" s="13" t="n"/>
      <c r="B567" s="20" t="n"/>
      <c r="C567" s="5" t="n"/>
      <c r="D567" s="5" t="n"/>
      <c r="E567" s="15" t="n"/>
      <c r="F567" s="5" t="n"/>
      <c r="G567" s="13" t="n"/>
      <c r="H567" s="6">
        <f>IF(C567&amp;""="","",IFERROR(INDEX('المرضى'!$B$6:$B$205,MATCH(C567&amp;"",'المرضى'!$A$6:$A$205,0))&amp;"","كود غير موجود"))</f>
        <v/>
      </c>
      <c r="I567" s="18">
        <f>IF(D567&amp;""="","",IFERROR(INDEX('الأسعار'!$B$6:$B$25,MATCH(D567&amp;"",'الأسعار'!$A$6:$A$25,0)),"سعر غير موجود"))</f>
        <v/>
      </c>
      <c r="J567" s="18">
        <f>IF(A567&amp;""="","",IF(AND(F567="حضر",ISNUMBER(I567)),I567,0))</f>
        <v/>
      </c>
      <c r="K567" s="17">
        <f>IF(ISNUMBER(A567),IF(ISNUMBER(B567),HOUR(B567)*60+MINUTE(B567),0),"")</f>
        <v/>
      </c>
      <c r="L567" s="17">
        <f>IF(AND(ISNUMBER(A567),A567='الإعدادات'!$B$4),COUNTIFS($A$6:$A$1005,'الإعدادات'!$B$4,$K$6:$K$1005,"&lt;"&amp;K567)+COUNTIFS($A$6:A567,'الإعدادات'!$B$4,$K$6:K567,K567),"")</f>
        <v/>
      </c>
      <c r="M567" s="21">
        <f>IF(AND(C567&amp;""&lt;&gt;"",ISNUMBER(G567)),IF(COUNTIFS($C$6:$C$1005,C567&amp;"",$G$6:$G$1005,"&gt;"&amp;G567)=0,1,0),"")</f>
        <v/>
      </c>
      <c r="N567" s="21">
        <f>IF(AND(C567&amp;""&lt;&gt;"",F567="حضر",ISNUMBER(A567)),IF(COUNTIFS($C$6:$C$1005,C567&amp;"",$F$6:$F$1005,"حضر",$A$6:$A$1005,"&gt;"&amp;A567)=0,1,0),"")</f>
        <v/>
      </c>
    </row>
    <row r="568">
      <c r="A568" s="13" t="n"/>
      <c r="B568" s="20" t="n"/>
      <c r="C568" s="5" t="n"/>
      <c r="D568" s="5" t="n"/>
      <c r="E568" s="15" t="n"/>
      <c r="F568" s="5" t="n"/>
      <c r="G568" s="13" t="n"/>
      <c r="H568" s="6">
        <f>IF(C568&amp;""="","",IFERROR(INDEX('المرضى'!$B$6:$B$205,MATCH(C568&amp;"",'المرضى'!$A$6:$A$205,0))&amp;"","كود غير موجود"))</f>
        <v/>
      </c>
      <c r="I568" s="18">
        <f>IF(D568&amp;""="","",IFERROR(INDEX('الأسعار'!$B$6:$B$25,MATCH(D568&amp;"",'الأسعار'!$A$6:$A$25,0)),"سعر غير موجود"))</f>
        <v/>
      </c>
      <c r="J568" s="18">
        <f>IF(A568&amp;""="","",IF(AND(F568="حضر",ISNUMBER(I568)),I568,0))</f>
        <v/>
      </c>
      <c r="K568" s="17">
        <f>IF(ISNUMBER(A568),IF(ISNUMBER(B568),HOUR(B568)*60+MINUTE(B568),0),"")</f>
        <v/>
      </c>
      <c r="L568" s="17">
        <f>IF(AND(ISNUMBER(A568),A568='الإعدادات'!$B$4),COUNTIFS($A$6:$A$1005,'الإعدادات'!$B$4,$K$6:$K$1005,"&lt;"&amp;K568)+COUNTIFS($A$6:A568,'الإعدادات'!$B$4,$K$6:K568,K568),"")</f>
        <v/>
      </c>
      <c r="M568" s="21">
        <f>IF(AND(C568&amp;""&lt;&gt;"",ISNUMBER(G568)),IF(COUNTIFS($C$6:$C$1005,C568&amp;"",$G$6:$G$1005,"&gt;"&amp;G568)=0,1,0),"")</f>
        <v/>
      </c>
      <c r="N568" s="21">
        <f>IF(AND(C568&amp;""&lt;&gt;"",F568="حضر",ISNUMBER(A568)),IF(COUNTIFS($C$6:$C$1005,C568&amp;"",$F$6:$F$1005,"حضر",$A$6:$A$1005,"&gt;"&amp;A568)=0,1,0),"")</f>
        <v/>
      </c>
    </row>
    <row r="569">
      <c r="A569" s="13" t="n"/>
      <c r="B569" s="20" t="n"/>
      <c r="C569" s="5" t="n"/>
      <c r="D569" s="5" t="n"/>
      <c r="E569" s="15" t="n"/>
      <c r="F569" s="5" t="n"/>
      <c r="G569" s="13" t="n"/>
      <c r="H569" s="6">
        <f>IF(C569&amp;""="","",IFERROR(INDEX('المرضى'!$B$6:$B$205,MATCH(C569&amp;"",'المرضى'!$A$6:$A$205,0))&amp;"","كود غير موجود"))</f>
        <v/>
      </c>
      <c r="I569" s="18">
        <f>IF(D569&amp;""="","",IFERROR(INDEX('الأسعار'!$B$6:$B$25,MATCH(D569&amp;"",'الأسعار'!$A$6:$A$25,0)),"سعر غير موجود"))</f>
        <v/>
      </c>
      <c r="J569" s="18">
        <f>IF(A569&amp;""="","",IF(AND(F569="حضر",ISNUMBER(I569)),I569,0))</f>
        <v/>
      </c>
      <c r="K569" s="17">
        <f>IF(ISNUMBER(A569),IF(ISNUMBER(B569),HOUR(B569)*60+MINUTE(B569),0),"")</f>
        <v/>
      </c>
      <c r="L569" s="17">
        <f>IF(AND(ISNUMBER(A569),A569='الإعدادات'!$B$4),COUNTIFS($A$6:$A$1005,'الإعدادات'!$B$4,$K$6:$K$1005,"&lt;"&amp;K569)+COUNTIFS($A$6:A569,'الإعدادات'!$B$4,$K$6:K569,K569),"")</f>
        <v/>
      </c>
      <c r="M569" s="21">
        <f>IF(AND(C569&amp;""&lt;&gt;"",ISNUMBER(G569)),IF(COUNTIFS($C$6:$C$1005,C569&amp;"",$G$6:$G$1005,"&gt;"&amp;G569)=0,1,0),"")</f>
        <v/>
      </c>
      <c r="N569" s="21">
        <f>IF(AND(C569&amp;""&lt;&gt;"",F569="حضر",ISNUMBER(A569)),IF(COUNTIFS($C$6:$C$1005,C569&amp;"",$F$6:$F$1005,"حضر",$A$6:$A$1005,"&gt;"&amp;A569)=0,1,0),"")</f>
        <v/>
      </c>
    </row>
    <row r="570">
      <c r="A570" s="13" t="n"/>
      <c r="B570" s="20" t="n"/>
      <c r="C570" s="5" t="n"/>
      <c r="D570" s="5" t="n"/>
      <c r="E570" s="15" t="n"/>
      <c r="F570" s="5" t="n"/>
      <c r="G570" s="13" t="n"/>
      <c r="H570" s="6">
        <f>IF(C570&amp;""="","",IFERROR(INDEX('المرضى'!$B$6:$B$205,MATCH(C570&amp;"",'المرضى'!$A$6:$A$205,0))&amp;"","كود غير موجود"))</f>
        <v/>
      </c>
      <c r="I570" s="18">
        <f>IF(D570&amp;""="","",IFERROR(INDEX('الأسعار'!$B$6:$B$25,MATCH(D570&amp;"",'الأسعار'!$A$6:$A$25,0)),"سعر غير موجود"))</f>
        <v/>
      </c>
      <c r="J570" s="18">
        <f>IF(A570&amp;""="","",IF(AND(F570="حضر",ISNUMBER(I570)),I570,0))</f>
        <v/>
      </c>
      <c r="K570" s="17">
        <f>IF(ISNUMBER(A570),IF(ISNUMBER(B570),HOUR(B570)*60+MINUTE(B570),0),"")</f>
        <v/>
      </c>
      <c r="L570" s="17">
        <f>IF(AND(ISNUMBER(A570),A570='الإعدادات'!$B$4),COUNTIFS($A$6:$A$1005,'الإعدادات'!$B$4,$K$6:$K$1005,"&lt;"&amp;K570)+COUNTIFS($A$6:A570,'الإعدادات'!$B$4,$K$6:K570,K570),"")</f>
        <v/>
      </c>
      <c r="M570" s="21">
        <f>IF(AND(C570&amp;""&lt;&gt;"",ISNUMBER(G570)),IF(COUNTIFS($C$6:$C$1005,C570&amp;"",$G$6:$G$1005,"&gt;"&amp;G570)=0,1,0),"")</f>
        <v/>
      </c>
      <c r="N570" s="21">
        <f>IF(AND(C570&amp;""&lt;&gt;"",F570="حضر",ISNUMBER(A570)),IF(COUNTIFS($C$6:$C$1005,C570&amp;"",$F$6:$F$1005,"حضر",$A$6:$A$1005,"&gt;"&amp;A570)=0,1,0),"")</f>
        <v/>
      </c>
    </row>
    <row r="571">
      <c r="A571" s="13" t="n"/>
      <c r="B571" s="20" t="n"/>
      <c r="C571" s="5" t="n"/>
      <c r="D571" s="5" t="n"/>
      <c r="E571" s="15" t="n"/>
      <c r="F571" s="5" t="n"/>
      <c r="G571" s="13" t="n"/>
      <c r="H571" s="6">
        <f>IF(C571&amp;""="","",IFERROR(INDEX('المرضى'!$B$6:$B$205,MATCH(C571&amp;"",'المرضى'!$A$6:$A$205,0))&amp;"","كود غير موجود"))</f>
        <v/>
      </c>
      <c r="I571" s="18">
        <f>IF(D571&amp;""="","",IFERROR(INDEX('الأسعار'!$B$6:$B$25,MATCH(D571&amp;"",'الأسعار'!$A$6:$A$25,0)),"سعر غير موجود"))</f>
        <v/>
      </c>
      <c r="J571" s="18">
        <f>IF(A571&amp;""="","",IF(AND(F571="حضر",ISNUMBER(I571)),I571,0))</f>
        <v/>
      </c>
      <c r="K571" s="17">
        <f>IF(ISNUMBER(A571),IF(ISNUMBER(B571),HOUR(B571)*60+MINUTE(B571),0),"")</f>
        <v/>
      </c>
      <c r="L571" s="17">
        <f>IF(AND(ISNUMBER(A571),A571='الإعدادات'!$B$4),COUNTIFS($A$6:$A$1005,'الإعدادات'!$B$4,$K$6:$K$1005,"&lt;"&amp;K571)+COUNTIFS($A$6:A571,'الإعدادات'!$B$4,$K$6:K571,K571),"")</f>
        <v/>
      </c>
      <c r="M571" s="21">
        <f>IF(AND(C571&amp;""&lt;&gt;"",ISNUMBER(G571)),IF(COUNTIFS($C$6:$C$1005,C571&amp;"",$G$6:$G$1005,"&gt;"&amp;G571)=0,1,0),"")</f>
        <v/>
      </c>
      <c r="N571" s="21">
        <f>IF(AND(C571&amp;""&lt;&gt;"",F571="حضر",ISNUMBER(A571)),IF(COUNTIFS($C$6:$C$1005,C571&amp;"",$F$6:$F$1005,"حضر",$A$6:$A$1005,"&gt;"&amp;A571)=0,1,0),"")</f>
        <v/>
      </c>
    </row>
    <row r="572">
      <c r="A572" s="13" t="n"/>
      <c r="B572" s="20" t="n"/>
      <c r="C572" s="5" t="n"/>
      <c r="D572" s="5" t="n"/>
      <c r="E572" s="15" t="n"/>
      <c r="F572" s="5" t="n"/>
      <c r="G572" s="13" t="n"/>
      <c r="H572" s="6">
        <f>IF(C572&amp;""="","",IFERROR(INDEX('المرضى'!$B$6:$B$205,MATCH(C572&amp;"",'المرضى'!$A$6:$A$205,0))&amp;"","كود غير موجود"))</f>
        <v/>
      </c>
      <c r="I572" s="18">
        <f>IF(D572&amp;""="","",IFERROR(INDEX('الأسعار'!$B$6:$B$25,MATCH(D572&amp;"",'الأسعار'!$A$6:$A$25,0)),"سعر غير موجود"))</f>
        <v/>
      </c>
      <c r="J572" s="18">
        <f>IF(A572&amp;""="","",IF(AND(F572="حضر",ISNUMBER(I572)),I572,0))</f>
        <v/>
      </c>
      <c r="K572" s="17">
        <f>IF(ISNUMBER(A572),IF(ISNUMBER(B572),HOUR(B572)*60+MINUTE(B572),0),"")</f>
        <v/>
      </c>
      <c r="L572" s="17">
        <f>IF(AND(ISNUMBER(A572),A572='الإعدادات'!$B$4),COUNTIFS($A$6:$A$1005,'الإعدادات'!$B$4,$K$6:$K$1005,"&lt;"&amp;K572)+COUNTIFS($A$6:A572,'الإعدادات'!$B$4,$K$6:K572,K572),"")</f>
        <v/>
      </c>
      <c r="M572" s="21">
        <f>IF(AND(C572&amp;""&lt;&gt;"",ISNUMBER(G572)),IF(COUNTIFS($C$6:$C$1005,C572&amp;"",$G$6:$G$1005,"&gt;"&amp;G572)=0,1,0),"")</f>
        <v/>
      </c>
      <c r="N572" s="21">
        <f>IF(AND(C572&amp;""&lt;&gt;"",F572="حضر",ISNUMBER(A572)),IF(COUNTIFS($C$6:$C$1005,C572&amp;"",$F$6:$F$1005,"حضر",$A$6:$A$1005,"&gt;"&amp;A572)=0,1,0),"")</f>
        <v/>
      </c>
    </row>
    <row r="573">
      <c r="A573" s="13" t="n"/>
      <c r="B573" s="20" t="n"/>
      <c r="C573" s="5" t="n"/>
      <c r="D573" s="5" t="n"/>
      <c r="E573" s="15" t="n"/>
      <c r="F573" s="5" t="n"/>
      <c r="G573" s="13" t="n"/>
      <c r="H573" s="6">
        <f>IF(C573&amp;""="","",IFERROR(INDEX('المرضى'!$B$6:$B$205,MATCH(C573&amp;"",'المرضى'!$A$6:$A$205,0))&amp;"","كود غير موجود"))</f>
        <v/>
      </c>
      <c r="I573" s="18">
        <f>IF(D573&amp;""="","",IFERROR(INDEX('الأسعار'!$B$6:$B$25,MATCH(D573&amp;"",'الأسعار'!$A$6:$A$25,0)),"سعر غير موجود"))</f>
        <v/>
      </c>
      <c r="J573" s="18">
        <f>IF(A573&amp;""="","",IF(AND(F573="حضر",ISNUMBER(I573)),I573,0))</f>
        <v/>
      </c>
      <c r="K573" s="17">
        <f>IF(ISNUMBER(A573),IF(ISNUMBER(B573),HOUR(B573)*60+MINUTE(B573),0),"")</f>
        <v/>
      </c>
      <c r="L573" s="17">
        <f>IF(AND(ISNUMBER(A573),A573='الإعدادات'!$B$4),COUNTIFS($A$6:$A$1005,'الإعدادات'!$B$4,$K$6:$K$1005,"&lt;"&amp;K573)+COUNTIFS($A$6:A573,'الإعدادات'!$B$4,$K$6:K573,K573),"")</f>
        <v/>
      </c>
      <c r="M573" s="21">
        <f>IF(AND(C573&amp;""&lt;&gt;"",ISNUMBER(G573)),IF(COUNTIFS($C$6:$C$1005,C573&amp;"",$G$6:$G$1005,"&gt;"&amp;G573)=0,1,0),"")</f>
        <v/>
      </c>
      <c r="N573" s="21">
        <f>IF(AND(C573&amp;""&lt;&gt;"",F573="حضر",ISNUMBER(A573)),IF(COUNTIFS($C$6:$C$1005,C573&amp;"",$F$6:$F$1005,"حضر",$A$6:$A$1005,"&gt;"&amp;A573)=0,1,0),"")</f>
        <v/>
      </c>
    </row>
    <row r="574">
      <c r="A574" s="13" t="n"/>
      <c r="B574" s="20" t="n"/>
      <c r="C574" s="5" t="n"/>
      <c r="D574" s="5" t="n"/>
      <c r="E574" s="15" t="n"/>
      <c r="F574" s="5" t="n"/>
      <c r="G574" s="13" t="n"/>
      <c r="H574" s="6">
        <f>IF(C574&amp;""="","",IFERROR(INDEX('المرضى'!$B$6:$B$205,MATCH(C574&amp;"",'المرضى'!$A$6:$A$205,0))&amp;"","كود غير موجود"))</f>
        <v/>
      </c>
      <c r="I574" s="18">
        <f>IF(D574&amp;""="","",IFERROR(INDEX('الأسعار'!$B$6:$B$25,MATCH(D574&amp;"",'الأسعار'!$A$6:$A$25,0)),"سعر غير موجود"))</f>
        <v/>
      </c>
      <c r="J574" s="18">
        <f>IF(A574&amp;""="","",IF(AND(F574="حضر",ISNUMBER(I574)),I574,0))</f>
        <v/>
      </c>
      <c r="K574" s="17">
        <f>IF(ISNUMBER(A574),IF(ISNUMBER(B574),HOUR(B574)*60+MINUTE(B574),0),"")</f>
        <v/>
      </c>
      <c r="L574" s="17">
        <f>IF(AND(ISNUMBER(A574),A574='الإعدادات'!$B$4),COUNTIFS($A$6:$A$1005,'الإعدادات'!$B$4,$K$6:$K$1005,"&lt;"&amp;K574)+COUNTIFS($A$6:A574,'الإعدادات'!$B$4,$K$6:K574,K574),"")</f>
        <v/>
      </c>
      <c r="M574" s="21">
        <f>IF(AND(C574&amp;""&lt;&gt;"",ISNUMBER(G574)),IF(COUNTIFS($C$6:$C$1005,C574&amp;"",$G$6:$G$1005,"&gt;"&amp;G574)=0,1,0),"")</f>
        <v/>
      </c>
      <c r="N574" s="21">
        <f>IF(AND(C574&amp;""&lt;&gt;"",F574="حضر",ISNUMBER(A574)),IF(COUNTIFS($C$6:$C$1005,C574&amp;"",$F$6:$F$1005,"حضر",$A$6:$A$1005,"&gt;"&amp;A574)=0,1,0),"")</f>
        <v/>
      </c>
    </row>
    <row r="575">
      <c r="A575" s="13" t="n"/>
      <c r="B575" s="20" t="n"/>
      <c r="C575" s="5" t="n"/>
      <c r="D575" s="5" t="n"/>
      <c r="E575" s="15" t="n"/>
      <c r="F575" s="5" t="n"/>
      <c r="G575" s="13" t="n"/>
      <c r="H575" s="6">
        <f>IF(C575&amp;""="","",IFERROR(INDEX('المرضى'!$B$6:$B$205,MATCH(C575&amp;"",'المرضى'!$A$6:$A$205,0))&amp;"","كود غير موجود"))</f>
        <v/>
      </c>
      <c r="I575" s="18">
        <f>IF(D575&amp;""="","",IFERROR(INDEX('الأسعار'!$B$6:$B$25,MATCH(D575&amp;"",'الأسعار'!$A$6:$A$25,0)),"سعر غير موجود"))</f>
        <v/>
      </c>
      <c r="J575" s="18">
        <f>IF(A575&amp;""="","",IF(AND(F575="حضر",ISNUMBER(I575)),I575,0))</f>
        <v/>
      </c>
      <c r="K575" s="17">
        <f>IF(ISNUMBER(A575),IF(ISNUMBER(B575),HOUR(B575)*60+MINUTE(B575),0),"")</f>
        <v/>
      </c>
      <c r="L575" s="17">
        <f>IF(AND(ISNUMBER(A575),A575='الإعدادات'!$B$4),COUNTIFS($A$6:$A$1005,'الإعدادات'!$B$4,$K$6:$K$1005,"&lt;"&amp;K575)+COUNTIFS($A$6:A575,'الإعدادات'!$B$4,$K$6:K575,K575),"")</f>
        <v/>
      </c>
      <c r="M575" s="21">
        <f>IF(AND(C575&amp;""&lt;&gt;"",ISNUMBER(G575)),IF(COUNTIFS($C$6:$C$1005,C575&amp;"",$G$6:$G$1005,"&gt;"&amp;G575)=0,1,0),"")</f>
        <v/>
      </c>
      <c r="N575" s="21">
        <f>IF(AND(C575&amp;""&lt;&gt;"",F575="حضر",ISNUMBER(A575)),IF(COUNTIFS($C$6:$C$1005,C575&amp;"",$F$6:$F$1005,"حضر",$A$6:$A$1005,"&gt;"&amp;A575)=0,1,0),"")</f>
        <v/>
      </c>
    </row>
    <row r="576">
      <c r="A576" s="13" t="n"/>
      <c r="B576" s="20" t="n"/>
      <c r="C576" s="5" t="n"/>
      <c r="D576" s="5" t="n"/>
      <c r="E576" s="15" t="n"/>
      <c r="F576" s="5" t="n"/>
      <c r="G576" s="13" t="n"/>
      <c r="H576" s="6">
        <f>IF(C576&amp;""="","",IFERROR(INDEX('المرضى'!$B$6:$B$205,MATCH(C576&amp;"",'المرضى'!$A$6:$A$205,0))&amp;"","كود غير موجود"))</f>
        <v/>
      </c>
      <c r="I576" s="18">
        <f>IF(D576&amp;""="","",IFERROR(INDEX('الأسعار'!$B$6:$B$25,MATCH(D576&amp;"",'الأسعار'!$A$6:$A$25,0)),"سعر غير موجود"))</f>
        <v/>
      </c>
      <c r="J576" s="18">
        <f>IF(A576&amp;""="","",IF(AND(F576="حضر",ISNUMBER(I576)),I576,0))</f>
        <v/>
      </c>
      <c r="K576" s="17">
        <f>IF(ISNUMBER(A576),IF(ISNUMBER(B576),HOUR(B576)*60+MINUTE(B576),0),"")</f>
        <v/>
      </c>
      <c r="L576" s="17">
        <f>IF(AND(ISNUMBER(A576),A576='الإعدادات'!$B$4),COUNTIFS($A$6:$A$1005,'الإعدادات'!$B$4,$K$6:$K$1005,"&lt;"&amp;K576)+COUNTIFS($A$6:A576,'الإعدادات'!$B$4,$K$6:K576,K576),"")</f>
        <v/>
      </c>
      <c r="M576" s="21">
        <f>IF(AND(C576&amp;""&lt;&gt;"",ISNUMBER(G576)),IF(COUNTIFS($C$6:$C$1005,C576&amp;"",$G$6:$G$1005,"&gt;"&amp;G576)=0,1,0),"")</f>
        <v/>
      </c>
      <c r="N576" s="21">
        <f>IF(AND(C576&amp;""&lt;&gt;"",F576="حضر",ISNUMBER(A576)),IF(COUNTIFS($C$6:$C$1005,C576&amp;"",$F$6:$F$1005,"حضر",$A$6:$A$1005,"&gt;"&amp;A576)=0,1,0),"")</f>
        <v/>
      </c>
    </row>
    <row r="577">
      <c r="A577" s="13" t="n"/>
      <c r="B577" s="20" t="n"/>
      <c r="C577" s="5" t="n"/>
      <c r="D577" s="5" t="n"/>
      <c r="E577" s="15" t="n"/>
      <c r="F577" s="5" t="n"/>
      <c r="G577" s="13" t="n"/>
      <c r="H577" s="6">
        <f>IF(C577&amp;""="","",IFERROR(INDEX('المرضى'!$B$6:$B$205,MATCH(C577&amp;"",'المرضى'!$A$6:$A$205,0))&amp;"","كود غير موجود"))</f>
        <v/>
      </c>
      <c r="I577" s="18">
        <f>IF(D577&amp;""="","",IFERROR(INDEX('الأسعار'!$B$6:$B$25,MATCH(D577&amp;"",'الأسعار'!$A$6:$A$25,0)),"سعر غير موجود"))</f>
        <v/>
      </c>
      <c r="J577" s="18">
        <f>IF(A577&amp;""="","",IF(AND(F577="حضر",ISNUMBER(I577)),I577,0))</f>
        <v/>
      </c>
      <c r="K577" s="17">
        <f>IF(ISNUMBER(A577),IF(ISNUMBER(B577),HOUR(B577)*60+MINUTE(B577),0),"")</f>
        <v/>
      </c>
      <c r="L577" s="17">
        <f>IF(AND(ISNUMBER(A577),A577='الإعدادات'!$B$4),COUNTIFS($A$6:$A$1005,'الإعدادات'!$B$4,$K$6:$K$1005,"&lt;"&amp;K577)+COUNTIFS($A$6:A577,'الإعدادات'!$B$4,$K$6:K577,K577),"")</f>
        <v/>
      </c>
      <c r="M577" s="21">
        <f>IF(AND(C577&amp;""&lt;&gt;"",ISNUMBER(G577)),IF(COUNTIFS($C$6:$C$1005,C577&amp;"",$G$6:$G$1005,"&gt;"&amp;G577)=0,1,0),"")</f>
        <v/>
      </c>
      <c r="N577" s="21">
        <f>IF(AND(C577&amp;""&lt;&gt;"",F577="حضر",ISNUMBER(A577)),IF(COUNTIFS($C$6:$C$1005,C577&amp;"",$F$6:$F$1005,"حضر",$A$6:$A$1005,"&gt;"&amp;A577)=0,1,0),"")</f>
        <v/>
      </c>
    </row>
    <row r="578">
      <c r="A578" s="13" t="n"/>
      <c r="B578" s="20" t="n"/>
      <c r="C578" s="5" t="n"/>
      <c r="D578" s="5" t="n"/>
      <c r="E578" s="15" t="n"/>
      <c r="F578" s="5" t="n"/>
      <c r="G578" s="13" t="n"/>
      <c r="H578" s="6">
        <f>IF(C578&amp;""="","",IFERROR(INDEX('المرضى'!$B$6:$B$205,MATCH(C578&amp;"",'المرضى'!$A$6:$A$205,0))&amp;"","كود غير موجود"))</f>
        <v/>
      </c>
      <c r="I578" s="18">
        <f>IF(D578&amp;""="","",IFERROR(INDEX('الأسعار'!$B$6:$B$25,MATCH(D578&amp;"",'الأسعار'!$A$6:$A$25,0)),"سعر غير موجود"))</f>
        <v/>
      </c>
      <c r="J578" s="18">
        <f>IF(A578&amp;""="","",IF(AND(F578="حضر",ISNUMBER(I578)),I578,0))</f>
        <v/>
      </c>
      <c r="K578" s="17">
        <f>IF(ISNUMBER(A578),IF(ISNUMBER(B578),HOUR(B578)*60+MINUTE(B578),0),"")</f>
        <v/>
      </c>
      <c r="L578" s="17">
        <f>IF(AND(ISNUMBER(A578),A578='الإعدادات'!$B$4),COUNTIFS($A$6:$A$1005,'الإعدادات'!$B$4,$K$6:$K$1005,"&lt;"&amp;K578)+COUNTIFS($A$6:A578,'الإعدادات'!$B$4,$K$6:K578,K578),"")</f>
        <v/>
      </c>
      <c r="M578" s="21">
        <f>IF(AND(C578&amp;""&lt;&gt;"",ISNUMBER(G578)),IF(COUNTIFS($C$6:$C$1005,C578&amp;"",$G$6:$G$1005,"&gt;"&amp;G578)=0,1,0),"")</f>
        <v/>
      </c>
      <c r="N578" s="21">
        <f>IF(AND(C578&amp;""&lt;&gt;"",F578="حضر",ISNUMBER(A578)),IF(COUNTIFS($C$6:$C$1005,C578&amp;"",$F$6:$F$1005,"حضر",$A$6:$A$1005,"&gt;"&amp;A578)=0,1,0),"")</f>
        <v/>
      </c>
    </row>
    <row r="579">
      <c r="A579" s="13" t="n"/>
      <c r="B579" s="20" t="n"/>
      <c r="C579" s="5" t="n"/>
      <c r="D579" s="5" t="n"/>
      <c r="E579" s="15" t="n"/>
      <c r="F579" s="5" t="n"/>
      <c r="G579" s="13" t="n"/>
      <c r="H579" s="6">
        <f>IF(C579&amp;""="","",IFERROR(INDEX('المرضى'!$B$6:$B$205,MATCH(C579&amp;"",'المرضى'!$A$6:$A$205,0))&amp;"","كود غير موجود"))</f>
        <v/>
      </c>
      <c r="I579" s="18">
        <f>IF(D579&amp;""="","",IFERROR(INDEX('الأسعار'!$B$6:$B$25,MATCH(D579&amp;"",'الأسعار'!$A$6:$A$25,0)),"سعر غير موجود"))</f>
        <v/>
      </c>
      <c r="J579" s="18">
        <f>IF(A579&amp;""="","",IF(AND(F579="حضر",ISNUMBER(I579)),I579,0))</f>
        <v/>
      </c>
      <c r="K579" s="17">
        <f>IF(ISNUMBER(A579),IF(ISNUMBER(B579),HOUR(B579)*60+MINUTE(B579),0),"")</f>
        <v/>
      </c>
      <c r="L579" s="17">
        <f>IF(AND(ISNUMBER(A579),A579='الإعدادات'!$B$4),COUNTIFS($A$6:$A$1005,'الإعدادات'!$B$4,$K$6:$K$1005,"&lt;"&amp;K579)+COUNTIFS($A$6:A579,'الإعدادات'!$B$4,$K$6:K579,K579),"")</f>
        <v/>
      </c>
      <c r="M579" s="21">
        <f>IF(AND(C579&amp;""&lt;&gt;"",ISNUMBER(G579)),IF(COUNTIFS($C$6:$C$1005,C579&amp;"",$G$6:$G$1005,"&gt;"&amp;G579)=0,1,0),"")</f>
        <v/>
      </c>
      <c r="N579" s="21">
        <f>IF(AND(C579&amp;""&lt;&gt;"",F579="حضر",ISNUMBER(A579)),IF(COUNTIFS($C$6:$C$1005,C579&amp;"",$F$6:$F$1005,"حضر",$A$6:$A$1005,"&gt;"&amp;A579)=0,1,0),"")</f>
        <v/>
      </c>
    </row>
    <row r="580">
      <c r="A580" s="13" t="n"/>
      <c r="B580" s="20" t="n"/>
      <c r="C580" s="5" t="n"/>
      <c r="D580" s="5" t="n"/>
      <c r="E580" s="15" t="n"/>
      <c r="F580" s="5" t="n"/>
      <c r="G580" s="13" t="n"/>
      <c r="H580" s="6">
        <f>IF(C580&amp;""="","",IFERROR(INDEX('المرضى'!$B$6:$B$205,MATCH(C580&amp;"",'المرضى'!$A$6:$A$205,0))&amp;"","كود غير موجود"))</f>
        <v/>
      </c>
      <c r="I580" s="18">
        <f>IF(D580&amp;""="","",IFERROR(INDEX('الأسعار'!$B$6:$B$25,MATCH(D580&amp;"",'الأسعار'!$A$6:$A$25,0)),"سعر غير موجود"))</f>
        <v/>
      </c>
      <c r="J580" s="18">
        <f>IF(A580&amp;""="","",IF(AND(F580="حضر",ISNUMBER(I580)),I580,0))</f>
        <v/>
      </c>
      <c r="K580" s="17">
        <f>IF(ISNUMBER(A580),IF(ISNUMBER(B580),HOUR(B580)*60+MINUTE(B580),0),"")</f>
        <v/>
      </c>
      <c r="L580" s="17">
        <f>IF(AND(ISNUMBER(A580),A580='الإعدادات'!$B$4),COUNTIFS($A$6:$A$1005,'الإعدادات'!$B$4,$K$6:$K$1005,"&lt;"&amp;K580)+COUNTIFS($A$6:A580,'الإعدادات'!$B$4,$K$6:K580,K580),"")</f>
        <v/>
      </c>
      <c r="M580" s="21">
        <f>IF(AND(C580&amp;""&lt;&gt;"",ISNUMBER(G580)),IF(COUNTIFS($C$6:$C$1005,C580&amp;"",$G$6:$G$1005,"&gt;"&amp;G580)=0,1,0),"")</f>
        <v/>
      </c>
      <c r="N580" s="21">
        <f>IF(AND(C580&amp;""&lt;&gt;"",F580="حضر",ISNUMBER(A580)),IF(COUNTIFS($C$6:$C$1005,C580&amp;"",$F$6:$F$1005,"حضر",$A$6:$A$1005,"&gt;"&amp;A580)=0,1,0),"")</f>
        <v/>
      </c>
    </row>
    <row r="581">
      <c r="A581" s="13" t="n"/>
      <c r="B581" s="20" t="n"/>
      <c r="C581" s="5" t="n"/>
      <c r="D581" s="5" t="n"/>
      <c r="E581" s="15" t="n"/>
      <c r="F581" s="5" t="n"/>
      <c r="G581" s="13" t="n"/>
      <c r="H581" s="6">
        <f>IF(C581&amp;""="","",IFERROR(INDEX('المرضى'!$B$6:$B$205,MATCH(C581&amp;"",'المرضى'!$A$6:$A$205,0))&amp;"","كود غير موجود"))</f>
        <v/>
      </c>
      <c r="I581" s="18">
        <f>IF(D581&amp;""="","",IFERROR(INDEX('الأسعار'!$B$6:$B$25,MATCH(D581&amp;"",'الأسعار'!$A$6:$A$25,0)),"سعر غير موجود"))</f>
        <v/>
      </c>
      <c r="J581" s="18">
        <f>IF(A581&amp;""="","",IF(AND(F581="حضر",ISNUMBER(I581)),I581,0))</f>
        <v/>
      </c>
      <c r="K581" s="17">
        <f>IF(ISNUMBER(A581),IF(ISNUMBER(B581),HOUR(B581)*60+MINUTE(B581),0),"")</f>
        <v/>
      </c>
      <c r="L581" s="17">
        <f>IF(AND(ISNUMBER(A581),A581='الإعدادات'!$B$4),COUNTIFS($A$6:$A$1005,'الإعدادات'!$B$4,$K$6:$K$1005,"&lt;"&amp;K581)+COUNTIFS($A$6:A581,'الإعدادات'!$B$4,$K$6:K581,K581),"")</f>
        <v/>
      </c>
      <c r="M581" s="21">
        <f>IF(AND(C581&amp;""&lt;&gt;"",ISNUMBER(G581)),IF(COUNTIFS($C$6:$C$1005,C581&amp;"",$G$6:$G$1005,"&gt;"&amp;G581)=0,1,0),"")</f>
        <v/>
      </c>
      <c r="N581" s="21">
        <f>IF(AND(C581&amp;""&lt;&gt;"",F581="حضر",ISNUMBER(A581)),IF(COUNTIFS($C$6:$C$1005,C581&amp;"",$F$6:$F$1005,"حضر",$A$6:$A$1005,"&gt;"&amp;A581)=0,1,0),"")</f>
        <v/>
      </c>
    </row>
    <row r="582">
      <c r="A582" s="13" t="n"/>
      <c r="B582" s="20" t="n"/>
      <c r="C582" s="5" t="n"/>
      <c r="D582" s="5" t="n"/>
      <c r="E582" s="15" t="n"/>
      <c r="F582" s="5" t="n"/>
      <c r="G582" s="13" t="n"/>
      <c r="H582" s="6">
        <f>IF(C582&amp;""="","",IFERROR(INDEX('المرضى'!$B$6:$B$205,MATCH(C582&amp;"",'المرضى'!$A$6:$A$205,0))&amp;"","كود غير موجود"))</f>
        <v/>
      </c>
      <c r="I582" s="18">
        <f>IF(D582&amp;""="","",IFERROR(INDEX('الأسعار'!$B$6:$B$25,MATCH(D582&amp;"",'الأسعار'!$A$6:$A$25,0)),"سعر غير موجود"))</f>
        <v/>
      </c>
      <c r="J582" s="18">
        <f>IF(A582&amp;""="","",IF(AND(F582="حضر",ISNUMBER(I582)),I582,0))</f>
        <v/>
      </c>
      <c r="K582" s="17">
        <f>IF(ISNUMBER(A582),IF(ISNUMBER(B582),HOUR(B582)*60+MINUTE(B582),0),"")</f>
        <v/>
      </c>
      <c r="L582" s="17">
        <f>IF(AND(ISNUMBER(A582),A582='الإعدادات'!$B$4),COUNTIFS($A$6:$A$1005,'الإعدادات'!$B$4,$K$6:$K$1005,"&lt;"&amp;K582)+COUNTIFS($A$6:A582,'الإعدادات'!$B$4,$K$6:K582,K582),"")</f>
        <v/>
      </c>
      <c r="M582" s="21">
        <f>IF(AND(C582&amp;""&lt;&gt;"",ISNUMBER(G582)),IF(COUNTIFS($C$6:$C$1005,C582&amp;"",$G$6:$G$1005,"&gt;"&amp;G582)=0,1,0),"")</f>
        <v/>
      </c>
      <c r="N582" s="21">
        <f>IF(AND(C582&amp;""&lt;&gt;"",F582="حضر",ISNUMBER(A582)),IF(COUNTIFS($C$6:$C$1005,C582&amp;"",$F$6:$F$1005,"حضر",$A$6:$A$1005,"&gt;"&amp;A582)=0,1,0),"")</f>
        <v/>
      </c>
    </row>
    <row r="583">
      <c r="A583" s="13" t="n"/>
      <c r="B583" s="20" t="n"/>
      <c r="C583" s="5" t="n"/>
      <c r="D583" s="5" t="n"/>
      <c r="E583" s="15" t="n"/>
      <c r="F583" s="5" t="n"/>
      <c r="G583" s="13" t="n"/>
      <c r="H583" s="6">
        <f>IF(C583&amp;""="","",IFERROR(INDEX('المرضى'!$B$6:$B$205,MATCH(C583&amp;"",'المرضى'!$A$6:$A$205,0))&amp;"","كود غير موجود"))</f>
        <v/>
      </c>
      <c r="I583" s="18">
        <f>IF(D583&amp;""="","",IFERROR(INDEX('الأسعار'!$B$6:$B$25,MATCH(D583&amp;"",'الأسعار'!$A$6:$A$25,0)),"سعر غير موجود"))</f>
        <v/>
      </c>
      <c r="J583" s="18">
        <f>IF(A583&amp;""="","",IF(AND(F583="حضر",ISNUMBER(I583)),I583,0))</f>
        <v/>
      </c>
      <c r="K583" s="17">
        <f>IF(ISNUMBER(A583),IF(ISNUMBER(B583),HOUR(B583)*60+MINUTE(B583),0),"")</f>
        <v/>
      </c>
      <c r="L583" s="17">
        <f>IF(AND(ISNUMBER(A583),A583='الإعدادات'!$B$4),COUNTIFS($A$6:$A$1005,'الإعدادات'!$B$4,$K$6:$K$1005,"&lt;"&amp;K583)+COUNTIFS($A$6:A583,'الإعدادات'!$B$4,$K$6:K583,K583),"")</f>
        <v/>
      </c>
      <c r="M583" s="21">
        <f>IF(AND(C583&amp;""&lt;&gt;"",ISNUMBER(G583)),IF(COUNTIFS($C$6:$C$1005,C583&amp;"",$G$6:$G$1005,"&gt;"&amp;G583)=0,1,0),"")</f>
        <v/>
      </c>
      <c r="N583" s="21">
        <f>IF(AND(C583&amp;""&lt;&gt;"",F583="حضر",ISNUMBER(A583)),IF(COUNTIFS($C$6:$C$1005,C583&amp;"",$F$6:$F$1005,"حضر",$A$6:$A$1005,"&gt;"&amp;A583)=0,1,0),"")</f>
        <v/>
      </c>
    </row>
    <row r="584">
      <c r="A584" s="13" t="n"/>
      <c r="B584" s="20" t="n"/>
      <c r="C584" s="5" t="n"/>
      <c r="D584" s="5" t="n"/>
      <c r="E584" s="15" t="n"/>
      <c r="F584" s="5" t="n"/>
      <c r="G584" s="13" t="n"/>
      <c r="H584" s="6">
        <f>IF(C584&amp;""="","",IFERROR(INDEX('المرضى'!$B$6:$B$205,MATCH(C584&amp;"",'المرضى'!$A$6:$A$205,0))&amp;"","كود غير موجود"))</f>
        <v/>
      </c>
      <c r="I584" s="18">
        <f>IF(D584&amp;""="","",IFERROR(INDEX('الأسعار'!$B$6:$B$25,MATCH(D584&amp;"",'الأسعار'!$A$6:$A$25,0)),"سعر غير موجود"))</f>
        <v/>
      </c>
      <c r="J584" s="18">
        <f>IF(A584&amp;""="","",IF(AND(F584="حضر",ISNUMBER(I584)),I584,0))</f>
        <v/>
      </c>
      <c r="K584" s="17">
        <f>IF(ISNUMBER(A584),IF(ISNUMBER(B584),HOUR(B584)*60+MINUTE(B584),0),"")</f>
        <v/>
      </c>
      <c r="L584" s="17">
        <f>IF(AND(ISNUMBER(A584),A584='الإعدادات'!$B$4),COUNTIFS($A$6:$A$1005,'الإعدادات'!$B$4,$K$6:$K$1005,"&lt;"&amp;K584)+COUNTIFS($A$6:A584,'الإعدادات'!$B$4,$K$6:K584,K584),"")</f>
        <v/>
      </c>
      <c r="M584" s="21">
        <f>IF(AND(C584&amp;""&lt;&gt;"",ISNUMBER(G584)),IF(COUNTIFS($C$6:$C$1005,C584&amp;"",$G$6:$G$1005,"&gt;"&amp;G584)=0,1,0),"")</f>
        <v/>
      </c>
      <c r="N584" s="21">
        <f>IF(AND(C584&amp;""&lt;&gt;"",F584="حضر",ISNUMBER(A584)),IF(COUNTIFS($C$6:$C$1005,C584&amp;"",$F$6:$F$1005,"حضر",$A$6:$A$1005,"&gt;"&amp;A584)=0,1,0),"")</f>
        <v/>
      </c>
    </row>
    <row r="585">
      <c r="A585" s="13" t="n"/>
      <c r="B585" s="20" t="n"/>
      <c r="C585" s="5" t="n"/>
      <c r="D585" s="5" t="n"/>
      <c r="E585" s="15" t="n"/>
      <c r="F585" s="5" t="n"/>
      <c r="G585" s="13" t="n"/>
      <c r="H585" s="6">
        <f>IF(C585&amp;""="","",IFERROR(INDEX('المرضى'!$B$6:$B$205,MATCH(C585&amp;"",'المرضى'!$A$6:$A$205,0))&amp;"","كود غير موجود"))</f>
        <v/>
      </c>
      <c r="I585" s="18">
        <f>IF(D585&amp;""="","",IFERROR(INDEX('الأسعار'!$B$6:$B$25,MATCH(D585&amp;"",'الأسعار'!$A$6:$A$25,0)),"سعر غير موجود"))</f>
        <v/>
      </c>
      <c r="J585" s="18">
        <f>IF(A585&amp;""="","",IF(AND(F585="حضر",ISNUMBER(I585)),I585,0))</f>
        <v/>
      </c>
      <c r="K585" s="17">
        <f>IF(ISNUMBER(A585),IF(ISNUMBER(B585),HOUR(B585)*60+MINUTE(B585),0),"")</f>
        <v/>
      </c>
      <c r="L585" s="17">
        <f>IF(AND(ISNUMBER(A585),A585='الإعدادات'!$B$4),COUNTIFS($A$6:$A$1005,'الإعدادات'!$B$4,$K$6:$K$1005,"&lt;"&amp;K585)+COUNTIFS($A$6:A585,'الإعدادات'!$B$4,$K$6:K585,K585),"")</f>
        <v/>
      </c>
      <c r="M585" s="21">
        <f>IF(AND(C585&amp;""&lt;&gt;"",ISNUMBER(G585)),IF(COUNTIFS($C$6:$C$1005,C585&amp;"",$G$6:$G$1005,"&gt;"&amp;G585)=0,1,0),"")</f>
        <v/>
      </c>
      <c r="N585" s="21">
        <f>IF(AND(C585&amp;""&lt;&gt;"",F585="حضر",ISNUMBER(A585)),IF(COUNTIFS($C$6:$C$1005,C585&amp;"",$F$6:$F$1005,"حضر",$A$6:$A$1005,"&gt;"&amp;A585)=0,1,0),"")</f>
        <v/>
      </c>
    </row>
    <row r="586">
      <c r="A586" s="13" t="n"/>
      <c r="B586" s="20" t="n"/>
      <c r="C586" s="5" t="n"/>
      <c r="D586" s="5" t="n"/>
      <c r="E586" s="15" t="n"/>
      <c r="F586" s="5" t="n"/>
      <c r="G586" s="13" t="n"/>
      <c r="H586" s="6">
        <f>IF(C586&amp;""="","",IFERROR(INDEX('المرضى'!$B$6:$B$205,MATCH(C586&amp;"",'المرضى'!$A$6:$A$205,0))&amp;"","كود غير موجود"))</f>
        <v/>
      </c>
      <c r="I586" s="18">
        <f>IF(D586&amp;""="","",IFERROR(INDEX('الأسعار'!$B$6:$B$25,MATCH(D586&amp;"",'الأسعار'!$A$6:$A$25,0)),"سعر غير موجود"))</f>
        <v/>
      </c>
      <c r="J586" s="18">
        <f>IF(A586&amp;""="","",IF(AND(F586="حضر",ISNUMBER(I586)),I586,0))</f>
        <v/>
      </c>
      <c r="K586" s="17">
        <f>IF(ISNUMBER(A586),IF(ISNUMBER(B586),HOUR(B586)*60+MINUTE(B586),0),"")</f>
        <v/>
      </c>
      <c r="L586" s="17">
        <f>IF(AND(ISNUMBER(A586),A586='الإعدادات'!$B$4),COUNTIFS($A$6:$A$1005,'الإعدادات'!$B$4,$K$6:$K$1005,"&lt;"&amp;K586)+COUNTIFS($A$6:A586,'الإعدادات'!$B$4,$K$6:K586,K586),"")</f>
        <v/>
      </c>
      <c r="M586" s="21">
        <f>IF(AND(C586&amp;""&lt;&gt;"",ISNUMBER(G586)),IF(COUNTIFS($C$6:$C$1005,C586&amp;"",$G$6:$G$1005,"&gt;"&amp;G586)=0,1,0),"")</f>
        <v/>
      </c>
      <c r="N586" s="21">
        <f>IF(AND(C586&amp;""&lt;&gt;"",F586="حضر",ISNUMBER(A586)),IF(COUNTIFS($C$6:$C$1005,C586&amp;"",$F$6:$F$1005,"حضر",$A$6:$A$1005,"&gt;"&amp;A586)=0,1,0),"")</f>
        <v/>
      </c>
    </row>
    <row r="587">
      <c r="A587" s="13" t="n"/>
      <c r="B587" s="20" t="n"/>
      <c r="C587" s="5" t="n"/>
      <c r="D587" s="5" t="n"/>
      <c r="E587" s="15" t="n"/>
      <c r="F587" s="5" t="n"/>
      <c r="G587" s="13" t="n"/>
      <c r="H587" s="6">
        <f>IF(C587&amp;""="","",IFERROR(INDEX('المرضى'!$B$6:$B$205,MATCH(C587&amp;"",'المرضى'!$A$6:$A$205,0))&amp;"","كود غير موجود"))</f>
        <v/>
      </c>
      <c r="I587" s="18">
        <f>IF(D587&amp;""="","",IFERROR(INDEX('الأسعار'!$B$6:$B$25,MATCH(D587&amp;"",'الأسعار'!$A$6:$A$25,0)),"سعر غير موجود"))</f>
        <v/>
      </c>
      <c r="J587" s="18">
        <f>IF(A587&amp;""="","",IF(AND(F587="حضر",ISNUMBER(I587)),I587,0))</f>
        <v/>
      </c>
      <c r="K587" s="17">
        <f>IF(ISNUMBER(A587),IF(ISNUMBER(B587),HOUR(B587)*60+MINUTE(B587),0),"")</f>
        <v/>
      </c>
      <c r="L587" s="17">
        <f>IF(AND(ISNUMBER(A587),A587='الإعدادات'!$B$4),COUNTIFS($A$6:$A$1005,'الإعدادات'!$B$4,$K$6:$K$1005,"&lt;"&amp;K587)+COUNTIFS($A$6:A587,'الإعدادات'!$B$4,$K$6:K587,K587),"")</f>
        <v/>
      </c>
      <c r="M587" s="21">
        <f>IF(AND(C587&amp;""&lt;&gt;"",ISNUMBER(G587)),IF(COUNTIFS($C$6:$C$1005,C587&amp;"",$G$6:$G$1005,"&gt;"&amp;G587)=0,1,0),"")</f>
        <v/>
      </c>
      <c r="N587" s="21">
        <f>IF(AND(C587&amp;""&lt;&gt;"",F587="حضر",ISNUMBER(A587)),IF(COUNTIFS($C$6:$C$1005,C587&amp;"",$F$6:$F$1005,"حضر",$A$6:$A$1005,"&gt;"&amp;A587)=0,1,0),"")</f>
        <v/>
      </c>
    </row>
    <row r="588">
      <c r="A588" s="13" t="n"/>
      <c r="B588" s="20" t="n"/>
      <c r="C588" s="5" t="n"/>
      <c r="D588" s="5" t="n"/>
      <c r="E588" s="15" t="n"/>
      <c r="F588" s="5" t="n"/>
      <c r="G588" s="13" t="n"/>
      <c r="H588" s="6">
        <f>IF(C588&amp;""="","",IFERROR(INDEX('المرضى'!$B$6:$B$205,MATCH(C588&amp;"",'المرضى'!$A$6:$A$205,0))&amp;"","كود غير موجود"))</f>
        <v/>
      </c>
      <c r="I588" s="18">
        <f>IF(D588&amp;""="","",IFERROR(INDEX('الأسعار'!$B$6:$B$25,MATCH(D588&amp;"",'الأسعار'!$A$6:$A$25,0)),"سعر غير موجود"))</f>
        <v/>
      </c>
      <c r="J588" s="18">
        <f>IF(A588&amp;""="","",IF(AND(F588="حضر",ISNUMBER(I588)),I588,0))</f>
        <v/>
      </c>
      <c r="K588" s="17">
        <f>IF(ISNUMBER(A588),IF(ISNUMBER(B588),HOUR(B588)*60+MINUTE(B588),0),"")</f>
        <v/>
      </c>
      <c r="L588" s="17">
        <f>IF(AND(ISNUMBER(A588),A588='الإعدادات'!$B$4),COUNTIFS($A$6:$A$1005,'الإعدادات'!$B$4,$K$6:$K$1005,"&lt;"&amp;K588)+COUNTIFS($A$6:A588,'الإعدادات'!$B$4,$K$6:K588,K588),"")</f>
        <v/>
      </c>
      <c r="M588" s="21">
        <f>IF(AND(C588&amp;""&lt;&gt;"",ISNUMBER(G588)),IF(COUNTIFS($C$6:$C$1005,C588&amp;"",$G$6:$G$1005,"&gt;"&amp;G588)=0,1,0),"")</f>
        <v/>
      </c>
      <c r="N588" s="21">
        <f>IF(AND(C588&amp;""&lt;&gt;"",F588="حضر",ISNUMBER(A588)),IF(COUNTIFS($C$6:$C$1005,C588&amp;"",$F$6:$F$1005,"حضر",$A$6:$A$1005,"&gt;"&amp;A588)=0,1,0),"")</f>
        <v/>
      </c>
    </row>
    <row r="589">
      <c r="A589" s="13" t="n"/>
      <c r="B589" s="20" t="n"/>
      <c r="C589" s="5" t="n"/>
      <c r="D589" s="5" t="n"/>
      <c r="E589" s="15" t="n"/>
      <c r="F589" s="5" t="n"/>
      <c r="G589" s="13" t="n"/>
      <c r="H589" s="6">
        <f>IF(C589&amp;""="","",IFERROR(INDEX('المرضى'!$B$6:$B$205,MATCH(C589&amp;"",'المرضى'!$A$6:$A$205,0))&amp;"","كود غير موجود"))</f>
        <v/>
      </c>
      <c r="I589" s="18">
        <f>IF(D589&amp;""="","",IFERROR(INDEX('الأسعار'!$B$6:$B$25,MATCH(D589&amp;"",'الأسعار'!$A$6:$A$25,0)),"سعر غير موجود"))</f>
        <v/>
      </c>
      <c r="J589" s="18">
        <f>IF(A589&amp;""="","",IF(AND(F589="حضر",ISNUMBER(I589)),I589,0))</f>
        <v/>
      </c>
      <c r="K589" s="17">
        <f>IF(ISNUMBER(A589),IF(ISNUMBER(B589),HOUR(B589)*60+MINUTE(B589),0),"")</f>
        <v/>
      </c>
      <c r="L589" s="17">
        <f>IF(AND(ISNUMBER(A589),A589='الإعدادات'!$B$4),COUNTIFS($A$6:$A$1005,'الإعدادات'!$B$4,$K$6:$K$1005,"&lt;"&amp;K589)+COUNTIFS($A$6:A589,'الإعدادات'!$B$4,$K$6:K589,K589),"")</f>
        <v/>
      </c>
      <c r="M589" s="21">
        <f>IF(AND(C589&amp;""&lt;&gt;"",ISNUMBER(G589)),IF(COUNTIFS($C$6:$C$1005,C589&amp;"",$G$6:$G$1005,"&gt;"&amp;G589)=0,1,0),"")</f>
        <v/>
      </c>
      <c r="N589" s="21">
        <f>IF(AND(C589&amp;""&lt;&gt;"",F589="حضر",ISNUMBER(A589)),IF(COUNTIFS($C$6:$C$1005,C589&amp;"",$F$6:$F$1005,"حضر",$A$6:$A$1005,"&gt;"&amp;A589)=0,1,0),"")</f>
        <v/>
      </c>
    </row>
    <row r="590">
      <c r="A590" s="13" t="n"/>
      <c r="B590" s="20" t="n"/>
      <c r="C590" s="5" t="n"/>
      <c r="D590" s="5" t="n"/>
      <c r="E590" s="15" t="n"/>
      <c r="F590" s="5" t="n"/>
      <c r="G590" s="13" t="n"/>
      <c r="H590" s="6">
        <f>IF(C590&amp;""="","",IFERROR(INDEX('المرضى'!$B$6:$B$205,MATCH(C590&amp;"",'المرضى'!$A$6:$A$205,0))&amp;"","كود غير موجود"))</f>
        <v/>
      </c>
      <c r="I590" s="18">
        <f>IF(D590&amp;""="","",IFERROR(INDEX('الأسعار'!$B$6:$B$25,MATCH(D590&amp;"",'الأسعار'!$A$6:$A$25,0)),"سعر غير موجود"))</f>
        <v/>
      </c>
      <c r="J590" s="18">
        <f>IF(A590&amp;""="","",IF(AND(F590="حضر",ISNUMBER(I590)),I590,0))</f>
        <v/>
      </c>
      <c r="K590" s="17">
        <f>IF(ISNUMBER(A590),IF(ISNUMBER(B590),HOUR(B590)*60+MINUTE(B590),0),"")</f>
        <v/>
      </c>
      <c r="L590" s="17">
        <f>IF(AND(ISNUMBER(A590),A590='الإعدادات'!$B$4),COUNTIFS($A$6:$A$1005,'الإعدادات'!$B$4,$K$6:$K$1005,"&lt;"&amp;K590)+COUNTIFS($A$6:A590,'الإعدادات'!$B$4,$K$6:K590,K590),"")</f>
        <v/>
      </c>
      <c r="M590" s="21">
        <f>IF(AND(C590&amp;""&lt;&gt;"",ISNUMBER(G590)),IF(COUNTIFS($C$6:$C$1005,C590&amp;"",$G$6:$G$1005,"&gt;"&amp;G590)=0,1,0),"")</f>
        <v/>
      </c>
      <c r="N590" s="21">
        <f>IF(AND(C590&amp;""&lt;&gt;"",F590="حضر",ISNUMBER(A590)),IF(COUNTIFS($C$6:$C$1005,C590&amp;"",$F$6:$F$1005,"حضر",$A$6:$A$1005,"&gt;"&amp;A590)=0,1,0),"")</f>
        <v/>
      </c>
    </row>
    <row r="591">
      <c r="A591" s="13" t="n"/>
      <c r="B591" s="20" t="n"/>
      <c r="C591" s="5" t="n"/>
      <c r="D591" s="5" t="n"/>
      <c r="E591" s="15" t="n"/>
      <c r="F591" s="5" t="n"/>
      <c r="G591" s="13" t="n"/>
      <c r="H591" s="6">
        <f>IF(C591&amp;""="","",IFERROR(INDEX('المرضى'!$B$6:$B$205,MATCH(C591&amp;"",'المرضى'!$A$6:$A$205,0))&amp;"","كود غير موجود"))</f>
        <v/>
      </c>
      <c r="I591" s="18">
        <f>IF(D591&amp;""="","",IFERROR(INDEX('الأسعار'!$B$6:$B$25,MATCH(D591&amp;"",'الأسعار'!$A$6:$A$25,0)),"سعر غير موجود"))</f>
        <v/>
      </c>
      <c r="J591" s="18">
        <f>IF(A591&amp;""="","",IF(AND(F591="حضر",ISNUMBER(I591)),I591,0))</f>
        <v/>
      </c>
      <c r="K591" s="17">
        <f>IF(ISNUMBER(A591),IF(ISNUMBER(B591),HOUR(B591)*60+MINUTE(B591),0),"")</f>
        <v/>
      </c>
      <c r="L591" s="17">
        <f>IF(AND(ISNUMBER(A591),A591='الإعدادات'!$B$4),COUNTIFS($A$6:$A$1005,'الإعدادات'!$B$4,$K$6:$K$1005,"&lt;"&amp;K591)+COUNTIFS($A$6:A591,'الإعدادات'!$B$4,$K$6:K591,K591),"")</f>
        <v/>
      </c>
      <c r="M591" s="21">
        <f>IF(AND(C591&amp;""&lt;&gt;"",ISNUMBER(G591)),IF(COUNTIFS($C$6:$C$1005,C591&amp;"",$G$6:$G$1005,"&gt;"&amp;G591)=0,1,0),"")</f>
        <v/>
      </c>
      <c r="N591" s="21">
        <f>IF(AND(C591&amp;""&lt;&gt;"",F591="حضر",ISNUMBER(A591)),IF(COUNTIFS($C$6:$C$1005,C591&amp;"",$F$6:$F$1005,"حضر",$A$6:$A$1005,"&gt;"&amp;A591)=0,1,0),"")</f>
        <v/>
      </c>
    </row>
    <row r="592">
      <c r="A592" s="13" t="n"/>
      <c r="B592" s="20" t="n"/>
      <c r="C592" s="5" t="n"/>
      <c r="D592" s="5" t="n"/>
      <c r="E592" s="15" t="n"/>
      <c r="F592" s="5" t="n"/>
      <c r="G592" s="13" t="n"/>
      <c r="H592" s="6">
        <f>IF(C592&amp;""="","",IFERROR(INDEX('المرضى'!$B$6:$B$205,MATCH(C592&amp;"",'المرضى'!$A$6:$A$205,0))&amp;"","كود غير موجود"))</f>
        <v/>
      </c>
      <c r="I592" s="18">
        <f>IF(D592&amp;""="","",IFERROR(INDEX('الأسعار'!$B$6:$B$25,MATCH(D592&amp;"",'الأسعار'!$A$6:$A$25,0)),"سعر غير موجود"))</f>
        <v/>
      </c>
      <c r="J592" s="18">
        <f>IF(A592&amp;""="","",IF(AND(F592="حضر",ISNUMBER(I592)),I592,0))</f>
        <v/>
      </c>
      <c r="K592" s="17">
        <f>IF(ISNUMBER(A592),IF(ISNUMBER(B592),HOUR(B592)*60+MINUTE(B592),0),"")</f>
        <v/>
      </c>
      <c r="L592" s="17">
        <f>IF(AND(ISNUMBER(A592),A592='الإعدادات'!$B$4),COUNTIFS($A$6:$A$1005,'الإعدادات'!$B$4,$K$6:$K$1005,"&lt;"&amp;K592)+COUNTIFS($A$6:A592,'الإعدادات'!$B$4,$K$6:K592,K592),"")</f>
        <v/>
      </c>
      <c r="M592" s="21">
        <f>IF(AND(C592&amp;""&lt;&gt;"",ISNUMBER(G592)),IF(COUNTIFS($C$6:$C$1005,C592&amp;"",$G$6:$G$1005,"&gt;"&amp;G592)=0,1,0),"")</f>
        <v/>
      </c>
      <c r="N592" s="21">
        <f>IF(AND(C592&amp;""&lt;&gt;"",F592="حضر",ISNUMBER(A592)),IF(COUNTIFS($C$6:$C$1005,C592&amp;"",$F$6:$F$1005,"حضر",$A$6:$A$1005,"&gt;"&amp;A592)=0,1,0),"")</f>
        <v/>
      </c>
    </row>
    <row r="593">
      <c r="A593" s="13" t="n"/>
      <c r="B593" s="20" t="n"/>
      <c r="C593" s="5" t="n"/>
      <c r="D593" s="5" t="n"/>
      <c r="E593" s="15" t="n"/>
      <c r="F593" s="5" t="n"/>
      <c r="G593" s="13" t="n"/>
      <c r="H593" s="6">
        <f>IF(C593&amp;""="","",IFERROR(INDEX('المرضى'!$B$6:$B$205,MATCH(C593&amp;"",'المرضى'!$A$6:$A$205,0))&amp;"","كود غير موجود"))</f>
        <v/>
      </c>
      <c r="I593" s="18">
        <f>IF(D593&amp;""="","",IFERROR(INDEX('الأسعار'!$B$6:$B$25,MATCH(D593&amp;"",'الأسعار'!$A$6:$A$25,0)),"سعر غير موجود"))</f>
        <v/>
      </c>
      <c r="J593" s="18">
        <f>IF(A593&amp;""="","",IF(AND(F593="حضر",ISNUMBER(I593)),I593,0))</f>
        <v/>
      </c>
      <c r="K593" s="17">
        <f>IF(ISNUMBER(A593),IF(ISNUMBER(B593),HOUR(B593)*60+MINUTE(B593),0),"")</f>
        <v/>
      </c>
      <c r="L593" s="17">
        <f>IF(AND(ISNUMBER(A593),A593='الإعدادات'!$B$4),COUNTIFS($A$6:$A$1005,'الإعدادات'!$B$4,$K$6:$K$1005,"&lt;"&amp;K593)+COUNTIFS($A$6:A593,'الإعدادات'!$B$4,$K$6:K593,K593),"")</f>
        <v/>
      </c>
      <c r="M593" s="21">
        <f>IF(AND(C593&amp;""&lt;&gt;"",ISNUMBER(G593)),IF(COUNTIFS($C$6:$C$1005,C593&amp;"",$G$6:$G$1005,"&gt;"&amp;G593)=0,1,0),"")</f>
        <v/>
      </c>
      <c r="N593" s="21">
        <f>IF(AND(C593&amp;""&lt;&gt;"",F593="حضر",ISNUMBER(A593)),IF(COUNTIFS($C$6:$C$1005,C593&amp;"",$F$6:$F$1005,"حضر",$A$6:$A$1005,"&gt;"&amp;A593)=0,1,0),"")</f>
        <v/>
      </c>
    </row>
    <row r="594">
      <c r="A594" s="13" t="n"/>
      <c r="B594" s="20" t="n"/>
      <c r="C594" s="5" t="n"/>
      <c r="D594" s="5" t="n"/>
      <c r="E594" s="15" t="n"/>
      <c r="F594" s="5" t="n"/>
      <c r="G594" s="13" t="n"/>
      <c r="H594" s="6">
        <f>IF(C594&amp;""="","",IFERROR(INDEX('المرضى'!$B$6:$B$205,MATCH(C594&amp;"",'المرضى'!$A$6:$A$205,0))&amp;"","كود غير موجود"))</f>
        <v/>
      </c>
      <c r="I594" s="18">
        <f>IF(D594&amp;""="","",IFERROR(INDEX('الأسعار'!$B$6:$B$25,MATCH(D594&amp;"",'الأسعار'!$A$6:$A$25,0)),"سعر غير موجود"))</f>
        <v/>
      </c>
      <c r="J594" s="18">
        <f>IF(A594&amp;""="","",IF(AND(F594="حضر",ISNUMBER(I594)),I594,0))</f>
        <v/>
      </c>
      <c r="K594" s="17">
        <f>IF(ISNUMBER(A594),IF(ISNUMBER(B594),HOUR(B594)*60+MINUTE(B594),0),"")</f>
        <v/>
      </c>
      <c r="L594" s="17">
        <f>IF(AND(ISNUMBER(A594),A594='الإعدادات'!$B$4),COUNTIFS($A$6:$A$1005,'الإعدادات'!$B$4,$K$6:$K$1005,"&lt;"&amp;K594)+COUNTIFS($A$6:A594,'الإعدادات'!$B$4,$K$6:K594,K594),"")</f>
        <v/>
      </c>
      <c r="M594" s="21">
        <f>IF(AND(C594&amp;""&lt;&gt;"",ISNUMBER(G594)),IF(COUNTIFS($C$6:$C$1005,C594&amp;"",$G$6:$G$1005,"&gt;"&amp;G594)=0,1,0),"")</f>
        <v/>
      </c>
      <c r="N594" s="21">
        <f>IF(AND(C594&amp;""&lt;&gt;"",F594="حضر",ISNUMBER(A594)),IF(COUNTIFS($C$6:$C$1005,C594&amp;"",$F$6:$F$1005,"حضر",$A$6:$A$1005,"&gt;"&amp;A594)=0,1,0),"")</f>
        <v/>
      </c>
    </row>
    <row r="595">
      <c r="A595" s="13" t="n"/>
      <c r="B595" s="20" t="n"/>
      <c r="C595" s="5" t="n"/>
      <c r="D595" s="5" t="n"/>
      <c r="E595" s="15" t="n"/>
      <c r="F595" s="5" t="n"/>
      <c r="G595" s="13" t="n"/>
      <c r="H595" s="6">
        <f>IF(C595&amp;""="","",IFERROR(INDEX('المرضى'!$B$6:$B$205,MATCH(C595&amp;"",'المرضى'!$A$6:$A$205,0))&amp;"","كود غير موجود"))</f>
        <v/>
      </c>
      <c r="I595" s="18">
        <f>IF(D595&amp;""="","",IFERROR(INDEX('الأسعار'!$B$6:$B$25,MATCH(D595&amp;"",'الأسعار'!$A$6:$A$25,0)),"سعر غير موجود"))</f>
        <v/>
      </c>
      <c r="J595" s="18">
        <f>IF(A595&amp;""="","",IF(AND(F595="حضر",ISNUMBER(I595)),I595,0))</f>
        <v/>
      </c>
      <c r="K595" s="17">
        <f>IF(ISNUMBER(A595),IF(ISNUMBER(B595),HOUR(B595)*60+MINUTE(B595),0),"")</f>
        <v/>
      </c>
      <c r="L595" s="17">
        <f>IF(AND(ISNUMBER(A595),A595='الإعدادات'!$B$4),COUNTIFS($A$6:$A$1005,'الإعدادات'!$B$4,$K$6:$K$1005,"&lt;"&amp;K595)+COUNTIFS($A$6:A595,'الإعدادات'!$B$4,$K$6:K595,K595),"")</f>
        <v/>
      </c>
      <c r="M595" s="21">
        <f>IF(AND(C595&amp;""&lt;&gt;"",ISNUMBER(G595)),IF(COUNTIFS($C$6:$C$1005,C595&amp;"",$G$6:$G$1005,"&gt;"&amp;G595)=0,1,0),"")</f>
        <v/>
      </c>
      <c r="N595" s="21">
        <f>IF(AND(C595&amp;""&lt;&gt;"",F595="حضر",ISNUMBER(A595)),IF(COUNTIFS($C$6:$C$1005,C595&amp;"",$F$6:$F$1005,"حضر",$A$6:$A$1005,"&gt;"&amp;A595)=0,1,0),"")</f>
        <v/>
      </c>
    </row>
    <row r="596">
      <c r="A596" s="13" t="n"/>
      <c r="B596" s="20" t="n"/>
      <c r="C596" s="5" t="n"/>
      <c r="D596" s="5" t="n"/>
      <c r="E596" s="15" t="n"/>
      <c r="F596" s="5" t="n"/>
      <c r="G596" s="13" t="n"/>
      <c r="H596" s="6">
        <f>IF(C596&amp;""="","",IFERROR(INDEX('المرضى'!$B$6:$B$205,MATCH(C596&amp;"",'المرضى'!$A$6:$A$205,0))&amp;"","كود غير موجود"))</f>
        <v/>
      </c>
      <c r="I596" s="18">
        <f>IF(D596&amp;""="","",IFERROR(INDEX('الأسعار'!$B$6:$B$25,MATCH(D596&amp;"",'الأسعار'!$A$6:$A$25,0)),"سعر غير موجود"))</f>
        <v/>
      </c>
      <c r="J596" s="18">
        <f>IF(A596&amp;""="","",IF(AND(F596="حضر",ISNUMBER(I596)),I596,0))</f>
        <v/>
      </c>
      <c r="K596" s="17">
        <f>IF(ISNUMBER(A596),IF(ISNUMBER(B596),HOUR(B596)*60+MINUTE(B596),0),"")</f>
        <v/>
      </c>
      <c r="L596" s="17">
        <f>IF(AND(ISNUMBER(A596),A596='الإعدادات'!$B$4),COUNTIFS($A$6:$A$1005,'الإعدادات'!$B$4,$K$6:$K$1005,"&lt;"&amp;K596)+COUNTIFS($A$6:A596,'الإعدادات'!$B$4,$K$6:K596,K596),"")</f>
        <v/>
      </c>
      <c r="M596" s="21">
        <f>IF(AND(C596&amp;""&lt;&gt;"",ISNUMBER(G596)),IF(COUNTIFS($C$6:$C$1005,C596&amp;"",$G$6:$G$1005,"&gt;"&amp;G596)=0,1,0),"")</f>
        <v/>
      </c>
      <c r="N596" s="21">
        <f>IF(AND(C596&amp;""&lt;&gt;"",F596="حضر",ISNUMBER(A596)),IF(COUNTIFS($C$6:$C$1005,C596&amp;"",$F$6:$F$1005,"حضر",$A$6:$A$1005,"&gt;"&amp;A596)=0,1,0),"")</f>
        <v/>
      </c>
    </row>
    <row r="597">
      <c r="A597" s="13" t="n"/>
      <c r="B597" s="20" t="n"/>
      <c r="C597" s="5" t="n"/>
      <c r="D597" s="5" t="n"/>
      <c r="E597" s="15" t="n"/>
      <c r="F597" s="5" t="n"/>
      <c r="G597" s="13" t="n"/>
      <c r="H597" s="6">
        <f>IF(C597&amp;""="","",IFERROR(INDEX('المرضى'!$B$6:$B$205,MATCH(C597&amp;"",'المرضى'!$A$6:$A$205,0))&amp;"","كود غير موجود"))</f>
        <v/>
      </c>
      <c r="I597" s="18">
        <f>IF(D597&amp;""="","",IFERROR(INDEX('الأسعار'!$B$6:$B$25,MATCH(D597&amp;"",'الأسعار'!$A$6:$A$25,0)),"سعر غير موجود"))</f>
        <v/>
      </c>
      <c r="J597" s="18">
        <f>IF(A597&amp;""="","",IF(AND(F597="حضر",ISNUMBER(I597)),I597,0))</f>
        <v/>
      </c>
      <c r="K597" s="17">
        <f>IF(ISNUMBER(A597),IF(ISNUMBER(B597),HOUR(B597)*60+MINUTE(B597),0),"")</f>
        <v/>
      </c>
      <c r="L597" s="17">
        <f>IF(AND(ISNUMBER(A597),A597='الإعدادات'!$B$4),COUNTIFS($A$6:$A$1005,'الإعدادات'!$B$4,$K$6:$K$1005,"&lt;"&amp;K597)+COUNTIFS($A$6:A597,'الإعدادات'!$B$4,$K$6:K597,K597),"")</f>
        <v/>
      </c>
      <c r="M597" s="21">
        <f>IF(AND(C597&amp;""&lt;&gt;"",ISNUMBER(G597)),IF(COUNTIFS($C$6:$C$1005,C597&amp;"",$G$6:$G$1005,"&gt;"&amp;G597)=0,1,0),"")</f>
        <v/>
      </c>
      <c r="N597" s="21">
        <f>IF(AND(C597&amp;""&lt;&gt;"",F597="حضر",ISNUMBER(A597)),IF(COUNTIFS($C$6:$C$1005,C597&amp;"",$F$6:$F$1005,"حضر",$A$6:$A$1005,"&gt;"&amp;A597)=0,1,0),"")</f>
        <v/>
      </c>
    </row>
    <row r="598">
      <c r="A598" s="13" t="n"/>
      <c r="B598" s="20" t="n"/>
      <c r="C598" s="5" t="n"/>
      <c r="D598" s="5" t="n"/>
      <c r="E598" s="15" t="n"/>
      <c r="F598" s="5" t="n"/>
      <c r="G598" s="13" t="n"/>
      <c r="H598" s="6">
        <f>IF(C598&amp;""="","",IFERROR(INDEX('المرضى'!$B$6:$B$205,MATCH(C598&amp;"",'المرضى'!$A$6:$A$205,0))&amp;"","كود غير موجود"))</f>
        <v/>
      </c>
      <c r="I598" s="18">
        <f>IF(D598&amp;""="","",IFERROR(INDEX('الأسعار'!$B$6:$B$25,MATCH(D598&amp;"",'الأسعار'!$A$6:$A$25,0)),"سعر غير موجود"))</f>
        <v/>
      </c>
      <c r="J598" s="18">
        <f>IF(A598&amp;""="","",IF(AND(F598="حضر",ISNUMBER(I598)),I598,0))</f>
        <v/>
      </c>
      <c r="K598" s="17">
        <f>IF(ISNUMBER(A598),IF(ISNUMBER(B598),HOUR(B598)*60+MINUTE(B598),0),"")</f>
        <v/>
      </c>
      <c r="L598" s="17">
        <f>IF(AND(ISNUMBER(A598),A598='الإعدادات'!$B$4),COUNTIFS($A$6:$A$1005,'الإعدادات'!$B$4,$K$6:$K$1005,"&lt;"&amp;K598)+COUNTIFS($A$6:A598,'الإعدادات'!$B$4,$K$6:K598,K598),"")</f>
        <v/>
      </c>
      <c r="M598" s="21">
        <f>IF(AND(C598&amp;""&lt;&gt;"",ISNUMBER(G598)),IF(COUNTIFS($C$6:$C$1005,C598&amp;"",$G$6:$G$1005,"&gt;"&amp;G598)=0,1,0),"")</f>
        <v/>
      </c>
      <c r="N598" s="21">
        <f>IF(AND(C598&amp;""&lt;&gt;"",F598="حضر",ISNUMBER(A598)),IF(COUNTIFS($C$6:$C$1005,C598&amp;"",$F$6:$F$1005,"حضر",$A$6:$A$1005,"&gt;"&amp;A598)=0,1,0),"")</f>
        <v/>
      </c>
    </row>
    <row r="599">
      <c r="A599" s="13" t="n"/>
      <c r="B599" s="20" t="n"/>
      <c r="C599" s="5" t="n"/>
      <c r="D599" s="5" t="n"/>
      <c r="E599" s="15" t="n"/>
      <c r="F599" s="5" t="n"/>
      <c r="G599" s="13" t="n"/>
      <c r="H599" s="6">
        <f>IF(C599&amp;""="","",IFERROR(INDEX('المرضى'!$B$6:$B$205,MATCH(C599&amp;"",'المرضى'!$A$6:$A$205,0))&amp;"","كود غير موجود"))</f>
        <v/>
      </c>
      <c r="I599" s="18">
        <f>IF(D599&amp;""="","",IFERROR(INDEX('الأسعار'!$B$6:$B$25,MATCH(D599&amp;"",'الأسعار'!$A$6:$A$25,0)),"سعر غير موجود"))</f>
        <v/>
      </c>
      <c r="J599" s="18">
        <f>IF(A599&amp;""="","",IF(AND(F599="حضر",ISNUMBER(I599)),I599,0))</f>
        <v/>
      </c>
      <c r="K599" s="17">
        <f>IF(ISNUMBER(A599),IF(ISNUMBER(B599),HOUR(B599)*60+MINUTE(B599),0),"")</f>
        <v/>
      </c>
      <c r="L599" s="17">
        <f>IF(AND(ISNUMBER(A599),A599='الإعدادات'!$B$4),COUNTIFS($A$6:$A$1005,'الإعدادات'!$B$4,$K$6:$K$1005,"&lt;"&amp;K599)+COUNTIFS($A$6:A599,'الإعدادات'!$B$4,$K$6:K599,K599),"")</f>
        <v/>
      </c>
      <c r="M599" s="21">
        <f>IF(AND(C599&amp;""&lt;&gt;"",ISNUMBER(G599)),IF(COUNTIFS($C$6:$C$1005,C599&amp;"",$G$6:$G$1005,"&gt;"&amp;G599)=0,1,0),"")</f>
        <v/>
      </c>
      <c r="N599" s="21">
        <f>IF(AND(C599&amp;""&lt;&gt;"",F599="حضر",ISNUMBER(A599)),IF(COUNTIFS($C$6:$C$1005,C599&amp;"",$F$6:$F$1005,"حضر",$A$6:$A$1005,"&gt;"&amp;A599)=0,1,0),"")</f>
        <v/>
      </c>
    </row>
    <row r="600">
      <c r="A600" s="13" t="n"/>
      <c r="B600" s="20" t="n"/>
      <c r="C600" s="5" t="n"/>
      <c r="D600" s="5" t="n"/>
      <c r="E600" s="15" t="n"/>
      <c r="F600" s="5" t="n"/>
      <c r="G600" s="13" t="n"/>
      <c r="H600" s="6">
        <f>IF(C600&amp;""="","",IFERROR(INDEX('المرضى'!$B$6:$B$205,MATCH(C600&amp;"",'المرضى'!$A$6:$A$205,0))&amp;"","كود غير موجود"))</f>
        <v/>
      </c>
      <c r="I600" s="18">
        <f>IF(D600&amp;""="","",IFERROR(INDEX('الأسعار'!$B$6:$B$25,MATCH(D600&amp;"",'الأسعار'!$A$6:$A$25,0)),"سعر غير موجود"))</f>
        <v/>
      </c>
      <c r="J600" s="18">
        <f>IF(A600&amp;""="","",IF(AND(F600="حضر",ISNUMBER(I600)),I600,0))</f>
        <v/>
      </c>
      <c r="K600" s="17">
        <f>IF(ISNUMBER(A600),IF(ISNUMBER(B600),HOUR(B600)*60+MINUTE(B600),0),"")</f>
        <v/>
      </c>
      <c r="L600" s="17">
        <f>IF(AND(ISNUMBER(A600),A600='الإعدادات'!$B$4),COUNTIFS($A$6:$A$1005,'الإعدادات'!$B$4,$K$6:$K$1005,"&lt;"&amp;K600)+COUNTIFS($A$6:A600,'الإعدادات'!$B$4,$K$6:K600,K600),"")</f>
        <v/>
      </c>
      <c r="M600" s="21">
        <f>IF(AND(C600&amp;""&lt;&gt;"",ISNUMBER(G600)),IF(COUNTIFS($C$6:$C$1005,C600&amp;"",$G$6:$G$1005,"&gt;"&amp;G600)=0,1,0),"")</f>
        <v/>
      </c>
      <c r="N600" s="21">
        <f>IF(AND(C600&amp;""&lt;&gt;"",F600="حضر",ISNUMBER(A600)),IF(COUNTIFS($C$6:$C$1005,C600&amp;"",$F$6:$F$1005,"حضر",$A$6:$A$1005,"&gt;"&amp;A600)=0,1,0),"")</f>
        <v/>
      </c>
    </row>
    <row r="601">
      <c r="A601" s="13" t="n"/>
      <c r="B601" s="20" t="n"/>
      <c r="C601" s="5" t="n"/>
      <c r="D601" s="5" t="n"/>
      <c r="E601" s="15" t="n"/>
      <c r="F601" s="5" t="n"/>
      <c r="G601" s="13" t="n"/>
      <c r="H601" s="6">
        <f>IF(C601&amp;""="","",IFERROR(INDEX('المرضى'!$B$6:$B$205,MATCH(C601&amp;"",'المرضى'!$A$6:$A$205,0))&amp;"","كود غير موجود"))</f>
        <v/>
      </c>
      <c r="I601" s="18">
        <f>IF(D601&amp;""="","",IFERROR(INDEX('الأسعار'!$B$6:$B$25,MATCH(D601&amp;"",'الأسعار'!$A$6:$A$25,0)),"سعر غير موجود"))</f>
        <v/>
      </c>
      <c r="J601" s="18">
        <f>IF(A601&amp;""="","",IF(AND(F601="حضر",ISNUMBER(I601)),I601,0))</f>
        <v/>
      </c>
      <c r="K601" s="17">
        <f>IF(ISNUMBER(A601),IF(ISNUMBER(B601),HOUR(B601)*60+MINUTE(B601),0),"")</f>
        <v/>
      </c>
      <c r="L601" s="17">
        <f>IF(AND(ISNUMBER(A601),A601='الإعدادات'!$B$4),COUNTIFS($A$6:$A$1005,'الإعدادات'!$B$4,$K$6:$K$1005,"&lt;"&amp;K601)+COUNTIFS($A$6:A601,'الإعدادات'!$B$4,$K$6:K601,K601),"")</f>
        <v/>
      </c>
      <c r="M601" s="21">
        <f>IF(AND(C601&amp;""&lt;&gt;"",ISNUMBER(G601)),IF(COUNTIFS($C$6:$C$1005,C601&amp;"",$G$6:$G$1005,"&gt;"&amp;G601)=0,1,0),"")</f>
        <v/>
      </c>
      <c r="N601" s="21">
        <f>IF(AND(C601&amp;""&lt;&gt;"",F601="حضر",ISNUMBER(A601)),IF(COUNTIFS($C$6:$C$1005,C601&amp;"",$F$6:$F$1005,"حضر",$A$6:$A$1005,"&gt;"&amp;A601)=0,1,0),"")</f>
        <v/>
      </c>
    </row>
    <row r="602">
      <c r="A602" s="13" t="n"/>
      <c r="B602" s="20" t="n"/>
      <c r="C602" s="5" t="n"/>
      <c r="D602" s="5" t="n"/>
      <c r="E602" s="15" t="n"/>
      <c r="F602" s="5" t="n"/>
      <c r="G602" s="13" t="n"/>
      <c r="H602" s="6">
        <f>IF(C602&amp;""="","",IFERROR(INDEX('المرضى'!$B$6:$B$205,MATCH(C602&amp;"",'المرضى'!$A$6:$A$205,0))&amp;"","كود غير موجود"))</f>
        <v/>
      </c>
      <c r="I602" s="18">
        <f>IF(D602&amp;""="","",IFERROR(INDEX('الأسعار'!$B$6:$B$25,MATCH(D602&amp;"",'الأسعار'!$A$6:$A$25,0)),"سعر غير موجود"))</f>
        <v/>
      </c>
      <c r="J602" s="18">
        <f>IF(A602&amp;""="","",IF(AND(F602="حضر",ISNUMBER(I602)),I602,0))</f>
        <v/>
      </c>
      <c r="K602" s="17">
        <f>IF(ISNUMBER(A602),IF(ISNUMBER(B602),HOUR(B602)*60+MINUTE(B602),0),"")</f>
        <v/>
      </c>
      <c r="L602" s="17">
        <f>IF(AND(ISNUMBER(A602),A602='الإعدادات'!$B$4),COUNTIFS($A$6:$A$1005,'الإعدادات'!$B$4,$K$6:$K$1005,"&lt;"&amp;K602)+COUNTIFS($A$6:A602,'الإعدادات'!$B$4,$K$6:K602,K602),"")</f>
        <v/>
      </c>
      <c r="M602" s="21">
        <f>IF(AND(C602&amp;""&lt;&gt;"",ISNUMBER(G602)),IF(COUNTIFS($C$6:$C$1005,C602&amp;"",$G$6:$G$1005,"&gt;"&amp;G602)=0,1,0),"")</f>
        <v/>
      </c>
      <c r="N602" s="21">
        <f>IF(AND(C602&amp;""&lt;&gt;"",F602="حضر",ISNUMBER(A602)),IF(COUNTIFS($C$6:$C$1005,C602&amp;"",$F$6:$F$1005,"حضر",$A$6:$A$1005,"&gt;"&amp;A602)=0,1,0),"")</f>
        <v/>
      </c>
    </row>
    <row r="603">
      <c r="A603" s="13" t="n"/>
      <c r="B603" s="20" t="n"/>
      <c r="C603" s="5" t="n"/>
      <c r="D603" s="5" t="n"/>
      <c r="E603" s="15" t="n"/>
      <c r="F603" s="5" t="n"/>
      <c r="G603" s="13" t="n"/>
      <c r="H603" s="6">
        <f>IF(C603&amp;""="","",IFERROR(INDEX('المرضى'!$B$6:$B$205,MATCH(C603&amp;"",'المرضى'!$A$6:$A$205,0))&amp;"","كود غير موجود"))</f>
        <v/>
      </c>
      <c r="I603" s="18">
        <f>IF(D603&amp;""="","",IFERROR(INDEX('الأسعار'!$B$6:$B$25,MATCH(D603&amp;"",'الأسعار'!$A$6:$A$25,0)),"سعر غير موجود"))</f>
        <v/>
      </c>
      <c r="J603" s="18">
        <f>IF(A603&amp;""="","",IF(AND(F603="حضر",ISNUMBER(I603)),I603,0))</f>
        <v/>
      </c>
      <c r="K603" s="17">
        <f>IF(ISNUMBER(A603),IF(ISNUMBER(B603),HOUR(B603)*60+MINUTE(B603),0),"")</f>
        <v/>
      </c>
      <c r="L603" s="17">
        <f>IF(AND(ISNUMBER(A603),A603='الإعدادات'!$B$4),COUNTIFS($A$6:$A$1005,'الإعدادات'!$B$4,$K$6:$K$1005,"&lt;"&amp;K603)+COUNTIFS($A$6:A603,'الإعدادات'!$B$4,$K$6:K603,K603),"")</f>
        <v/>
      </c>
      <c r="M603" s="21">
        <f>IF(AND(C603&amp;""&lt;&gt;"",ISNUMBER(G603)),IF(COUNTIFS($C$6:$C$1005,C603&amp;"",$G$6:$G$1005,"&gt;"&amp;G603)=0,1,0),"")</f>
        <v/>
      </c>
      <c r="N603" s="21">
        <f>IF(AND(C603&amp;""&lt;&gt;"",F603="حضر",ISNUMBER(A603)),IF(COUNTIFS($C$6:$C$1005,C603&amp;"",$F$6:$F$1005,"حضر",$A$6:$A$1005,"&gt;"&amp;A603)=0,1,0),"")</f>
        <v/>
      </c>
    </row>
    <row r="604">
      <c r="A604" s="13" t="n"/>
      <c r="B604" s="20" t="n"/>
      <c r="C604" s="5" t="n"/>
      <c r="D604" s="5" t="n"/>
      <c r="E604" s="15" t="n"/>
      <c r="F604" s="5" t="n"/>
      <c r="G604" s="13" t="n"/>
      <c r="H604" s="6">
        <f>IF(C604&amp;""="","",IFERROR(INDEX('المرضى'!$B$6:$B$205,MATCH(C604&amp;"",'المرضى'!$A$6:$A$205,0))&amp;"","كود غير موجود"))</f>
        <v/>
      </c>
      <c r="I604" s="18">
        <f>IF(D604&amp;""="","",IFERROR(INDEX('الأسعار'!$B$6:$B$25,MATCH(D604&amp;"",'الأسعار'!$A$6:$A$25,0)),"سعر غير موجود"))</f>
        <v/>
      </c>
      <c r="J604" s="18">
        <f>IF(A604&amp;""="","",IF(AND(F604="حضر",ISNUMBER(I604)),I604,0))</f>
        <v/>
      </c>
      <c r="K604" s="17">
        <f>IF(ISNUMBER(A604),IF(ISNUMBER(B604),HOUR(B604)*60+MINUTE(B604),0),"")</f>
        <v/>
      </c>
      <c r="L604" s="17">
        <f>IF(AND(ISNUMBER(A604),A604='الإعدادات'!$B$4),COUNTIFS($A$6:$A$1005,'الإعدادات'!$B$4,$K$6:$K$1005,"&lt;"&amp;K604)+COUNTIFS($A$6:A604,'الإعدادات'!$B$4,$K$6:K604,K604),"")</f>
        <v/>
      </c>
      <c r="M604" s="21">
        <f>IF(AND(C604&amp;""&lt;&gt;"",ISNUMBER(G604)),IF(COUNTIFS($C$6:$C$1005,C604&amp;"",$G$6:$G$1005,"&gt;"&amp;G604)=0,1,0),"")</f>
        <v/>
      </c>
      <c r="N604" s="21">
        <f>IF(AND(C604&amp;""&lt;&gt;"",F604="حضر",ISNUMBER(A604)),IF(COUNTIFS($C$6:$C$1005,C604&amp;"",$F$6:$F$1005,"حضر",$A$6:$A$1005,"&gt;"&amp;A604)=0,1,0),"")</f>
        <v/>
      </c>
    </row>
    <row r="605">
      <c r="A605" s="13" t="n"/>
      <c r="B605" s="20" t="n"/>
      <c r="C605" s="5" t="n"/>
      <c r="D605" s="5" t="n"/>
      <c r="E605" s="15" t="n"/>
      <c r="F605" s="5" t="n"/>
      <c r="G605" s="13" t="n"/>
      <c r="H605" s="6">
        <f>IF(C605&amp;""="","",IFERROR(INDEX('المرضى'!$B$6:$B$205,MATCH(C605&amp;"",'المرضى'!$A$6:$A$205,0))&amp;"","كود غير موجود"))</f>
        <v/>
      </c>
      <c r="I605" s="18">
        <f>IF(D605&amp;""="","",IFERROR(INDEX('الأسعار'!$B$6:$B$25,MATCH(D605&amp;"",'الأسعار'!$A$6:$A$25,0)),"سعر غير موجود"))</f>
        <v/>
      </c>
      <c r="J605" s="18">
        <f>IF(A605&amp;""="","",IF(AND(F605="حضر",ISNUMBER(I605)),I605,0))</f>
        <v/>
      </c>
      <c r="K605" s="17">
        <f>IF(ISNUMBER(A605),IF(ISNUMBER(B605),HOUR(B605)*60+MINUTE(B605),0),"")</f>
        <v/>
      </c>
      <c r="L605" s="17">
        <f>IF(AND(ISNUMBER(A605),A605='الإعدادات'!$B$4),COUNTIFS($A$6:$A$1005,'الإعدادات'!$B$4,$K$6:$K$1005,"&lt;"&amp;K605)+COUNTIFS($A$6:A605,'الإعدادات'!$B$4,$K$6:K605,K605),"")</f>
        <v/>
      </c>
      <c r="M605" s="21">
        <f>IF(AND(C605&amp;""&lt;&gt;"",ISNUMBER(G605)),IF(COUNTIFS($C$6:$C$1005,C605&amp;"",$G$6:$G$1005,"&gt;"&amp;G605)=0,1,0),"")</f>
        <v/>
      </c>
      <c r="N605" s="21">
        <f>IF(AND(C605&amp;""&lt;&gt;"",F605="حضر",ISNUMBER(A605)),IF(COUNTIFS($C$6:$C$1005,C605&amp;"",$F$6:$F$1005,"حضر",$A$6:$A$1005,"&gt;"&amp;A605)=0,1,0),"")</f>
        <v/>
      </c>
    </row>
    <row r="606">
      <c r="A606" s="13" t="n"/>
      <c r="B606" s="20" t="n"/>
      <c r="C606" s="5" t="n"/>
      <c r="D606" s="5" t="n"/>
      <c r="E606" s="15" t="n"/>
      <c r="F606" s="5" t="n"/>
      <c r="G606" s="13" t="n"/>
      <c r="H606" s="6">
        <f>IF(C606&amp;""="","",IFERROR(INDEX('المرضى'!$B$6:$B$205,MATCH(C606&amp;"",'المرضى'!$A$6:$A$205,0))&amp;"","كود غير موجود"))</f>
        <v/>
      </c>
      <c r="I606" s="18">
        <f>IF(D606&amp;""="","",IFERROR(INDEX('الأسعار'!$B$6:$B$25,MATCH(D606&amp;"",'الأسعار'!$A$6:$A$25,0)),"سعر غير موجود"))</f>
        <v/>
      </c>
      <c r="J606" s="18">
        <f>IF(A606&amp;""="","",IF(AND(F606="حضر",ISNUMBER(I606)),I606,0))</f>
        <v/>
      </c>
      <c r="K606" s="17">
        <f>IF(ISNUMBER(A606),IF(ISNUMBER(B606),HOUR(B606)*60+MINUTE(B606),0),"")</f>
        <v/>
      </c>
      <c r="L606" s="17">
        <f>IF(AND(ISNUMBER(A606),A606='الإعدادات'!$B$4),COUNTIFS($A$6:$A$1005,'الإعدادات'!$B$4,$K$6:$K$1005,"&lt;"&amp;K606)+COUNTIFS($A$6:A606,'الإعدادات'!$B$4,$K$6:K606,K606),"")</f>
        <v/>
      </c>
      <c r="M606" s="21">
        <f>IF(AND(C606&amp;""&lt;&gt;"",ISNUMBER(G606)),IF(COUNTIFS($C$6:$C$1005,C606&amp;"",$G$6:$G$1005,"&gt;"&amp;G606)=0,1,0),"")</f>
        <v/>
      </c>
      <c r="N606" s="21">
        <f>IF(AND(C606&amp;""&lt;&gt;"",F606="حضر",ISNUMBER(A606)),IF(COUNTIFS($C$6:$C$1005,C606&amp;"",$F$6:$F$1005,"حضر",$A$6:$A$1005,"&gt;"&amp;A606)=0,1,0),"")</f>
        <v/>
      </c>
    </row>
    <row r="607">
      <c r="A607" s="13" t="n"/>
      <c r="B607" s="20" t="n"/>
      <c r="C607" s="5" t="n"/>
      <c r="D607" s="5" t="n"/>
      <c r="E607" s="15" t="n"/>
      <c r="F607" s="5" t="n"/>
      <c r="G607" s="13" t="n"/>
      <c r="H607" s="6">
        <f>IF(C607&amp;""="","",IFERROR(INDEX('المرضى'!$B$6:$B$205,MATCH(C607&amp;"",'المرضى'!$A$6:$A$205,0))&amp;"","كود غير موجود"))</f>
        <v/>
      </c>
      <c r="I607" s="18">
        <f>IF(D607&amp;""="","",IFERROR(INDEX('الأسعار'!$B$6:$B$25,MATCH(D607&amp;"",'الأسعار'!$A$6:$A$25,0)),"سعر غير موجود"))</f>
        <v/>
      </c>
      <c r="J607" s="18">
        <f>IF(A607&amp;""="","",IF(AND(F607="حضر",ISNUMBER(I607)),I607,0))</f>
        <v/>
      </c>
      <c r="K607" s="17">
        <f>IF(ISNUMBER(A607),IF(ISNUMBER(B607),HOUR(B607)*60+MINUTE(B607),0),"")</f>
        <v/>
      </c>
      <c r="L607" s="17">
        <f>IF(AND(ISNUMBER(A607),A607='الإعدادات'!$B$4),COUNTIFS($A$6:$A$1005,'الإعدادات'!$B$4,$K$6:$K$1005,"&lt;"&amp;K607)+COUNTIFS($A$6:A607,'الإعدادات'!$B$4,$K$6:K607,K607),"")</f>
        <v/>
      </c>
      <c r="M607" s="21">
        <f>IF(AND(C607&amp;""&lt;&gt;"",ISNUMBER(G607)),IF(COUNTIFS($C$6:$C$1005,C607&amp;"",$G$6:$G$1005,"&gt;"&amp;G607)=0,1,0),"")</f>
        <v/>
      </c>
      <c r="N607" s="21">
        <f>IF(AND(C607&amp;""&lt;&gt;"",F607="حضر",ISNUMBER(A607)),IF(COUNTIFS($C$6:$C$1005,C607&amp;"",$F$6:$F$1005,"حضر",$A$6:$A$1005,"&gt;"&amp;A607)=0,1,0),"")</f>
        <v/>
      </c>
    </row>
    <row r="608">
      <c r="A608" s="13" t="n"/>
      <c r="B608" s="20" t="n"/>
      <c r="C608" s="5" t="n"/>
      <c r="D608" s="5" t="n"/>
      <c r="E608" s="15" t="n"/>
      <c r="F608" s="5" t="n"/>
      <c r="G608" s="13" t="n"/>
      <c r="H608" s="6">
        <f>IF(C608&amp;""="","",IFERROR(INDEX('المرضى'!$B$6:$B$205,MATCH(C608&amp;"",'المرضى'!$A$6:$A$205,0))&amp;"","كود غير موجود"))</f>
        <v/>
      </c>
      <c r="I608" s="18">
        <f>IF(D608&amp;""="","",IFERROR(INDEX('الأسعار'!$B$6:$B$25,MATCH(D608&amp;"",'الأسعار'!$A$6:$A$25,0)),"سعر غير موجود"))</f>
        <v/>
      </c>
      <c r="J608" s="18">
        <f>IF(A608&amp;""="","",IF(AND(F608="حضر",ISNUMBER(I608)),I608,0))</f>
        <v/>
      </c>
      <c r="K608" s="17">
        <f>IF(ISNUMBER(A608),IF(ISNUMBER(B608),HOUR(B608)*60+MINUTE(B608),0),"")</f>
        <v/>
      </c>
      <c r="L608" s="17">
        <f>IF(AND(ISNUMBER(A608),A608='الإعدادات'!$B$4),COUNTIFS($A$6:$A$1005,'الإعدادات'!$B$4,$K$6:$K$1005,"&lt;"&amp;K608)+COUNTIFS($A$6:A608,'الإعدادات'!$B$4,$K$6:K608,K608),"")</f>
        <v/>
      </c>
      <c r="M608" s="21">
        <f>IF(AND(C608&amp;""&lt;&gt;"",ISNUMBER(G608)),IF(COUNTIFS($C$6:$C$1005,C608&amp;"",$G$6:$G$1005,"&gt;"&amp;G608)=0,1,0),"")</f>
        <v/>
      </c>
      <c r="N608" s="21">
        <f>IF(AND(C608&amp;""&lt;&gt;"",F608="حضر",ISNUMBER(A608)),IF(COUNTIFS($C$6:$C$1005,C608&amp;"",$F$6:$F$1005,"حضر",$A$6:$A$1005,"&gt;"&amp;A608)=0,1,0),"")</f>
        <v/>
      </c>
    </row>
    <row r="609">
      <c r="A609" s="13" t="n"/>
      <c r="B609" s="20" t="n"/>
      <c r="C609" s="5" t="n"/>
      <c r="D609" s="5" t="n"/>
      <c r="E609" s="15" t="n"/>
      <c r="F609" s="5" t="n"/>
      <c r="G609" s="13" t="n"/>
      <c r="H609" s="6">
        <f>IF(C609&amp;""="","",IFERROR(INDEX('المرضى'!$B$6:$B$205,MATCH(C609&amp;"",'المرضى'!$A$6:$A$205,0))&amp;"","كود غير موجود"))</f>
        <v/>
      </c>
      <c r="I609" s="18">
        <f>IF(D609&amp;""="","",IFERROR(INDEX('الأسعار'!$B$6:$B$25,MATCH(D609&amp;"",'الأسعار'!$A$6:$A$25,0)),"سعر غير موجود"))</f>
        <v/>
      </c>
      <c r="J609" s="18">
        <f>IF(A609&amp;""="","",IF(AND(F609="حضر",ISNUMBER(I609)),I609,0))</f>
        <v/>
      </c>
      <c r="K609" s="17">
        <f>IF(ISNUMBER(A609),IF(ISNUMBER(B609),HOUR(B609)*60+MINUTE(B609),0),"")</f>
        <v/>
      </c>
      <c r="L609" s="17">
        <f>IF(AND(ISNUMBER(A609),A609='الإعدادات'!$B$4),COUNTIFS($A$6:$A$1005,'الإعدادات'!$B$4,$K$6:$K$1005,"&lt;"&amp;K609)+COUNTIFS($A$6:A609,'الإعدادات'!$B$4,$K$6:K609,K609),"")</f>
        <v/>
      </c>
      <c r="M609" s="21">
        <f>IF(AND(C609&amp;""&lt;&gt;"",ISNUMBER(G609)),IF(COUNTIFS($C$6:$C$1005,C609&amp;"",$G$6:$G$1005,"&gt;"&amp;G609)=0,1,0),"")</f>
        <v/>
      </c>
      <c r="N609" s="21">
        <f>IF(AND(C609&amp;""&lt;&gt;"",F609="حضر",ISNUMBER(A609)),IF(COUNTIFS($C$6:$C$1005,C609&amp;"",$F$6:$F$1005,"حضر",$A$6:$A$1005,"&gt;"&amp;A609)=0,1,0),"")</f>
        <v/>
      </c>
    </row>
    <row r="610">
      <c r="A610" s="13" t="n"/>
      <c r="B610" s="20" t="n"/>
      <c r="C610" s="5" t="n"/>
      <c r="D610" s="5" t="n"/>
      <c r="E610" s="15" t="n"/>
      <c r="F610" s="5" t="n"/>
      <c r="G610" s="13" t="n"/>
      <c r="H610" s="6">
        <f>IF(C610&amp;""="","",IFERROR(INDEX('المرضى'!$B$6:$B$205,MATCH(C610&amp;"",'المرضى'!$A$6:$A$205,0))&amp;"","كود غير موجود"))</f>
        <v/>
      </c>
      <c r="I610" s="18">
        <f>IF(D610&amp;""="","",IFERROR(INDEX('الأسعار'!$B$6:$B$25,MATCH(D610&amp;"",'الأسعار'!$A$6:$A$25,0)),"سعر غير موجود"))</f>
        <v/>
      </c>
      <c r="J610" s="18">
        <f>IF(A610&amp;""="","",IF(AND(F610="حضر",ISNUMBER(I610)),I610,0))</f>
        <v/>
      </c>
      <c r="K610" s="17">
        <f>IF(ISNUMBER(A610),IF(ISNUMBER(B610),HOUR(B610)*60+MINUTE(B610),0),"")</f>
        <v/>
      </c>
      <c r="L610" s="17">
        <f>IF(AND(ISNUMBER(A610),A610='الإعدادات'!$B$4),COUNTIFS($A$6:$A$1005,'الإعدادات'!$B$4,$K$6:$K$1005,"&lt;"&amp;K610)+COUNTIFS($A$6:A610,'الإعدادات'!$B$4,$K$6:K610,K610),"")</f>
        <v/>
      </c>
      <c r="M610" s="21">
        <f>IF(AND(C610&amp;""&lt;&gt;"",ISNUMBER(G610)),IF(COUNTIFS($C$6:$C$1005,C610&amp;"",$G$6:$G$1005,"&gt;"&amp;G610)=0,1,0),"")</f>
        <v/>
      </c>
      <c r="N610" s="21">
        <f>IF(AND(C610&amp;""&lt;&gt;"",F610="حضر",ISNUMBER(A610)),IF(COUNTIFS($C$6:$C$1005,C610&amp;"",$F$6:$F$1005,"حضر",$A$6:$A$1005,"&gt;"&amp;A610)=0,1,0),"")</f>
        <v/>
      </c>
    </row>
    <row r="611">
      <c r="A611" s="13" t="n"/>
      <c r="B611" s="20" t="n"/>
      <c r="C611" s="5" t="n"/>
      <c r="D611" s="5" t="n"/>
      <c r="E611" s="15" t="n"/>
      <c r="F611" s="5" t="n"/>
      <c r="G611" s="13" t="n"/>
      <c r="H611" s="6">
        <f>IF(C611&amp;""="","",IFERROR(INDEX('المرضى'!$B$6:$B$205,MATCH(C611&amp;"",'المرضى'!$A$6:$A$205,0))&amp;"","كود غير موجود"))</f>
        <v/>
      </c>
      <c r="I611" s="18">
        <f>IF(D611&amp;""="","",IFERROR(INDEX('الأسعار'!$B$6:$B$25,MATCH(D611&amp;"",'الأسعار'!$A$6:$A$25,0)),"سعر غير موجود"))</f>
        <v/>
      </c>
      <c r="J611" s="18">
        <f>IF(A611&amp;""="","",IF(AND(F611="حضر",ISNUMBER(I611)),I611,0))</f>
        <v/>
      </c>
      <c r="K611" s="17">
        <f>IF(ISNUMBER(A611),IF(ISNUMBER(B611),HOUR(B611)*60+MINUTE(B611),0),"")</f>
        <v/>
      </c>
      <c r="L611" s="17">
        <f>IF(AND(ISNUMBER(A611),A611='الإعدادات'!$B$4),COUNTIFS($A$6:$A$1005,'الإعدادات'!$B$4,$K$6:$K$1005,"&lt;"&amp;K611)+COUNTIFS($A$6:A611,'الإعدادات'!$B$4,$K$6:K611,K611),"")</f>
        <v/>
      </c>
      <c r="M611" s="21">
        <f>IF(AND(C611&amp;""&lt;&gt;"",ISNUMBER(G611)),IF(COUNTIFS($C$6:$C$1005,C611&amp;"",$G$6:$G$1005,"&gt;"&amp;G611)=0,1,0),"")</f>
        <v/>
      </c>
      <c r="N611" s="21">
        <f>IF(AND(C611&amp;""&lt;&gt;"",F611="حضر",ISNUMBER(A611)),IF(COUNTIFS($C$6:$C$1005,C611&amp;"",$F$6:$F$1005,"حضر",$A$6:$A$1005,"&gt;"&amp;A611)=0,1,0),"")</f>
        <v/>
      </c>
    </row>
    <row r="612">
      <c r="A612" s="13" t="n"/>
      <c r="B612" s="20" t="n"/>
      <c r="C612" s="5" t="n"/>
      <c r="D612" s="5" t="n"/>
      <c r="E612" s="15" t="n"/>
      <c r="F612" s="5" t="n"/>
      <c r="G612" s="13" t="n"/>
      <c r="H612" s="6">
        <f>IF(C612&amp;""="","",IFERROR(INDEX('المرضى'!$B$6:$B$205,MATCH(C612&amp;"",'المرضى'!$A$6:$A$205,0))&amp;"","كود غير موجود"))</f>
        <v/>
      </c>
      <c r="I612" s="18">
        <f>IF(D612&amp;""="","",IFERROR(INDEX('الأسعار'!$B$6:$B$25,MATCH(D612&amp;"",'الأسعار'!$A$6:$A$25,0)),"سعر غير موجود"))</f>
        <v/>
      </c>
      <c r="J612" s="18">
        <f>IF(A612&amp;""="","",IF(AND(F612="حضر",ISNUMBER(I612)),I612,0))</f>
        <v/>
      </c>
      <c r="K612" s="17">
        <f>IF(ISNUMBER(A612),IF(ISNUMBER(B612),HOUR(B612)*60+MINUTE(B612),0),"")</f>
        <v/>
      </c>
      <c r="L612" s="17">
        <f>IF(AND(ISNUMBER(A612),A612='الإعدادات'!$B$4),COUNTIFS($A$6:$A$1005,'الإعدادات'!$B$4,$K$6:$K$1005,"&lt;"&amp;K612)+COUNTIFS($A$6:A612,'الإعدادات'!$B$4,$K$6:K612,K612),"")</f>
        <v/>
      </c>
      <c r="M612" s="21">
        <f>IF(AND(C612&amp;""&lt;&gt;"",ISNUMBER(G612)),IF(COUNTIFS($C$6:$C$1005,C612&amp;"",$G$6:$G$1005,"&gt;"&amp;G612)=0,1,0),"")</f>
        <v/>
      </c>
      <c r="N612" s="21">
        <f>IF(AND(C612&amp;""&lt;&gt;"",F612="حضر",ISNUMBER(A612)),IF(COUNTIFS($C$6:$C$1005,C612&amp;"",$F$6:$F$1005,"حضر",$A$6:$A$1005,"&gt;"&amp;A612)=0,1,0),"")</f>
        <v/>
      </c>
    </row>
    <row r="613">
      <c r="A613" s="13" t="n"/>
      <c r="B613" s="20" t="n"/>
      <c r="C613" s="5" t="n"/>
      <c r="D613" s="5" t="n"/>
      <c r="E613" s="15" t="n"/>
      <c r="F613" s="5" t="n"/>
      <c r="G613" s="13" t="n"/>
      <c r="H613" s="6">
        <f>IF(C613&amp;""="","",IFERROR(INDEX('المرضى'!$B$6:$B$205,MATCH(C613&amp;"",'المرضى'!$A$6:$A$205,0))&amp;"","كود غير موجود"))</f>
        <v/>
      </c>
      <c r="I613" s="18">
        <f>IF(D613&amp;""="","",IFERROR(INDEX('الأسعار'!$B$6:$B$25,MATCH(D613&amp;"",'الأسعار'!$A$6:$A$25,0)),"سعر غير موجود"))</f>
        <v/>
      </c>
      <c r="J613" s="18">
        <f>IF(A613&amp;""="","",IF(AND(F613="حضر",ISNUMBER(I613)),I613,0))</f>
        <v/>
      </c>
      <c r="K613" s="17">
        <f>IF(ISNUMBER(A613),IF(ISNUMBER(B613),HOUR(B613)*60+MINUTE(B613),0),"")</f>
        <v/>
      </c>
      <c r="L613" s="17">
        <f>IF(AND(ISNUMBER(A613),A613='الإعدادات'!$B$4),COUNTIFS($A$6:$A$1005,'الإعدادات'!$B$4,$K$6:$K$1005,"&lt;"&amp;K613)+COUNTIFS($A$6:A613,'الإعدادات'!$B$4,$K$6:K613,K613),"")</f>
        <v/>
      </c>
      <c r="M613" s="21">
        <f>IF(AND(C613&amp;""&lt;&gt;"",ISNUMBER(G613)),IF(COUNTIFS($C$6:$C$1005,C613&amp;"",$G$6:$G$1005,"&gt;"&amp;G613)=0,1,0),"")</f>
        <v/>
      </c>
      <c r="N613" s="21">
        <f>IF(AND(C613&amp;""&lt;&gt;"",F613="حضر",ISNUMBER(A613)),IF(COUNTIFS($C$6:$C$1005,C613&amp;"",$F$6:$F$1005,"حضر",$A$6:$A$1005,"&gt;"&amp;A613)=0,1,0),"")</f>
        <v/>
      </c>
    </row>
    <row r="614">
      <c r="A614" s="13" t="n"/>
      <c r="B614" s="20" t="n"/>
      <c r="C614" s="5" t="n"/>
      <c r="D614" s="5" t="n"/>
      <c r="E614" s="15" t="n"/>
      <c r="F614" s="5" t="n"/>
      <c r="G614" s="13" t="n"/>
      <c r="H614" s="6">
        <f>IF(C614&amp;""="","",IFERROR(INDEX('المرضى'!$B$6:$B$205,MATCH(C614&amp;"",'المرضى'!$A$6:$A$205,0))&amp;"","كود غير موجود"))</f>
        <v/>
      </c>
      <c r="I614" s="18">
        <f>IF(D614&amp;""="","",IFERROR(INDEX('الأسعار'!$B$6:$B$25,MATCH(D614&amp;"",'الأسعار'!$A$6:$A$25,0)),"سعر غير موجود"))</f>
        <v/>
      </c>
      <c r="J614" s="18">
        <f>IF(A614&amp;""="","",IF(AND(F614="حضر",ISNUMBER(I614)),I614,0))</f>
        <v/>
      </c>
      <c r="K614" s="17">
        <f>IF(ISNUMBER(A614),IF(ISNUMBER(B614),HOUR(B614)*60+MINUTE(B614),0),"")</f>
        <v/>
      </c>
      <c r="L614" s="17">
        <f>IF(AND(ISNUMBER(A614),A614='الإعدادات'!$B$4),COUNTIFS($A$6:$A$1005,'الإعدادات'!$B$4,$K$6:$K$1005,"&lt;"&amp;K614)+COUNTIFS($A$6:A614,'الإعدادات'!$B$4,$K$6:K614,K614),"")</f>
        <v/>
      </c>
      <c r="M614" s="21">
        <f>IF(AND(C614&amp;""&lt;&gt;"",ISNUMBER(G614)),IF(COUNTIFS($C$6:$C$1005,C614&amp;"",$G$6:$G$1005,"&gt;"&amp;G614)=0,1,0),"")</f>
        <v/>
      </c>
      <c r="N614" s="21">
        <f>IF(AND(C614&amp;""&lt;&gt;"",F614="حضر",ISNUMBER(A614)),IF(COUNTIFS($C$6:$C$1005,C614&amp;"",$F$6:$F$1005,"حضر",$A$6:$A$1005,"&gt;"&amp;A614)=0,1,0),"")</f>
        <v/>
      </c>
    </row>
    <row r="615">
      <c r="A615" s="13" t="n"/>
      <c r="B615" s="20" t="n"/>
      <c r="C615" s="5" t="n"/>
      <c r="D615" s="5" t="n"/>
      <c r="E615" s="15" t="n"/>
      <c r="F615" s="5" t="n"/>
      <c r="G615" s="13" t="n"/>
      <c r="H615" s="6">
        <f>IF(C615&amp;""="","",IFERROR(INDEX('المرضى'!$B$6:$B$205,MATCH(C615&amp;"",'المرضى'!$A$6:$A$205,0))&amp;"","كود غير موجود"))</f>
        <v/>
      </c>
      <c r="I615" s="18">
        <f>IF(D615&amp;""="","",IFERROR(INDEX('الأسعار'!$B$6:$B$25,MATCH(D615&amp;"",'الأسعار'!$A$6:$A$25,0)),"سعر غير موجود"))</f>
        <v/>
      </c>
      <c r="J615" s="18">
        <f>IF(A615&amp;""="","",IF(AND(F615="حضر",ISNUMBER(I615)),I615,0))</f>
        <v/>
      </c>
      <c r="K615" s="17">
        <f>IF(ISNUMBER(A615),IF(ISNUMBER(B615),HOUR(B615)*60+MINUTE(B615),0),"")</f>
        <v/>
      </c>
      <c r="L615" s="17">
        <f>IF(AND(ISNUMBER(A615),A615='الإعدادات'!$B$4),COUNTIFS($A$6:$A$1005,'الإعدادات'!$B$4,$K$6:$K$1005,"&lt;"&amp;K615)+COUNTIFS($A$6:A615,'الإعدادات'!$B$4,$K$6:K615,K615),"")</f>
        <v/>
      </c>
      <c r="M615" s="21">
        <f>IF(AND(C615&amp;""&lt;&gt;"",ISNUMBER(G615)),IF(COUNTIFS($C$6:$C$1005,C615&amp;"",$G$6:$G$1005,"&gt;"&amp;G615)=0,1,0),"")</f>
        <v/>
      </c>
      <c r="N615" s="21">
        <f>IF(AND(C615&amp;""&lt;&gt;"",F615="حضر",ISNUMBER(A615)),IF(COUNTIFS($C$6:$C$1005,C615&amp;"",$F$6:$F$1005,"حضر",$A$6:$A$1005,"&gt;"&amp;A615)=0,1,0),"")</f>
        <v/>
      </c>
    </row>
    <row r="616">
      <c r="A616" s="13" t="n"/>
      <c r="B616" s="20" t="n"/>
      <c r="C616" s="5" t="n"/>
      <c r="D616" s="5" t="n"/>
      <c r="E616" s="15" t="n"/>
      <c r="F616" s="5" t="n"/>
      <c r="G616" s="13" t="n"/>
      <c r="H616" s="6">
        <f>IF(C616&amp;""="","",IFERROR(INDEX('المرضى'!$B$6:$B$205,MATCH(C616&amp;"",'المرضى'!$A$6:$A$205,0))&amp;"","كود غير موجود"))</f>
        <v/>
      </c>
      <c r="I616" s="18">
        <f>IF(D616&amp;""="","",IFERROR(INDEX('الأسعار'!$B$6:$B$25,MATCH(D616&amp;"",'الأسعار'!$A$6:$A$25,0)),"سعر غير موجود"))</f>
        <v/>
      </c>
      <c r="J616" s="18">
        <f>IF(A616&amp;""="","",IF(AND(F616="حضر",ISNUMBER(I616)),I616,0))</f>
        <v/>
      </c>
      <c r="K616" s="17">
        <f>IF(ISNUMBER(A616),IF(ISNUMBER(B616),HOUR(B616)*60+MINUTE(B616),0),"")</f>
        <v/>
      </c>
      <c r="L616" s="17">
        <f>IF(AND(ISNUMBER(A616),A616='الإعدادات'!$B$4),COUNTIFS($A$6:$A$1005,'الإعدادات'!$B$4,$K$6:$K$1005,"&lt;"&amp;K616)+COUNTIFS($A$6:A616,'الإعدادات'!$B$4,$K$6:K616,K616),"")</f>
        <v/>
      </c>
      <c r="M616" s="21">
        <f>IF(AND(C616&amp;""&lt;&gt;"",ISNUMBER(G616)),IF(COUNTIFS($C$6:$C$1005,C616&amp;"",$G$6:$G$1005,"&gt;"&amp;G616)=0,1,0),"")</f>
        <v/>
      </c>
      <c r="N616" s="21">
        <f>IF(AND(C616&amp;""&lt;&gt;"",F616="حضر",ISNUMBER(A616)),IF(COUNTIFS($C$6:$C$1005,C616&amp;"",$F$6:$F$1005,"حضر",$A$6:$A$1005,"&gt;"&amp;A616)=0,1,0),"")</f>
        <v/>
      </c>
    </row>
    <row r="617">
      <c r="A617" s="13" t="n"/>
      <c r="B617" s="20" t="n"/>
      <c r="C617" s="5" t="n"/>
      <c r="D617" s="5" t="n"/>
      <c r="E617" s="15" t="n"/>
      <c r="F617" s="5" t="n"/>
      <c r="G617" s="13" t="n"/>
      <c r="H617" s="6">
        <f>IF(C617&amp;""="","",IFERROR(INDEX('المرضى'!$B$6:$B$205,MATCH(C617&amp;"",'المرضى'!$A$6:$A$205,0))&amp;"","كود غير موجود"))</f>
        <v/>
      </c>
      <c r="I617" s="18">
        <f>IF(D617&amp;""="","",IFERROR(INDEX('الأسعار'!$B$6:$B$25,MATCH(D617&amp;"",'الأسعار'!$A$6:$A$25,0)),"سعر غير موجود"))</f>
        <v/>
      </c>
      <c r="J617" s="18">
        <f>IF(A617&amp;""="","",IF(AND(F617="حضر",ISNUMBER(I617)),I617,0))</f>
        <v/>
      </c>
      <c r="K617" s="17">
        <f>IF(ISNUMBER(A617),IF(ISNUMBER(B617),HOUR(B617)*60+MINUTE(B617),0),"")</f>
        <v/>
      </c>
      <c r="L617" s="17">
        <f>IF(AND(ISNUMBER(A617),A617='الإعدادات'!$B$4),COUNTIFS($A$6:$A$1005,'الإعدادات'!$B$4,$K$6:$K$1005,"&lt;"&amp;K617)+COUNTIFS($A$6:A617,'الإعدادات'!$B$4,$K$6:K617,K617),"")</f>
        <v/>
      </c>
      <c r="M617" s="21">
        <f>IF(AND(C617&amp;""&lt;&gt;"",ISNUMBER(G617)),IF(COUNTIFS($C$6:$C$1005,C617&amp;"",$G$6:$G$1005,"&gt;"&amp;G617)=0,1,0),"")</f>
        <v/>
      </c>
      <c r="N617" s="21">
        <f>IF(AND(C617&amp;""&lt;&gt;"",F617="حضر",ISNUMBER(A617)),IF(COUNTIFS($C$6:$C$1005,C617&amp;"",$F$6:$F$1005,"حضر",$A$6:$A$1005,"&gt;"&amp;A617)=0,1,0),"")</f>
        <v/>
      </c>
    </row>
    <row r="618">
      <c r="A618" s="13" t="n"/>
      <c r="B618" s="20" t="n"/>
      <c r="C618" s="5" t="n"/>
      <c r="D618" s="5" t="n"/>
      <c r="E618" s="15" t="n"/>
      <c r="F618" s="5" t="n"/>
      <c r="G618" s="13" t="n"/>
      <c r="H618" s="6">
        <f>IF(C618&amp;""="","",IFERROR(INDEX('المرضى'!$B$6:$B$205,MATCH(C618&amp;"",'المرضى'!$A$6:$A$205,0))&amp;"","كود غير موجود"))</f>
        <v/>
      </c>
      <c r="I618" s="18">
        <f>IF(D618&amp;""="","",IFERROR(INDEX('الأسعار'!$B$6:$B$25,MATCH(D618&amp;"",'الأسعار'!$A$6:$A$25,0)),"سعر غير موجود"))</f>
        <v/>
      </c>
      <c r="J618" s="18">
        <f>IF(A618&amp;""="","",IF(AND(F618="حضر",ISNUMBER(I618)),I618,0))</f>
        <v/>
      </c>
      <c r="K618" s="17">
        <f>IF(ISNUMBER(A618),IF(ISNUMBER(B618),HOUR(B618)*60+MINUTE(B618),0),"")</f>
        <v/>
      </c>
      <c r="L618" s="17">
        <f>IF(AND(ISNUMBER(A618),A618='الإعدادات'!$B$4),COUNTIFS($A$6:$A$1005,'الإعدادات'!$B$4,$K$6:$K$1005,"&lt;"&amp;K618)+COUNTIFS($A$6:A618,'الإعدادات'!$B$4,$K$6:K618,K618),"")</f>
        <v/>
      </c>
      <c r="M618" s="21">
        <f>IF(AND(C618&amp;""&lt;&gt;"",ISNUMBER(G618)),IF(COUNTIFS($C$6:$C$1005,C618&amp;"",$G$6:$G$1005,"&gt;"&amp;G618)=0,1,0),"")</f>
        <v/>
      </c>
      <c r="N618" s="21">
        <f>IF(AND(C618&amp;""&lt;&gt;"",F618="حضر",ISNUMBER(A618)),IF(COUNTIFS($C$6:$C$1005,C618&amp;"",$F$6:$F$1005,"حضر",$A$6:$A$1005,"&gt;"&amp;A618)=0,1,0),"")</f>
        <v/>
      </c>
    </row>
    <row r="619">
      <c r="A619" s="13" t="n"/>
      <c r="B619" s="20" t="n"/>
      <c r="C619" s="5" t="n"/>
      <c r="D619" s="5" t="n"/>
      <c r="E619" s="15" t="n"/>
      <c r="F619" s="5" t="n"/>
      <c r="G619" s="13" t="n"/>
      <c r="H619" s="6">
        <f>IF(C619&amp;""="","",IFERROR(INDEX('المرضى'!$B$6:$B$205,MATCH(C619&amp;"",'المرضى'!$A$6:$A$205,0))&amp;"","كود غير موجود"))</f>
        <v/>
      </c>
      <c r="I619" s="18">
        <f>IF(D619&amp;""="","",IFERROR(INDEX('الأسعار'!$B$6:$B$25,MATCH(D619&amp;"",'الأسعار'!$A$6:$A$25,0)),"سعر غير موجود"))</f>
        <v/>
      </c>
      <c r="J619" s="18">
        <f>IF(A619&amp;""="","",IF(AND(F619="حضر",ISNUMBER(I619)),I619,0))</f>
        <v/>
      </c>
      <c r="K619" s="17">
        <f>IF(ISNUMBER(A619),IF(ISNUMBER(B619),HOUR(B619)*60+MINUTE(B619),0),"")</f>
        <v/>
      </c>
      <c r="L619" s="17">
        <f>IF(AND(ISNUMBER(A619),A619='الإعدادات'!$B$4),COUNTIFS($A$6:$A$1005,'الإعدادات'!$B$4,$K$6:$K$1005,"&lt;"&amp;K619)+COUNTIFS($A$6:A619,'الإعدادات'!$B$4,$K$6:K619,K619),"")</f>
        <v/>
      </c>
      <c r="M619" s="21">
        <f>IF(AND(C619&amp;""&lt;&gt;"",ISNUMBER(G619)),IF(COUNTIFS($C$6:$C$1005,C619&amp;"",$G$6:$G$1005,"&gt;"&amp;G619)=0,1,0),"")</f>
        <v/>
      </c>
      <c r="N619" s="21">
        <f>IF(AND(C619&amp;""&lt;&gt;"",F619="حضر",ISNUMBER(A619)),IF(COUNTIFS($C$6:$C$1005,C619&amp;"",$F$6:$F$1005,"حضر",$A$6:$A$1005,"&gt;"&amp;A619)=0,1,0),"")</f>
        <v/>
      </c>
    </row>
    <row r="620">
      <c r="A620" s="13" t="n"/>
      <c r="B620" s="20" t="n"/>
      <c r="C620" s="5" t="n"/>
      <c r="D620" s="5" t="n"/>
      <c r="E620" s="15" t="n"/>
      <c r="F620" s="5" t="n"/>
      <c r="G620" s="13" t="n"/>
      <c r="H620" s="6">
        <f>IF(C620&amp;""="","",IFERROR(INDEX('المرضى'!$B$6:$B$205,MATCH(C620&amp;"",'المرضى'!$A$6:$A$205,0))&amp;"","كود غير موجود"))</f>
        <v/>
      </c>
      <c r="I620" s="18">
        <f>IF(D620&amp;""="","",IFERROR(INDEX('الأسعار'!$B$6:$B$25,MATCH(D620&amp;"",'الأسعار'!$A$6:$A$25,0)),"سعر غير موجود"))</f>
        <v/>
      </c>
      <c r="J620" s="18">
        <f>IF(A620&amp;""="","",IF(AND(F620="حضر",ISNUMBER(I620)),I620,0))</f>
        <v/>
      </c>
      <c r="K620" s="17">
        <f>IF(ISNUMBER(A620),IF(ISNUMBER(B620),HOUR(B620)*60+MINUTE(B620),0),"")</f>
        <v/>
      </c>
      <c r="L620" s="17">
        <f>IF(AND(ISNUMBER(A620),A620='الإعدادات'!$B$4),COUNTIFS($A$6:$A$1005,'الإعدادات'!$B$4,$K$6:$K$1005,"&lt;"&amp;K620)+COUNTIFS($A$6:A620,'الإعدادات'!$B$4,$K$6:K620,K620),"")</f>
        <v/>
      </c>
      <c r="M620" s="21">
        <f>IF(AND(C620&amp;""&lt;&gt;"",ISNUMBER(G620)),IF(COUNTIFS($C$6:$C$1005,C620&amp;"",$G$6:$G$1005,"&gt;"&amp;G620)=0,1,0),"")</f>
        <v/>
      </c>
      <c r="N620" s="21">
        <f>IF(AND(C620&amp;""&lt;&gt;"",F620="حضر",ISNUMBER(A620)),IF(COUNTIFS($C$6:$C$1005,C620&amp;"",$F$6:$F$1005,"حضر",$A$6:$A$1005,"&gt;"&amp;A620)=0,1,0),"")</f>
        <v/>
      </c>
    </row>
    <row r="621">
      <c r="A621" s="13" t="n"/>
      <c r="B621" s="20" t="n"/>
      <c r="C621" s="5" t="n"/>
      <c r="D621" s="5" t="n"/>
      <c r="E621" s="15" t="n"/>
      <c r="F621" s="5" t="n"/>
      <c r="G621" s="13" t="n"/>
      <c r="H621" s="6">
        <f>IF(C621&amp;""="","",IFERROR(INDEX('المرضى'!$B$6:$B$205,MATCH(C621&amp;"",'المرضى'!$A$6:$A$205,0))&amp;"","كود غير موجود"))</f>
        <v/>
      </c>
      <c r="I621" s="18">
        <f>IF(D621&amp;""="","",IFERROR(INDEX('الأسعار'!$B$6:$B$25,MATCH(D621&amp;"",'الأسعار'!$A$6:$A$25,0)),"سعر غير موجود"))</f>
        <v/>
      </c>
      <c r="J621" s="18">
        <f>IF(A621&amp;""="","",IF(AND(F621="حضر",ISNUMBER(I621)),I621,0))</f>
        <v/>
      </c>
      <c r="K621" s="17">
        <f>IF(ISNUMBER(A621),IF(ISNUMBER(B621),HOUR(B621)*60+MINUTE(B621),0),"")</f>
        <v/>
      </c>
      <c r="L621" s="17">
        <f>IF(AND(ISNUMBER(A621),A621='الإعدادات'!$B$4),COUNTIFS($A$6:$A$1005,'الإعدادات'!$B$4,$K$6:$K$1005,"&lt;"&amp;K621)+COUNTIFS($A$6:A621,'الإعدادات'!$B$4,$K$6:K621,K621),"")</f>
        <v/>
      </c>
      <c r="M621" s="21">
        <f>IF(AND(C621&amp;""&lt;&gt;"",ISNUMBER(G621)),IF(COUNTIFS($C$6:$C$1005,C621&amp;"",$G$6:$G$1005,"&gt;"&amp;G621)=0,1,0),"")</f>
        <v/>
      </c>
      <c r="N621" s="21">
        <f>IF(AND(C621&amp;""&lt;&gt;"",F621="حضر",ISNUMBER(A621)),IF(COUNTIFS($C$6:$C$1005,C621&amp;"",$F$6:$F$1005,"حضر",$A$6:$A$1005,"&gt;"&amp;A621)=0,1,0),"")</f>
        <v/>
      </c>
    </row>
    <row r="622">
      <c r="A622" s="13" t="n"/>
      <c r="B622" s="20" t="n"/>
      <c r="C622" s="5" t="n"/>
      <c r="D622" s="5" t="n"/>
      <c r="E622" s="15" t="n"/>
      <c r="F622" s="5" t="n"/>
      <c r="G622" s="13" t="n"/>
      <c r="H622" s="6">
        <f>IF(C622&amp;""="","",IFERROR(INDEX('المرضى'!$B$6:$B$205,MATCH(C622&amp;"",'المرضى'!$A$6:$A$205,0))&amp;"","كود غير موجود"))</f>
        <v/>
      </c>
      <c r="I622" s="18">
        <f>IF(D622&amp;""="","",IFERROR(INDEX('الأسعار'!$B$6:$B$25,MATCH(D622&amp;"",'الأسعار'!$A$6:$A$25,0)),"سعر غير موجود"))</f>
        <v/>
      </c>
      <c r="J622" s="18">
        <f>IF(A622&amp;""="","",IF(AND(F622="حضر",ISNUMBER(I622)),I622,0))</f>
        <v/>
      </c>
      <c r="K622" s="17">
        <f>IF(ISNUMBER(A622),IF(ISNUMBER(B622),HOUR(B622)*60+MINUTE(B622),0),"")</f>
        <v/>
      </c>
      <c r="L622" s="17">
        <f>IF(AND(ISNUMBER(A622),A622='الإعدادات'!$B$4),COUNTIFS($A$6:$A$1005,'الإعدادات'!$B$4,$K$6:$K$1005,"&lt;"&amp;K622)+COUNTIFS($A$6:A622,'الإعدادات'!$B$4,$K$6:K622,K622),"")</f>
        <v/>
      </c>
      <c r="M622" s="21">
        <f>IF(AND(C622&amp;""&lt;&gt;"",ISNUMBER(G622)),IF(COUNTIFS($C$6:$C$1005,C622&amp;"",$G$6:$G$1005,"&gt;"&amp;G622)=0,1,0),"")</f>
        <v/>
      </c>
      <c r="N622" s="21">
        <f>IF(AND(C622&amp;""&lt;&gt;"",F622="حضر",ISNUMBER(A622)),IF(COUNTIFS($C$6:$C$1005,C622&amp;"",$F$6:$F$1005,"حضر",$A$6:$A$1005,"&gt;"&amp;A622)=0,1,0),"")</f>
        <v/>
      </c>
    </row>
    <row r="623">
      <c r="A623" s="13" t="n"/>
      <c r="B623" s="20" t="n"/>
      <c r="C623" s="5" t="n"/>
      <c r="D623" s="5" t="n"/>
      <c r="E623" s="15" t="n"/>
      <c r="F623" s="5" t="n"/>
      <c r="G623" s="13" t="n"/>
      <c r="H623" s="6">
        <f>IF(C623&amp;""="","",IFERROR(INDEX('المرضى'!$B$6:$B$205,MATCH(C623&amp;"",'المرضى'!$A$6:$A$205,0))&amp;"","كود غير موجود"))</f>
        <v/>
      </c>
      <c r="I623" s="18">
        <f>IF(D623&amp;""="","",IFERROR(INDEX('الأسعار'!$B$6:$B$25,MATCH(D623&amp;"",'الأسعار'!$A$6:$A$25,0)),"سعر غير موجود"))</f>
        <v/>
      </c>
      <c r="J623" s="18">
        <f>IF(A623&amp;""="","",IF(AND(F623="حضر",ISNUMBER(I623)),I623,0))</f>
        <v/>
      </c>
      <c r="K623" s="17">
        <f>IF(ISNUMBER(A623),IF(ISNUMBER(B623),HOUR(B623)*60+MINUTE(B623),0),"")</f>
        <v/>
      </c>
      <c r="L623" s="17">
        <f>IF(AND(ISNUMBER(A623),A623='الإعدادات'!$B$4),COUNTIFS($A$6:$A$1005,'الإعدادات'!$B$4,$K$6:$K$1005,"&lt;"&amp;K623)+COUNTIFS($A$6:A623,'الإعدادات'!$B$4,$K$6:K623,K623),"")</f>
        <v/>
      </c>
      <c r="M623" s="21">
        <f>IF(AND(C623&amp;""&lt;&gt;"",ISNUMBER(G623)),IF(COUNTIFS($C$6:$C$1005,C623&amp;"",$G$6:$G$1005,"&gt;"&amp;G623)=0,1,0),"")</f>
        <v/>
      </c>
      <c r="N623" s="21">
        <f>IF(AND(C623&amp;""&lt;&gt;"",F623="حضر",ISNUMBER(A623)),IF(COUNTIFS($C$6:$C$1005,C623&amp;"",$F$6:$F$1005,"حضر",$A$6:$A$1005,"&gt;"&amp;A623)=0,1,0),"")</f>
        <v/>
      </c>
    </row>
    <row r="624">
      <c r="A624" s="13" t="n"/>
      <c r="B624" s="20" t="n"/>
      <c r="C624" s="5" t="n"/>
      <c r="D624" s="5" t="n"/>
      <c r="E624" s="15" t="n"/>
      <c r="F624" s="5" t="n"/>
      <c r="G624" s="13" t="n"/>
      <c r="H624" s="6">
        <f>IF(C624&amp;""="","",IFERROR(INDEX('المرضى'!$B$6:$B$205,MATCH(C624&amp;"",'المرضى'!$A$6:$A$205,0))&amp;"","كود غير موجود"))</f>
        <v/>
      </c>
      <c r="I624" s="18">
        <f>IF(D624&amp;""="","",IFERROR(INDEX('الأسعار'!$B$6:$B$25,MATCH(D624&amp;"",'الأسعار'!$A$6:$A$25,0)),"سعر غير موجود"))</f>
        <v/>
      </c>
      <c r="J624" s="18">
        <f>IF(A624&amp;""="","",IF(AND(F624="حضر",ISNUMBER(I624)),I624,0))</f>
        <v/>
      </c>
      <c r="K624" s="17">
        <f>IF(ISNUMBER(A624),IF(ISNUMBER(B624),HOUR(B624)*60+MINUTE(B624),0),"")</f>
        <v/>
      </c>
      <c r="L624" s="17">
        <f>IF(AND(ISNUMBER(A624),A624='الإعدادات'!$B$4),COUNTIFS($A$6:$A$1005,'الإعدادات'!$B$4,$K$6:$K$1005,"&lt;"&amp;K624)+COUNTIFS($A$6:A624,'الإعدادات'!$B$4,$K$6:K624,K624),"")</f>
        <v/>
      </c>
      <c r="M624" s="21">
        <f>IF(AND(C624&amp;""&lt;&gt;"",ISNUMBER(G624)),IF(COUNTIFS($C$6:$C$1005,C624&amp;"",$G$6:$G$1005,"&gt;"&amp;G624)=0,1,0),"")</f>
        <v/>
      </c>
      <c r="N624" s="21">
        <f>IF(AND(C624&amp;""&lt;&gt;"",F624="حضر",ISNUMBER(A624)),IF(COUNTIFS($C$6:$C$1005,C624&amp;"",$F$6:$F$1005,"حضر",$A$6:$A$1005,"&gt;"&amp;A624)=0,1,0),"")</f>
        <v/>
      </c>
    </row>
    <row r="625">
      <c r="A625" s="13" t="n"/>
      <c r="B625" s="20" t="n"/>
      <c r="C625" s="5" t="n"/>
      <c r="D625" s="5" t="n"/>
      <c r="E625" s="15" t="n"/>
      <c r="F625" s="5" t="n"/>
      <c r="G625" s="13" t="n"/>
      <c r="H625" s="6">
        <f>IF(C625&amp;""="","",IFERROR(INDEX('المرضى'!$B$6:$B$205,MATCH(C625&amp;"",'المرضى'!$A$6:$A$205,0))&amp;"","كود غير موجود"))</f>
        <v/>
      </c>
      <c r="I625" s="18">
        <f>IF(D625&amp;""="","",IFERROR(INDEX('الأسعار'!$B$6:$B$25,MATCH(D625&amp;"",'الأسعار'!$A$6:$A$25,0)),"سعر غير موجود"))</f>
        <v/>
      </c>
      <c r="J625" s="18">
        <f>IF(A625&amp;""="","",IF(AND(F625="حضر",ISNUMBER(I625)),I625,0))</f>
        <v/>
      </c>
      <c r="K625" s="17">
        <f>IF(ISNUMBER(A625),IF(ISNUMBER(B625),HOUR(B625)*60+MINUTE(B625),0),"")</f>
        <v/>
      </c>
      <c r="L625" s="17">
        <f>IF(AND(ISNUMBER(A625),A625='الإعدادات'!$B$4),COUNTIFS($A$6:$A$1005,'الإعدادات'!$B$4,$K$6:$K$1005,"&lt;"&amp;K625)+COUNTIFS($A$6:A625,'الإعدادات'!$B$4,$K$6:K625,K625),"")</f>
        <v/>
      </c>
      <c r="M625" s="21">
        <f>IF(AND(C625&amp;""&lt;&gt;"",ISNUMBER(G625)),IF(COUNTIFS($C$6:$C$1005,C625&amp;"",$G$6:$G$1005,"&gt;"&amp;G625)=0,1,0),"")</f>
        <v/>
      </c>
      <c r="N625" s="21">
        <f>IF(AND(C625&amp;""&lt;&gt;"",F625="حضر",ISNUMBER(A625)),IF(COUNTIFS($C$6:$C$1005,C625&amp;"",$F$6:$F$1005,"حضر",$A$6:$A$1005,"&gt;"&amp;A625)=0,1,0),"")</f>
        <v/>
      </c>
    </row>
    <row r="626">
      <c r="A626" s="13" t="n"/>
      <c r="B626" s="20" t="n"/>
      <c r="C626" s="5" t="n"/>
      <c r="D626" s="5" t="n"/>
      <c r="E626" s="15" t="n"/>
      <c r="F626" s="5" t="n"/>
      <c r="G626" s="13" t="n"/>
      <c r="H626" s="6">
        <f>IF(C626&amp;""="","",IFERROR(INDEX('المرضى'!$B$6:$B$205,MATCH(C626&amp;"",'المرضى'!$A$6:$A$205,0))&amp;"","كود غير موجود"))</f>
        <v/>
      </c>
      <c r="I626" s="18">
        <f>IF(D626&amp;""="","",IFERROR(INDEX('الأسعار'!$B$6:$B$25,MATCH(D626&amp;"",'الأسعار'!$A$6:$A$25,0)),"سعر غير موجود"))</f>
        <v/>
      </c>
      <c r="J626" s="18">
        <f>IF(A626&amp;""="","",IF(AND(F626="حضر",ISNUMBER(I626)),I626,0))</f>
        <v/>
      </c>
      <c r="K626" s="17">
        <f>IF(ISNUMBER(A626),IF(ISNUMBER(B626),HOUR(B626)*60+MINUTE(B626),0),"")</f>
        <v/>
      </c>
      <c r="L626" s="17">
        <f>IF(AND(ISNUMBER(A626),A626='الإعدادات'!$B$4),COUNTIFS($A$6:$A$1005,'الإعدادات'!$B$4,$K$6:$K$1005,"&lt;"&amp;K626)+COUNTIFS($A$6:A626,'الإعدادات'!$B$4,$K$6:K626,K626),"")</f>
        <v/>
      </c>
      <c r="M626" s="21">
        <f>IF(AND(C626&amp;""&lt;&gt;"",ISNUMBER(G626)),IF(COUNTIFS($C$6:$C$1005,C626&amp;"",$G$6:$G$1005,"&gt;"&amp;G626)=0,1,0),"")</f>
        <v/>
      </c>
      <c r="N626" s="21">
        <f>IF(AND(C626&amp;""&lt;&gt;"",F626="حضر",ISNUMBER(A626)),IF(COUNTIFS($C$6:$C$1005,C626&amp;"",$F$6:$F$1005,"حضر",$A$6:$A$1005,"&gt;"&amp;A626)=0,1,0),"")</f>
        <v/>
      </c>
    </row>
    <row r="627">
      <c r="A627" s="13" t="n"/>
      <c r="B627" s="20" t="n"/>
      <c r="C627" s="5" t="n"/>
      <c r="D627" s="5" t="n"/>
      <c r="E627" s="15" t="n"/>
      <c r="F627" s="5" t="n"/>
      <c r="G627" s="13" t="n"/>
      <c r="H627" s="6">
        <f>IF(C627&amp;""="","",IFERROR(INDEX('المرضى'!$B$6:$B$205,MATCH(C627&amp;"",'المرضى'!$A$6:$A$205,0))&amp;"","كود غير موجود"))</f>
        <v/>
      </c>
      <c r="I627" s="18">
        <f>IF(D627&amp;""="","",IFERROR(INDEX('الأسعار'!$B$6:$B$25,MATCH(D627&amp;"",'الأسعار'!$A$6:$A$25,0)),"سعر غير موجود"))</f>
        <v/>
      </c>
      <c r="J627" s="18">
        <f>IF(A627&amp;""="","",IF(AND(F627="حضر",ISNUMBER(I627)),I627,0))</f>
        <v/>
      </c>
      <c r="K627" s="17">
        <f>IF(ISNUMBER(A627),IF(ISNUMBER(B627),HOUR(B627)*60+MINUTE(B627),0),"")</f>
        <v/>
      </c>
      <c r="L627" s="17">
        <f>IF(AND(ISNUMBER(A627),A627='الإعدادات'!$B$4),COUNTIFS($A$6:$A$1005,'الإعدادات'!$B$4,$K$6:$K$1005,"&lt;"&amp;K627)+COUNTIFS($A$6:A627,'الإعدادات'!$B$4,$K$6:K627,K627),"")</f>
        <v/>
      </c>
      <c r="M627" s="21">
        <f>IF(AND(C627&amp;""&lt;&gt;"",ISNUMBER(G627)),IF(COUNTIFS($C$6:$C$1005,C627&amp;"",$G$6:$G$1005,"&gt;"&amp;G627)=0,1,0),"")</f>
        <v/>
      </c>
      <c r="N627" s="21">
        <f>IF(AND(C627&amp;""&lt;&gt;"",F627="حضر",ISNUMBER(A627)),IF(COUNTIFS($C$6:$C$1005,C627&amp;"",$F$6:$F$1005,"حضر",$A$6:$A$1005,"&gt;"&amp;A627)=0,1,0),"")</f>
        <v/>
      </c>
    </row>
    <row r="628">
      <c r="A628" s="13" t="n"/>
      <c r="B628" s="20" t="n"/>
      <c r="C628" s="5" t="n"/>
      <c r="D628" s="5" t="n"/>
      <c r="E628" s="15" t="n"/>
      <c r="F628" s="5" t="n"/>
      <c r="G628" s="13" t="n"/>
      <c r="H628" s="6">
        <f>IF(C628&amp;""="","",IFERROR(INDEX('المرضى'!$B$6:$B$205,MATCH(C628&amp;"",'المرضى'!$A$6:$A$205,0))&amp;"","كود غير موجود"))</f>
        <v/>
      </c>
      <c r="I628" s="18">
        <f>IF(D628&amp;""="","",IFERROR(INDEX('الأسعار'!$B$6:$B$25,MATCH(D628&amp;"",'الأسعار'!$A$6:$A$25,0)),"سعر غير موجود"))</f>
        <v/>
      </c>
      <c r="J628" s="18">
        <f>IF(A628&amp;""="","",IF(AND(F628="حضر",ISNUMBER(I628)),I628,0))</f>
        <v/>
      </c>
      <c r="K628" s="17">
        <f>IF(ISNUMBER(A628),IF(ISNUMBER(B628),HOUR(B628)*60+MINUTE(B628),0),"")</f>
        <v/>
      </c>
      <c r="L628" s="17">
        <f>IF(AND(ISNUMBER(A628),A628='الإعدادات'!$B$4),COUNTIFS($A$6:$A$1005,'الإعدادات'!$B$4,$K$6:$K$1005,"&lt;"&amp;K628)+COUNTIFS($A$6:A628,'الإعدادات'!$B$4,$K$6:K628,K628),"")</f>
        <v/>
      </c>
      <c r="M628" s="21">
        <f>IF(AND(C628&amp;""&lt;&gt;"",ISNUMBER(G628)),IF(COUNTIFS($C$6:$C$1005,C628&amp;"",$G$6:$G$1005,"&gt;"&amp;G628)=0,1,0),"")</f>
        <v/>
      </c>
      <c r="N628" s="21">
        <f>IF(AND(C628&amp;""&lt;&gt;"",F628="حضر",ISNUMBER(A628)),IF(COUNTIFS($C$6:$C$1005,C628&amp;"",$F$6:$F$1005,"حضر",$A$6:$A$1005,"&gt;"&amp;A628)=0,1,0),"")</f>
        <v/>
      </c>
    </row>
    <row r="629">
      <c r="A629" s="13" t="n"/>
      <c r="B629" s="20" t="n"/>
      <c r="C629" s="5" t="n"/>
      <c r="D629" s="5" t="n"/>
      <c r="E629" s="15" t="n"/>
      <c r="F629" s="5" t="n"/>
      <c r="G629" s="13" t="n"/>
      <c r="H629" s="6">
        <f>IF(C629&amp;""="","",IFERROR(INDEX('المرضى'!$B$6:$B$205,MATCH(C629&amp;"",'المرضى'!$A$6:$A$205,0))&amp;"","كود غير موجود"))</f>
        <v/>
      </c>
      <c r="I629" s="18">
        <f>IF(D629&amp;""="","",IFERROR(INDEX('الأسعار'!$B$6:$B$25,MATCH(D629&amp;"",'الأسعار'!$A$6:$A$25,0)),"سعر غير موجود"))</f>
        <v/>
      </c>
      <c r="J629" s="18">
        <f>IF(A629&amp;""="","",IF(AND(F629="حضر",ISNUMBER(I629)),I629,0))</f>
        <v/>
      </c>
      <c r="K629" s="17">
        <f>IF(ISNUMBER(A629),IF(ISNUMBER(B629),HOUR(B629)*60+MINUTE(B629),0),"")</f>
        <v/>
      </c>
      <c r="L629" s="17">
        <f>IF(AND(ISNUMBER(A629),A629='الإعدادات'!$B$4),COUNTIFS($A$6:$A$1005,'الإعدادات'!$B$4,$K$6:$K$1005,"&lt;"&amp;K629)+COUNTIFS($A$6:A629,'الإعدادات'!$B$4,$K$6:K629,K629),"")</f>
        <v/>
      </c>
      <c r="M629" s="21">
        <f>IF(AND(C629&amp;""&lt;&gt;"",ISNUMBER(G629)),IF(COUNTIFS($C$6:$C$1005,C629&amp;"",$G$6:$G$1005,"&gt;"&amp;G629)=0,1,0),"")</f>
        <v/>
      </c>
      <c r="N629" s="21">
        <f>IF(AND(C629&amp;""&lt;&gt;"",F629="حضر",ISNUMBER(A629)),IF(COUNTIFS($C$6:$C$1005,C629&amp;"",$F$6:$F$1005,"حضر",$A$6:$A$1005,"&gt;"&amp;A629)=0,1,0),"")</f>
        <v/>
      </c>
    </row>
    <row r="630">
      <c r="A630" s="13" t="n"/>
      <c r="B630" s="20" t="n"/>
      <c r="C630" s="5" t="n"/>
      <c r="D630" s="5" t="n"/>
      <c r="E630" s="15" t="n"/>
      <c r="F630" s="5" t="n"/>
      <c r="G630" s="13" t="n"/>
      <c r="H630" s="6">
        <f>IF(C630&amp;""="","",IFERROR(INDEX('المرضى'!$B$6:$B$205,MATCH(C630&amp;"",'المرضى'!$A$6:$A$205,0))&amp;"","كود غير موجود"))</f>
        <v/>
      </c>
      <c r="I630" s="18">
        <f>IF(D630&amp;""="","",IFERROR(INDEX('الأسعار'!$B$6:$B$25,MATCH(D630&amp;"",'الأسعار'!$A$6:$A$25,0)),"سعر غير موجود"))</f>
        <v/>
      </c>
      <c r="J630" s="18">
        <f>IF(A630&amp;""="","",IF(AND(F630="حضر",ISNUMBER(I630)),I630,0))</f>
        <v/>
      </c>
      <c r="K630" s="17">
        <f>IF(ISNUMBER(A630),IF(ISNUMBER(B630),HOUR(B630)*60+MINUTE(B630),0),"")</f>
        <v/>
      </c>
      <c r="L630" s="17">
        <f>IF(AND(ISNUMBER(A630),A630='الإعدادات'!$B$4),COUNTIFS($A$6:$A$1005,'الإعدادات'!$B$4,$K$6:$K$1005,"&lt;"&amp;K630)+COUNTIFS($A$6:A630,'الإعدادات'!$B$4,$K$6:K630,K630),"")</f>
        <v/>
      </c>
      <c r="M630" s="21">
        <f>IF(AND(C630&amp;""&lt;&gt;"",ISNUMBER(G630)),IF(COUNTIFS($C$6:$C$1005,C630&amp;"",$G$6:$G$1005,"&gt;"&amp;G630)=0,1,0),"")</f>
        <v/>
      </c>
      <c r="N630" s="21">
        <f>IF(AND(C630&amp;""&lt;&gt;"",F630="حضر",ISNUMBER(A630)),IF(COUNTIFS($C$6:$C$1005,C630&amp;"",$F$6:$F$1005,"حضر",$A$6:$A$1005,"&gt;"&amp;A630)=0,1,0),"")</f>
        <v/>
      </c>
    </row>
    <row r="631">
      <c r="A631" s="13" t="n"/>
      <c r="B631" s="20" t="n"/>
      <c r="C631" s="5" t="n"/>
      <c r="D631" s="5" t="n"/>
      <c r="E631" s="15" t="n"/>
      <c r="F631" s="5" t="n"/>
      <c r="G631" s="13" t="n"/>
      <c r="H631" s="6">
        <f>IF(C631&amp;""="","",IFERROR(INDEX('المرضى'!$B$6:$B$205,MATCH(C631&amp;"",'المرضى'!$A$6:$A$205,0))&amp;"","كود غير موجود"))</f>
        <v/>
      </c>
      <c r="I631" s="18">
        <f>IF(D631&amp;""="","",IFERROR(INDEX('الأسعار'!$B$6:$B$25,MATCH(D631&amp;"",'الأسعار'!$A$6:$A$25,0)),"سعر غير موجود"))</f>
        <v/>
      </c>
      <c r="J631" s="18">
        <f>IF(A631&amp;""="","",IF(AND(F631="حضر",ISNUMBER(I631)),I631,0))</f>
        <v/>
      </c>
      <c r="K631" s="17">
        <f>IF(ISNUMBER(A631),IF(ISNUMBER(B631),HOUR(B631)*60+MINUTE(B631),0),"")</f>
        <v/>
      </c>
      <c r="L631" s="17">
        <f>IF(AND(ISNUMBER(A631),A631='الإعدادات'!$B$4),COUNTIFS($A$6:$A$1005,'الإعدادات'!$B$4,$K$6:$K$1005,"&lt;"&amp;K631)+COUNTIFS($A$6:A631,'الإعدادات'!$B$4,$K$6:K631,K631),"")</f>
        <v/>
      </c>
      <c r="M631" s="21">
        <f>IF(AND(C631&amp;""&lt;&gt;"",ISNUMBER(G631)),IF(COUNTIFS($C$6:$C$1005,C631&amp;"",$G$6:$G$1005,"&gt;"&amp;G631)=0,1,0),"")</f>
        <v/>
      </c>
      <c r="N631" s="21">
        <f>IF(AND(C631&amp;""&lt;&gt;"",F631="حضر",ISNUMBER(A631)),IF(COUNTIFS($C$6:$C$1005,C631&amp;"",$F$6:$F$1005,"حضر",$A$6:$A$1005,"&gt;"&amp;A631)=0,1,0),"")</f>
        <v/>
      </c>
    </row>
    <row r="632">
      <c r="A632" s="13" t="n"/>
      <c r="B632" s="20" t="n"/>
      <c r="C632" s="5" t="n"/>
      <c r="D632" s="5" t="n"/>
      <c r="E632" s="15" t="n"/>
      <c r="F632" s="5" t="n"/>
      <c r="G632" s="13" t="n"/>
      <c r="H632" s="6">
        <f>IF(C632&amp;""="","",IFERROR(INDEX('المرضى'!$B$6:$B$205,MATCH(C632&amp;"",'المرضى'!$A$6:$A$205,0))&amp;"","كود غير موجود"))</f>
        <v/>
      </c>
      <c r="I632" s="18">
        <f>IF(D632&amp;""="","",IFERROR(INDEX('الأسعار'!$B$6:$B$25,MATCH(D632&amp;"",'الأسعار'!$A$6:$A$25,0)),"سعر غير موجود"))</f>
        <v/>
      </c>
      <c r="J632" s="18">
        <f>IF(A632&amp;""="","",IF(AND(F632="حضر",ISNUMBER(I632)),I632,0))</f>
        <v/>
      </c>
      <c r="K632" s="17">
        <f>IF(ISNUMBER(A632),IF(ISNUMBER(B632),HOUR(B632)*60+MINUTE(B632),0),"")</f>
        <v/>
      </c>
      <c r="L632" s="17">
        <f>IF(AND(ISNUMBER(A632),A632='الإعدادات'!$B$4),COUNTIFS($A$6:$A$1005,'الإعدادات'!$B$4,$K$6:$K$1005,"&lt;"&amp;K632)+COUNTIFS($A$6:A632,'الإعدادات'!$B$4,$K$6:K632,K632),"")</f>
        <v/>
      </c>
      <c r="M632" s="21">
        <f>IF(AND(C632&amp;""&lt;&gt;"",ISNUMBER(G632)),IF(COUNTIFS($C$6:$C$1005,C632&amp;"",$G$6:$G$1005,"&gt;"&amp;G632)=0,1,0),"")</f>
        <v/>
      </c>
      <c r="N632" s="21">
        <f>IF(AND(C632&amp;""&lt;&gt;"",F632="حضر",ISNUMBER(A632)),IF(COUNTIFS($C$6:$C$1005,C632&amp;"",$F$6:$F$1005,"حضر",$A$6:$A$1005,"&gt;"&amp;A632)=0,1,0),"")</f>
        <v/>
      </c>
    </row>
    <row r="633">
      <c r="A633" s="13" t="n"/>
      <c r="B633" s="20" t="n"/>
      <c r="C633" s="5" t="n"/>
      <c r="D633" s="5" t="n"/>
      <c r="E633" s="15" t="n"/>
      <c r="F633" s="5" t="n"/>
      <c r="G633" s="13" t="n"/>
      <c r="H633" s="6">
        <f>IF(C633&amp;""="","",IFERROR(INDEX('المرضى'!$B$6:$B$205,MATCH(C633&amp;"",'المرضى'!$A$6:$A$205,0))&amp;"","كود غير موجود"))</f>
        <v/>
      </c>
      <c r="I633" s="18">
        <f>IF(D633&amp;""="","",IFERROR(INDEX('الأسعار'!$B$6:$B$25,MATCH(D633&amp;"",'الأسعار'!$A$6:$A$25,0)),"سعر غير موجود"))</f>
        <v/>
      </c>
      <c r="J633" s="18">
        <f>IF(A633&amp;""="","",IF(AND(F633="حضر",ISNUMBER(I633)),I633,0))</f>
        <v/>
      </c>
      <c r="K633" s="17">
        <f>IF(ISNUMBER(A633),IF(ISNUMBER(B633),HOUR(B633)*60+MINUTE(B633),0),"")</f>
        <v/>
      </c>
      <c r="L633" s="17">
        <f>IF(AND(ISNUMBER(A633),A633='الإعدادات'!$B$4),COUNTIFS($A$6:$A$1005,'الإعدادات'!$B$4,$K$6:$K$1005,"&lt;"&amp;K633)+COUNTIFS($A$6:A633,'الإعدادات'!$B$4,$K$6:K633,K633),"")</f>
        <v/>
      </c>
      <c r="M633" s="21">
        <f>IF(AND(C633&amp;""&lt;&gt;"",ISNUMBER(G633)),IF(COUNTIFS($C$6:$C$1005,C633&amp;"",$G$6:$G$1005,"&gt;"&amp;G633)=0,1,0),"")</f>
        <v/>
      </c>
      <c r="N633" s="21">
        <f>IF(AND(C633&amp;""&lt;&gt;"",F633="حضر",ISNUMBER(A633)),IF(COUNTIFS($C$6:$C$1005,C633&amp;"",$F$6:$F$1005,"حضر",$A$6:$A$1005,"&gt;"&amp;A633)=0,1,0),"")</f>
        <v/>
      </c>
    </row>
    <row r="634">
      <c r="A634" s="13" t="n"/>
      <c r="B634" s="20" t="n"/>
      <c r="C634" s="5" t="n"/>
      <c r="D634" s="5" t="n"/>
      <c r="E634" s="15" t="n"/>
      <c r="F634" s="5" t="n"/>
      <c r="G634" s="13" t="n"/>
      <c r="H634" s="6">
        <f>IF(C634&amp;""="","",IFERROR(INDEX('المرضى'!$B$6:$B$205,MATCH(C634&amp;"",'المرضى'!$A$6:$A$205,0))&amp;"","كود غير موجود"))</f>
        <v/>
      </c>
      <c r="I634" s="18">
        <f>IF(D634&amp;""="","",IFERROR(INDEX('الأسعار'!$B$6:$B$25,MATCH(D634&amp;"",'الأسعار'!$A$6:$A$25,0)),"سعر غير موجود"))</f>
        <v/>
      </c>
      <c r="J634" s="18">
        <f>IF(A634&amp;""="","",IF(AND(F634="حضر",ISNUMBER(I634)),I634,0))</f>
        <v/>
      </c>
      <c r="K634" s="17">
        <f>IF(ISNUMBER(A634),IF(ISNUMBER(B634),HOUR(B634)*60+MINUTE(B634),0),"")</f>
        <v/>
      </c>
      <c r="L634" s="17">
        <f>IF(AND(ISNUMBER(A634),A634='الإعدادات'!$B$4),COUNTIFS($A$6:$A$1005,'الإعدادات'!$B$4,$K$6:$K$1005,"&lt;"&amp;K634)+COUNTIFS($A$6:A634,'الإعدادات'!$B$4,$K$6:K634,K634),"")</f>
        <v/>
      </c>
      <c r="M634" s="21">
        <f>IF(AND(C634&amp;""&lt;&gt;"",ISNUMBER(G634)),IF(COUNTIFS($C$6:$C$1005,C634&amp;"",$G$6:$G$1005,"&gt;"&amp;G634)=0,1,0),"")</f>
        <v/>
      </c>
      <c r="N634" s="21">
        <f>IF(AND(C634&amp;""&lt;&gt;"",F634="حضر",ISNUMBER(A634)),IF(COUNTIFS($C$6:$C$1005,C634&amp;"",$F$6:$F$1005,"حضر",$A$6:$A$1005,"&gt;"&amp;A634)=0,1,0),"")</f>
        <v/>
      </c>
    </row>
    <row r="635">
      <c r="A635" s="13" t="n"/>
      <c r="B635" s="20" t="n"/>
      <c r="C635" s="5" t="n"/>
      <c r="D635" s="5" t="n"/>
      <c r="E635" s="15" t="n"/>
      <c r="F635" s="5" t="n"/>
      <c r="G635" s="13" t="n"/>
      <c r="H635" s="6">
        <f>IF(C635&amp;""="","",IFERROR(INDEX('المرضى'!$B$6:$B$205,MATCH(C635&amp;"",'المرضى'!$A$6:$A$205,0))&amp;"","كود غير موجود"))</f>
        <v/>
      </c>
      <c r="I635" s="18">
        <f>IF(D635&amp;""="","",IFERROR(INDEX('الأسعار'!$B$6:$B$25,MATCH(D635&amp;"",'الأسعار'!$A$6:$A$25,0)),"سعر غير موجود"))</f>
        <v/>
      </c>
      <c r="J635" s="18">
        <f>IF(A635&amp;""="","",IF(AND(F635="حضر",ISNUMBER(I635)),I635,0))</f>
        <v/>
      </c>
      <c r="K635" s="17">
        <f>IF(ISNUMBER(A635),IF(ISNUMBER(B635),HOUR(B635)*60+MINUTE(B635),0),"")</f>
        <v/>
      </c>
      <c r="L635" s="17">
        <f>IF(AND(ISNUMBER(A635),A635='الإعدادات'!$B$4),COUNTIFS($A$6:$A$1005,'الإعدادات'!$B$4,$K$6:$K$1005,"&lt;"&amp;K635)+COUNTIFS($A$6:A635,'الإعدادات'!$B$4,$K$6:K635,K635),"")</f>
        <v/>
      </c>
      <c r="M635" s="21">
        <f>IF(AND(C635&amp;""&lt;&gt;"",ISNUMBER(G635)),IF(COUNTIFS($C$6:$C$1005,C635&amp;"",$G$6:$G$1005,"&gt;"&amp;G635)=0,1,0),"")</f>
        <v/>
      </c>
      <c r="N635" s="21">
        <f>IF(AND(C635&amp;""&lt;&gt;"",F635="حضر",ISNUMBER(A635)),IF(COUNTIFS($C$6:$C$1005,C635&amp;"",$F$6:$F$1005,"حضر",$A$6:$A$1005,"&gt;"&amp;A635)=0,1,0),"")</f>
        <v/>
      </c>
    </row>
    <row r="636">
      <c r="A636" s="13" t="n"/>
      <c r="B636" s="20" t="n"/>
      <c r="C636" s="5" t="n"/>
      <c r="D636" s="5" t="n"/>
      <c r="E636" s="15" t="n"/>
      <c r="F636" s="5" t="n"/>
      <c r="G636" s="13" t="n"/>
      <c r="H636" s="6">
        <f>IF(C636&amp;""="","",IFERROR(INDEX('المرضى'!$B$6:$B$205,MATCH(C636&amp;"",'المرضى'!$A$6:$A$205,0))&amp;"","كود غير موجود"))</f>
        <v/>
      </c>
      <c r="I636" s="18">
        <f>IF(D636&amp;""="","",IFERROR(INDEX('الأسعار'!$B$6:$B$25,MATCH(D636&amp;"",'الأسعار'!$A$6:$A$25,0)),"سعر غير موجود"))</f>
        <v/>
      </c>
      <c r="J636" s="18">
        <f>IF(A636&amp;""="","",IF(AND(F636="حضر",ISNUMBER(I636)),I636,0))</f>
        <v/>
      </c>
      <c r="K636" s="17">
        <f>IF(ISNUMBER(A636),IF(ISNUMBER(B636),HOUR(B636)*60+MINUTE(B636),0),"")</f>
        <v/>
      </c>
      <c r="L636" s="17">
        <f>IF(AND(ISNUMBER(A636),A636='الإعدادات'!$B$4),COUNTIFS($A$6:$A$1005,'الإعدادات'!$B$4,$K$6:$K$1005,"&lt;"&amp;K636)+COUNTIFS($A$6:A636,'الإعدادات'!$B$4,$K$6:K636,K636),"")</f>
        <v/>
      </c>
      <c r="M636" s="21">
        <f>IF(AND(C636&amp;""&lt;&gt;"",ISNUMBER(G636)),IF(COUNTIFS($C$6:$C$1005,C636&amp;"",$G$6:$G$1005,"&gt;"&amp;G636)=0,1,0),"")</f>
        <v/>
      </c>
      <c r="N636" s="21">
        <f>IF(AND(C636&amp;""&lt;&gt;"",F636="حضر",ISNUMBER(A636)),IF(COUNTIFS($C$6:$C$1005,C636&amp;"",$F$6:$F$1005,"حضر",$A$6:$A$1005,"&gt;"&amp;A636)=0,1,0),"")</f>
        <v/>
      </c>
    </row>
    <row r="637">
      <c r="A637" s="13" t="n"/>
      <c r="B637" s="20" t="n"/>
      <c r="C637" s="5" t="n"/>
      <c r="D637" s="5" t="n"/>
      <c r="E637" s="15" t="n"/>
      <c r="F637" s="5" t="n"/>
      <c r="G637" s="13" t="n"/>
      <c r="H637" s="6">
        <f>IF(C637&amp;""="","",IFERROR(INDEX('المرضى'!$B$6:$B$205,MATCH(C637&amp;"",'المرضى'!$A$6:$A$205,0))&amp;"","كود غير موجود"))</f>
        <v/>
      </c>
      <c r="I637" s="18">
        <f>IF(D637&amp;""="","",IFERROR(INDEX('الأسعار'!$B$6:$B$25,MATCH(D637&amp;"",'الأسعار'!$A$6:$A$25,0)),"سعر غير موجود"))</f>
        <v/>
      </c>
      <c r="J637" s="18">
        <f>IF(A637&amp;""="","",IF(AND(F637="حضر",ISNUMBER(I637)),I637,0))</f>
        <v/>
      </c>
      <c r="K637" s="17">
        <f>IF(ISNUMBER(A637),IF(ISNUMBER(B637),HOUR(B637)*60+MINUTE(B637),0),"")</f>
        <v/>
      </c>
      <c r="L637" s="17">
        <f>IF(AND(ISNUMBER(A637),A637='الإعدادات'!$B$4),COUNTIFS($A$6:$A$1005,'الإعدادات'!$B$4,$K$6:$K$1005,"&lt;"&amp;K637)+COUNTIFS($A$6:A637,'الإعدادات'!$B$4,$K$6:K637,K637),"")</f>
        <v/>
      </c>
      <c r="M637" s="21">
        <f>IF(AND(C637&amp;""&lt;&gt;"",ISNUMBER(G637)),IF(COUNTIFS($C$6:$C$1005,C637&amp;"",$G$6:$G$1005,"&gt;"&amp;G637)=0,1,0),"")</f>
        <v/>
      </c>
      <c r="N637" s="21">
        <f>IF(AND(C637&amp;""&lt;&gt;"",F637="حضر",ISNUMBER(A637)),IF(COUNTIFS($C$6:$C$1005,C637&amp;"",$F$6:$F$1005,"حضر",$A$6:$A$1005,"&gt;"&amp;A637)=0,1,0),"")</f>
        <v/>
      </c>
    </row>
    <row r="638">
      <c r="A638" s="13" t="n"/>
      <c r="B638" s="20" t="n"/>
      <c r="C638" s="5" t="n"/>
      <c r="D638" s="5" t="n"/>
      <c r="E638" s="15" t="n"/>
      <c r="F638" s="5" t="n"/>
      <c r="G638" s="13" t="n"/>
      <c r="H638" s="6">
        <f>IF(C638&amp;""="","",IFERROR(INDEX('المرضى'!$B$6:$B$205,MATCH(C638&amp;"",'المرضى'!$A$6:$A$205,0))&amp;"","كود غير موجود"))</f>
        <v/>
      </c>
      <c r="I638" s="18">
        <f>IF(D638&amp;""="","",IFERROR(INDEX('الأسعار'!$B$6:$B$25,MATCH(D638&amp;"",'الأسعار'!$A$6:$A$25,0)),"سعر غير موجود"))</f>
        <v/>
      </c>
      <c r="J638" s="18">
        <f>IF(A638&amp;""="","",IF(AND(F638="حضر",ISNUMBER(I638)),I638,0))</f>
        <v/>
      </c>
      <c r="K638" s="17">
        <f>IF(ISNUMBER(A638),IF(ISNUMBER(B638),HOUR(B638)*60+MINUTE(B638),0),"")</f>
        <v/>
      </c>
      <c r="L638" s="17">
        <f>IF(AND(ISNUMBER(A638),A638='الإعدادات'!$B$4),COUNTIFS($A$6:$A$1005,'الإعدادات'!$B$4,$K$6:$K$1005,"&lt;"&amp;K638)+COUNTIFS($A$6:A638,'الإعدادات'!$B$4,$K$6:K638,K638),"")</f>
        <v/>
      </c>
      <c r="M638" s="21">
        <f>IF(AND(C638&amp;""&lt;&gt;"",ISNUMBER(G638)),IF(COUNTIFS($C$6:$C$1005,C638&amp;"",$G$6:$G$1005,"&gt;"&amp;G638)=0,1,0),"")</f>
        <v/>
      </c>
      <c r="N638" s="21">
        <f>IF(AND(C638&amp;""&lt;&gt;"",F638="حضر",ISNUMBER(A638)),IF(COUNTIFS($C$6:$C$1005,C638&amp;"",$F$6:$F$1005,"حضر",$A$6:$A$1005,"&gt;"&amp;A638)=0,1,0),"")</f>
        <v/>
      </c>
    </row>
    <row r="639">
      <c r="A639" s="13" t="n"/>
      <c r="B639" s="20" t="n"/>
      <c r="C639" s="5" t="n"/>
      <c r="D639" s="5" t="n"/>
      <c r="E639" s="15" t="n"/>
      <c r="F639" s="5" t="n"/>
      <c r="G639" s="13" t="n"/>
      <c r="H639" s="6">
        <f>IF(C639&amp;""="","",IFERROR(INDEX('المرضى'!$B$6:$B$205,MATCH(C639&amp;"",'المرضى'!$A$6:$A$205,0))&amp;"","كود غير موجود"))</f>
        <v/>
      </c>
      <c r="I639" s="18">
        <f>IF(D639&amp;""="","",IFERROR(INDEX('الأسعار'!$B$6:$B$25,MATCH(D639&amp;"",'الأسعار'!$A$6:$A$25,0)),"سعر غير موجود"))</f>
        <v/>
      </c>
      <c r="J639" s="18">
        <f>IF(A639&amp;""="","",IF(AND(F639="حضر",ISNUMBER(I639)),I639,0))</f>
        <v/>
      </c>
      <c r="K639" s="17">
        <f>IF(ISNUMBER(A639),IF(ISNUMBER(B639),HOUR(B639)*60+MINUTE(B639),0),"")</f>
        <v/>
      </c>
      <c r="L639" s="17">
        <f>IF(AND(ISNUMBER(A639),A639='الإعدادات'!$B$4),COUNTIFS($A$6:$A$1005,'الإعدادات'!$B$4,$K$6:$K$1005,"&lt;"&amp;K639)+COUNTIFS($A$6:A639,'الإعدادات'!$B$4,$K$6:K639,K639),"")</f>
        <v/>
      </c>
      <c r="M639" s="21">
        <f>IF(AND(C639&amp;""&lt;&gt;"",ISNUMBER(G639)),IF(COUNTIFS($C$6:$C$1005,C639&amp;"",$G$6:$G$1005,"&gt;"&amp;G639)=0,1,0),"")</f>
        <v/>
      </c>
      <c r="N639" s="21">
        <f>IF(AND(C639&amp;""&lt;&gt;"",F639="حضر",ISNUMBER(A639)),IF(COUNTIFS($C$6:$C$1005,C639&amp;"",$F$6:$F$1005,"حضر",$A$6:$A$1005,"&gt;"&amp;A639)=0,1,0),"")</f>
        <v/>
      </c>
    </row>
    <row r="640">
      <c r="A640" s="13" t="n"/>
      <c r="B640" s="20" t="n"/>
      <c r="C640" s="5" t="n"/>
      <c r="D640" s="5" t="n"/>
      <c r="E640" s="15" t="n"/>
      <c r="F640" s="5" t="n"/>
      <c r="G640" s="13" t="n"/>
      <c r="H640" s="6">
        <f>IF(C640&amp;""="","",IFERROR(INDEX('المرضى'!$B$6:$B$205,MATCH(C640&amp;"",'المرضى'!$A$6:$A$205,0))&amp;"","كود غير موجود"))</f>
        <v/>
      </c>
      <c r="I640" s="18">
        <f>IF(D640&amp;""="","",IFERROR(INDEX('الأسعار'!$B$6:$B$25,MATCH(D640&amp;"",'الأسعار'!$A$6:$A$25,0)),"سعر غير موجود"))</f>
        <v/>
      </c>
      <c r="J640" s="18">
        <f>IF(A640&amp;""="","",IF(AND(F640="حضر",ISNUMBER(I640)),I640,0))</f>
        <v/>
      </c>
      <c r="K640" s="17">
        <f>IF(ISNUMBER(A640),IF(ISNUMBER(B640),HOUR(B640)*60+MINUTE(B640),0),"")</f>
        <v/>
      </c>
      <c r="L640" s="17">
        <f>IF(AND(ISNUMBER(A640),A640='الإعدادات'!$B$4),COUNTIFS($A$6:$A$1005,'الإعدادات'!$B$4,$K$6:$K$1005,"&lt;"&amp;K640)+COUNTIFS($A$6:A640,'الإعدادات'!$B$4,$K$6:K640,K640),"")</f>
        <v/>
      </c>
      <c r="M640" s="21">
        <f>IF(AND(C640&amp;""&lt;&gt;"",ISNUMBER(G640)),IF(COUNTIFS($C$6:$C$1005,C640&amp;"",$G$6:$G$1005,"&gt;"&amp;G640)=0,1,0),"")</f>
        <v/>
      </c>
      <c r="N640" s="21">
        <f>IF(AND(C640&amp;""&lt;&gt;"",F640="حضر",ISNUMBER(A640)),IF(COUNTIFS($C$6:$C$1005,C640&amp;"",$F$6:$F$1005,"حضر",$A$6:$A$1005,"&gt;"&amp;A640)=0,1,0),"")</f>
        <v/>
      </c>
    </row>
    <row r="641">
      <c r="A641" s="13" t="n"/>
      <c r="B641" s="20" t="n"/>
      <c r="C641" s="5" t="n"/>
      <c r="D641" s="5" t="n"/>
      <c r="E641" s="15" t="n"/>
      <c r="F641" s="5" t="n"/>
      <c r="G641" s="13" t="n"/>
      <c r="H641" s="6">
        <f>IF(C641&amp;""="","",IFERROR(INDEX('المرضى'!$B$6:$B$205,MATCH(C641&amp;"",'المرضى'!$A$6:$A$205,0))&amp;"","كود غير موجود"))</f>
        <v/>
      </c>
      <c r="I641" s="18">
        <f>IF(D641&amp;""="","",IFERROR(INDEX('الأسعار'!$B$6:$B$25,MATCH(D641&amp;"",'الأسعار'!$A$6:$A$25,0)),"سعر غير موجود"))</f>
        <v/>
      </c>
      <c r="J641" s="18">
        <f>IF(A641&amp;""="","",IF(AND(F641="حضر",ISNUMBER(I641)),I641,0))</f>
        <v/>
      </c>
      <c r="K641" s="17">
        <f>IF(ISNUMBER(A641),IF(ISNUMBER(B641),HOUR(B641)*60+MINUTE(B641),0),"")</f>
        <v/>
      </c>
      <c r="L641" s="17">
        <f>IF(AND(ISNUMBER(A641),A641='الإعدادات'!$B$4),COUNTIFS($A$6:$A$1005,'الإعدادات'!$B$4,$K$6:$K$1005,"&lt;"&amp;K641)+COUNTIFS($A$6:A641,'الإعدادات'!$B$4,$K$6:K641,K641),"")</f>
        <v/>
      </c>
      <c r="M641" s="21">
        <f>IF(AND(C641&amp;""&lt;&gt;"",ISNUMBER(G641)),IF(COUNTIFS($C$6:$C$1005,C641&amp;"",$G$6:$G$1005,"&gt;"&amp;G641)=0,1,0),"")</f>
        <v/>
      </c>
      <c r="N641" s="21">
        <f>IF(AND(C641&amp;""&lt;&gt;"",F641="حضر",ISNUMBER(A641)),IF(COUNTIFS($C$6:$C$1005,C641&amp;"",$F$6:$F$1005,"حضر",$A$6:$A$1005,"&gt;"&amp;A641)=0,1,0),"")</f>
        <v/>
      </c>
    </row>
    <row r="642">
      <c r="A642" s="13" t="n"/>
      <c r="B642" s="20" t="n"/>
      <c r="C642" s="5" t="n"/>
      <c r="D642" s="5" t="n"/>
      <c r="E642" s="15" t="n"/>
      <c r="F642" s="5" t="n"/>
      <c r="G642" s="13" t="n"/>
      <c r="H642" s="6">
        <f>IF(C642&amp;""="","",IFERROR(INDEX('المرضى'!$B$6:$B$205,MATCH(C642&amp;"",'المرضى'!$A$6:$A$205,0))&amp;"","كود غير موجود"))</f>
        <v/>
      </c>
      <c r="I642" s="18">
        <f>IF(D642&amp;""="","",IFERROR(INDEX('الأسعار'!$B$6:$B$25,MATCH(D642&amp;"",'الأسعار'!$A$6:$A$25,0)),"سعر غير موجود"))</f>
        <v/>
      </c>
      <c r="J642" s="18">
        <f>IF(A642&amp;""="","",IF(AND(F642="حضر",ISNUMBER(I642)),I642,0))</f>
        <v/>
      </c>
      <c r="K642" s="17">
        <f>IF(ISNUMBER(A642),IF(ISNUMBER(B642),HOUR(B642)*60+MINUTE(B642),0),"")</f>
        <v/>
      </c>
      <c r="L642" s="17">
        <f>IF(AND(ISNUMBER(A642),A642='الإعدادات'!$B$4),COUNTIFS($A$6:$A$1005,'الإعدادات'!$B$4,$K$6:$K$1005,"&lt;"&amp;K642)+COUNTIFS($A$6:A642,'الإعدادات'!$B$4,$K$6:K642,K642),"")</f>
        <v/>
      </c>
      <c r="M642" s="21">
        <f>IF(AND(C642&amp;""&lt;&gt;"",ISNUMBER(G642)),IF(COUNTIFS($C$6:$C$1005,C642&amp;"",$G$6:$G$1005,"&gt;"&amp;G642)=0,1,0),"")</f>
        <v/>
      </c>
      <c r="N642" s="21">
        <f>IF(AND(C642&amp;""&lt;&gt;"",F642="حضر",ISNUMBER(A642)),IF(COUNTIFS($C$6:$C$1005,C642&amp;"",$F$6:$F$1005,"حضر",$A$6:$A$1005,"&gt;"&amp;A642)=0,1,0),"")</f>
        <v/>
      </c>
    </row>
    <row r="643">
      <c r="A643" s="13" t="n"/>
      <c r="B643" s="20" t="n"/>
      <c r="C643" s="5" t="n"/>
      <c r="D643" s="5" t="n"/>
      <c r="E643" s="15" t="n"/>
      <c r="F643" s="5" t="n"/>
      <c r="G643" s="13" t="n"/>
      <c r="H643" s="6">
        <f>IF(C643&amp;""="","",IFERROR(INDEX('المرضى'!$B$6:$B$205,MATCH(C643&amp;"",'المرضى'!$A$6:$A$205,0))&amp;"","كود غير موجود"))</f>
        <v/>
      </c>
      <c r="I643" s="18">
        <f>IF(D643&amp;""="","",IFERROR(INDEX('الأسعار'!$B$6:$B$25,MATCH(D643&amp;"",'الأسعار'!$A$6:$A$25,0)),"سعر غير موجود"))</f>
        <v/>
      </c>
      <c r="J643" s="18">
        <f>IF(A643&amp;""="","",IF(AND(F643="حضر",ISNUMBER(I643)),I643,0))</f>
        <v/>
      </c>
      <c r="K643" s="17">
        <f>IF(ISNUMBER(A643),IF(ISNUMBER(B643),HOUR(B643)*60+MINUTE(B643),0),"")</f>
        <v/>
      </c>
      <c r="L643" s="17">
        <f>IF(AND(ISNUMBER(A643),A643='الإعدادات'!$B$4),COUNTIFS($A$6:$A$1005,'الإعدادات'!$B$4,$K$6:$K$1005,"&lt;"&amp;K643)+COUNTIFS($A$6:A643,'الإعدادات'!$B$4,$K$6:K643,K643),"")</f>
        <v/>
      </c>
      <c r="M643" s="21">
        <f>IF(AND(C643&amp;""&lt;&gt;"",ISNUMBER(G643)),IF(COUNTIFS($C$6:$C$1005,C643&amp;"",$G$6:$G$1005,"&gt;"&amp;G643)=0,1,0),"")</f>
        <v/>
      </c>
      <c r="N643" s="21">
        <f>IF(AND(C643&amp;""&lt;&gt;"",F643="حضر",ISNUMBER(A643)),IF(COUNTIFS($C$6:$C$1005,C643&amp;"",$F$6:$F$1005,"حضر",$A$6:$A$1005,"&gt;"&amp;A643)=0,1,0),"")</f>
        <v/>
      </c>
    </row>
    <row r="644">
      <c r="A644" s="13" t="n"/>
      <c r="B644" s="20" t="n"/>
      <c r="C644" s="5" t="n"/>
      <c r="D644" s="5" t="n"/>
      <c r="E644" s="15" t="n"/>
      <c r="F644" s="5" t="n"/>
      <c r="G644" s="13" t="n"/>
      <c r="H644" s="6">
        <f>IF(C644&amp;""="","",IFERROR(INDEX('المرضى'!$B$6:$B$205,MATCH(C644&amp;"",'المرضى'!$A$6:$A$205,0))&amp;"","كود غير موجود"))</f>
        <v/>
      </c>
      <c r="I644" s="18">
        <f>IF(D644&amp;""="","",IFERROR(INDEX('الأسعار'!$B$6:$B$25,MATCH(D644&amp;"",'الأسعار'!$A$6:$A$25,0)),"سعر غير موجود"))</f>
        <v/>
      </c>
      <c r="J644" s="18">
        <f>IF(A644&amp;""="","",IF(AND(F644="حضر",ISNUMBER(I644)),I644,0))</f>
        <v/>
      </c>
      <c r="K644" s="17">
        <f>IF(ISNUMBER(A644),IF(ISNUMBER(B644),HOUR(B644)*60+MINUTE(B644),0),"")</f>
        <v/>
      </c>
      <c r="L644" s="17">
        <f>IF(AND(ISNUMBER(A644),A644='الإعدادات'!$B$4),COUNTIFS($A$6:$A$1005,'الإعدادات'!$B$4,$K$6:$K$1005,"&lt;"&amp;K644)+COUNTIFS($A$6:A644,'الإعدادات'!$B$4,$K$6:K644,K644),"")</f>
        <v/>
      </c>
      <c r="M644" s="21">
        <f>IF(AND(C644&amp;""&lt;&gt;"",ISNUMBER(G644)),IF(COUNTIFS($C$6:$C$1005,C644&amp;"",$G$6:$G$1005,"&gt;"&amp;G644)=0,1,0),"")</f>
        <v/>
      </c>
      <c r="N644" s="21">
        <f>IF(AND(C644&amp;""&lt;&gt;"",F644="حضر",ISNUMBER(A644)),IF(COUNTIFS($C$6:$C$1005,C644&amp;"",$F$6:$F$1005,"حضر",$A$6:$A$1005,"&gt;"&amp;A644)=0,1,0),"")</f>
        <v/>
      </c>
    </row>
    <row r="645">
      <c r="A645" s="13" t="n"/>
      <c r="B645" s="20" t="n"/>
      <c r="C645" s="5" t="n"/>
      <c r="D645" s="5" t="n"/>
      <c r="E645" s="15" t="n"/>
      <c r="F645" s="5" t="n"/>
      <c r="G645" s="13" t="n"/>
      <c r="H645" s="6">
        <f>IF(C645&amp;""="","",IFERROR(INDEX('المرضى'!$B$6:$B$205,MATCH(C645&amp;"",'المرضى'!$A$6:$A$205,0))&amp;"","كود غير موجود"))</f>
        <v/>
      </c>
      <c r="I645" s="18">
        <f>IF(D645&amp;""="","",IFERROR(INDEX('الأسعار'!$B$6:$B$25,MATCH(D645&amp;"",'الأسعار'!$A$6:$A$25,0)),"سعر غير موجود"))</f>
        <v/>
      </c>
      <c r="J645" s="18">
        <f>IF(A645&amp;""="","",IF(AND(F645="حضر",ISNUMBER(I645)),I645,0))</f>
        <v/>
      </c>
      <c r="K645" s="17">
        <f>IF(ISNUMBER(A645),IF(ISNUMBER(B645),HOUR(B645)*60+MINUTE(B645),0),"")</f>
        <v/>
      </c>
      <c r="L645" s="17">
        <f>IF(AND(ISNUMBER(A645),A645='الإعدادات'!$B$4),COUNTIFS($A$6:$A$1005,'الإعدادات'!$B$4,$K$6:$K$1005,"&lt;"&amp;K645)+COUNTIFS($A$6:A645,'الإعدادات'!$B$4,$K$6:K645,K645),"")</f>
        <v/>
      </c>
      <c r="M645" s="21">
        <f>IF(AND(C645&amp;""&lt;&gt;"",ISNUMBER(G645)),IF(COUNTIFS($C$6:$C$1005,C645&amp;"",$G$6:$G$1005,"&gt;"&amp;G645)=0,1,0),"")</f>
        <v/>
      </c>
      <c r="N645" s="21">
        <f>IF(AND(C645&amp;""&lt;&gt;"",F645="حضر",ISNUMBER(A645)),IF(COUNTIFS($C$6:$C$1005,C645&amp;"",$F$6:$F$1005,"حضر",$A$6:$A$1005,"&gt;"&amp;A645)=0,1,0),"")</f>
        <v/>
      </c>
    </row>
    <row r="646">
      <c r="A646" s="13" t="n"/>
      <c r="B646" s="20" t="n"/>
      <c r="C646" s="5" t="n"/>
      <c r="D646" s="5" t="n"/>
      <c r="E646" s="15" t="n"/>
      <c r="F646" s="5" t="n"/>
      <c r="G646" s="13" t="n"/>
      <c r="H646" s="6">
        <f>IF(C646&amp;""="","",IFERROR(INDEX('المرضى'!$B$6:$B$205,MATCH(C646&amp;"",'المرضى'!$A$6:$A$205,0))&amp;"","كود غير موجود"))</f>
        <v/>
      </c>
      <c r="I646" s="18">
        <f>IF(D646&amp;""="","",IFERROR(INDEX('الأسعار'!$B$6:$B$25,MATCH(D646&amp;"",'الأسعار'!$A$6:$A$25,0)),"سعر غير موجود"))</f>
        <v/>
      </c>
      <c r="J646" s="18">
        <f>IF(A646&amp;""="","",IF(AND(F646="حضر",ISNUMBER(I646)),I646,0))</f>
        <v/>
      </c>
      <c r="K646" s="17">
        <f>IF(ISNUMBER(A646),IF(ISNUMBER(B646),HOUR(B646)*60+MINUTE(B646),0),"")</f>
        <v/>
      </c>
      <c r="L646" s="17">
        <f>IF(AND(ISNUMBER(A646),A646='الإعدادات'!$B$4),COUNTIFS($A$6:$A$1005,'الإعدادات'!$B$4,$K$6:$K$1005,"&lt;"&amp;K646)+COUNTIFS($A$6:A646,'الإعدادات'!$B$4,$K$6:K646,K646),"")</f>
        <v/>
      </c>
      <c r="M646" s="21">
        <f>IF(AND(C646&amp;""&lt;&gt;"",ISNUMBER(G646)),IF(COUNTIFS($C$6:$C$1005,C646&amp;"",$G$6:$G$1005,"&gt;"&amp;G646)=0,1,0),"")</f>
        <v/>
      </c>
      <c r="N646" s="21">
        <f>IF(AND(C646&amp;""&lt;&gt;"",F646="حضر",ISNUMBER(A646)),IF(COUNTIFS($C$6:$C$1005,C646&amp;"",$F$6:$F$1005,"حضر",$A$6:$A$1005,"&gt;"&amp;A646)=0,1,0),"")</f>
        <v/>
      </c>
    </row>
    <row r="647">
      <c r="A647" s="13" t="n"/>
      <c r="B647" s="20" t="n"/>
      <c r="C647" s="5" t="n"/>
      <c r="D647" s="5" t="n"/>
      <c r="E647" s="15" t="n"/>
      <c r="F647" s="5" t="n"/>
      <c r="G647" s="13" t="n"/>
      <c r="H647" s="6">
        <f>IF(C647&amp;""="","",IFERROR(INDEX('المرضى'!$B$6:$B$205,MATCH(C647&amp;"",'المرضى'!$A$6:$A$205,0))&amp;"","كود غير موجود"))</f>
        <v/>
      </c>
      <c r="I647" s="18">
        <f>IF(D647&amp;""="","",IFERROR(INDEX('الأسعار'!$B$6:$B$25,MATCH(D647&amp;"",'الأسعار'!$A$6:$A$25,0)),"سعر غير موجود"))</f>
        <v/>
      </c>
      <c r="J647" s="18">
        <f>IF(A647&amp;""="","",IF(AND(F647="حضر",ISNUMBER(I647)),I647,0))</f>
        <v/>
      </c>
      <c r="K647" s="17">
        <f>IF(ISNUMBER(A647),IF(ISNUMBER(B647),HOUR(B647)*60+MINUTE(B647),0),"")</f>
        <v/>
      </c>
      <c r="L647" s="17">
        <f>IF(AND(ISNUMBER(A647),A647='الإعدادات'!$B$4),COUNTIFS($A$6:$A$1005,'الإعدادات'!$B$4,$K$6:$K$1005,"&lt;"&amp;K647)+COUNTIFS($A$6:A647,'الإعدادات'!$B$4,$K$6:K647,K647),"")</f>
        <v/>
      </c>
      <c r="M647" s="21">
        <f>IF(AND(C647&amp;""&lt;&gt;"",ISNUMBER(G647)),IF(COUNTIFS($C$6:$C$1005,C647&amp;"",$G$6:$G$1005,"&gt;"&amp;G647)=0,1,0),"")</f>
        <v/>
      </c>
      <c r="N647" s="21">
        <f>IF(AND(C647&amp;""&lt;&gt;"",F647="حضر",ISNUMBER(A647)),IF(COUNTIFS($C$6:$C$1005,C647&amp;"",$F$6:$F$1005,"حضر",$A$6:$A$1005,"&gt;"&amp;A647)=0,1,0),"")</f>
        <v/>
      </c>
    </row>
    <row r="648">
      <c r="A648" s="13" t="n"/>
      <c r="B648" s="20" t="n"/>
      <c r="C648" s="5" t="n"/>
      <c r="D648" s="5" t="n"/>
      <c r="E648" s="15" t="n"/>
      <c r="F648" s="5" t="n"/>
      <c r="G648" s="13" t="n"/>
      <c r="H648" s="6">
        <f>IF(C648&amp;""="","",IFERROR(INDEX('المرضى'!$B$6:$B$205,MATCH(C648&amp;"",'المرضى'!$A$6:$A$205,0))&amp;"","كود غير موجود"))</f>
        <v/>
      </c>
      <c r="I648" s="18">
        <f>IF(D648&amp;""="","",IFERROR(INDEX('الأسعار'!$B$6:$B$25,MATCH(D648&amp;"",'الأسعار'!$A$6:$A$25,0)),"سعر غير موجود"))</f>
        <v/>
      </c>
      <c r="J648" s="18">
        <f>IF(A648&amp;""="","",IF(AND(F648="حضر",ISNUMBER(I648)),I648,0))</f>
        <v/>
      </c>
      <c r="K648" s="17">
        <f>IF(ISNUMBER(A648),IF(ISNUMBER(B648),HOUR(B648)*60+MINUTE(B648),0),"")</f>
        <v/>
      </c>
      <c r="L648" s="17">
        <f>IF(AND(ISNUMBER(A648),A648='الإعدادات'!$B$4),COUNTIFS($A$6:$A$1005,'الإعدادات'!$B$4,$K$6:$K$1005,"&lt;"&amp;K648)+COUNTIFS($A$6:A648,'الإعدادات'!$B$4,$K$6:K648,K648),"")</f>
        <v/>
      </c>
      <c r="M648" s="21">
        <f>IF(AND(C648&amp;""&lt;&gt;"",ISNUMBER(G648)),IF(COUNTIFS($C$6:$C$1005,C648&amp;"",$G$6:$G$1005,"&gt;"&amp;G648)=0,1,0),"")</f>
        <v/>
      </c>
      <c r="N648" s="21">
        <f>IF(AND(C648&amp;""&lt;&gt;"",F648="حضر",ISNUMBER(A648)),IF(COUNTIFS($C$6:$C$1005,C648&amp;"",$F$6:$F$1005,"حضر",$A$6:$A$1005,"&gt;"&amp;A648)=0,1,0),"")</f>
        <v/>
      </c>
    </row>
    <row r="649">
      <c r="A649" s="13" t="n"/>
      <c r="B649" s="20" t="n"/>
      <c r="C649" s="5" t="n"/>
      <c r="D649" s="5" t="n"/>
      <c r="E649" s="15" t="n"/>
      <c r="F649" s="5" t="n"/>
      <c r="G649" s="13" t="n"/>
      <c r="H649" s="6">
        <f>IF(C649&amp;""="","",IFERROR(INDEX('المرضى'!$B$6:$B$205,MATCH(C649&amp;"",'المرضى'!$A$6:$A$205,0))&amp;"","كود غير موجود"))</f>
        <v/>
      </c>
      <c r="I649" s="18">
        <f>IF(D649&amp;""="","",IFERROR(INDEX('الأسعار'!$B$6:$B$25,MATCH(D649&amp;"",'الأسعار'!$A$6:$A$25,0)),"سعر غير موجود"))</f>
        <v/>
      </c>
      <c r="J649" s="18">
        <f>IF(A649&amp;""="","",IF(AND(F649="حضر",ISNUMBER(I649)),I649,0))</f>
        <v/>
      </c>
      <c r="K649" s="17">
        <f>IF(ISNUMBER(A649),IF(ISNUMBER(B649),HOUR(B649)*60+MINUTE(B649),0),"")</f>
        <v/>
      </c>
      <c r="L649" s="17">
        <f>IF(AND(ISNUMBER(A649),A649='الإعدادات'!$B$4),COUNTIFS($A$6:$A$1005,'الإعدادات'!$B$4,$K$6:$K$1005,"&lt;"&amp;K649)+COUNTIFS($A$6:A649,'الإعدادات'!$B$4,$K$6:K649,K649),"")</f>
        <v/>
      </c>
      <c r="M649" s="21">
        <f>IF(AND(C649&amp;""&lt;&gt;"",ISNUMBER(G649)),IF(COUNTIFS($C$6:$C$1005,C649&amp;"",$G$6:$G$1005,"&gt;"&amp;G649)=0,1,0),"")</f>
        <v/>
      </c>
      <c r="N649" s="21">
        <f>IF(AND(C649&amp;""&lt;&gt;"",F649="حضر",ISNUMBER(A649)),IF(COUNTIFS($C$6:$C$1005,C649&amp;"",$F$6:$F$1005,"حضر",$A$6:$A$1005,"&gt;"&amp;A649)=0,1,0),"")</f>
        <v/>
      </c>
    </row>
    <row r="650">
      <c r="A650" s="13" t="n"/>
      <c r="B650" s="20" t="n"/>
      <c r="C650" s="5" t="n"/>
      <c r="D650" s="5" t="n"/>
      <c r="E650" s="15" t="n"/>
      <c r="F650" s="5" t="n"/>
      <c r="G650" s="13" t="n"/>
      <c r="H650" s="6">
        <f>IF(C650&amp;""="","",IFERROR(INDEX('المرضى'!$B$6:$B$205,MATCH(C650&amp;"",'المرضى'!$A$6:$A$205,0))&amp;"","كود غير موجود"))</f>
        <v/>
      </c>
      <c r="I650" s="18">
        <f>IF(D650&amp;""="","",IFERROR(INDEX('الأسعار'!$B$6:$B$25,MATCH(D650&amp;"",'الأسعار'!$A$6:$A$25,0)),"سعر غير موجود"))</f>
        <v/>
      </c>
      <c r="J650" s="18">
        <f>IF(A650&amp;""="","",IF(AND(F650="حضر",ISNUMBER(I650)),I650,0))</f>
        <v/>
      </c>
      <c r="K650" s="17">
        <f>IF(ISNUMBER(A650),IF(ISNUMBER(B650),HOUR(B650)*60+MINUTE(B650),0),"")</f>
        <v/>
      </c>
      <c r="L650" s="17">
        <f>IF(AND(ISNUMBER(A650),A650='الإعدادات'!$B$4),COUNTIFS($A$6:$A$1005,'الإعدادات'!$B$4,$K$6:$K$1005,"&lt;"&amp;K650)+COUNTIFS($A$6:A650,'الإعدادات'!$B$4,$K$6:K650,K650),"")</f>
        <v/>
      </c>
      <c r="M650" s="21">
        <f>IF(AND(C650&amp;""&lt;&gt;"",ISNUMBER(G650)),IF(COUNTIFS($C$6:$C$1005,C650&amp;"",$G$6:$G$1005,"&gt;"&amp;G650)=0,1,0),"")</f>
        <v/>
      </c>
      <c r="N650" s="21">
        <f>IF(AND(C650&amp;""&lt;&gt;"",F650="حضر",ISNUMBER(A650)),IF(COUNTIFS($C$6:$C$1005,C650&amp;"",$F$6:$F$1005,"حضر",$A$6:$A$1005,"&gt;"&amp;A650)=0,1,0),"")</f>
        <v/>
      </c>
    </row>
    <row r="651">
      <c r="A651" s="13" t="n"/>
      <c r="B651" s="20" t="n"/>
      <c r="C651" s="5" t="n"/>
      <c r="D651" s="5" t="n"/>
      <c r="E651" s="15" t="n"/>
      <c r="F651" s="5" t="n"/>
      <c r="G651" s="13" t="n"/>
      <c r="H651" s="6">
        <f>IF(C651&amp;""="","",IFERROR(INDEX('المرضى'!$B$6:$B$205,MATCH(C651&amp;"",'المرضى'!$A$6:$A$205,0))&amp;"","كود غير موجود"))</f>
        <v/>
      </c>
      <c r="I651" s="18">
        <f>IF(D651&amp;""="","",IFERROR(INDEX('الأسعار'!$B$6:$B$25,MATCH(D651&amp;"",'الأسعار'!$A$6:$A$25,0)),"سعر غير موجود"))</f>
        <v/>
      </c>
      <c r="J651" s="18">
        <f>IF(A651&amp;""="","",IF(AND(F651="حضر",ISNUMBER(I651)),I651,0))</f>
        <v/>
      </c>
      <c r="K651" s="17">
        <f>IF(ISNUMBER(A651),IF(ISNUMBER(B651),HOUR(B651)*60+MINUTE(B651),0),"")</f>
        <v/>
      </c>
      <c r="L651" s="17">
        <f>IF(AND(ISNUMBER(A651),A651='الإعدادات'!$B$4),COUNTIFS($A$6:$A$1005,'الإعدادات'!$B$4,$K$6:$K$1005,"&lt;"&amp;K651)+COUNTIFS($A$6:A651,'الإعدادات'!$B$4,$K$6:K651,K651),"")</f>
        <v/>
      </c>
      <c r="M651" s="21">
        <f>IF(AND(C651&amp;""&lt;&gt;"",ISNUMBER(G651)),IF(COUNTIFS($C$6:$C$1005,C651&amp;"",$G$6:$G$1005,"&gt;"&amp;G651)=0,1,0),"")</f>
        <v/>
      </c>
      <c r="N651" s="21">
        <f>IF(AND(C651&amp;""&lt;&gt;"",F651="حضر",ISNUMBER(A651)),IF(COUNTIFS($C$6:$C$1005,C651&amp;"",$F$6:$F$1005,"حضر",$A$6:$A$1005,"&gt;"&amp;A651)=0,1,0),"")</f>
        <v/>
      </c>
    </row>
    <row r="652">
      <c r="A652" s="13" t="n"/>
      <c r="B652" s="20" t="n"/>
      <c r="C652" s="5" t="n"/>
      <c r="D652" s="5" t="n"/>
      <c r="E652" s="15" t="n"/>
      <c r="F652" s="5" t="n"/>
      <c r="G652" s="13" t="n"/>
      <c r="H652" s="6">
        <f>IF(C652&amp;""="","",IFERROR(INDEX('المرضى'!$B$6:$B$205,MATCH(C652&amp;"",'المرضى'!$A$6:$A$205,0))&amp;"","كود غير موجود"))</f>
        <v/>
      </c>
      <c r="I652" s="18">
        <f>IF(D652&amp;""="","",IFERROR(INDEX('الأسعار'!$B$6:$B$25,MATCH(D652&amp;"",'الأسعار'!$A$6:$A$25,0)),"سعر غير موجود"))</f>
        <v/>
      </c>
      <c r="J652" s="18">
        <f>IF(A652&amp;""="","",IF(AND(F652="حضر",ISNUMBER(I652)),I652,0))</f>
        <v/>
      </c>
      <c r="K652" s="17">
        <f>IF(ISNUMBER(A652),IF(ISNUMBER(B652),HOUR(B652)*60+MINUTE(B652),0),"")</f>
        <v/>
      </c>
      <c r="L652" s="17">
        <f>IF(AND(ISNUMBER(A652),A652='الإعدادات'!$B$4),COUNTIFS($A$6:$A$1005,'الإعدادات'!$B$4,$K$6:$K$1005,"&lt;"&amp;K652)+COUNTIFS($A$6:A652,'الإعدادات'!$B$4,$K$6:K652,K652),"")</f>
        <v/>
      </c>
      <c r="M652" s="21">
        <f>IF(AND(C652&amp;""&lt;&gt;"",ISNUMBER(G652)),IF(COUNTIFS($C$6:$C$1005,C652&amp;"",$G$6:$G$1005,"&gt;"&amp;G652)=0,1,0),"")</f>
        <v/>
      </c>
      <c r="N652" s="21">
        <f>IF(AND(C652&amp;""&lt;&gt;"",F652="حضر",ISNUMBER(A652)),IF(COUNTIFS($C$6:$C$1005,C652&amp;"",$F$6:$F$1005,"حضر",$A$6:$A$1005,"&gt;"&amp;A652)=0,1,0),"")</f>
        <v/>
      </c>
    </row>
    <row r="653">
      <c r="A653" s="13" t="n"/>
      <c r="B653" s="20" t="n"/>
      <c r="C653" s="5" t="n"/>
      <c r="D653" s="5" t="n"/>
      <c r="E653" s="15" t="n"/>
      <c r="F653" s="5" t="n"/>
      <c r="G653" s="13" t="n"/>
      <c r="H653" s="6">
        <f>IF(C653&amp;""="","",IFERROR(INDEX('المرضى'!$B$6:$B$205,MATCH(C653&amp;"",'المرضى'!$A$6:$A$205,0))&amp;"","كود غير موجود"))</f>
        <v/>
      </c>
      <c r="I653" s="18">
        <f>IF(D653&amp;""="","",IFERROR(INDEX('الأسعار'!$B$6:$B$25,MATCH(D653&amp;"",'الأسعار'!$A$6:$A$25,0)),"سعر غير موجود"))</f>
        <v/>
      </c>
      <c r="J653" s="18">
        <f>IF(A653&amp;""="","",IF(AND(F653="حضر",ISNUMBER(I653)),I653,0))</f>
        <v/>
      </c>
      <c r="K653" s="17">
        <f>IF(ISNUMBER(A653),IF(ISNUMBER(B653),HOUR(B653)*60+MINUTE(B653),0),"")</f>
        <v/>
      </c>
      <c r="L653" s="17">
        <f>IF(AND(ISNUMBER(A653),A653='الإعدادات'!$B$4),COUNTIFS($A$6:$A$1005,'الإعدادات'!$B$4,$K$6:$K$1005,"&lt;"&amp;K653)+COUNTIFS($A$6:A653,'الإعدادات'!$B$4,$K$6:K653,K653),"")</f>
        <v/>
      </c>
      <c r="M653" s="21">
        <f>IF(AND(C653&amp;""&lt;&gt;"",ISNUMBER(G653)),IF(COUNTIFS($C$6:$C$1005,C653&amp;"",$G$6:$G$1005,"&gt;"&amp;G653)=0,1,0),"")</f>
        <v/>
      </c>
      <c r="N653" s="21">
        <f>IF(AND(C653&amp;""&lt;&gt;"",F653="حضر",ISNUMBER(A653)),IF(COUNTIFS($C$6:$C$1005,C653&amp;"",$F$6:$F$1005,"حضر",$A$6:$A$1005,"&gt;"&amp;A653)=0,1,0),"")</f>
        <v/>
      </c>
    </row>
    <row r="654">
      <c r="A654" s="13" t="n"/>
      <c r="B654" s="20" t="n"/>
      <c r="C654" s="5" t="n"/>
      <c r="D654" s="5" t="n"/>
      <c r="E654" s="15" t="n"/>
      <c r="F654" s="5" t="n"/>
      <c r="G654" s="13" t="n"/>
      <c r="H654" s="6">
        <f>IF(C654&amp;""="","",IFERROR(INDEX('المرضى'!$B$6:$B$205,MATCH(C654&amp;"",'المرضى'!$A$6:$A$205,0))&amp;"","كود غير موجود"))</f>
        <v/>
      </c>
      <c r="I654" s="18">
        <f>IF(D654&amp;""="","",IFERROR(INDEX('الأسعار'!$B$6:$B$25,MATCH(D654&amp;"",'الأسعار'!$A$6:$A$25,0)),"سعر غير موجود"))</f>
        <v/>
      </c>
      <c r="J654" s="18">
        <f>IF(A654&amp;""="","",IF(AND(F654="حضر",ISNUMBER(I654)),I654,0))</f>
        <v/>
      </c>
      <c r="K654" s="17">
        <f>IF(ISNUMBER(A654),IF(ISNUMBER(B654),HOUR(B654)*60+MINUTE(B654),0),"")</f>
        <v/>
      </c>
      <c r="L654" s="17">
        <f>IF(AND(ISNUMBER(A654),A654='الإعدادات'!$B$4),COUNTIFS($A$6:$A$1005,'الإعدادات'!$B$4,$K$6:$K$1005,"&lt;"&amp;K654)+COUNTIFS($A$6:A654,'الإعدادات'!$B$4,$K$6:K654,K654),"")</f>
        <v/>
      </c>
      <c r="M654" s="21">
        <f>IF(AND(C654&amp;""&lt;&gt;"",ISNUMBER(G654)),IF(COUNTIFS($C$6:$C$1005,C654&amp;"",$G$6:$G$1005,"&gt;"&amp;G654)=0,1,0),"")</f>
        <v/>
      </c>
      <c r="N654" s="21">
        <f>IF(AND(C654&amp;""&lt;&gt;"",F654="حضر",ISNUMBER(A654)),IF(COUNTIFS($C$6:$C$1005,C654&amp;"",$F$6:$F$1005,"حضر",$A$6:$A$1005,"&gt;"&amp;A654)=0,1,0),"")</f>
        <v/>
      </c>
    </row>
    <row r="655">
      <c r="A655" s="13" t="n"/>
      <c r="B655" s="20" t="n"/>
      <c r="C655" s="5" t="n"/>
      <c r="D655" s="5" t="n"/>
      <c r="E655" s="15" t="n"/>
      <c r="F655" s="5" t="n"/>
      <c r="G655" s="13" t="n"/>
      <c r="H655" s="6">
        <f>IF(C655&amp;""="","",IFERROR(INDEX('المرضى'!$B$6:$B$205,MATCH(C655&amp;"",'المرضى'!$A$6:$A$205,0))&amp;"","كود غير موجود"))</f>
        <v/>
      </c>
      <c r="I655" s="18">
        <f>IF(D655&amp;""="","",IFERROR(INDEX('الأسعار'!$B$6:$B$25,MATCH(D655&amp;"",'الأسعار'!$A$6:$A$25,0)),"سعر غير موجود"))</f>
        <v/>
      </c>
      <c r="J655" s="18">
        <f>IF(A655&amp;""="","",IF(AND(F655="حضر",ISNUMBER(I655)),I655,0))</f>
        <v/>
      </c>
      <c r="K655" s="17">
        <f>IF(ISNUMBER(A655),IF(ISNUMBER(B655),HOUR(B655)*60+MINUTE(B655),0),"")</f>
        <v/>
      </c>
      <c r="L655" s="17">
        <f>IF(AND(ISNUMBER(A655),A655='الإعدادات'!$B$4),COUNTIFS($A$6:$A$1005,'الإعدادات'!$B$4,$K$6:$K$1005,"&lt;"&amp;K655)+COUNTIFS($A$6:A655,'الإعدادات'!$B$4,$K$6:K655,K655),"")</f>
        <v/>
      </c>
      <c r="M655" s="21">
        <f>IF(AND(C655&amp;""&lt;&gt;"",ISNUMBER(G655)),IF(COUNTIFS($C$6:$C$1005,C655&amp;"",$G$6:$G$1005,"&gt;"&amp;G655)=0,1,0),"")</f>
        <v/>
      </c>
      <c r="N655" s="21">
        <f>IF(AND(C655&amp;""&lt;&gt;"",F655="حضر",ISNUMBER(A655)),IF(COUNTIFS($C$6:$C$1005,C655&amp;"",$F$6:$F$1005,"حضر",$A$6:$A$1005,"&gt;"&amp;A655)=0,1,0),"")</f>
        <v/>
      </c>
    </row>
    <row r="656">
      <c r="A656" s="13" t="n"/>
      <c r="B656" s="20" t="n"/>
      <c r="C656" s="5" t="n"/>
      <c r="D656" s="5" t="n"/>
      <c r="E656" s="15" t="n"/>
      <c r="F656" s="5" t="n"/>
      <c r="G656" s="13" t="n"/>
      <c r="H656" s="6">
        <f>IF(C656&amp;""="","",IFERROR(INDEX('المرضى'!$B$6:$B$205,MATCH(C656&amp;"",'المرضى'!$A$6:$A$205,0))&amp;"","كود غير موجود"))</f>
        <v/>
      </c>
      <c r="I656" s="18">
        <f>IF(D656&amp;""="","",IFERROR(INDEX('الأسعار'!$B$6:$B$25,MATCH(D656&amp;"",'الأسعار'!$A$6:$A$25,0)),"سعر غير موجود"))</f>
        <v/>
      </c>
      <c r="J656" s="18">
        <f>IF(A656&amp;""="","",IF(AND(F656="حضر",ISNUMBER(I656)),I656,0))</f>
        <v/>
      </c>
      <c r="K656" s="17">
        <f>IF(ISNUMBER(A656),IF(ISNUMBER(B656),HOUR(B656)*60+MINUTE(B656),0),"")</f>
        <v/>
      </c>
      <c r="L656" s="17">
        <f>IF(AND(ISNUMBER(A656),A656='الإعدادات'!$B$4),COUNTIFS($A$6:$A$1005,'الإعدادات'!$B$4,$K$6:$K$1005,"&lt;"&amp;K656)+COUNTIFS($A$6:A656,'الإعدادات'!$B$4,$K$6:K656,K656),"")</f>
        <v/>
      </c>
      <c r="M656" s="21">
        <f>IF(AND(C656&amp;""&lt;&gt;"",ISNUMBER(G656)),IF(COUNTIFS($C$6:$C$1005,C656&amp;"",$G$6:$G$1005,"&gt;"&amp;G656)=0,1,0),"")</f>
        <v/>
      </c>
      <c r="N656" s="21">
        <f>IF(AND(C656&amp;""&lt;&gt;"",F656="حضر",ISNUMBER(A656)),IF(COUNTIFS($C$6:$C$1005,C656&amp;"",$F$6:$F$1005,"حضر",$A$6:$A$1005,"&gt;"&amp;A656)=0,1,0),"")</f>
        <v/>
      </c>
    </row>
    <row r="657">
      <c r="A657" s="13" t="n"/>
      <c r="B657" s="20" t="n"/>
      <c r="C657" s="5" t="n"/>
      <c r="D657" s="5" t="n"/>
      <c r="E657" s="15" t="n"/>
      <c r="F657" s="5" t="n"/>
      <c r="G657" s="13" t="n"/>
      <c r="H657" s="6">
        <f>IF(C657&amp;""="","",IFERROR(INDEX('المرضى'!$B$6:$B$205,MATCH(C657&amp;"",'المرضى'!$A$6:$A$205,0))&amp;"","كود غير موجود"))</f>
        <v/>
      </c>
      <c r="I657" s="18">
        <f>IF(D657&amp;""="","",IFERROR(INDEX('الأسعار'!$B$6:$B$25,MATCH(D657&amp;"",'الأسعار'!$A$6:$A$25,0)),"سعر غير موجود"))</f>
        <v/>
      </c>
      <c r="J657" s="18">
        <f>IF(A657&amp;""="","",IF(AND(F657="حضر",ISNUMBER(I657)),I657,0))</f>
        <v/>
      </c>
      <c r="K657" s="17">
        <f>IF(ISNUMBER(A657),IF(ISNUMBER(B657),HOUR(B657)*60+MINUTE(B657),0),"")</f>
        <v/>
      </c>
      <c r="L657" s="17">
        <f>IF(AND(ISNUMBER(A657),A657='الإعدادات'!$B$4),COUNTIFS($A$6:$A$1005,'الإعدادات'!$B$4,$K$6:$K$1005,"&lt;"&amp;K657)+COUNTIFS($A$6:A657,'الإعدادات'!$B$4,$K$6:K657,K657),"")</f>
        <v/>
      </c>
      <c r="M657" s="21">
        <f>IF(AND(C657&amp;""&lt;&gt;"",ISNUMBER(G657)),IF(COUNTIFS($C$6:$C$1005,C657&amp;"",$G$6:$G$1005,"&gt;"&amp;G657)=0,1,0),"")</f>
        <v/>
      </c>
      <c r="N657" s="21">
        <f>IF(AND(C657&amp;""&lt;&gt;"",F657="حضر",ISNUMBER(A657)),IF(COUNTIFS($C$6:$C$1005,C657&amp;"",$F$6:$F$1005,"حضر",$A$6:$A$1005,"&gt;"&amp;A657)=0,1,0),"")</f>
        <v/>
      </c>
    </row>
    <row r="658">
      <c r="A658" s="13" t="n"/>
      <c r="B658" s="20" t="n"/>
      <c r="C658" s="5" t="n"/>
      <c r="D658" s="5" t="n"/>
      <c r="E658" s="15" t="n"/>
      <c r="F658" s="5" t="n"/>
      <c r="G658" s="13" t="n"/>
      <c r="H658" s="6">
        <f>IF(C658&amp;""="","",IFERROR(INDEX('المرضى'!$B$6:$B$205,MATCH(C658&amp;"",'المرضى'!$A$6:$A$205,0))&amp;"","كود غير موجود"))</f>
        <v/>
      </c>
      <c r="I658" s="18">
        <f>IF(D658&amp;""="","",IFERROR(INDEX('الأسعار'!$B$6:$B$25,MATCH(D658&amp;"",'الأسعار'!$A$6:$A$25,0)),"سعر غير موجود"))</f>
        <v/>
      </c>
      <c r="J658" s="18">
        <f>IF(A658&amp;""="","",IF(AND(F658="حضر",ISNUMBER(I658)),I658,0))</f>
        <v/>
      </c>
      <c r="K658" s="17">
        <f>IF(ISNUMBER(A658),IF(ISNUMBER(B658),HOUR(B658)*60+MINUTE(B658),0),"")</f>
        <v/>
      </c>
      <c r="L658" s="17">
        <f>IF(AND(ISNUMBER(A658),A658='الإعدادات'!$B$4),COUNTIFS($A$6:$A$1005,'الإعدادات'!$B$4,$K$6:$K$1005,"&lt;"&amp;K658)+COUNTIFS($A$6:A658,'الإعدادات'!$B$4,$K$6:K658,K658),"")</f>
        <v/>
      </c>
      <c r="M658" s="21">
        <f>IF(AND(C658&amp;""&lt;&gt;"",ISNUMBER(G658)),IF(COUNTIFS($C$6:$C$1005,C658&amp;"",$G$6:$G$1005,"&gt;"&amp;G658)=0,1,0),"")</f>
        <v/>
      </c>
      <c r="N658" s="21">
        <f>IF(AND(C658&amp;""&lt;&gt;"",F658="حضر",ISNUMBER(A658)),IF(COUNTIFS($C$6:$C$1005,C658&amp;"",$F$6:$F$1005,"حضر",$A$6:$A$1005,"&gt;"&amp;A658)=0,1,0),"")</f>
        <v/>
      </c>
    </row>
    <row r="659">
      <c r="A659" s="13" t="n"/>
      <c r="B659" s="20" t="n"/>
      <c r="C659" s="5" t="n"/>
      <c r="D659" s="5" t="n"/>
      <c r="E659" s="15" t="n"/>
      <c r="F659" s="5" t="n"/>
      <c r="G659" s="13" t="n"/>
      <c r="H659" s="6">
        <f>IF(C659&amp;""="","",IFERROR(INDEX('المرضى'!$B$6:$B$205,MATCH(C659&amp;"",'المرضى'!$A$6:$A$205,0))&amp;"","كود غير موجود"))</f>
        <v/>
      </c>
      <c r="I659" s="18">
        <f>IF(D659&amp;""="","",IFERROR(INDEX('الأسعار'!$B$6:$B$25,MATCH(D659&amp;"",'الأسعار'!$A$6:$A$25,0)),"سعر غير موجود"))</f>
        <v/>
      </c>
      <c r="J659" s="18">
        <f>IF(A659&amp;""="","",IF(AND(F659="حضر",ISNUMBER(I659)),I659,0))</f>
        <v/>
      </c>
      <c r="K659" s="17">
        <f>IF(ISNUMBER(A659),IF(ISNUMBER(B659),HOUR(B659)*60+MINUTE(B659),0),"")</f>
        <v/>
      </c>
      <c r="L659" s="17">
        <f>IF(AND(ISNUMBER(A659),A659='الإعدادات'!$B$4),COUNTIFS($A$6:$A$1005,'الإعدادات'!$B$4,$K$6:$K$1005,"&lt;"&amp;K659)+COUNTIFS($A$6:A659,'الإعدادات'!$B$4,$K$6:K659,K659),"")</f>
        <v/>
      </c>
      <c r="M659" s="21">
        <f>IF(AND(C659&amp;""&lt;&gt;"",ISNUMBER(G659)),IF(COUNTIFS($C$6:$C$1005,C659&amp;"",$G$6:$G$1005,"&gt;"&amp;G659)=0,1,0),"")</f>
        <v/>
      </c>
      <c r="N659" s="21">
        <f>IF(AND(C659&amp;""&lt;&gt;"",F659="حضر",ISNUMBER(A659)),IF(COUNTIFS($C$6:$C$1005,C659&amp;"",$F$6:$F$1005,"حضر",$A$6:$A$1005,"&gt;"&amp;A659)=0,1,0),"")</f>
        <v/>
      </c>
    </row>
    <row r="660">
      <c r="A660" s="13" t="n"/>
      <c r="B660" s="20" t="n"/>
      <c r="C660" s="5" t="n"/>
      <c r="D660" s="5" t="n"/>
      <c r="E660" s="15" t="n"/>
      <c r="F660" s="5" t="n"/>
      <c r="G660" s="13" t="n"/>
      <c r="H660" s="6">
        <f>IF(C660&amp;""="","",IFERROR(INDEX('المرضى'!$B$6:$B$205,MATCH(C660&amp;"",'المرضى'!$A$6:$A$205,0))&amp;"","كود غير موجود"))</f>
        <v/>
      </c>
      <c r="I660" s="18">
        <f>IF(D660&amp;""="","",IFERROR(INDEX('الأسعار'!$B$6:$B$25,MATCH(D660&amp;"",'الأسعار'!$A$6:$A$25,0)),"سعر غير موجود"))</f>
        <v/>
      </c>
      <c r="J660" s="18">
        <f>IF(A660&amp;""="","",IF(AND(F660="حضر",ISNUMBER(I660)),I660,0))</f>
        <v/>
      </c>
      <c r="K660" s="17">
        <f>IF(ISNUMBER(A660),IF(ISNUMBER(B660),HOUR(B660)*60+MINUTE(B660),0),"")</f>
        <v/>
      </c>
      <c r="L660" s="17">
        <f>IF(AND(ISNUMBER(A660),A660='الإعدادات'!$B$4),COUNTIFS($A$6:$A$1005,'الإعدادات'!$B$4,$K$6:$K$1005,"&lt;"&amp;K660)+COUNTIFS($A$6:A660,'الإعدادات'!$B$4,$K$6:K660,K660),"")</f>
        <v/>
      </c>
      <c r="M660" s="21">
        <f>IF(AND(C660&amp;""&lt;&gt;"",ISNUMBER(G660)),IF(COUNTIFS($C$6:$C$1005,C660&amp;"",$G$6:$G$1005,"&gt;"&amp;G660)=0,1,0),"")</f>
        <v/>
      </c>
      <c r="N660" s="21">
        <f>IF(AND(C660&amp;""&lt;&gt;"",F660="حضر",ISNUMBER(A660)),IF(COUNTIFS($C$6:$C$1005,C660&amp;"",$F$6:$F$1005,"حضر",$A$6:$A$1005,"&gt;"&amp;A660)=0,1,0),"")</f>
        <v/>
      </c>
    </row>
    <row r="661">
      <c r="A661" s="13" t="n"/>
      <c r="B661" s="20" t="n"/>
      <c r="C661" s="5" t="n"/>
      <c r="D661" s="5" t="n"/>
      <c r="E661" s="15" t="n"/>
      <c r="F661" s="5" t="n"/>
      <c r="G661" s="13" t="n"/>
      <c r="H661" s="6">
        <f>IF(C661&amp;""="","",IFERROR(INDEX('المرضى'!$B$6:$B$205,MATCH(C661&amp;"",'المرضى'!$A$6:$A$205,0))&amp;"","كود غير موجود"))</f>
        <v/>
      </c>
      <c r="I661" s="18">
        <f>IF(D661&amp;""="","",IFERROR(INDEX('الأسعار'!$B$6:$B$25,MATCH(D661&amp;"",'الأسعار'!$A$6:$A$25,0)),"سعر غير موجود"))</f>
        <v/>
      </c>
      <c r="J661" s="18">
        <f>IF(A661&amp;""="","",IF(AND(F661="حضر",ISNUMBER(I661)),I661,0))</f>
        <v/>
      </c>
      <c r="K661" s="17">
        <f>IF(ISNUMBER(A661),IF(ISNUMBER(B661),HOUR(B661)*60+MINUTE(B661),0),"")</f>
        <v/>
      </c>
      <c r="L661" s="17">
        <f>IF(AND(ISNUMBER(A661),A661='الإعدادات'!$B$4),COUNTIFS($A$6:$A$1005,'الإعدادات'!$B$4,$K$6:$K$1005,"&lt;"&amp;K661)+COUNTIFS($A$6:A661,'الإعدادات'!$B$4,$K$6:K661,K661),"")</f>
        <v/>
      </c>
      <c r="M661" s="21">
        <f>IF(AND(C661&amp;""&lt;&gt;"",ISNUMBER(G661)),IF(COUNTIFS($C$6:$C$1005,C661&amp;"",$G$6:$G$1005,"&gt;"&amp;G661)=0,1,0),"")</f>
        <v/>
      </c>
      <c r="N661" s="21">
        <f>IF(AND(C661&amp;""&lt;&gt;"",F661="حضر",ISNUMBER(A661)),IF(COUNTIFS($C$6:$C$1005,C661&amp;"",$F$6:$F$1005,"حضر",$A$6:$A$1005,"&gt;"&amp;A661)=0,1,0),"")</f>
        <v/>
      </c>
    </row>
    <row r="662">
      <c r="A662" s="13" t="n"/>
      <c r="B662" s="20" t="n"/>
      <c r="C662" s="5" t="n"/>
      <c r="D662" s="5" t="n"/>
      <c r="E662" s="15" t="n"/>
      <c r="F662" s="5" t="n"/>
      <c r="G662" s="13" t="n"/>
      <c r="H662" s="6">
        <f>IF(C662&amp;""="","",IFERROR(INDEX('المرضى'!$B$6:$B$205,MATCH(C662&amp;"",'المرضى'!$A$6:$A$205,0))&amp;"","كود غير موجود"))</f>
        <v/>
      </c>
      <c r="I662" s="18">
        <f>IF(D662&amp;""="","",IFERROR(INDEX('الأسعار'!$B$6:$B$25,MATCH(D662&amp;"",'الأسعار'!$A$6:$A$25,0)),"سعر غير موجود"))</f>
        <v/>
      </c>
      <c r="J662" s="18">
        <f>IF(A662&amp;""="","",IF(AND(F662="حضر",ISNUMBER(I662)),I662,0))</f>
        <v/>
      </c>
      <c r="K662" s="17">
        <f>IF(ISNUMBER(A662),IF(ISNUMBER(B662),HOUR(B662)*60+MINUTE(B662),0),"")</f>
        <v/>
      </c>
      <c r="L662" s="17">
        <f>IF(AND(ISNUMBER(A662),A662='الإعدادات'!$B$4),COUNTIFS($A$6:$A$1005,'الإعدادات'!$B$4,$K$6:$K$1005,"&lt;"&amp;K662)+COUNTIFS($A$6:A662,'الإعدادات'!$B$4,$K$6:K662,K662),"")</f>
        <v/>
      </c>
      <c r="M662" s="21">
        <f>IF(AND(C662&amp;""&lt;&gt;"",ISNUMBER(G662)),IF(COUNTIFS($C$6:$C$1005,C662&amp;"",$G$6:$G$1005,"&gt;"&amp;G662)=0,1,0),"")</f>
        <v/>
      </c>
      <c r="N662" s="21">
        <f>IF(AND(C662&amp;""&lt;&gt;"",F662="حضر",ISNUMBER(A662)),IF(COUNTIFS($C$6:$C$1005,C662&amp;"",$F$6:$F$1005,"حضر",$A$6:$A$1005,"&gt;"&amp;A662)=0,1,0),"")</f>
        <v/>
      </c>
    </row>
    <row r="663">
      <c r="A663" s="13" t="n"/>
      <c r="B663" s="20" t="n"/>
      <c r="C663" s="5" t="n"/>
      <c r="D663" s="5" t="n"/>
      <c r="E663" s="15" t="n"/>
      <c r="F663" s="5" t="n"/>
      <c r="G663" s="13" t="n"/>
      <c r="H663" s="6">
        <f>IF(C663&amp;""="","",IFERROR(INDEX('المرضى'!$B$6:$B$205,MATCH(C663&amp;"",'المرضى'!$A$6:$A$205,0))&amp;"","كود غير موجود"))</f>
        <v/>
      </c>
      <c r="I663" s="18">
        <f>IF(D663&amp;""="","",IFERROR(INDEX('الأسعار'!$B$6:$B$25,MATCH(D663&amp;"",'الأسعار'!$A$6:$A$25,0)),"سعر غير موجود"))</f>
        <v/>
      </c>
      <c r="J663" s="18">
        <f>IF(A663&amp;""="","",IF(AND(F663="حضر",ISNUMBER(I663)),I663,0))</f>
        <v/>
      </c>
      <c r="K663" s="17">
        <f>IF(ISNUMBER(A663),IF(ISNUMBER(B663),HOUR(B663)*60+MINUTE(B663),0),"")</f>
        <v/>
      </c>
      <c r="L663" s="17">
        <f>IF(AND(ISNUMBER(A663),A663='الإعدادات'!$B$4),COUNTIFS($A$6:$A$1005,'الإعدادات'!$B$4,$K$6:$K$1005,"&lt;"&amp;K663)+COUNTIFS($A$6:A663,'الإعدادات'!$B$4,$K$6:K663,K663),"")</f>
        <v/>
      </c>
      <c r="M663" s="21">
        <f>IF(AND(C663&amp;""&lt;&gt;"",ISNUMBER(G663)),IF(COUNTIFS($C$6:$C$1005,C663&amp;"",$G$6:$G$1005,"&gt;"&amp;G663)=0,1,0),"")</f>
        <v/>
      </c>
      <c r="N663" s="21">
        <f>IF(AND(C663&amp;""&lt;&gt;"",F663="حضر",ISNUMBER(A663)),IF(COUNTIFS($C$6:$C$1005,C663&amp;"",$F$6:$F$1005,"حضر",$A$6:$A$1005,"&gt;"&amp;A663)=0,1,0),"")</f>
        <v/>
      </c>
    </row>
    <row r="664">
      <c r="A664" s="13" t="n"/>
      <c r="B664" s="20" t="n"/>
      <c r="C664" s="5" t="n"/>
      <c r="D664" s="5" t="n"/>
      <c r="E664" s="15" t="n"/>
      <c r="F664" s="5" t="n"/>
      <c r="G664" s="13" t="n"/>
      <c r="H664" s="6">
        <f>IF(C664&amp;""="","",IFERROR(INDEX('المرضى'!$B$6:$B$205,MATCH(C664&amp;"",'المرضى'!$A$6:$A$205,0))&amp;"","كود غير موجود"))</f>
        <v/>
      </c>
      <c r="I664" s="18">
        <f>IF(D664&amp;""="","",IFERROR(INDEX('الأسعار'!$B$6:$B$25,MATCH(D664&amp;"",'الأسعار'!$A$6:$A$25,0)),"سعر غير موجود"))</f>
        <v/>
      </c>
      <c r="J664" s="18">
        <f>IF(A664&amp;""="","",IF(AND(F664="حضر",ISNUMBER(I664)),I664,0))</f>
        <v/>
      </c>
      <c r="K664" s="17">
        <f>IF(ISNUMBER(A664),IF(ISNUMBER(B664),HOUR(B664)*60+MINUTE(B664),0),"")</f>
        <v/>
      </c>
      <c r="L664" s="17">
        <f>IF(AND(ISNUMBER(A664),A664='الإعدادات'!$B$4),COUNTIFS($A$6:$A$1005,'الإعدادات'!$B$4,$K$6:$K$1005,"&lt;"&amp;K664)+COUNTIFS($A$6:A664,'الإعدادات'!$B$4,$K$6:K664,K664),"")</f>
        <v/>
      </c>
      <c r="M664" s="21">
        <f>IF(AND(C664&amp;""&lt;&gt;"",ISNUMBER(G664)),IF(COUNTIFS($C$6:$C$1005,C664&amp;"",$G$6:$G$1005,"&gt;"&amp;G664)=0,1,0),"")</f>
        <v/>
      </c>
      <c r="N664" s="21">
        <f>IF(AND(C664&amp;""&lt;&gt;"",F664="حضر",ISNUMBER(A664)),IF(COUNTIFS($C$6:$C$1005,C664&amp;"",$F$6:$F$1005,"حضر",$A$6:$A$1005,"&gt;"&amp;A664)=0,1,0),"")</f>
        <v/>
      </c>
    </row>
    <row r="665">
      <c r="A665" s="13" t="n"/>
      <c r="B665" s="20" t="n"/>
      <c r="C665" s="5" t="n"/>
      <c r="D665" s="5" t="n"/>
      <c r="E665" s="15" t="n"/>
      <c r="F665" s="5" t="n"/>
      <c r="G665" s="13" t="n"/>
      <c r="H665" s="6">
        <f>IF(C665&amp;""="","",IFERROR(INDEX('المرضى'!$B$6:$B$205,MATCH(C665&amp;"",'المرضى'!$A$6:$A$205,0))&amp;"","كود غير موجود"))</f>
        <v/>
      </c>
      <c r="I665" s="18">
        <f>IF(D665&amp;""="","",IFERROR(INDEX('الأسعار'!$B$6:$B$25,MATCH(D665&amp;"",'الأسعار'!$A$6:$A$25,0)),"سعر غير موجود"))</f>
        <v/>
      </c>
      <c r="J665" s="18">
        <f>IF(A665&amp;""="","",IF(AND(F665="حضر",ISNUMBER(I665)),I665,0))</f>
        <v/>
      </c>
      <c r="K665" s="17">
        <f>IF(ISNUMBER(A665),IF(ISNUMBER(B665),HOUR(B665)*60+MINUTE(B665),0),"")</f>
        <v/>
      </c>
      <c r="L665" s="17">
        <f>IF(AND(ISNUMBER(A665),A665='الإعدادات'!$B$4),COUNTIFS($A$6:$A$1005,'الإعدادات'!$B$4,$K$6:$K$1005,"&lt;"&amp;K665)+COUNTIFS($A$6:A665,'الإعدادات'!$B$4,$K$6:K665,K665),"")</f>
        <v/>
      </c>
      <c r="M665" s="21">
        <f>IF(AND(C665&amp;""&lt;&gt;"",ISNUMBER(G665)),IF(COUNTIFS($C$6:$C$1005,C665&amp;"",$G$6:$G$1005,"&gt;"&amp;G665)=0,1,0),"")</f>
        <v/>
      </c>
      <c r="N665" s="21">
        <f>IF(AND(C665&amp;""&lt;&gt;"",F665="حضر",ISNUMBER(A665)),IF(COUNTIFS($C$6:$C$1005,C665&amp;"",$F$6:$F$1005,"حضر",$A$6:$A$1005,"&gt;"&amp;A665)=0,1,0),"")</f>
        <v/>
      </c>
    </row>
    <row r="666">
      <c r="A666" s="13" t="n"/>
      <c r="B666" s="20" t="n"/>
      <c r="C666" s="5" t="n"/>
      <c r="D666" s="5" t="n"/>
      <c r="E666" s="15" t="n"/>
      <c r="F666" s="5" t="n"/>
      <c r="G666" s="13" t="n"/>
      <c r="H666" s="6">
        <f>IF(C666&amp;""="","",IFERROR(INDEX('المرضى'!$B$6:$B$205,MATCH(C666&amp;"",'المرضى'!$A$6:$A$205,0))&amp;"","كود غير موجود"))</f>
        <v/>
      </c>
      <c r="I666" s="18">
        <f>IF(D666&amp;""="","",IFERROR(INDEX('الأسعار'!$B$6:$B$25,MATCH(D666&amp;"",'الأسعار'!$A$6:$A$25,0)),"سعر غير موجود"))</f>
        <v/>
      </c>
      <c r="J666" s="18">
        <f>IF(A666&amp;""="","",IF(AND(F666="حضر",ISNUMBER(I666)),I666,0))</f>
        <v/>
      </c>
      <c r="K666" s="17">
        <f>IF(ISNUMBER(A666),IF(ISNUMBER(B666),HOUR(B666)*60+MINUTE(B666),0),"")</f>
        <v/>
      </c>
      <c r="L666" s="17">
        <f>IF(AND(ISNUMBER(A666),A666='الإعدادات'!$B$4),COUNTIFS($A$6:$A$1005,'الإعدادات'!$B$4,$K$6:$K$1005,"&lt;"&amp;K666)+COUNTIFS($A$6:A666,'الإعدادات'!$B$4,$K$6:K666,K666),"")</f>
        <v/>
      </c>
      <c r="M666" s="21">
        <f>IF(AND(C666&amp;""&lt;&gt;"",ISNUMBER(G666)),IF(COUNTIFS($C$6:$C$1005,C666&amp;"",$G$6:$G$1005,"&gt;"&amp;G666)=0,1,0),"")</f>
        <v/>
      </c>
      <c r="N666" s="21">
        <f>IF(AND(C666&amp;""&lt;&gt;"",F666="حضر",ISNUMBER(A666)),IF(COUNTIFS($C$6:$C$1005,C666&amp;"",$F$6:$F$1005,"حضر",$A$6:$A$1005,"&gt;"&amp;A666)=0,1,0),"")</f>
        <v/>
      </c>
    </row>
    <row r="667">
      <c r="A667" s="13" t="n"/>
      <c r="B667" s="20" t="n"/>
      <c r="C667" s="5" t="n"/>
      <c r="D667" s="5" t="n"/>
      <c r="E667" s="15" t="n"/>
      <c r="F667" s="5" t="n"/>
      <c r="G667" s="13" t="n"/>
      <c r="H667" s="6">
        <f>IF(C667&amp;""="","",IFERROR(INDEX('المرضى'!$B$6:$B$205,MATCH(C667&amp;"",'المرضى'!$A$6:$A$205,0))&amp;"","كود غير موجود"))</f>
        <v/>
      </c>
      <c r="I667" s="18">
        <f>IF(D667&amp;""="","",IFERROR(INDEX('الأسعار'!$B$6:$B$25,MATCH(D667&amp;"",'الأسعار'!$A$6:$A$25,0)),"سعر غير موجود"))</f>
        <v/>
      </c>
      <c r="J667" s="18">
        <f>IF(A667&amp;""="","",IF(AND(F667="حضر",ISNUMBER(I667)),I667,0))</f>
        <v/>
      </c>
      <c r="K667" s="17">
        <f>IF(ISNUMBER(A667),IF(ISNUMBER(B667),HOUR(B667)*60+MINUTE(B667),0),"")</f>
        <v/>
      </c>
      <c r="L667" s="17">
        <f>IF(AND(ISNUMBER(A667),A667='الإعدادات'!$B$4),COUNTIFS($A$6:$A$1005,'الإعدادات'!$B$4,$K$6:$K$1005,"&lt;"&amp;K667)+COUNTIFS($A$6:A667,'الإعدادات'!$B$4,$K$6:K667,K667),"")</f>
        <v/>
      </c>
      <c r="M667" s="21">
        <f>IF(AND(C667&amp;""&lt;&gt;"",ISNUMBER(G667)),IF(COUNTIFS($C$6:$C$1005,C667&amp;"",$G$6:$G$1005,"&gt;"&amp;G667)=0,1,0),"")</f>
        <v/>
      </c>
      <c r="N667" s="21">
        <f>IF(AND(C667&amp;""&lt;&gt;"",F667="حضر",ISNUMBER(A667)),IF(COUNTIFS($C$6:$C$1005,C667&amp;"",$F$6:$F$1005,"حضر",$A$6:$A$1005,"&gt;"&amp;A667)=0,1,0),"")</f>
        <v/>
      </c>
    </row>
    <row r="668">
      <c r="A668" s="13" t="n"/>
      <c r="B668" s="20" t="n"/>
      <c r="C668" s="5" t="n"/>
      <c r="D668" s="5" t="n"/>
      <c r="E668" s="15" t="n"/>
      <c r="F668" s="5" t="n"/>
      <c r="G668" s="13" t="n"/>
      <c r="H668" s="6">
        <f>IF(C668&amp;""="","",IFERROR(INDEX('المرضى'!$B$6:$B$205,MATCH(C668&amp;"",'المرضى'!$A$6:$A$205,0))&amp;"","كود غير موجود"))</f>
        <v/>
      </c>
      <c r="I668" s="18">
        <f>IF(D668&amp;""="","",IFERROR(INDEX('الأسعار'!$B$6:$B$25,MATCH(D668&amp;"",'الأسعار'!$A$6:$A$25,0)),"سعر غير موجود"))</f>
        <v/>
      </c>
      <c r="J668" s="18">
        <f>IF(A668&amp;""="","",IF(AND(F668="حضر",ISNUMBER(I668)),I668,0))</f>
        <v/>
      </c>
      <c r="K668" s="17">
        <f>IF(ISNUMBER(A668),IF(ISNUMBER(B668),HOUR(B668)*60+MINUTE(B668),0),"")</f>
        <v/>
      </c>
      <c r="L668" s="17">
        <f>IF(AND(ISNUMBER(A668),A668='الإعدادات'!$B$4),COUNTIFS($A$6:$A$1005,'الإعدادات'!$B$4,$K$6:$K$1005,"&lt;"&amp;K668)+COUNTIFS($A$6:A668,'الإعدادات'!$B$4,$K$6:K668,K668),"")</f>
        <v/>
      </c>
      <c r="M668" s="21">
        <f>IF(AND(C668&amp;""&lt;&gt;"",ISNUMBER(G668)),IF(COUNTIFS($C$6:$C$1005,C668&amp;"",$G$6:$G$1005,"&gt;"&amp;G668)=0,1,0),"")</f>
        <v/>
      </c>
      <c r="N668" s="21">
        <f>IF(AND(C668&amp;""&lt;&gt;"",F668="حضر",ISNUMBER(A668)),IF(COUNTIFS($C$6:$C$1005,C668&amp;"",$F$6:$F$1005,"حضر",$A$6:$A$1005,"&gt;"&amp;A668)=0,1,0),"")</f>
        <v/>
      </c>
    </row>
    <row r="669">
      <c r="A669" s="13" t="n"/>
      <c r="B669" s="20" t="n"/>
      <c r="C669" s="5" t="n"/>
      <c r="D669" s="5" t="n"/>
      <c r="E669" s="15" t="n"/>
      <c r="F669" s="5" t="n"/>
      <c r="G669" s="13" t="n"/>
      <c r="H669" s="6">
        <f>IF(C669&amp;""="","",IFERROR(INDEX('المرضى'!$B$6:$B$205,MATCH(C669&amp;"",'المرضى'!$A$6:$A$205,0))&amp;"","كود غير موجود"))</f>
        <v/>
      </c>
      <c r="I669" s="18">
        <f>IF(D669&amp;""="","",IFERROR(INDEX('الأسعار'!$B$6:$B$25,MATCH(D669&amp;"",'الأسعار'!$A$6:$A$25,0)),"سعر غير موجود"))</f>
        <v/>
      </c>
      <c r="J669" s="18">
        <f>IF(A669&amp;""="","",IF(AND(F669="حضر",ISNUMBER(I669)),I669,0))</f>
        <v/>
      </c>
      <c r="K669" s="17">
        <f>IF(ISNUMBER(A669),IF(ISNUMBER(B669),HOUR(B669)*60+MINUTE(B669),0),"")</f>
        <v/>
      </c>
      <c r="L669" s="17">
        <f>IF(AND(ISNUMBER(A669),A669='الإعدادات'!$B$4),COUNTIFS($A$6:$A$1005,'الإعدادات'!$B$4,$K$6:$K$1005,"&lt;"&amp;K669)+COUNTIFS($A$6:A669,'الإعدادات'!$B$4,$K$6:K669,K669),"")</f>
        <v/>
      </c>
      <c r="M669" s="21">
        <f>IF(AND(C669&amp;""&lt;&gt;"",ISNUMBER(G669)),IF(COUNTIFS($C$6:$C$1005,C669&amp;"",$G$6:$G$1005,"&gt;"&amp;G669)=0,1,0),"")</f>
        <v/>
      </c>
      <c r="N669" s="21">
        <f>IF(AND(C669&amp;""&lt;&gt;"",F669="حضر",ISNUMBER(A669)),IF(COUNTIFS($C$6:$C$1005,C669&amp;"",$F$6:$F$1005,"حضر",$A$6:$A$1005,"&gt;"&amp;A669)=0,1,0),"")</f>
        <v/>
      </c>
    </row>
    <row r="670">
      <c r="A670" s="13" t="n"/>
      <c r="B670" s="20" t="n"/>
      <c r="C670" s="5" t="n"/>
      <c r="D670" s="5" t="n"/>
      <c r="E670" s="15" t="n"/>
      <c r="F670" s="5" t="n"/>
      <c r="G670" s="13" t="n"/>
      <c r="H670" s="6">
        <f>IF(C670&amp;""="","",IFERROR(INDEX('المرضى'!$B$6:$B$205,MATCH(C670&amp;"",'المرضى'!$A$6:$A$205,0))&amp;"","كود غير موجود"))</f>
        <v/>
      </c>
      <c r="I670" s="18">
        <f>IF(D670&amp;""="","",IFERROR(INDEX('الأسعار'!$B$6:$B$25,MATCH(D670&amp;"",'الأسعار'!$A$6:$A$25,0)),"سعر غير موجود"))</f>
        <v/>
      </c>
      <c r="J670" s="18">
        <f>IF(A670&amp;""="","",IF(AND(F670="حضر",ISNUMBER(I670)),I670,0))</f>
        <v/>
      </c>
      <c r="K670" s="17">
        <f>IF(ISNUMBER(A670),IF(ISNUMBER(B670),HOUR(B670)*60+MINUTE(B670),0),"")</f>
        <v/>
      </c>
      <c r="L670" s="17">
        <f>IF(AND(ISNUMBER(A670),A670='الإعدادات'!$B$4),COUNTIFS($A$6:$A$1005,'الإعدادات'!$B$4,$K$6:$K$1005,"&lt;"&amp;K670)+COUNTIFS($A$6:A670,'الإعدادات'!$B$4,$K$6:K670,K670),"")</f>
        <v/>
      </c>
      <c r="M670" s="21">
        <f>IF(AND(C670&amp;""&lt;&gt;"",ISNUMBER(G670)),IF(COUNTIFS($C$6:$C$1005,C670&amp;"",$G$6:$G$1005,"&gt;"&amp;G670)=0,1,0),"")</f>
        <v/>
      </c>
      <c r="N670" s="21">
        <f>IF(AND(C670&amp;""&lt;&gt;"",F670="حضر",ISNUMBER(A670)),IF(COUNTIFS($C$6:$C$1005,C670&amp;"",$F$6:$F$1005,"حضر",$A$6:$A$1005,"&gt;"&amp;A670)=0,1,0),"")</f>
        <v/>
      </c>
    </row>
    <row r="671">
      <c r="A671" s="13" t="n"/>
      <c r="B671" s="20" t="n"/>
      <c r="C671" s="5" t="n"/>
      <c r="D671" s="5" t="n"/>
      <c r="E671" s="15" t="n"/>
      <c r="F671" s="5" t="n"/>
      <c r="G671" s="13" t="n"/>
      <c r="H671" s="6">
        <f>IF(C671&amp;""="","",IFERROR(INDEX('المرضى'!$B$6:$B$205,MATCH(C671&amp;"",'المرضى'!$A$6:$A$205,0))&amp;"","كود غير موجود"))</f>
        <v/>
      </c>
      <c r="I671" s="18">
        <f>IF(D671&amp;""="","",IFERROR(INDEX('الأسعار'!$B$6:$B$25,MATCH(D671&amp;"",'الأسعار'!$A$6:$A$25,0)),"سعر غير موجود"))</f>
        <v/>
      </c>
      <c r="J671" s="18">
        <f>IF(A671&amp;""="","",IF(AND(F671="حضر",ISNUMBER(I671)),I671,0))</f>
        <v/>
      </c>
      <c r="K671" s="17">
        <f>IF(ISNUMBER(A671),IF(ISNUMBER(B671),HOUR(B671)*60+MINUTE(B671),0),"")</f>
        <v/>
      </c>
      <c r="L671" s="17">
        <f>IF(AND(ISNUMBER(A671),A671='الإعدادات'!$B$4),COUNTIFS($A$6:$A$1005,'الإعدادات'!$B$4,$K$6:$K$1005,"&lt;"&amp;K671)+COUNTIFS($A$6:A671,'الإعدادات'!$B$4,$K$6:K671,K671),"")</f>
        <v/>
      </c>
      <c r="M671" s="21">
        <f>IF(AND(C671&amp;""&lt;&gt;"",ISNUMBER(G671)),IF(COUNTIFS($C$6:$C$1005,C671&amp;"",$G$6:$G$1005,"&gt;"&amp;G671)=0,1,0),"")</f>
        <v/>
      </c>
      <c r="N671" s="21">
        <f>IF(AND(C671&amp;""&lt;&gt;"",F671="حضر",ISNUMBER(A671)),IF(COUNTIFS($C$6:$C$1005,C671&amp;"",$F$6:$F$1005,"حضر",$A$6:$A$1005,"&gt;"&amp;A671)=0,1,0),"")</f>
        <v/>
      </c>
    </row>
    <row r="672">
      <c r="A672" s="13" t="n"/>
      <c r="B672" s="20" t="n"/>
      <c r="C672" s="5" t="n"/>
      <c r="D672" s="5" t="n"/>
      <c r="E672" s="15" t="n"/>
      <c r="F672" s="5" t="n"/>
      <c r="G672" s="13" t="n"/>
      <c r="H672" s="6">
        <f>IF(C672&amp;""="","",IFERROR(INDEX('المرضى'!$B$6:$B$205,MATCH(C672&amp;"",'المرضى'!$A$6:$A$205,0))&amp;"","كود غير موجود"))</f>
        <v/>
      </c>
      <c r="I672" s="18">
        <f>IF(D672&amp;""="","",IFERROR(INDEX('الأسعار'!$B$6:$B$25,MATCH(D672&amp;"",'الأسعار'!$A$6:$A$25,0)),"سعر غير موجود"))</f>
        <v/>
      </c>
      <c r="J672" s="18">
        <f>IF(A672&amp;""="","",IF(AND(F672="حضر",ISNUMBER(I672)),I672,0))</f>
        <v/>
      </c>
      <c r="K672" s="17">
        <f>IF(ISNUMBER(A672),IF(ISNUMBER(B672),HOUR(B672)*60+MINUTE(B672),0),"")</f>
        <v/>
      </c>
      <c r="L672" s="17">
        <f>IF(AND(ISNUMBER(A672),A672='الإعدادات'!$B$4),COUNTIFS($A$6:$A$1005,'الإعدادات'!$B$4,$K$6:$K$1005,"&lt;"&amp;K672)+COUNTIFS($A$6:A672,'الإعدادات'!$B$4,$K$6:K672,K672),"")</f>
        <v/>
      </c>
      <c r="M672" s="21">
        <f>IF(AND(C672&amp;""&lt;&gt;"",ISNUMBER(G672)),IF(COUNTIFS($C$6:$C$1005,C672&amp;"",$G$6:$G$1005,"&gt;"&amp;G672)=0,1,0),"")</f>
        <v/>
      </c>
      <c r="N672" s="21">
        <f>IF(AND(C672&amp;""&lt;&gt;"",F672="حضر",ISNUMBER(A672)),IF(COUNTIFS($C$6:$C$1005,C672&amp;"",$F$6:$F$1005,"حضر",$A$6:$A$1005,"&gt;"&amp;A672)=0,1,0),"")</f>
        <v/>
      </c>
    </row>
    <row r="673">
      <c r="A673" s="13" t="n"/>
      <c r="B673" s="20" t="n"/>
      <c r="C673" s="5" t="n"/>
      <c r="D673" s="5" t="n"/>
      <c r="E673" s="15" t="n"/>
      <c r="F673" s="5" t="n"/>
      <c r="G673" s="13" t="n"/>
      <c r="H673" s="6">
        <f>IF(C673&amp;""="","",IFERROR(INDEX('المرضى'!$B$6:$B$205,MATCH(C673&amp;"",'المرضى'!$A$6:$A$205,0))&amp;"","كود غير موجود"))</f>
        <v/>
      </c>
      <c r="I673" s="18">
        <f>IF(D673&amp;""="","",IFERROR(INDEX('الأسعار'!$B$6:$B$25,MATCH(D673&amp;"",'الأسعار'!$A$6:$A$25,0)),"سعر غير موجود"))</f>
        <v/>
      </c>
      <c r="J673" s="18">
        <f>IF(A673&amp;""="","",IF(AND(F673="حضر",ISNUMBER(I673)),I673,0))</f>
        <v/>
      </c>
      <c r="K673" s="17">
        <f>IF(ISNUMBER(A673),IF(ISNUMBER(B673),HOUR(B673)*60+MINUTE(B673),0),"")</f>
        <v/>
      </c>
      <c r="L673" s="17">
        <f>IF(AND(ISNUMBER(A673),A673='الإعدادات'!$B$4),COUNTIFS($A$6:$A$1005,'الإعدادات'!$B$4,$K$6:$K$1005,"&lt;"&amp;K673)+COUNTIFS($A$6:A673,'الإعدادات'!$B$4,$K$6:K673,K673),"")</f>
        <v/>
      </c>
      <c r="M673" s="21">
        <f>IF(AND(C673&amp;""&lt;&gt;"",ISNUMBER(G673)),IF(COUNTIFS($C$6:$C$1005,C673&amp;"",$G$6:$G$1005,"&gt;"&amp;G673)=0,1,0),"")</f>
        <v/>
      </c>
      <c r="N673" s="21">
        <f>IF(AND(C673&amp;""&lt;&gt;"",F673="حضر",ISNUMBER(A673)),IF(COUNTIFS($C$6:$C$1005,C673&amp;"",$F$6:$F$1005,"حضر",$A$6:$A$1005,"&gt;"&amp;A673)=0,1,0),"")</f>
        <v/>
      </c>
    </row>
    <row r="674">
      <c r="A674" s="13" t="n"/>
      <c r="B674" s="20" t="n"/>
      <c r="C674" s="5" t="n"/>
      <c r="D674" s="5" t="n"/>
      <c r="E674" s="15" t="n"/>
      <c r="F674" s="5" t="n"/>
      <c r="G674" s="13" t="n"/>
      <c r="H674" s="6">
        <f>IF(C674&amp;""="","",IFERROR(INDEX('المرضى'!$B$6:$B$205,MATCH(C674&amp;"",'المرضى'!$A$6:$A$205,0))&amp;"","كود غير موجود"))</f>
        <v/>
      </c>
      <c r="I674" s="18">
        <f>IF(D674&amp;""="","",IFERROR(INDEX('الأسعار'!$B$6:$B$25,MATCH(D674&amp;"",'الأسعار'!$A$6:$A$25,0)),"سعر غير موجود"))</f>
        <v/>
      </c>
      <c r="J674" s="18">
        <f>IF(A674&amp;""="","",IF(AND(F674="حضر",ISNUMBER(I674)),I674,0))</f>
        <v/>
      </c>
      <c r="K674" s="17">
        <f>IF(ISNUMBER(A674),IF(ISNUMBER(B674),HOUR(B674)*60+MINUTE(B674),0),"")</f>
        <v/>
      </c>
      <c r="L674" s="17">
        <f>IF(AND(ISNUMBER(A674),A674='الإعدادات'!$B$4),COUNTIFS($A$6:$A$1005,'الإعدادات'!$B$4,$K$6:$K$1005,"&lt;"&amp;K674)+COUNTIFS($A$6:A674,'الإعدادات'!$B$4,$K$6:K674,K674),"")</f>
        <v/>
      </c>
      <c r="M674" s="21">
        <f>IF(AND(C674&amp;""&lt;&gt;"",ISNUMBER(G674)),IF(COUNTIFS($C$6:$C$1005,C674&amp;"",$G$6:$G$1005,"&gt;"&amp;G674)=0,1,0),"")</f>
        <v/>
      </c>
      <c r="N674" s="21">
        <f>IF(AND(C674&amp;""&lt;&gt;"",F674="حضر",ISNUMBER(A674)),IF(COUNTIFS($C$6:$C$1005,C674&amp;"",$F$6:$F$1005,"حضر",$A$6:$A$1005,"&gt;"&amp;A674)=0,1,0),"")</f>
        <v/>
      </c>
    </row>
    <row r="675">
      <c r="A675" s="13" t="n"/>
      <c r="B675" s="20" t="n"/>
      <c r="C675" s="5" t="n"/>
      <c r="D675" s="5" t="n"/>
      <c r="E675" s="15" t="n"/>
      <c r="F675" s="5" t="n"/>
      <c r="G675" s="13" t="n"/>
      <c r="H675" s="6">
        <f>IF(C675&amp;""="","",IFERROR(INDEX('المرضى'!$B$6:$B$205,MATCH(C675&amp;"",'المرضى'!$A$6:$A$205,0))&amp;"","كود غير موجود"))</f>
        <v/>
      </c>
      <c r="I675" s="18">
        <f>IF(D675&amp;""="","",IFERROR(INDEX('الأسعار'!$B$6:$B$25,MATCH(D675&amp;"",'الأسعار'!$A$6:$A$25,0)),"سعر غير موجود"))</f>
        <v/>
      </c>
      <c r="J675" s="18">
        <f>IF(A675&amp;""="","",IF(AND(F675="حضر",ISNUMBER(I675)),I675,0))</f>
        <v/>
      </c>
      <c r="K675" s="17">
        <f>IF(ISNUMBER(A675),IF(ISNUMBER(B675),HOUR(B675)*60+MINUTE(B675),0),"")</f>
        <v/>
      </c>
      <c r="L675" s="17">
        <f>IF(AND(ISNUMBER(A675),A675='الإعدادات'!$B$4),COUNTIFS($A$6:$A$1005,'الإعدادات'!$B$4,$K$6:$K$1005,"&lt;"&amp;K675)+COUNTIFS($A$6:A675,'الإعدادات'!$B$4,$K$6:K675,K675),"")</f>
        <v/>
      </c>
      <c r="M675" s="21">
        <f>IF(AND(C675&amp;""&lt;&gt;"",ISNUMBER(G675)),IF(COUNTIFS($C$6:$C$1005,C675&amp;"",$G$6:$G$1005,"&gt;"&amp;G675)=0,1,0),"")</f>
        <v/>
      </c>
      <c r="N675" s="21">
        <f>IF(AND(C675&amp;""&lt;&gt;"",F675="حضر",ISNUMBER(A675)),IF(COUNTIFS($C$6:$C$1005,C675&amp;"",$F$6:$F$1005,"حضر",$A$6:$A$1005,"&gt;"&amp;A675)=0,1,0),"")</f>
        <v/>
      </c>
    </row>
    <row r="676">
      <c r="A676" s="13" t="n"/>
      <c r="B676" s="20" t="n"/>
      <c r="C676" s="5" t="n"/>
      <c r="D676" s="5" t="n"/>
      <c r="E676" s="15" t="n"/>
      <c r="F676" s="5" t="n"/>
      <c r="G676" s="13" t="n"/>
      <c r="H676" s="6">
        <f>IF(C676&amp;""="","",IFERROR(INDEX('المرضى'!$B$6:$B$205,MATCH(C676&amp;"",'المرضى'!$A$6:$A$205,0))&amp;"","كود غير موجود"))</f>
        <v/>
      </c>
      <c r="I676" s="18">
        <f>IF(D676&amp;""="","",IFERROR(INDEX('الأسعار'!$B$6:$B$25,MATCH(D676&amp;"",'الأسعار'!$A$6:$A$25,0)),"سعر غير موجود"))</f>
        <v/>
      </c>
      <c r="J676" s="18">
        <f>IF(A676&amp;""="","",IF(AND(F676="حضر",ISNUMBER(I676)),I676,0))</f>
        <v/>
      </c>
      <c r="K676" s="17">
        <f>IF(ISNUMBER(A676),IF(ISNUMBER(B676),HOUR(B676)*60+MINUTE(B676),0),"")</f>
        <v/>
      </c>
      <c r="L676" s="17">
        <f>IF(AND(ISNUMBER(A676),A676='الإعدادات'!$B$4),COUNTIFS($A$6:$A$1005,'الإعدادات'!$B$4,$K$6:$K$1005,"&lt;"&amp;K676)+COUNTIFS($A$6:A676,'الإعدادات'!$B$4,$K$6:K676,K676),"")</f>
        <v/>
      </c>
      <c r="M676" s="21">
        <f>IF(AND(C676&amp;""&lt;&gt;"",ISNUMBER(G676)),IF(COUNTIFS($C$6:$C$1005,C676&amp;"",$G$6:$G$1005,"&gt;"&amp;G676)=0,1,0),"")</f>
        <v/>
      </c>
      <c r="N676" s="21">
        <f>IF(AND(C676&amp;""&lt;&gt;"",F676="حضر",ISNUMBER(A676)),IF(COUNTIFS($C$6:$C$1005,C676&amp;"",$F$6:$F$1005,"حضر",$A$6:$A$1005,"&gt;"&amp;A676)=0,1,0),"")</f>
        <v/>
      </c>
    </row>
    <row r="677">
      <c r="A677" s="13" t="n"/>
      <c r="B677" s="20" t="n"/>
      <c r="C677" s="5" t="n"/>
      <c r="D677" s="5" t="n"/>
      <c r="E677" s="15" t="n"/>
      <c r="F677" s="5" t="n"/>
      <c r="G677" s="13" t="n"/>
      <c r="H677" s="6">
        <f>IF(C677&amp;""="","",IFERROR(INDEX('المرضى'!$B$6:$B$205,MATCH(C677&amp;"",'المرضى'!$A$6:$A$205,0))&amp;"","كود غير موجود"))</f>
        <v/>
      </c>
      <c r="I677" s="18">
        <f>IF(D677&amp;""="","",IFERROR(INDEX('الأسعار'!$B$6:$B$25,MATCH(D677&amp;"",'الأسعار'!$A$6:$A$25,0)),"سعر غير موجود"))</f>
        <v/>
      </c>
      <c r="J677" s="18">
        <f>IF(A677&amp;""="","",IF(AND(F677="حضر",ISNUMBER(I677)),I677,0))</f>
        <v/>
      </c>
      <c r="K677" s="17">
        <f>IF(ISNUMBER(A677),IF(ISNUMBER(B677),HOUR(B677)*60+MINUTE(B677),0),"")</f>
        <v/>
      </c>
      <c r="L677" s="17">
        <f>IF(AND(ISNUMBER(A677),A677='الإعدادات'!$B$4),COUNTIFS($A$6:$A$1005,'الإعدادات'!$B$4,$K$6:$K$1005,"&lt;"&amp;K677)+COUNTIFS($A$6:A677,'الإعدادات'!$B$4,$K$6:K677,K677),"")</f>
        <v/>
      </c>
      <c r="M677" s="21">
        <f>IF(AND(C677&amp;""&lt;&gt;"",ISNUMBER(G677)),IF(COUNTIFS($C$6:$C$1005,C677&amp;"",$G$6:$G$1005,"&gt;"&amp;G677)=0,1,0),"")</f>
        <v/>
      </c>
      <c r="N677" s="21">
        <f>IF(AND(C677&amp;""&lt;&gt;"",F677="حضر",ISNUMBER(A677)),IF(COUNTIFS($C$6:$C$1005,C677&amp;"",$F$6:$F$1005,"حضر",$A$6:$A$1005,"&gt;"&amp;A677)=0,1,0),"")</f>
        <v/>
      </c>
    </row>
    <row r="678">
      <c r="A678" s="13" t="n"/>
      <c r="B678" s="20" t="n"/>
      <c r="C678" s="5" t="n"/>
      <c r="D678" s="5" t="n"/>
      <c r="E678" s="15" t="n"/>
      <c r="F678" s="5" t="n"/>
      <c r="G678" s="13" t="n"/>
      <c r="H678" s="6">
        <f>IF(C678&amp;""="","",IFERROR(INDEX('المرضى'!$B$6:$B$205,MATCH(C678&amp;"",'المرضى'!$A$6:$A$205,0))&amp;"","كود غير موجود"))</f>
        <v/>
      </c>
      <c r="I678" s="18">
        <f>IF(D678&amp;""="","",IFERROR(INDEX('الأسعار'!$B$6:$B$25,MATCH(D678&amp;"",'الأسعار'!$A$6:$A$25,0)),"سعر غير موجود"))</f>
        <v/>
      </c>
      <c r="J678" s="18">
        <f>IF(A678&amp;""="","",IF(AND(F678="حضر",ISNUMBER(I678)),I678,0))</f>
        <v/>
      </c>
      <c r="K678" s="17">
        <f>IF(ISNUMBER(A678),IF(ISNUMBER(B678),HOUR(B678)*60+MINUTE(B678),0),"")</f>
        <v/>
      </c>
      <c r="L678" s="17">
        <f>IF(AND(ISNUMBER(A678),A678='الإعدادات'!$B$4),COUNTIFS($A$6:$A$1005,'الإعدادات'!$B$4,$K$6:$K$1005,"&lt;"&amp;K678)+COUNTIFS($A$6:A678,'الإعدادات'!$B$4,$K$6:K678,K678),"")</f>
        <v/>
      </c>
      <c r="M678" s="21">
        <f>IF(AND(C678&amp;""&lt;&gt;"",ISNUMBER(G678)),IF(COUNTIFS($C$6:$C$1005,C678&amp;"",$G$6:$G$1005,"&gt;"&amp;G678)=0,1,0),"")</f>
        <v/>
      </c>
      <c r="N678" s="21">
        <f>IF(AND(C678&amp;""&lt;&gt;"",F678="حضر",ISNUMBER(A678)),IF(COUNTIFS($C$6:$C$1005,C678&amp;"",$F$6:$F$1005,"حضر",$A$6:$A$1005,"&gt;"&amp;A678)=0,1,0),"")</f>
        <v/>
      </c>
    </row>
    <row r="679">
      <c r="A679" s="13" t="n"/>
      <c r="B679" s="20" t="n"/>
      <c r="C679" s="5" t="n"/>
      <c r="D679" s="5" t="n"/>
      <c r="E679" s="15" t="n"/>
      <c r="F679" s="5" t="n"/>
      <c r="G679" s="13" t="n"/>
      <c r="H679" s="6">
        <f>IF(C679&amp;""="","",IFERROR(INDEX('المرضى'!$B$6:$B$205,MATCH(C679&amp;"",'المرضى'!$A$6:$A$205,0))&amp;"","كود غير موجود"))</f>
        <v/>
      </c>
      <c r="I679" s="18">
        <f>IF(D679&amp;""="","",IFERROR(INDEX('الأسعار'!$B$6:$B$25,MATCH(D679&amp;"",'الأسعار'!$A$6:$A$25,0)),"سعر غير موجود"))</f>
        <v/>
      </c>
      <c r="J679" s="18">
        <f>IF(A679&amp;""="","",IF(AND(F679="حضر",ISNUMBER(I679)),I679,0))</f>
        <v/>
      </c>
      <c r="K679" s="17">
        <f>IF(ISNUMBER(A679),IF(ISNUMBER(B679),HOUR(B679)*60+MINUTE(B679),0),"")</f>
        <v/>
      </c>
      <c r="L679" s="17">
        <f>IF(AND(ISNUMBER(A679),A679='الإعدادات'!$B$4),COUNTIFS($A$6:$A$1005,'الإعدادات'!$B$4,$K$6:$K$1005,"&lt;"&amp;K679)+COUNTIFS($A$6:A679,'الإعدادات'!$B$4,$K$6:K679,K679),"")</f>
        <v/>
      </c>
      <c r="M679" s="21">
        <f>IF(AND(C679&amp;""&lt;&gt;"",ISNUMBER(G679)),IF(COUNTIFS($C$6:$C$1005,C679&amp;"",$G$6:$G$1005,"&gt;"&amp;G679)=0,1,0),"")</f>
        <v/>
      </c>
      <c r="N679" s="21">
        <f>IF(AND(C679&amp;""&lt;&gt;"",F679="حضر",ISNUMBER(A679)),IF(COUNTIFS($C$6:$C$1005,C679&amp;"",$F$6:$F$1005,"حضر",$A$6:$A$1005,"&gt;"&amp;A679)=0,1,0),"")</f>
        <v/>
      </c>
    </row>
    <row r="680">
      <c r="A680" s="13" t="n"/>
      <c r="B680" s="20" t="n"/>
      <c r="C680" s="5" t="n"/>
      <c r="D680" s="5" t="n"/>
      <c r="E680" s="15" t="n"/>
      <c r="F680" s="5" t="n"/>
      <c r="G680" s="13" t="n"/>
      <c r="H680" s="6">
        <f>IF(C680&amp;""="","",IFERROR(INDEX('المرضى'!$B$6:$B$205,MATCH(C680&amp;"",'المرضى'!$A$6:$A$205,0))&amp;"","كود غير موجود"))</f>
        <v/>
      </c>
      <c r="I680" s="18">
        <f>IF(D680&amp;""="","",IFERROR(INDEX('الأسعار'!$B$6:$B$25,MATCH(D680&amp;"",'الأسعار'!$A$6:$A$25,0)),"سعر غير موجود"))</f>
        <v/>
      </c>
      <c r="J680" s="18">
        <f>IF(A680&amp;""="","",IF(AND(F680="حضر",ISNUMBER(I680)),I680,0))</f>
        <v/>
      </c>
      <c r="K680" s="17">
        <f>IF(ISNUMBER(A680),IF(ISNUMBER(B680),HOUR(B680)*60+MINUTE(B680),0),"")</f>
        <v/>
      </c>
      <c r="L680" s="17">
        <f>IF(AND(ISNUMBER(A680),A680='الإعدادات'!$B$4),COUNTIFS($A$6:$A$1005,'الإعدادات'!$B$4,$K$6:$K$1005,"&lt;"&amp;K680)+COUNTIFS($A$6:A680,'الإعدادات'!$B$4,$K$6:K680,K680),"")</f>
        <v/>
      </c>
      <c r="M680" s="21">
        <f>IF(AND(C680&amp;""&lt;&gt;"",ISNUMBER(G680)),IF(COUNTIFS($C$6:$C$1005,C680&amp;"",$G$6:$G$1005,"&gt;"&amp;G680)=0,1,0),"")</f>
        <v/>
      </c>
      <c r="N680" s="21">
        <f>IF(AND(C680&amp;""&lt;&gt;"",F680="حضر",ISNUMBER(A680)),IF(COUNTIFS($C$6:$C$1005,C680&amp;"",$F$6:$F$1005,"حضر",$A$6:$A$1005,"&gt;"&amp;A680)=0,1,0),"")</f>
        <v/>
      </c>
    </row>
    <row r="681">
      <c r="A681" s="13" t="n"/>
      <c r="B681" s="20" t="n"/>
      <c r="C681" s="5" t="n"/>
      <c r="D681" s="5" t="n"/>
      <c r="E681" s="15" t="n"/>
      <c r="F681" s="5" t="n"/>
      <c r="G681" s="13" t="n"/>
      <c r="H681" s="6">
        <f>IF(C681&amp;""="","",IFERROR(INDEX('المرضى'!$B$6:$B$205,MATCH(C681&amp;"",'المرضى'!$A$6:$A$205,0))&amp;"","كود غير موجود"))</f>
        <v/>
      </c>
      <c r="I681" s="18">
        <f>IF(D681&amp;""="","",IFERROR(INDEX('الأسعار'!$B$6:$B$25,MATCH(D681&amp;"",'الأسعار'!$A$6:$A$25,0)),"سعر غير موجود"))</f>
        <v/>
      </c>
      <c r="J681" s="18">
        <f>IF(A681&amp;""="","",IF(AND(F681="حضر",ISNUMBER(I681)),I681,0))</f>
        <v/>
      </c>
      <c r="K681" s="17">
        <f>IF(ISNUMBER(A681),IF(ISNUMBER(B681),HOUR(B681)*60+MINUTE(B681),0),"")</f>
        <v/>
      </c>
      <c r="L681" s="17">
        <f>IF(AND(ISNUMBER(A681),A681='الإعدادات'!$B$4),COUNTIFS($A$6:$A$1005,'الإعدادات'!$B$4,$K$6:$K$1005,"&lt;"&amp;K681)+COUNTIFS($A$6:A681,'الإعدادات'!$B$4,$K$6:K681,K681),"")</f>
        <v/>
      </c>
      <c r="M681" s="21">
        <f>IF(AND(C681&amp;""&lt;&gt;"",ISNUMBER(G681)),IF(COUNTIFS($C$6:$C$1005,C681&amp;"",$G$6:$G$1005,"&gt;"&amp;G681)=0,1,0),"")</f>
        <v/>
      </c>
      <c r="N681" s="21">
        <f>IF(AND(C681&amp;""&lt;&gt;"",F681="حضر",ISNUMBER(A681)),IF(COUNTIFS($C$6:$C$1005,C681&amp;"",$F$6:$F$1005,"حضر",$A$6:$A$1005,"&gt;"&amp;A681)=0,1,0),"")</f>
        <v/>
      </c>
    </row>
    <row r="682">
      <c r="A682" s="13" t="n"/>
      <c r="B682" s="20" t="n"/>
      <c r="C682" s="5" t="n"/>
      <c r="D682" s="5" t="n"/>
      <c r="E682" s="15" t="n"/>
      <c r="F682" s="5" t="n"/>
      <c r="G682" s="13" t="n"/>
      <c r="H682" s="6">
        <f>IF(C682&amp;""="","",IFERROR(INDEX('المرضى'!$B$6:$B$205,MATCH(C682&amp;"",'المرضى'!$A$6:$A$205,0))&amp;"","كود غير موجود"))</f>
        <v/>
      </c>
      <c r="I682" s="18">
        <f>IF(D682&amp;""="","",IFERROR(INDEX('الأسعار'!$B$6:$B$25,MATCH(D682&amp;"",'الأسعار'!$A$6:$A$25,0)),"سعر غير موجود"))</f>
        <v/>
      </c>
      <c r="J682" s="18">
        <f>IF(A682&amp;""="","",IF(AND(F682="حضر",ISNUMBER(I682)),I682,0))</f>
        <v/>
      </c>
      <c r="K682" s="17">
        <f>IF(ISNUMBER(A682),IF(ISNUMBER(B682),HOUR(B682)*60+MINUTE(B682),0),"")</f>
        <v/>
      </c>
      <c r="L682" s="17">
        <f>IF(AND(ISNUMBER(A682),A682='الإعدادات'!$B$4),COUNTIFS($A$6:$A$1005,'الإعدادات'!$B$4,$K$6:$K$1005,"&lt;"&amp;K682)+COUNTIFS($A$6:A682,'الإعدادات'!$B$4,$K$6:K682,K682),"")</f>
        <v/>
      </c>
      <c r="M682" s="21">
        <f>IF(AND(C682&amp;""&lt;&gt;"",ISNUMBER(G682)),IF(COUNTIFS($C$6:$C$1005,C682&amp;"",$G$6:$G$1005,"&gt;"&amp;G682)=0,1,0),"")</f>
        <v/>
      </c>
      <c r="N682" s="21">
        <f>IF(AND(C682&amp;""&lt;&gt;"",F682="حضر",ISNUMBER(A682)),IF(COUNTIFS($C$6:$C$1005,C682&amp;"",$F$6:$F$1005,"حضر",$A$6:$A$1005,"&gt;"&amp;A682)=0,1,0),"")</f>
        <v/>
      </c>
    </row>
    <row r="683">
      <c r="A683" s="13" t="n"/>
      <c r="B683" s="20" t="n"/>
      <c r="C683" s="5" t="n"/>
      <c r="D683" s="5" t="n"/>
      <c r="E683" s="15" t="n"/>
      <c r="F683" s="5" t="n"/>
      <c r="G683" s="13" t="n"/>
      <c r="H683" s="6">
        <f>IF(C683&amp;""="","",IFERROR(INDEX('المرضى'!$B$6:$B$205,MATCH(C683&amp;"",'المرضى'!$A$6:$A$205,0))&amp;"","كود غير موجود"))</f>
        <v/>
      </c>
      <c r="I683" s="18">
        <f>IF(D683&amp;""="","",IFERROR(INDEX('الأسعار'!$B$6:$B$25,MATCH(D683&amp;"",'الأسعار'!$A$6:$A$25,0)),"سعر غير موجود"))</f>
        <v/>
      </c>
      <c r="J683" s="18">
        <f>IF(A683&amp;""="","",IF(AND(F683="حضر",ISNUMBER(I683)),I683,0))</f>
        <v/>
      </c>
      <c r="K683" s="17">
        <f>IF(ISNUMBER(A683),IF(ISNUMBER(B683),HOUR(B683)*60+MINUTE(B683),0),"")</f>
        <v/>
      </c>
      <c r="L683" s="17">
        <f>IF(AND(ISNUMBER(A683),A683='الإعدادات'!$B$4),COUNTIFS($A$6:$A$1005,'الإعدادات'!$B$4,$K$6:$K$1005,"&lt;"&amp;K683)+COUNTIFS($A$6:A683,'الإعدادات'!$B$4,$K$6:K683,K683),"")</f>
        <v/>
      </c>
      <c r="M683" s="21">
        <f>IF(AND(C683&amp;""&lt;&gt;"",ISNUMBER(G683)),IF(COUNTIFS($C$6:$C$1005,C683&amp;"",$G$6:$G$1005,"&gt;"&amp;G683)=0,1,0),"")</f>
        <v/>
      </c>
      <c r="N683" s="21">
        <f>IF(AND(C683&amp;""&lt;&gt;"",F683="حضر",ISNUMBER(A683)),IF(COUNTIFS($C$6:$C$1005,C683&amp;"",$F$6:$F$1005,"حضر",$A$6:$A$1005,"&gt;"&amp;A683)=0,1,0),"")</f>
        <v/>
      </c>
    </row>
    <row r="684">
      <c r="A684" s="13" t="n"/>
      <c r="B684" s="20" t="n"/>
      <c r="C684" s="5" t="n"/>
      <c r="D684" s="5" t="n"/>
      <c r="E684" s="15" t="n"/>
      <c r="F684" s="5" t="n"/>
      <c r="G684" s="13" t="n"/>
      <c r="H684" s="6">
        <f>IF(C684&amp;""="","",IFERROR(INDEX('المرضى'!$B$6:$B$205,MATCH(C684&amp;"",'المرضى'!$A$6:$A$205,0))&amp;"","كود غير موجود"))</f>
        <v/>
      </c>
      <c r="I684" s="18">
        <f>IF(D684&amp;""="","",IFERROR(INDEX('الأسعار'!$B$6:$B$25,MATCH(D684&amp;"",'الأسعار'!$A$6:$A$25,0)),"سعر غير موجود"))</f>
        <v/>
      </c>
      <c r="J684" s="18">
        <f>IF(A684&amp;""="","",IF(AND(F684="حضر",ISNUMBER(I684)),I684,0))</f>
        <v/>
      </c>
      <c r="K684" s="17">
        <f>IF(ISNUMBER(A684),IF(ISNUMBER(B684),HOUR(B684)*60+MINUTE(B684),0),"")</f>
        <v/>
      </c>
      <c r="L684" s="17">
        <f>IF(AND(ISNUMBER(A684),A684='الإعدادات'!$B$4),COUNTIFS($A$6:$A$1005,'الإعدادات'!$B$4,$K$6:$K$1005,"&lt;"&amp;K684)+COUNTIFS($A$6:A684,'الإعدادات'!$B$4,$K$6:K684,K684),"")</f>
        <v/>
      </c>
      <c r="M684" s="21">
        <f>IF(AND(C684&amp;""&lt;&gt;"",ISNUMBER(G684)),IF(COUNTIFS($C$6:$C$1005,C684&amp;"",$G$6:$G$1005,"&gt;"&amp;G684)=0,1,0),"")</f>
        <v/>
      </c>
      <c r="N684" s="21">
        <f>IF(AND(C684&amp;""&lt;&gt;"",F684="حضر",ISNUMBER(A684)),IF(COUNTIFS($C$6:$C$1005,C684&amp;"",$F$6:$F$1005,"حضر",$A$6:$A$1005,"&gt;"&amp;A684)=0,1,0),"")</f>
        <v/>
      </c>
    </row>
    <row r="685">
      <c r="A685" s="13" t="n"/>
      <c r="B685" s="20" t="n"/>
      <c r="C685" s="5" t="n"/>
      <c r="D685" s="5" t="n"/>
      <c r="E685" s="15" t="n"/>
      <c r="F685" s="5" t="n"/>
      <c r="G685" s="13" t="n"/>
      <c r="H685" s="6">
        <f>IF(C685&amp;""="","",IFERROR(INDEX('المرضى'!$B$6:$B$205,MATCH(C685&amp;"",'المرضى'!$A$6:$A$205,0))&amp;"","كود غير موجود"))</f>
        <v/>
      </c>
      <c r="I685" s="18">
        <f>IF(D685&amp;""="","",IFERROR(INDEX('الأسعار'!$B$6:$B$25,MATCH(D685&amp;"",'الأسعار'!$A$6:$A$25,0)),"سعر غير موجود"))</f>
        <v/>
      </c>
      <c r="J685" s="18">
        <f>IF(A685&amp;""="","",IF(AND(F685="حضر",ISNUMBER(I685)),I685,0))</f>
        <v/>
      </c>
      <c r="K685" s="17">
        <f>IF(ISNUMBER(A685),IF(ISNUMBER(B685),HOUR(B685)*60+MINUTE(B685),0),"")</f>
        <v/>
      </c>
      <c r="L685" s="17">
        <f>IF(AND(ISNUMBER(A685),A685='الإعدادات'!$B$4),COUNTIFS($A$6:$A$1005,'الإعدادات'!$B$4,$K$6:$K$1005,"&lt;"&amp;K685)+COUNTIFS($A$6:A685,'الإعدادات'!$B$4,$K$6:K685,K685),"")</f>
        <v/>
      </c>
      <c r="M685" s="21">
        <f>IF(AND(C685&amp;""&lt;&gt;"",ISNUMBER(G685)),IF(COUNTIFS($C$6:$C$1005,C685&amp;"",$G$6:$G$1005,"&gt;"&amp;G685)=0,1,0),"")</f>
        <v/>
      </c>
      <c r="N685" s="21">
        <f>IF(AND(C685&amp;""&lt;&gt;"",F685="حضر",ISNUMBER(A685)),IF(COUNTIFS($C$6:$C$1005,C685&amp;"",$F$6:$F$1005,"حضر",$A$6:$A$1005,"&gt;"&amp;A685)=0,1,0),"")</f>
        <v/>
      </c>
    </row>
    <row r="686">
      <c r="A686" s="13" t="n"/>
      <c r="B686" s="20" t="n"/>
      <c r="C686" s="5" t="n"/>
      <c r="D686" s="5" t="n"/>
      <c r="E686" s="15" t="n"/>
      <c r="F686" s="5" t="n"/>
      <c r="G686" s="13" t="n"/>
      <c r="H686" s="6">
        <f>IF(C686&amp;""="","",IFERROR(INDEX('المرضى'!$B$6:$B$205,MATCH(C686&amp;"",'المرضى'!$A$6:$A$205,0))&amp;"","كود غير موجود"))</f>
        <v/>
      </c>
      <c r="I686" s="18">
        <f>IF(D686&amp;""="","",IFERROR(INDEX('الأسعار'!$B$6:$B$25,MATCH(D686&amp;"",'الأسعار'!$A$6:$A$25,0)),"سعر غير موجود"))</f>
        <v/>
      </c>
      <c r="J686" s="18">
        <f>IF(A686&amp;""="","",IF(AND(F686="حضر",ISNUMBER(I686)),I686,0))</f>
        <v/>
      </c>
      <c r="K686" s="17">
        <f>IF(ISNUMBER(A686),IF(ISNUMBER(B686),HOUR(B686)*60+MINUTE(B686),0),"")</f>
        <v/>
      </c>
      <c r="L686" s="17">
        <f>IF(AND(ISNUMBER(A686),A686='الإعدادات'!$B$4),COUNTIFS($A$6:$A$1005,'الإعدادات'!$B$4,$K$6:$K$1005,"&lt;"&amp;K686)+COUNTIFS($A$6:A686,'الإعدادات'!$B$4,$K$6:K686,K686),"")</f>
        <v/>
      </c>
      <c r="M686" s="21">
        <f>IF(AND(C686&amp;""&lt;&gt;"",ISNUMBER(G686)),IF(COUNTIFS($C$6:$C$1005,C686&amp;"",$G$6:$G$1005,"&gt;"&amp;G686)=0,1,0),"")</f>
        <v/>
      </c>
      <c r="N686" s="21">
        <f>IF(AND(C686&amp;""&lt;&gt;"",F686="حضر",ISNUMBER(A686)),IF(COUNTIFS($C$6:$C$1005,C686&amp;"",$F$6:$F$1005,"حضر",$A$6:$A$1005,"&gt;"&amp;A686)=0,1,0),"")</f>
        <v/>
      </c>
    </row>
    <row r="687">
      <c r="A687" s="13" t="n"/>
      <c r="B687" s="20" t="n"/>
      <c r="C687" s="5" t="n"/>
      <c r="D687" s="5" t="n"/>
      <c r="E687" s="15" t="n"/>
      <c r="F687" s="5" t="n"/>
      <c r="G687" s="13" t="n"/>
      <c r="H687" s="6">
        <f>IF(C687&amp;""="","",IFERROR(INDEX('المرضى'!$B$6:$B$205,MATCH(C687&amp;"",'المرضى'!$A$6:$A$205,0))&amp;"","كود غير موجود"))</f>
        <v/>
      </c>
      <c r="I687" s="18">
        <f>IF(D687&amp;""="","",IFERROR(INDEX('الأسعار'!$B$6:$B$25,MATCH(D687&amp;"",'الأسعار'!$A$6:$A$25,0)),"سعر غير موجود"))</f>
        <v/>
      </c>
      <c r="J687" s="18">
        <f>IF(A687&amp;""="","",IF(AND(F687="حضر",ISNUMBER(I687)),I687,0))</f>
        <v/>
      </c>
      <c r="K687" s="17">
        <f>IF(ISNUMBER(A687),IF(ISNUMBER(B687),HOUR(B687)*60+MINUTE(B687),0),"")</f>
        <v/>
      </c>
      <c r="L687" s="17">
        <f>IF(AND(ISNUMBER(A687),A687='الإعدادات'!$B$4),COUNTIFS($A$6:$A$1005,'الإعدادات'!$B$4,$K$6:$K$1005,"&lt;"&amp;K687)+COUNTIFS($A$6:A687,'الإعدادات'!$B$4,$K$6:K687,K687),"")</f>
        <v/>
      </c>
      <c r="M687" s="21">
        <f>IF(AND(C687&amp;""&lt;&gt;"",ISNUMBER(G687)),IF(COUNTIFS($C$6:$C$1005,C687&amp;"",$G$6:$G$1005,"&gt;"&amp;G687)=0,1,0),"")</f>
        <v/>
      </c>
      <c r="N687" s="21">
        <f>IF(AND(C687&amp;""&lt;&gt;"",F687="حضر",ISNUMBER(A687)),IF(COUNTIFS($C$6:$C$1005,C687&amp;"",$F$6:$F$1005,"حضر",$A$6:$A$1005,"&gt;"&amp;A687)=0,1,0),"")</f>
        <v/>
      </c>
    </row>
    <row r="688">
      <c r="A688" s="13" t="n"/>
      <c r="B688" s="20" t="n"/>
      <c r="C688" s="5" t="n"/>
      <c r="D688" s="5" t="n"/>
      <c r="E688" s="15" t="n"/>
      <c r="F688" s="5" t="n"/>
      <c r="G688" s="13" t="n"/>
      <c r="H688" s="6">
        <f>IF(C688&amp;""="","",IFERROR(INDEX('المرضى'!$B$6:$B$205,MATCH(C688&amp;"",'المرضى'!$A$6:$A$205,0))&amp;"","كود غير موجود"))</f>
        <v/>
      </c>
      <c r="I688" s="18">
        <f>IF(D688&amp;""="","",IFERROR(INDEX('الأسعار'!$B$6:$B$25,MATCH(D688&amp;"",'الأسعار'!$A$6:$A$25,0)),"سعر غير موجود"))</f>
        <v/>
      </c>
      <c r="J688" s="18">
        <f>IF(A688&amp;""="","",IF(AND(F688="حضر",ISNUMBER(I688)),I688,0))</f>
        <v/>
      </c>
      <c r="K688" s="17">
        <f>IF(ISNUMBER(A688),IF(ISNUMBER(B688),HOUR(B688)*60+MINUTE(B688),0),"")</f>
        <v/>
      </c>
      <c r="L688" s="17">
        <f>IF(AND(ISNUMBER(A688),A688='الإعدادات'!$B$4),COUNTIFS($A$6:$A$1005,'الإعدادات'!$B$4,$K$6:$K$1005,"&lt;"&amp;K688)+COUNTIFS($A$6:A688,'الإعدادات'!$B$4,$K$6:K688,K688),"")</f>
        <v/>
      </c>
      <c r="M688" s="21">
        <f>IF(AND(C688&amp;""&lt;&gt;"",ISNUMBER(G688)),IF(COUNTIFS($C$6:$C$1005,C688&amp;"",$G$6:$G$1005,"&gt;"&amp;G688)=0,1,0),"")</f>
        <v/>
      </c>
      <c r="N688" s="21">
        <f>IF(AND(C688&amp;""&lt;&gt;"",F688="حضر",ISNUMBER(A688)),IF(COUNTIFS($C$6:$C$1005,C688&amp;"",$F$6:$F$1005,"حضر",$A$6:$A$1005,"&gt;"&amp;A688)=0,1,0),"")</f>
        <v/>
      </c>
    </row>
    <row r="689">
      <c r="A689" s="13" t="n"/>
      <c r="B689" s="20" t="n"/>
      <c r="C689" s="5" t="n"/>
      <c r="D689" s="5" t="n"/>
      <c r="E689" s="15" t="n"/>
      <c r="F689" s="5" t="n"/>
      <c r="G689" s="13" t="n"/>
      <c r="H689" s="6">
        <f>IF(C689&amp;""="","",IFERROR(INDEX('المرضى'!$B$6:$B$205,MATCH(C689&amp;"",'المرضى'!$A$6:$A$205,0))&amp;"","كود غير موجود"))</f>
        <v/>
      </c>
      <c r="I689" s="18">
        <f>IF(D689&amp;""="","",IFERROR(INDEX('الأسعار'!$B$6:$B$25,MATCH(D689&amp;"",'الأسعار'!$A$6:$A$25,0)),"سعر غير موجود"))</f>
        <v/>
      </c>
      <c r="J689" s="18">
        <f>IF(A689&amp;""="","",IF(AND(F689="حضر",ISNUMBER(I689)),I689,0))</f>
        <v/>
      </c>
      <c r="K689" s="17">
        <f>IF(ISNUMBER(A689),IF(ISNUMBER(B689),HOUR(B689)*60+MINUTE(B689),0),"")</f>
        <v/>
      </c>
      <c r="L689" s="17">
        <f>IF(AND(ISNUMBER(A689),A689='الإعدادات'!$B$4),COUNTIFS($A$6:$A$1005,'الإعدادات'!$B$4,$K$6:$K$1005,"&lt;"&amp;K689)+COUNTIFS($A$6:A689,'الإعدادات'!$B$4,$K$6:K689,K689),"")</f>
        <v/>
      </c>
      <c r="M689" s="21">
        <f>IF(AND(C689&amp;""&lt;&gt;"",ISNUMBER(G689)),IF(COUNTIFS($C$6:$C$1005,C689&amp;"",$G$6:$G$1005,"&gt;"&amp;G689)=0,1,0),"")</f>
        <v/>
      </c>
      <c r="N689" s="21">
        <f>IF(AND(C689&amp;""&lt;&gt;"",F689="حضر",ISNUMBER(A689)),IF(COUNTIFS($C$6:$C$1005,C689&amp;"",$F$6:$F$1005,"حضر",$A$6:$A$1005,"&gt;"&amp;A689)=0,1,0),"")</f>
        <v/>
      </c>
    </row>
    <row r="690">
      <c r="A690" s="13" t="n"/>
      <c r="B690" s="20" t="n"/>
      <c r="C690" s="5" t="n"/>
      <c r="D690" s="5" t="n"/>
      <c r="E690" s="15" t="n"/>
      <c r="F690" s="5" t="n"/>
      <c r="G690" s="13" t="n"/>
      <c r="H690" s="6">
        <f>IF(C690&amp;""="","",IFERROR(INDEX('المرضى'!$B$6:$B$205,MATCH(C690&amp;"",'المرضى'!$A$6:$A$205,0))&amp;"","كود غير موجود"))</f>
        <v/>
      </c>
      <c r="I690" s="18">
        <f>IF(D690&amp;""="","",IFERROR(INDEX('الأسعار'!$B$6:$B$25,MATCH(D690&amp;"",'الأسعار'!$A$6:$A$25,0)),"سعر غير موجود"))</f>
        <v/>
      </c>
      <c r="J690" s="18">
        <f>IF(A690&amp;""="","",IF(AND(F690="حضر",ISNUMBER(I690)),I690,0))</f>
        <v/>
      </c>
      <c r="K690" s="17">
        <f>IF(ISNUMBER(A690),IF(ISNUMBER(B690),HOUR(B690)*60+MINUTE(B690),0),"")</f>
        <v/>
      </c>
      <c r="L690" s="17">
        <f>IF(AND(ISNUMBER(A690),A690='الإعدادات'!$B$4),COUNTIFS($A$6:$A$1005,'الإعدادات'!$B$4,$K$6:$K$1005,"&lt;"&amp;K690)+COUNTIFS($A$6:A690,'الإعدادات'!$B$4,$K$6:K690,K690),"")</f>
        <v/>
      </c>
      <c r="M690" s="21">
        <f>IF(AND(C690&amp;""&lt;&gt;"",ISNUMBER(G690)),IF(COUNTIFS($C$6:$C$1005,C690&amp;"",$G$6:$G$1005,"&gt;"&amp;G690)=0,1,0),"")</f>
        <v/>
      </c>
      <c r="N690" s="21">
        <f>IF(AND(C690&amp;""&lt;&gt;"",F690="حضر",ISNUMBER(A690)),IF(COUNTIFS($C$6:$C$1005,C690&amp;"",$F$6:$F$1005,"حضر",$A$6:$A$1005,"&gt;"&amp;A690)=0,1,0),"")</f>
        <v/>
      </c>
    </row>
    <row r="691">
      <c r="A691" s="13" t="n"/>
      <c r="B691" s="20" t="n"/>
      <c r="C691" s="5" t="n"/>
      <c r="D691" s="5" t="n"/>
      <c r="E691" s="15" t="n"/>
      <c r="F691" s="5" t="n"/>
      <c r="G691" s="13" t="n"/>
      <c r="H691" s="6">
        <f>IF(C691&amp;""="","",IFERROR(INDEX('المرضى'!$B$6:$B$205,MATCH(C691&amp;"",'المرضى'!$A$6:$A$205,0))&amp;"","كود غير موجود"))</f>
        <v/>
      </c>
      <c r="I691" s="18">
        <f>IF(D691&amp;""="","",IFERROR(INDEX('الأسعار'!$B$6:$B$25,MATCH(D691&amp;"",'الأسعار'!$A$6:$A$25,0)),"سعر غير موجود"))</f>
        <v/>
      </c>
      <c r="J691" s="18">
        <f>IF(A691&amp;""="","",IF(AND(F691="حضر",ISNUMBER(I691)),I691,0))</f>
        <v/>
      </c>
      <c r="K691" s="17">
        <f>IF(ISNUMBER(A691),IF(ISNUMBER(B691),HOUR(B691)*60+MINUTE(B691),0),"")</f>
        <v/>
      </c>
      <c r="L691" s="17">
        <f>IF(AND(ISNUMBER(A691),A691='الإعدادات'!$B$4),COUNTIFS($A$6:$A$1005,'الإعدادات'!$B$4,$K$6:$K$1005,"&lt;"&amp;K691)+COUNTIFS($A$6:A691,'الإعدادات'!$B$4,$K$6:K691,K691),"")</f>
        <v/>
      </c>
      <c r="M691" s="21">
        <f>IF(AND(C691&amp;""&lt;&gt;"",ISNUMBER(G691)),IF(COUNTIFS($C$6:$C$1005,C691&amp;"",$G$6:$G$1005,"&gt;"&amp;G691)=0,1,0),"")</f>
        <v/>
      </c>
      <c r="N691" s="21">
        <f>IF(AND(C691&amp;""&lt;&gt;"",F691="حضر",ISNUMBER(A691)),IF(COUNTIFS($C$6:$C$1005,C691&amp;"",$F$6:$F$1005,"حضر",$A$6:$A$1005,"&gt;"&amp;A691)=0,1,0),"")</f>
        <v/>
      </c>
    </row>
    <row r="692">
      <c r="A692" s="13" t="n"/>
      <c r="B692" s="20" t="n"/>
      <c r="C692" s="5" t="n"/>
      <c r="D692" s="5" t="n"/>
      <c r="E692" s="15" t="n"/>
      <c r="F692" s="5" t="n"/>
      <c r="G692" s="13" t="n"/>
      <c r="H692" s="6">
        <f>IF(C692&amp;""="","",IFERROR(INDEX('المرضى'!$B$6:$B$205,MATCH(C692&amp;"",'المرضى'!$A$6:$A$205,0))&amp;"","كود غير موجود"))</f>
        <v/>
      </c>
      <c r="I692" s="18">
        <f>IF(D692&amp;""="","",IFERROR(INDEX('الأسعار'!$B$6:$B$25,MATCH(D692&amp;"",'الأسعار'!$A$6:$A$25,0)),"سعر غير موجود"))</f>
        <v/>
      </c>
      <c r="J692" s="18">
        <f>IF(A692&amp;""="","",IF(AND(F692="حضر",ISNUMBER(I692)),I692,0))</f>
        <v/>
      </c>
      <c r="K692" s="17">
        <f>IF(ISNUMBER(A692),IF(ISNUMBER(B692),HOUR(B692)*60+MINUTE(B692),0),"")</f>
        <v/>
      </c>
      <c r="L692" s="17">
        <f>IF(AND(ISNUMBER(A692),A692='الإعدادات'!$B$4),COUNTIFS($A$6:$A$1005,'الإعدادات'!$B$4,$K$6:$K$1005,"&lt;"&amp;K692)+COUNTIFS($A$6:A692,'الإعدادات'!$B$4,$K$6:K692,K692),"")</f>
        <v/>
      </c>
      <c r="M692" s="21">
        <f>IF(AND(C692&amp;""&lt;&gt;"",ISNUMBER(G692)),IF(COUNTIFS($C$6:$C$1005,C692&amp;"",$G$6:$G$1005,"&gt;"&amp;G692)=0,1,0),"")</f>
        <v/>
      </c>
      <c r="N692" s="21">
        <f>IF(AND(C692&amp;""&lt;&gt;"",F692="حضر",ISNUMBER(A692)),IF(COUNTIFS($C$6:$C$1005,C692&amp;"",$F$6:$F$1005,"حضر",$A$6:$A$1005,"&gt;"&amp;A692)=0,1,0),"")</f>
        <v/>
      </c>
    </row>
    <row r="693">
      <c r="A693" s="13" t="n"/>
      <c r="B693" s="20" t="n"/>
      <c r="C693" s="5" t="n"/>
      <c r="D693" s="5" t="n"/>
      <c r="E693" s="15" t="n"/>
      <c r="F693" s="5" t="n"/>
      <c r="G693" s="13" t="n"/>
      <c r="H693" s="6">
        <f>IF(C693&amp;""="","",IFERROR(INDEX('المرضى'!$B$6:$B$205,MATCH(C693&amp;"",'المرضى'!$A$6:$A$205,0))&amp;"","كود غير موجود"))</f>
        <v/>
      </c>
      <c r="I693" s="18">
        <f>IF(D693&amp;""="","",IFERROR(INDEX('الأسعار'!$B$6:$B$25,MATCH(D693&amp;"",'الأسعار'!$A$6:$A$25,0)),"سعر غير موجود"))</f>
        <v/>
      </c>
      <c r="J693" s="18">
        <f>IF(A693&amp;""="","",IF(AND(F693="حضر",ISNUMBER(I693)),I693,0))</f>
        <v/>
      </c>
      <c r="K693" s="17">
        <f>IF(ISNUMBER(A693),IF(ISNUMBER(B693),HOUR(B693)*60+MINUTE(B693),0),"")</f>
        <v/>
      </c>
      <c r="L693" s="17">
        <f>IF(AND(ISNUMBER(A693),A693='الإعدادات'!$B$4),COUNTIFS($A$6:$A$1005,'الإعدادات'!$B$4,$K$6:$K$1005,"&lt;"&amp;K693)+COUNTIFS($A$6:A693,'الإعدادات'!$B$4,$K$6:K693,K693),"")</f>
        <v/>
      </c>
      <c r="M693" s="21">
        <f>IF(AND(C693&amp;""&lt;&gt;"",ISNUMBER(G693)),IF(COUNTIFS($C$6:$C$1005,C693&amp;"",$G$6:$G$1005,"&gt;"&amp;G693)=0,1,0),"")</f>
        <v/>
      </c>
      <c r="N693" s="21">
        <f>IF(AND(C693&amp;""&lt;&gt;"",F693="حضر",ISNUMBER(A693)),IF(COUNTIFS($C$6:$C$1005,C693&amp;"",$F$6:$F$1005,"حضر",$A$6:$A$1005,"&gt;"&amp;A693)=0,1,0),"")</f>
        <v/>
      </c>
    </row>
    <row r="694">
      <c r="A694" s="13" t="n"/>
      <c r="B694" s="20" t="n"/>
      <c r="C694" s="5" t="n"/>
      <c r="D694" s="5" t="n"/>
      <c r="E694" s="15" t="n"/>
      <c r="F694" s="5" t="n"/>
      <c r="G694" s="13" t="n"/>
      <c r="H694" s="6">
        <f>IF(C694&amp;""="","",IFERROR(INDEX('المرضى'!$B$6:$B$205,MATCH(C694&amp;"",'المرضى'!$A$6:$A$205,0))&amp;"","كود غير موجود"))</f>
        <v/>
      </c>
      <c r="I694" s="18">
        <f>IF(D694&amp;""="","",IFERROR(INDEX('الأسعار'!$B$6:$B$25,MATCH(D694&amp;"",'الأسعار'!$A$6:$A$25,0)),"سعر غير موجود"))</f>
        <v/>
      </c>
      <c r="J694" s="18">
        <f>IF(A694&amp;""="","",IF(AND(F694="حضر",ISNUMBER(I694)),I694,0))</f>
        <v/>
      </c>
      <c r="K694" s="17">
        <f>IF(ISNUMBER(A694),IF(ISNUMBER(B694),HOUR(B694)*60+MINUTE(B694),0),"")</f>
        <v/>
      </c>
      <c r="L694" s="17">
        <f>IF(AND(ISNUMBER(A694),A694='الإعدادات'!$B$4),COUNTIFS($A$6:$A$1005,'الإعدادات'!$B$4,$K$6:$K$1005,"&lt;"&amp;K694)+COUNTIFS($A$6:A694,'الإعدادات'!$B$4,$K$6:K694,K694),"")</f>
        <v/>
      </c>
      <c r="M694" s="21">
        <f>IF(AND(C694&amp;""&lt;&gt;"",ISNUMBER(G694)),IF(COUNTIFS($C$6:$C$1005,C694&amp;"",$G$6:$G$1005,"&gt;"&amp;G694)=0,1,0),"")</f>
        <v/>
      </c>
      <c r="N694" s="21">
        <f>IF(AND(C694&amp;""&lt;&gt;"",F694="حضر",ISNUMBER(A694)),IF(COUNTIFS($C$6:$C$1005,C694&amp;"",$F$6:$F$1005,"حضر",$A$6:$A$1005,"&gt;"&amp;A694)=0,1,0),"")</f>
        <v/>
      </c>
    </row>
    <row r="695">
      <c r="A695" s="13" t="n"/>
      <c r="B695" s="20" t="n"/>
      <c r="C695" s="5" t="n"/>
      <c r="D695" s="5" t="n"/>
      <c r="E695" s="15" t="n"/>
      <c r="F695" s="5" t="n"/>
      <c r="G695" s="13" t="n"/>
      <c r="H695" s="6">
        <f>IF(C695&amp;""="","",IFERROR(INDEX('المرضى'!$B$6:$B$205,MATCH(C695&amp;"",'المرضى'!$A$6:$A$205,0))&amp;"","كود غير موجود"))</f>
        <v/>
      </c>
      <c r="I695" s="18">
        <f>IF(D695&amp;""="","",IFERROR(INDEX('الأسعار'!$B$6:$B$25,MATCH(D695&amp;"",'الأسعار'!$A$6:$A$25,0)),"سعر غير موجود"))</f>
        <v/>
      </c>
      <c r="J695" s="18">
        <f>IF(A695&amp;""="","",IF(AND(F695="حضر",ISNUMBER(I695)),I695,0))</f>
        <v/>
      </c>
      <c r="K695" s="17">
        <f>IF(ISNUMBER(A695),IF(ISNUMBER(B695),HOUR(B695)*60+MINUTE(B695),0),"")</f>
        <v/>
      </c>
      <c r="L695" s="17">
        <f>IF(AND(ISNUMBER(A695),A695='الإعدادات'!$B$4),COUNTIFS($A$6:$A$1005,'الإعدادات'!$B$4,$K$6:$K$1005,"&lt;"&amp;K695)+COUNTIFS($A$6:A695,'الإعدادات'!$B$4,$K$6:K695,K695),"")</f>
        <v/>
      </c>
      <c r="M695" s="21">
        <f>IF(AND(C695&amp;""&lt;&gt;"",ISNUMBER(G695)),IF(COUNTIFS($C$6:$C$1005,C695&amp;"",$G$6:$G$1005,"&gt;"&amp;G695)=0,1,0),"")</f>
        <v/>
      </c>
      <c r="N695" s="21">
        <f>IF(AND(C695&amp;""&lt;&gt;"",F695="حضر",ISNUMBER(A695)),IF(COUNTIFS($C$6:$C$1005,C695&amp;"",$F$6:$F$1005,"حضر",$A$6:$A$1005,"&gt;"&amp;A695)=0,1,0),"")</f>
        <v/>
      </c>
    </row>
    <row r="696">
      <c r="A696" s="13" t="n"/>
      <c r="B696" s="20" t="n"/>
      <c r="C696" s="5" t="n"/>
      <c r="D696" s="5" t="n"/>
      <c r="E696" s="15" t="n"/>
      <c r="F696" s="5" t="n"/>
      <c r="G696" s="13" t="n"/>
      <c r="H696" s="6">
        <f>IF(C696&amp;""="","",IFERROR(INDEX('المرضى'!$B$6:$B$205,MATCH(C696&amp;"",'المرضى'!$A$6:$A$205,0))&amp;"","كود غير موجود"))</f>
        <v/>
      </c>
      <c r="I696" s="18">
        <f>IF(D696&amp;""="","",IFERROR(INDEX('الأسعار'!$B$6:$B$25,MATCH(D696&amp;"",'الأسعار'!$A$6:$A$25,0)),"سعر غير موجود"))</f>
        <v/>
      </c>
      <c r="J696" s="18">
        <f>IF(A696&amp;""="","",IF(AND(F696="حضر",ISNUMBER(I696)),I696,0))</f>
        <v/>
      </c>
      <c r="K696" s="17">
        <f>IF(ISNUMBER(A696),IF(ISNUMBER(B696),HOUR(B696)*60+MINUTE(B696),0),"")</f>
        <v/>
      </c>
      <c r="L696" s="17">
        <f>IF(AND(ISNUMBER(A696),A696='الإعدادات'!$B$4),COUNTIFS($A$6:$A$1005,'الإعدادات'!$B$4,$K$6:$K$1005,"&lt;"&amp;K696)+COUNTIFS($A$6:A696,'الإعدادات'!$B$4,$K$6:K696,K696),"")</f>
        <v/>
      </c>
      <c r="M696" s="21">
        <f>IF(AND(C696&amp;""&lt;&gt;"",ISNUMBER(G696)),IF(COUNTIFS($C$6:$C$1005,C696&amp;"",$G$6:$G$1005,"&gt;"&amp;G696)=0,1,0),"")</f>
        <v/>
      </c>
      <c r="N696" s="21">
        <f>IF(AND(C696&amp;""&lt;&gt;"",F696="حضر",ISNUMBER(A696)),IF(COUNTIFS($C$6:$C$1005,C696&amp;"",$F$6:$F$1005,"حضر",$A$6:$A$1005,"&gt;"&amp;A696)=0,1,0),"")</f>
        <v/>
      </c>
    </row>
    <row r="697">
      <c r="A697" s="13" t="n"/>
      <c r="B697" s="20" t="n"/>
      <c r="C697" s="5" t="n"/>
      <c r="D697" s="5" t="n"/>
      <c r="E697" s="15" t="n"/>
      <c r="F697" s="5" t="n"/>
      <c r="G697" s="13" t="n"/>
      <c r="H697" s="6">
        <f>IF(C697&amp;""="","",IFERROR(INDEX('المرضى'!$B$6:$B$205,MATCH(C697&amp;"",'المرضى'!$A$6:$A$205,0))&amp;"","كود غير موجود"))</f>
        <v/>
      </c>
      <c r="I697" s="18">
        <f>IF(D697&amp;""="","",IFERROR(INDEX('الأسعار'!$B$6:$B$25,MATCH(D697&amp;"",'الأسعار'!$A$6:$A$25,0)),"سعر غير موجود"))</f>
        <v/>
      </c>
      <c r="J697" s="18">
        <f>IF(A697&amp;""="","",IF(AND(F697="حضر",ISNUMBER(I697)),I697,0))</f>
        <v/>
      </c>
      <c r="K697" s="17">
        <f>IF(ISNUMBER(A697),IF(ISNUMBER(B697),HOUR(B697)*60+MINUTE(B697),0),"")</f>
        <v/>
      </c>
      <c r="L697" s="17">
        <f>IF(AND(ISNUMBER(A697),A697='الإعدادات'!$B$4),COUNTIFS($A$6:$A$1005,'الإعدادات'!$B$4,$K$6:$K$1005,"&lt;"&amp;K697)+COUNTIFS($A$6:A697,'الإعدادات'!$B$4,$K$6:K697,K697),"")</f>
        <v/>
      </c>
      <c r="M697" s="21">
        <f>IF(AND(C697&amp;""&lt;&gt;"",ISNUMBER(G697)),IF(COUNTIFS($C$6:$C$1005,C697&amp;"",$G$6:$G$1005,"&gt;"&amp;G697)=0,1,0),"")</f>
        <v/>
      </c>
      <c r="N697" s="21">
        <f>IF(AND(C697&amp;""&lt;&gt;"",F697="حضر",ISNUMBER(A697)),IF(COUNTIFS($C$6:$C$1005,C697&amp;"",$F$6:$F$1005,"حضر",$A$6:$A$1005,"&gt;"&amp;A697)=0,1,0),"")</f>
        <v/>
      </c>
    </row>
    <row r="698">
      <c r="A698" s="13" t="n"/>
      <c r="B698" s="20" t="n"/>
      <c r="C698" s="5" t="n"/>
      <c r="D698" s="5" t="n"/>
      <c r="E698" s="15" t="n"/>
      <c r="F698" s="5" t="n"/>
      <c r="G698" s="13" t="n"/>
      <c r="H698" s="6">
        <f>IF(C698&amp;""="","",IFERROR(INDEX('المرضى'!$B$6:$B$205,MATCH(C698&amp;"",'المرضى'!$A$6:$A$205,0))&amp;"","كود غير موجود"))</f>
        <v/>
      </c>
      <c r="I698" s="18">
        <f>IF(D698&amp;""="","",IFERROR(INDEX('الأسعار'!$B$6:$B$25,MATCH(D698&amp;"",'الأسعار'!$A$6:$A$25,0)),"سعر غير موجود"))</f>
        <v/>
      </c>
      <c r="J698" s="18">
        <f>IF(A698&amp;""="","",IF(AND(F698="حضر",ISNUMBER(I698)),I698,0))</f>
        <v/>
      </c>
      <c r="K698" s="17">
        <f>IF(ISNUMBER(A698),IF(ISNUMBER(B698),HOUR(B698)*60+MINUTE(B698),0),"")</f>
        <v/>
      </c>
      <c r="L698" s="17">
        <f>IF(AND(ISNUMBER(A698),A698='الإعدادات'!$B$4),COUNTIFS($A$6:$A$1005,'الإعدادات'!$B$4,$K$6:$K$1005,"&lt;"&amp;K698)+COUNTIFS($A$6:A698,'الإعدادات'!$B$4,$K$6:K698,K698),"")</f>
        <v/>
      </c>
      <c r="M698" s="21">
        <f>IF(AND(C698&amp;""&lt;&gt;"",ISNUMBER(G698)),IF(COUNTIFS($C$6:$C$1005,C698&amp;"",$G$6:$G$1005,"&gt;"&amp;G698)=0,1,0),"")</f>
        <v/>
      </c>
      <c r="N698" s="21">
        <f>IF(AND(C698&amp;""&lt;&gt;"",F698="حضر",ISNUMBER(A698)),IF(COUNTIFS($C$6:$C$1005,C698&amp;"",$F$6:$F$1005,"حضر",$A$6:$A$1005,"&gt;"&amp;A698)=0,1,0),"")</f>
        <v/>
      </c>
    </row>
    <row r="699">
      <c r="A699" s="13" t="n"/>
      <c r="B699" s="20" t="n"/>
      <c r="C699" s="5" t="n"/>
      <c r="D699" s="5" t="n"/>
      <c r="E699" s="15" t="n"/>
      <c r="F699" s="5" t="n"/>
      <c r="G699" s="13" t="n"/>
      <c r="H699" s="6">
        <f>IF(C699&amp;""="","",IFERROR(INDEX('المرضى'!$B$6:$B$205,MATCH(C699&amp;"",'المرضى'!$A$6:$A$205,0))&amp;"","كود غير موجود"))</f>
        <v/>
      </c>
      <c r="I699" s="18">
        <f>IF(D699&amp;""="","",IFERROR(INDEX('الأسعار'!$B$6:$B$25,MATCH(D699&amp;"",'الأسعار'!$A$6:$A$25,0)),"سعر غير موجود"))</f>
        <v/>
      </c>
      <c r="J699" s="18">
        <f>IF(A699&amp;""="","",IF(AND(F699="حضر",ISNUMBER(I699)),I699,0))</f>
        <v/>
      </c>
      <c r="K699" s="17">
        <f>IF(ISNUMBER(A699),IF(ISNUMBER(B699),HOUR(B699)*60+MINUTE(B699),0),"")</f>
        <v/>
      </c>
      <c r="L699" s="17">
        <f>IF(AND(ISNUMBER(A699),A699='الإعدادات'!$B$4),COUNTIFS($A$6:$A$1005,'الإعدادات'!$B$4,$K$6:$K$1005,"&lt;"&amp;K699)+COUNTIFS($A$6:A699,'الإعدادات'!$B$4,$K$6:K699,K699),"")</f>
        <v/>
      </c>
      <c r="M699" s="21">
        <f>IF(AND(C699&amp;""&lt;&gt;"",ISNUMBER(G699)),IF(COUNTIFS($C$6:$C$1005,C699&amp;"",$G$6:$G$1005,"&gt;"&amp;G699)=0,1,0),"")</f>
        <v/>
      </c>
      <c r="N699" s="21">
        <f>IF(AND(C699&amp;""&lt;&gt;"",F699="حضر",ISNUMBER(A699)),IF(COUNTIFS($C$6:$C$1005,C699&amp;"",$F$6:$F$1005,"حضر",$A$6:$A$1005,"&gt;"&amp;A699)=0,1,0),"")</f>
        <v/>
      </c>
    </row>
    <row r="700">
      <c r="A700" s="13" t="n"/>
      <c r="B700" s="20" t="n"/>
      <c r="C700" s="5" t="n"/>
      <c r="D700" s="5" t="n"/>
      <c r="E700" s="15" t="n"/>
      <c r="F700" s="5" t="n"/>
      <c r="G700" s="13" t="n"/>
      <c r="H700" s="6">
        <f>IF(C700&amp;""="","",IFERROR(INDEX('المرضى'!$B$6:$B$205,MATCH(C700&amp;"",'المرضى'!$A$6:$A$205,0))&amp;"","كود غير موجود"))</f>
        <v/>
      </c>
      <c r="I700" s="18">
        <f>IF(D700&amp;""="","",IFERROR(INDEX('الأسعار'!$B$6:$B$25,MATCH(D700&amp;"",'الأسعار'!$A$6:$A$25,0)),"سعر غير موجود"))</f>
        <v/>
      </c>
      <c r="J700" s="18">
        <f>IF(A700&amp;""="","",IF(AND(F700="حضر",ISNUMBER(I700)),I700,0))</f>
        <v/>
      </c>
      <c r="K700" s="17">
        <f>IF(ISNUMBER(A700),IF(ISNUMBER(B700),HOUR(B700)*60+MINUTE(B700),0),"")</f>
        <v/>
      </c>
      <c r="L700" s="17">
        <f>IF(AND(ISNUMBER(A700),A700='الإعدادات'!$B$4),COUNTIFS($A$6:$A$1005,'الإعدادات'!$B$4,$K$6:$K$1005,"&lt;"&amp;K700)+COUNTIFS($A$6:A700,'الإعدادات'!$B$4,$K$6:K700,K700),"")</f>
        <v/>
      </c>
      <c r="M700" s="21">
        <f>IF(AND(C700&amp;""&lt;&gt;"",ISNUMBER(G700)),IF(COUNTIFS($C$6:$C$1005,C700&amp;"",$G$6:$G$1005,"&gt;"&amp;G700)=0,1,0),"")</f>
        <v/>
      </c>
      <c r="N700" s="21">
        <f>IF(AND(C700&amp;""&lt;&gt;"",F700="حضر",ISNUMBER(A700)),IF(COUNTIFS($C$6:$C$1005,C700&amp;"",$F$6:$F$1005,"حضر",$A$6:$A$1005,"&gt;"&amp;A700)=0,1,0),"")</f>
        <v/>
      </c>
    </row>
    <row r="701">
      <c r="A701" s="13" t="n"/>
      <c r="B701" s="20" t="n"/>
      <c r="C701" s="5" t="n"/>
      <c r="D701" s="5" t="n"/>
      <c r="E701" s="15" t="n"/>
      <c r="F701" s="5" t="n"/>
      <c r="G701" s="13" t="n"/>
      <c r="H701" s="6">
        <f>IF(C701&amp;""="","",IFERROR(INDEX('المرضى'!$B$6:$B$205,MATCH(C701&amp;"",'المرضى'!$A$6:$A$205,0))&amp;"","كود غير موجود"))</f>
        <v/>
      </c>
      <c r="I701" s="18">
        <f>IF(D701&amp;""="","",IFERROR(INDEX('الأسعار'!$B$6:$B$25,MATCH(D701&amp;"",'الأسعار'!$A$6:$A$25,0)),"سعر غير موجود"))</f>
        <v/>
      </c>
      <c r="J701" s="18">
        <f>IF(A701&amp;""="","",IF(AND(F701="حضر",ISNUMBER(I701)),I701,0))</f>
        <v/>
      </c>
      <c r="K701" s="17">
        <f>IF(ISNUMBER(A701),IF(ISNUMBER(B701),HOUR(B701)*60+MINUTE(B701),0),"")</f>
        <v/>
      </c>
      <c r="L701" s="17">
        <f>IF(AND(ISNUMBER(A701),A701='الإعدادات'!$B$4),COUNTIFS($A$6:$A$1005,'الإعدادات'!$B$4,$K$6:$K$1005,"&lt;"&amp;K701)+COUNTIFS($A$6:A701,'الإعدادات'!$B$4,$K$6:K701,K701),"")</f>
        <v/>
      </c>
      <c r="M701" s="21">
        <f>IF(AND(C701&amp;""&lt;&gt;"",ISNUMBER(G701)),IF(COUNTIFS($C$6:$C$1005,C701&amp;"",$G$6:$G$1005,"&gt;"&amp;G701)=0,1,0),"")</f>
        <v/>
      </c>
      <c r="N701" s="21">
        <f>IF(AND(C701&amp;""&lt;&gt;"",F701="حضر",ISNUMBER(A701)),IF(COUNTIFS($C$6:$C$1005,C701&amp;"",$F$6:$F$1005,"حضر",$A$6:$A$1005,"&gt;"&amp;A701)=0,1,0),"")</f>
        <v/>
      </c>
    </row>
    <row r="702">
      <c r="A702" s="13" t="n"/>
      <c r="B702" s="20" t="n"/>
      <c r="C702" s="5" t="n"/>
      <c r="D702" s="5" t="n"/>
      <c r="E702" s="15" t="n"/>
      <c r="F702" s="5" t="n"/>
      <c r="G702" s="13" t="n"/>
      <c r="H702" s="6">
        <f>IF(C702&amp;""="","",IFERROR(INDEX('المرضى'!$B$6:$B$205,MATCH(C702&amp;"",'المرضى'!$A$6:$A$205,0))&amp;"","كود غير موجود"))</f>
        <v/>
      </c>
      <c r="I702" s="18">
        <f>IF(D702&amp;""="","",IFERROR(INDEX('الأسعار'!$B$6:$B$25,MATCH(D702&amp;"",'الأسعار'!$A$6:$A$25,0)),"سعر غير موجود"))</f>
        <v/>
      </c>
      <c r="J702" s="18">
        <f>IF(A702&amp;""="","",IF(AND(F702="حضر",ISNUMBER(I702)),I702,0))</f>
        <v/>
      </c>
      <c r="K702" s="17">
        <f>IF(ISNUMBER(A702),IF(ISNUMBER(B702),HOUR(B702)*60+MINUTE(B702),0),"")</f>
        <v/>
      </c>
      <c r="L702" s="17">
        <f>IF(AND(ISNUMBER(A702),A702='الإعدادات'!$B$4),COUNTIFS($A$6:$A$1005,'الإعدادات'!$B$4,$K$6:$K$1005,"&lt;"&amp;K702)+COUNTIFS($A$6:A702,'الإعدادات'!$B$4,$K$6:K702,K702),"")</f>
        <v/>
      </c>
      <c r="M702" s="21">
        <f>IF(AND(C702&amp;""&lt;&gt;"",ISNUMBER(G702)),IF(COUNTIFS($C$6:$C$1005,C702&amp;"",$G$6:$G$1005,"&gt;"&amp;G702)=0,1,0),"")</f>
        <v/>
      </c>
      <c r="N702" s="21">
        <f>IF(AND(C702&amp;""&lt;&gt;"",F702="حضر",ISNUMBER(A702)),IF(COUNTIFS($C$6:$C$1005,C702&amp;"",$F$6:$F$1005,"حضر",$A$6:$A$1005,"&gt;"&amp;A702)=0,1,0),"")</f>
        <v/>
      </c>
    </row>
    <row r="703">
      <c r="A703" s="13" t="n"/>
      <c r="B703" s="20" t="n"/>
      <c r="C703" s="5" t="n"/>
      <c r="D703" s="5" t="n"/>
      <c r="E703" s="15" t="n"/>
      <c r="F703" s="5" t="n"/>
      <c r="G703" s="13" t="n"/>
      <c r="H703" s="6">
        <f>IF(C703&amp;""="","",IFERROR(INDEX('المرضى'!$B$6:$B$205,MATCH(C703&amp;"",'المرضى'!$A$6:$A$205,0))&amp;"","كود غير موجود"))</f>
        <v/>
      </c>
      <c r="I703" s="18">
        <f>IF(D703&amp;""="","",IFERROR(INDEX('الأسعار'!$B$6:$B$25,MATCH(D703&amp;"",'الأسعار'!$A$6:$A$25,0)),"سعر غير موجود"))</f>
        <v/>
      </c>
      <c r="J703" s="18">
        <f>IF(A703&amp;""="","",IF(AND(F703="حضر",ISNUMBER(I703)),I703,0))</f>
        <v/>
      </c>
      <c r="K703" s="17">
        <f>IF(ISNUMBER(A703),IF(ISNUMBER(B703),HOUR(B703)*60+MINUTE(B703),0),"")</f>
        <v/>
      </c>
      <c r="L703" s="17">
        <f>IF(AND(ISNUMBER(A703),A703='الإعدادات'!$B$4),COUNTIFS($A$6:$A$1005,'الإعدادات'!$B$4,$K$6:$K$1005,"&lt;"&amp;K703)+COUNTIFS($A$6:A703,'الإعدادات'!$B$4,$K$6:K703,K703),"")</f>
        <v/>
      </c>
      <c r="M703" s="21">
        <f>IF(AND(C703&amp;""&lt;&gt;"",ISNUMBER(G703)),IF(COUNTIFS($C$6:$C$1005,C703&amp;"",$G$6:$G$1005,"&gt;"&amp;G703)=0,1,0),"")</f>
        <v/>
      </c>
      <c r="N703" s="21">
        <f>IF(AND(C703&amp;""&lt;&gt;"",F703="حضر",ISNUMBER(A703)),IF(COUNTIFS($C$6:$C$1005,C703&amp;"",$F$6:$F$1005,"حضر",$A$6:$A$1005,"&gt;"&amp;A703)=0,1,0),"")</f>
        <v/>
      </c>
    </row>
    <row r="704">
      <c r="A704" s="13" t="n"/>
      <c r="B704" s="20" t="n"/>
      <c r="C704" s="5" t="n"/>
      <c r="D704" s="5" t="n"/>
      <c r="E704" s="15" t="n"/>
      <c r="F704" s="5" t="n"/>
      <c r="G704" s="13" t="n"/>
      <c r="H704" s="6">
        <f>IF(C704&amp;""="","",IFERROR(INDEX('المرضى'!$B$6:$B$205,MATCH(C704&amp;"",'المرضى'!$A$6:$A$205,0))&amp;"","كود غير موجود"))</f>
        <v/>
      </c>
      <c r="I704" s="18">
        <f>IF(D704&amp;""="","",IFERROR(INDEX('الأسعار'!$B$6:$B$25,MATCH(D704&amp;"",'الأسعار'!$A$6:$A$25,0)),"سعر غير موجود"))</f>
        <v/>
      </c>
      <c r="J704" s="18">
        <f>IF(A704&amp;""="","",IF(AND(F704="حضر",ISNUMBER(I704)),I704,0))</f>
        <v/>
      </c>
      <c r="K704" s="17">
        <f>IF(ISNUMBER(A704),IF(ISNUMBER(B704),HOUR(B704)*60+MINUTE(B704),0),"")</f>
        <v/>
      </c>
      <c r="L704" s="17">
        <f>IF(AND(ISNUMBER(A704),A704='الإعدادات'!$B$4),COUNTIFS($A$6:$A$1005,'الإعدادات'!$B$4,$K$6:$K$1005,"&lt;"&amp;K704)+COUNTIFS($A$6:A704,'الإعدادات'!$B$4,$K$6:K704,K704),"")</f>
        <v/>
      </c>
      <c r="M704" s="21">
        <f>IF(AND(C704&amp;""&lt;&gt;"",ISNUMBER(G704)),IF(COUNTIFS($C$6:$C$1005,C704&amp;"",$G$6:$G$1005,"&gt;"&amp;G704)=0,1,0),"")</f>
        <v/>
      </c>
      <c r="N704" s="21">
        <f>IF(AND(C704&amp;""&lt;&gt;"",F704="حضر",ISNUMBER(A704)),IF(COUNTIFS($C$6:$C$1005,C704&amp;"",$F$6:$F$1005,"حضر",$A$6:$A$1005,"&gt;"&amp;A704)=0,1,0),"")</f>
        <v/>
      </c>
    </row>
    <row r="705">
      <c r="A705" s="13" t="n"/>
      <c r="B705" s="20" t="n"/>
      <c r="C705" s="5" t="n"/>
      <c r="D705" s="5" t="n"/>
      <c r="E705" s="15" t="n"/>
      <c r="F705" s="5" t="n"/>
      <c r="G705" s="13" t="n"/>
      <c r="H705" s="6">
        <f>IF(C705&amp;""="","",IFERROR(INDEX('المرضى'!$B$6:$B$205,MATCH(C705&amp;"",'المرضى'!$A$6:$A$205,0))&amp;"","كود غير موجود"))</f>
        <v/>
      </c>
      <c r="I705" s="18">
        <f>IF(D705&amp;""="","",IFERROR(INDEX('الأسعار'!$B$6:$B$25,MATCH(D705&amp;"",'الأسعار'!$A$6:$A$25,0)),"سعر غير موجود"))</f>
        <v/>
      </c>
      <c r="J705" s="18">
        <f>IF(A705&amp;""="","",IF(AND(F705="حضر",ISNUMBER(I705)),I705,0))</f>
        <v/>
      </c>
      <c r="K705" s="17">
        <f>IF(ISNUMBER(A705),IF(ISNUMBER(B705),HOUR(B705)*60+MINUTE(B705),0),"")</f>
        <v/>
      </c>
      <c r="L705" s="17">
        <f>IF(AND(ISNUMBER(A705),A705='الإعدادات'!$B$4),COUNTIFS($A$6:$A$1005,'الإعدادات'!$B$4,$K$6:$K$1005,"&lt;"&amp;K705)+COUNTIFS($A$6:A705,'الإعدادات'!$B$4,$K$6:K705,K705),"")</f>
        <v/>
      </c>
      <c r="M705" s="21">
        <f>IF(AND(C705&amp;""&lt;&gt;"",ISNUMBER(G705)),IF(COUNTIFS($C$6:$C$1005,C705&amp;"",$G$6:$G$1005,"&gt;"&amp;G705)=0,1,0),"")</f>
        <v/>
      </c>
      <c r="N705" s="21">
        <f>IF(AND(C705&amp;""&lt;&gt;"",F705="حضر",ISNUMBER(A705)),IF(COUNTIFS($C$6:$C$1005,C705&amp;"",$F$6:$F$1005,"حضر",$A$6:$A$1005,"&gt;"&amp;A705)=0,1,0),"")</f>
        <v/>
      </c>
    </row>
    <row r="706">
      <c r="A706" s="13" t="n"/>
      <c r="B706" s="20" t="n"/>
      <c r="C706" s="5" t="n"/>
      <c r="D706" s="5" t="n"/>
      <c r="E706" s="15" t="n"/>
      <c r="F706" s="5" t="n"/>
      <c r="G706" s="13" t="n"/>
      <c r="H706" s="6">
        <f>IF(C706&amp;""="","",IFERROR(INDEX('المرضى'!$B$6:$B$205,MATCH(C706&amp;"",'المرضى'!$A$6:$A$205,0))&amp;"","كود غير موجود"))</f>
        <v/>
      </c>
      <c r="I706" s="18">
        <f>IF(D706&amp;""="","",IFERROR(INDEX('الأسعار'!$B$6:$B$25,MATCH(D706&amp;"",'الأسعار'!$A$6:$A$25,0)),"سعر غير موجود"))</f>
        <v/>
      </c>
      <c r="J706" s="18">
        <f>IF(A706&amp;""="","",IF(AND(F706="حضر",ISNUMBER(I706)),I706,0))</f>
        <v/>
      </c>
      <c r="K706" s="17">
        <f>IF(ISNUMBER(A706),IF(ISNUMBER(B706),HOUR(B706)*60+MINUTE(B706),0),"")</f>
        <v/>
      </c>
      <c r="L706" s="17">
        <f>IF(AND(ISNUMBER(A706),A706='الإعدادات'!$B$4),COUNTIFS($A$6:$A$1005,'الإعدادات'!$B$4,$K$6:$K$1005,"&lt;"&amp;K706)+COUNTIFS($A$6:A706,'الإعدادات'!$B$4,$K$6:K706,K706),"")</f>
        <v/>
      </c>
      <c r="M706" s="21">
        <f>IF(AND(C706&amp;""&lt;&gt;"",ISNUMBER(G706)),IF(COUNTIFS($C$6:$C$1005,C706&amp;"",$G$6:$G$1005,"&gt;"&amp;G706)=0,1,0),"")</f>
        <v/>
      </c>
      <c r="N706" s="21">
        <f>IF(AND(C706&amp;""&lt;&gt;"",F706="حضر",ISNUMBER(A706)),IF(COUNTIFS($C$6:$C$1005,C706&amp;"",$F$6:$F$1005,"حضر",$A$6:$A$1005,"&gt;"&amp;A706)=0,1,0),"")</f>
        <v/>
      </c>
    </row>
    <row r="707">
      <c r="A707" s="13" t="n"/>
      <c r="B707" s="20" t="n"/>
      <c r="C707" s="5" t="n"/>
      <c r="D707" s="5" t="n"/>
      <c r="E707" s="15" t="n"/>
      <c r="F707" s="5" t="n"/>
      <c r="G707" s="13" t="n"/>
      <c r="H707" s="6">
        <f>IF(C707&amp;""="","",IFERROR(INDEX('المرضى'!$B$6:$B$205,MATCH(C707&amp;"",'المرضى'!$A$6:$A$205,0))&amp;"","كود غير موجود"))</f>
        <v/>
      </c>
      <c r="I707" s="18">
        <f>IF(D707&amp;""="","",IFERROR(INDEX('الأسعار'!$B$6:$B$25,MATCH(D707&amp;"",'الأسعار'!$A$6:$A$25,0)),"سعر غير موجود"))</f>
        <v/>
      </c>
      <c r="J707" s="18">
        <f>IF(A707&amp;""="","",IF(AND(F707="حضر",ISNUMBER(I707)),I707,0))</f>
        <v/>
      </c>
      <c r="K707" s="17">
        <f>IF(ISNUMBER(A707),IF(ISNUMBER(B707),HOUR(B707)*60+MINUTE(B707),0),"")</f>
        <v/>
      </c>
      <c r="L707" s="17">
        <f>IF(AND(ISNUMBER(A707),A707='الإعدادات'!$B$4),COUNTIFS($A$6:$A$1005,'الإعدادات'!$B$4,$K$6:$K$1005,"&lt;"&amp;K707)+COUNTIFS($A$6:A707,'الإعدادات'!$B$4,$K$6:K707,K707),"")</f>
        <v/>
      </c>
      <c r="M707" s="21">
        <f>IF(AND(C707&amp;""&lt;&gt;"",ISNUMBER(G707)),IF(COUNTIFS($C$6:$C$1005,C707&amp;"",$G$6:$G$1005,"&gt;"&amp;G707)=0,1,0),"")</f>
        <v/>
      </c>
      <c r="N707" s="21">
        <f>IF(AND(C707&amp;""&lt;&gt;"",F707="حضر",ISNUMBER(A707)),IF(COUNTIFS($C$6:$C$1005,C707&amp;"",$F$6:$F$1005,"حضر",$A$6:$A$1005,"&gt;"&amp;A707)=0,1,0),"")</f>
        <v/>
      </c>
    </row>
    <row r="708">
      <c r="A708" s="13" t="n"/>
      <c r="B708" s="20" t="n"/>
      <c r="C708" s="5" t="n"/>
      <c r="D708" s="5" t="n"/>
      <c r="E708" s="15" t="n"/>
      <c r="F708" s="5" t="n"/>
      <c r="G708" s="13" t="n"/>
      <c r="H708" s="6">
        <f>IF(C708&amp;""="","",IFERROR(INDEX('المرضى'!$B$6:$B$205,MATCH(C708&amp;"",'المرضى'!$A$6:$A$205,0))&amp;"","كود غير موجود"))</f>
        <v/>
      </c>
      <c r="I708" s="18">
        <f>IF(D708&amp;""="","",IFERROR(INDEX('الأسعار'!$B$6:$B$25,MATCH(D708&amp;"",'الأسعار'!$A$6:$A$25,0)),"سعر غير موجود"))</f>
        <v/>
      </c>
      <c r="J708" s="18">
        <f>IF(A708&amp;""="","",IF(AND(F708="حضر",ISNUMBER(I708)),I708,0))</f>
        <v/>
      </c>
      <c r="K708" s="17">
        <f>IF(ISNUMBER(A708),IF(ISNUMBER(B708),HOUR(B708)*60+MINUTE(B708),0),"")</f>
        <v/>
      </c>
      <c r="L708" s="17">
        <f>IF(AND(ISNUMBER(A708),A708='الإعدادات'!$B$4),COUNTIFS($A$6:$A$1005,'الإعدادات'!$B$4,$K$6:$K$1005,"&lt;"&amp;K708)+COUNTIFS($A$6:A708,'الإعدادات'!$B$4,$K$6:K708,K708),"")</f>
        <v/>
      </c>
      <c r="M708" s="21">
        <f>IF(AND(C708&amp;""&lt;&gt;"",ISNUMBER(G708)),IF(COUNTIFS($C$6:$C$1005,C708&amp;"",$G$6:$G$1005,"&gt;"&amp;G708)=0,1,0),"")</f>
        <v/>
      </c>
      <c r="N708" s="21">
        <f>IF(AND(C708&amp;""&lt;&gt;"",F708="حضر",ISNUMBER(A708)),IF(COUNTIFS($C$6:$C$1005,C708&amp;"",$F$6:$F$1005,"حضر",$A$6:$A$1005,"&gt;"&amp;A708)=0,1,0),"")</f>
        <v/>
      </c>
    </row>
    <row r="709">
      <c r="A709" s="13" t="n"/>
      <c r="B709" s="20" t="n"/>
      <c r="C709" s="5" t="n"/>
      <c r="D709" s="5" t="n"/>
      <c r="E709" s="15" t="n"/>
      <c r="F709" s="5" t="n"/>
      <c r="G709" s="13" t="n"/>
      <c r="H709" s="6">
        <f>IF(C709&amp;""="","",IFERROR(INDEX('المرضى'!$B$6:$B$205,MATCH(C709&amp;"",'المرضى'!$A$6:$A$205,0))&amp;"","كود غير موجود"))</f>
        <v/>
      </c>
      <c r="I709" s="18">
        <f>IF(D709&amp;""="","",IFERROR(INDEX('الأسعار'!$B$6:$B$25,MATCH(D709&amp;"",'الأسعار'!$A$6:$A$25,0)),"سعر غير موجود"))</f>
        <v/>
      </c>
      <c r="J709" s="18">
        <f>IF(A709&amp;""="","",IF(AND(F709="حضر",ISNUMBER(I709)),I709,0))</f>
        <v/>
      </c>
      <c r="K709" s="17">
        <f>IF(ISNUMBER(A709),IF(ISNUMBER(B709),HOUR(B709)*60+MINUTE(B709),0),"")</f>
        <v/>
      </c>
      <c r="L709" s="17">
        <f>IF(AND(ISNUMBER(A709),A709='الإعدادات'!$B$4),COUNTIFS($A$6:$A$1005,'الإعدادات'!$B$4,$K$6:$K$1005,"&lt;"&amp;K709)+COUNTIFS($A$6:A709,'الإعدادات'!$B$4,$K$6:K709,K709),"")</f>
        <v/>
      </c>
      <c r="M709" s="21">
        <f>IF(AND(C709&amp;""&lt;&gt;"",ISNUMBER(G709)),IF(COUNTIFS($C$6:$C$1005,C709&amp;"",$G$6:$G$1005,"&gt;"&amp;G709)=0,1,0),"")</f>
        <v/>
      </c>
      <c r="N709" s="21">
        <f>IF(AND(C709&amp;""&lt;&gt;"",F709="حضر",ISNUMBER(A709)),IF(COUNTIFS($C$6:$C$1005,C709&amp;"",$F$6:$F$1005,"حضر",$A$6:$A$1005,"&gt;"&amp;A709)=0,1,0),"")</f>
        <v/>
      </c>
    </row>
    <row r="710">
      <c r="A710" s="13" t="n"/>
      <c r="B710" s="20" t="n"/>
      <c r="C710" s="5" t="n"/>
      <c r="D710" s="5" t="n"/>
      <c r="E710" s="15" t="n"/>
      <c r="F710" s="5" t="n"/>
      <c r="G710" s="13" t="n"/>
      <c r="H710" s="6">
        <f>IF(C710&amp;""="","",IFERROR(INDEX('المرضى'!$B$6:$B$205,MATCH(C710&amp;"",'المرضى'!$A$6:$A$205,0))&amp;"","كود غير موجود"))</f>
        <v/>
      </c>
      <c r="I710" s="18">
        <f>IF(D710&amp;""="","",IFERROR(INDEX('الأسعار'!$B$6:$B$25,MATCH(D710&amp;"",'الأسعار'!$A$6:$A$25,0)),"سعر غير موجود"))</f>
        <v/>
      </c>
      <c r="J710" s="18">
        <f>IF(A710&amp;""="","",IF(AND(F710="حضر",ISNUMBER(I710)),I710,0))</f>
        <v/>
      </c>
      <c r="K710" s="17">
        <f>IF(ISNUMBER(A710),IF(ISNUMBER(B710),HOUR(B710)*60+MINUTE(B710),0),"")</f>
        <v/>
      </c>
      <c r="L710" s="17">
        <f>IF(AND(ISNUMBER(A710),A710='الإعدادات'!$B$4),COUNTIFS($A$6:$A$1005,'الإعدادات'!$B$4,$K$6:$K$1005,"&lt;"&amp;K710)+COUNTIFS($A$6:A710,'الإعدادات'!$B$4,$K$6:K710,K710),"")</f>
        <v/>
      </c>
      <c r="M710" s="21">
        <f>IF(AND(C710&amp;""&lt;&gt;"",ISNUMBER(G710)),IF(COUNTIFS($C$6:$C$1005,C710&amp;"",$G$6:$G$1005,"&gt;"&amp;G710)=0,1,0),"")</f>
        <v/>
      </c>
      <c r="N710" s="21">
        <f>IF(AND(C710&amp;""&lt;&gt;"",F710="حضر",ISNUMBER(A710)),IF(COUNTIFS($C$6:$C$1005,C710&amp;"",$F$6:$F$1005,"حضر",$A$6:$A$1005,"&gt;"&amp;A710)=0,1,0),"")</f>
        <v/>
      </c>
    </row>
    <row r="711">
      <c r="A711" s="13" t="n"/>
      <c r="B711" s="20" t="n"/>
      <c r="C711" s="5" t="n"/>
      <c r="D711" s="5" t="n"/>
      <c r="E711" s="15" t="n"/>
      <c r="F711" s="5" t="n"/>
      <c r="G711" s="13" t="n"/>
      <c r="H711" s="6">
        <f>IF(C711&amp;""="","",IFERROR(INDEX('المرضى'!$B$6:$B$205,MATCH(C711&amp;"",'المرضى'!$A$6:$A$205,0))&amp;"","كود غير موجود"))</f>
        <v/>
      </c>
      <c r="I711" s="18">
        <f>IF(D711&amp;""="","",IFERROR(INDEX('الأسعار'!$B$6:$B$25,MATCH(D711&amp;"",'الأسعار'!$A$6:$A$25,0)),"سعر غير موجود"))</f>
        <v/>
      </c>
      <c r="J711" s="18">
        <f>IF(A711&amp;""="","",IF(AND(F711="حضر",ISNUMBER(I711)),I711,0))</f>
        <v/>
      </c>
      <c r="K711" s="17">
        <f>IF(ISNUMBER(A711),IF(ISNUMBER(B711),HOUR(B711)*60+MINUTE(B711),0),"")</f>
        <v/>
      </c>
      <c r="L711" s="17">
        <f>IF(AND(ISNUMBER(A711),A711='الإعدادات'!$B$4),COUNTIFS($A$6:$A$1005,'الإعدادات'!$B$4,$K$6:$K$1005,"&lt;"&amp;K711)+COUNTIFS($A$6:A711,'الإعدادات'!$B$4,$K$6:K711,K711),"")</f>
        <v/>
      </c>
      <c r="M711" s="21">
        <f>IF(AND(C711&amp;""&lt;&gt;"",ISNUMBER(G711)),IF(COUNTIFS($C$6:$C$1005,C711&amp;"",$G$6:$G$1005,"&gt;"&amp;G711)=0,1,0),"")</f>
        <v/>
      </c>
      <c r="N711" s="21">
        <f>IF(AND(C711&amp;""&lt;&gt;"",F711="حضر",ISNUMBER(A711)),IF(COUNTIFS($C$6:$C$1005,C711&amp;"",$F$6:$F$1005,"حضر",$A$6:$A$1005,"&gt;"&amp;A711)=0,1,0),"")</f>
        <v/>
      </c>
    </row>
    <row r="712">
      <c r="A712" s="13" t="n"/>
      <c r="B712" s="20" t="n"/>
      <c r="C712" s="5" t="n"/>
      <c r="D712" s="5" t="n"/>
      <c r="E712" s="15" t="n"/>
      <c r="F712" s="5" t="n"/>
      <c r="G712" s="13" t="n"/>
      <c r="H712" s="6">
        <f>IF(C712&amp;""="","",IFERROR(INDEX('المرضى'!$B$6:$B$205,MATCH(C712&amp;"",'المرضى'!$A$6:$A$205,0))&amp;"","كود غير موجود"))</f>
        <v/>
      </c>
      <c r="I712" s="18">
        <f>IF(D712&amp;""="","",IFERROR(INDEX('الأسعار'!$B$6:$B$25,MATCH(D712&amp;"",'الأسعار'!$A$6:$A$25,0)),"سعر غير موجود"))</f>
        <v/>
      </c>
      <c r="J712" s="18">
        <f>IF(A712&amp;""="","",IF(AND(F712="حضر",ISNUMBER(I712)),I712,0))</f>
        <v/>
      </c>
      <c r="K712" s="17">
        <f>IF(ISNUMBER(A712),IF(ISNUMBER(B712),HOUR(B712)*60+MINUTE(B712),0),"")</f>
        <v/>
      </c>
      <c r="L712" s="17">
        <f>IF(AND(ISNUMBER(A712),A712='الإعدادات'!$B$4),COUNTIFS($A$6:$A$1005,'الإعدادات'!$B$4,$K$6:$K$1005,"&lt;"&amp;K712)+COUNTIFS($A$6:A712,'الإعدادات'!$B$4,$K$6:K712,K712),"")</f>
        <v/>
      </c>
      <c r="M712" s="21">
        <f>IF(AND(C712&amp;""&lt;&gt;"",ISNUMBER(G712)),IF(COUNTIFS($C$6:$C$1005,C712&amp;"",$G$6:$G$1005,"&gt;"&amp;G712)=0,1,0),"")</f>
        <v/>
      </c>
      <c r="N712" s="21">
        <f>IF(AND(C712&amp;""&lt;&gt;"",F712="حضر",ISNUMBER(A712)),IF(COUNTIFS($C$6:$C$1005,C712&amp;"",$F$6:$F$1005,"حضر",$A$6:$A$1005,"&gt;"&amp;A712)=0,1,0),"")</f>
        <v/>
      </c>
    </row>
    <row r="713">
      <c r="A713" s="13" t="n"/>
      <c r="B713" s="20" t="n"/>
      <c r="C713" s="5" t="n"/>
      <c r="D713" s="5" t="n"/>
      <c r="E713" s="15" t="n"/>
      <c r="F713" s="5" t="n"/>
      <c r="G713" s="13" t="n"/>
      <c r="H713" s="6">
        <f>IF(C713&amp;""="","",IFERROR(INDEX('المرضى'!$B$6:$B$205,MATCH(C713&amp;"",'المرضى'!$A$6:$A$205,0))&amp;"","كود غير موجود"))</f>
        <v/>
      </c>
      <c r="I713" s="18">
        <f>IF(D713&amp;""="","",IFERROR(INDEX('الأسعار'!$B$6:$B$25,MATCH(D713&amp;"",'الأسعار'!$A$6:$A$25,0)),"سعر غير موجود"))</f>
        <v/>
      </c>
      <c r="J713" s="18">
        <f>IF(A713&amp;""="","",IF(AND(F713="حضر",ISNUMBER(I713)),I713,0))</f>
        <v/>
      </c>
      <c r="K713" s="17">
        <f>IF(ISNUMBER(A713),IF(ISNUMBER(B713),HOUR(B713)*60+MINUTE(B713),0),"")</f>
        <v/>
      </c>
      <c r="L713" s="17">
        <f>IF(AND(ISNUMBER(A713),A713='الإعدادات'!$B$4),COUNTIFS($A$6:$A$1005,'الإعدادات'!$B$4,$K$6:$K$1005,"&lt;"&amp;K713)+COUNTIFS($A$6:A713,'الإعدادات'!$B$4,$K$6:K713,K713),"")</f>
        <v/>
      </c>
      <c r="M713" s="21">
        <f>IF(AND(C713&amp;""&lt;&gt;"",ISNUMBER(G713)),IF(COUNTIFS($C$6:$C$1005,C713&amp;"",$G$6:$G$1005,"&gt;"&amp;G713)=0,1,0),"")</f>
        <v/>
      </c>
      <c r="N713" s="21">
        <f>IF(AND(C713&amp;""&lt;&gt;"",F713="حضر",ISNUMBER(A713)),IF(COUNTIFS($C$6:$C$1005,C713&amp;"",$F$6:$F$1005,"حضر",$A$6:$A$1005,"&gt;"&amp;A713)=0,1,0),"")</f>
        <v/>
      </c>
    </row>
    <row r="714">
      <c r="A714" s="13" t="n"/>
      <c r="B714" s="20" t="n"/>
      <c r="C714" s="5" t="n"/>
      <c r="D714" s="5" t="n"/>
      <c r="E714" s="15" t="n"/>
      <c r="F714" s="5" t="n"/>
      <c r="G714" s="13" t="n"/>
      <c r="H714" s="6">
        <f>IF(C714&amp;""="","",IFERROR(INDEX('المرضى'!$B$6:$B$205,MATCH(C714&amp;"",'المرضى'!$A$6:$A$205,0))&amp;"","كود غير موجود"))</f>
        <v/>
      </c>
      <c r="I714" s="18">
        <f>IF(D714&amp;""="","",IFERROR(INDEX('الأسعار'!$B$6:$B$25,MATCH(D714&amp;"",'الأسعار'!$A$6:$A$25,0)),"سعر غير موجود"))</f>
        <v/>
      </c>
      <c r="J714" s="18">
        <f>IF(A714&amp;""="","",IF(AND(F714="حضر",ISNUMBER(I714)),I714,0))</f>
        <v/>
      </c>
      <c r="K714" s="17">
        <f>IF(ISNUMBER(A714),IF(ISNUMBER(B714),HOUR(B714)*60+MINUTE(B714),0),"")</f>
        <v/>
      </c>
      <c r="L714" s="17">
        <f>IF(AND(ISNUMBER(A714),A714='الإعدادات'!$B$4),COUNTIFS($A$6:$A$1005,'الإعدادات'!$B$4,$K$6:$K$1005,"&lt;"&amp;K714)+COUNTIFS($A$6:A714,'الإعدادات'!$B$4,$K$6:K714,K714),"")</f>
        <v/>
      </c>
      <c r="M714" s="21">
        <f>IF(AND(C714&amp;""&lt;&gt;"",ISNUMBER(G714)),IF(COUNTIFS($C$6:$C$1005,C714&amp;"",$G$6:$G$1005,"&gt;"&amp;G714)=0,1,0),"")</f>
        <v/>
      </c>
      <c r="N714" s="21">
        <f>IF(AND(C714&amp;""&lt;&gt;"",F714="حضر",ISNUMBER(A714)),IF(COUNTIFS($C$6:$C$1005,C714&amp;"",$F$6:$F$1005,"حضر",$A$6:$A$1005,"&gt;"&amp;A714)=0,1,0),"")</f>
        <v/>
      </c>
    </row>
    <row r="715">
      <c r="A715" s="13" t="n"/>
      <c r="B715" s="20" t="n"/>
      <c r="C715" s="5" t="n"/>
      <c r="D715" s="5" t="n"/>
      <c r="E715" s="15" t="n"/>
      <c r="F715" s="5" t="n"/>
      <c r="G715" s="13" t="n"/>
      <c r="H715" s="6">
        <f>IF(C715&amp;""="","",IFERROR(INDEX('المرضى'!$B$6:$B$205,MATCH(C715&amp;"",'المرضى'!$A$6:$A$205,0))&amp;"","كود غير موجود"))</f>
        <v/>
      </c>
      <c r="I715" s="18">
        <f>IF(D715&amp;""="","",IFERROR(INDEX('الأسعار'!$B$6:$B$25,MATCH(D715&amp;"",'الأسعار'!$A$6:$A$25,0)),"سعر غير موجود"))</f>
        <v/>
      </c>
      <c r="J715" s="18">
        <f>IF(A715&amp;""="","",IF(AND(F715="حضر",ISNUMBER(I715)),I715,0))</f>
        <v/>
      </c>
      <c r="K715" s="17">
        <f>IF(ISNUMBER(A715),IF(ISNUMBER(B715),HOUR(B715)*60+MINUTE(B715),0),"")</f>
        <v/>
      </c>
      <c r="L715" s="17">
        <f>IF(AND(ISNUMBER(A715),A715='الإعدادات'!$B$4),COUNTIFS($A$6:$A$1005,'الإعدادات'!$B$4,$K$6:$K$1005,"&lt;"&amp;K715)+COUNTIFS($A$6:A715,'الإعدادات'!$B$4,$K$6:K715,K715),"")</f>
        <v/>
      </c>
      <c r="M715" s="21">
        <f>IF(AND(C715&amp;""&lt;&gt;"",ISNUMBER(G715)),IF(COUNTIFS($C$6:$C$1005,C715&amp;"",$G$6:$G$1005,"&gt;"&amp;G715)=0,1,0),"")</f>
        <v/>
      </c>
      <c r="N715" s="21">
        <f>IF(AND(C715&amp;""&lt;&gt;"",F715="حضر",ISNUMBER(A715)),IF(COUNTIFS($C$6:$C$1005,C715&amp;"",$F$6:$F$1005,"حضر",$A$6:$A$1005,"&gt;"&amp;A715)=0,1,0),"")</f>
        <v/>
      </c>
    </row>
    <row r="716">
      <c r="A716" s="13" t="n"/>
      <c r="B716" s="20" t="n"/>
      <c r="C716" s="5" t="n"/>
      <c r="D716" s="5" t="n"/>
      <c r="E716" s="15" t="n"/>
      <c r="F716" s="5" t="n"/>
      <c r="G716" s="13" t="n"/>
      <c r="H716" s="6">
        <f>IF(C716&amp;""="","",IFERROR(INDEX('المرضى'!$B$6:$B$205,MATCH(C716&amp;"",'المرضى'!$A$6:$A$205,0))&amp;"","كود غير موجود"))</f>
        <v/>
      </c>
      <c r="I716" s="18">
        <f>IF(D716&amp;""="","",IFERROR(INDEX('الأسعار'!$B$6:$B$25,MATCH(D716&amp;"",'الأسعار'!$A$6:$A$25,0)),"سعر غير موجود"))</f>
        <v/>
      </c>
      <c r="J716" s="18">
        <f>IF(A716&amp;""="","",IF(AND(F716="حضر",ISNUMBER(I716)),I716,0))</f>
        <v/>
      </c>
      <c r="K716" s="17">
        <f>IF(ISNUMBER(A716),IF(ISNUMBER(B716),HOUR(B716)*60+MINUTE(B716),0),"")</f>
        <v/>
      </c>
      <c r="L716" s="17">
        <f>IF(AND(ISNUMBER(A716),A716='الإعدادات'!$B$4),COUNTIFS($A$6:$A$1005,'الإعدادات'!$B$4,$K$6:$K$1005,"&lt;"&amp;K716)+COUNTIFS($A$6:A716,'الإعدادات'!$B$4,$K$6:K716,K716),"")</f>
        <v/>
      </c>
      <c r="M716" s="21">
        <f>IF(AND(C716&amp;""&lt;&gt;"",ISNUMBER(G716)),IF(COUNTIFS($C$6:$C$1005,C716&amp;"",$G$6:$G$1005,"&gt;"&amp;G716)=0,1,0),"")</f>
        <v/>
      </c>
      <c r="N716" s="21">
        <f>IF(AND(C716&amp;""&lt;&gt;"",F716="حضر",ISNUMBER(A716)),IF(COUNTIFS($C$6:$C$1005,C716&amp;"",$F$6:$F$1005,"حضر",$A$6:$A$1005,"&gt;"&amp;A716)=0,1,0),"")</f>
        <v/>
      </c>
    </row>
    <row r="717">
      <c r="A717" s="13" t="n"/>
      <c r="B717" s="20" t="n"/>
      <c r="C717" s="5" t="n"/>
      <c r="D717" s="5" t="n"/>
      <c r="E717" s="15" t="n"/>
      <c r="F717" s="5" t="n"/>
      <c r="G717" s="13" t="n"/>
      <c r="H717" s="6">
        <f>IF(C717&amp;""="","",IFERROR(INDEX('المرضى'!$B$6:$B$205,MATCH(C717&amp;"",'المرضى'!$A$6:$A$205,0))&amp;"","كود غير موجود"))</f>
        <v/>
      </c>
      <c r="I717" s="18">
        <f>IF(D717&amp;""="","",IFERROR(INDEX('الأسعار'!$B$6:$B$25,MATCH(D717&amp;"",'الأسعار'!$A$6:$A$25,0)),"سعر غير موجود"))</f>
        <v/>
      </c>
      <c r="J717" s="18">
        <f>IF(A717&amp;""="","",IF(AND(F717="حضر",ISNUMBER(I717)),I717,0))</f>
        <v/>
      </c>
      <c r="K717" s="17">
        <f>IF(ISNUMBER(A717),IF(ISNUMBER(B717),HOUR(B717)*60+MINUTE(B717),0),"")</f>
        <v/>
      </c>
      <c r="L717" s="17">
        <f>IF(AND(ISNUMBER(A717),A717='الإعدادات'!$B$4),COUNTIFS($A$6:$A$1005,'الإعدادات'!$B$4,$K$6:$K$1005,"&lt;"&amp;K717)+COUNTIFS($A$6:A717,'الإعدادات'!$B$4,$K$6:K717,K717),"")</f>
        <v/>
      </c>
      <c r="M717" s="21">
        <f>IF(AND(C717&amp;""&lt;&gt;"",ISNUMBER(G717)),IF(COUNTIFS($C$6:$C$1005,C717&amp;"",$G$6:$G$1005,"&gt;"&amp;G717)=0,1,0),"")</f>
        <v/>
      </c>
      <c r="N717" s="21">
        <f>IF(AND(C717&amp;""&lt;&gt;"",F717="حضر",ISNUMBER(A717)),IF(COUNTIFS($C$6:$C$1005,C717&amp;"",$F$6:$F$1005,"حضر",$A$6:$A$1005,"&gt;"&amp;A717)=0,1,0),"")</f>
        <v/>
      </c>
    </row>
    <row r="718">
      <c r="A718" s="13" t="n"/>
      <c r="B718" s="20" t="n"/>
      <c r="C718" s="5" t="n"/>
      <c r="D718" s="5" t="n"/>
      <c r="E718" s="15" t="n"/>
      <c r="F718" s="5" t="n"/>
      <c r="G718" s="13" t="n"/>
      <c r="H718" s="6">
        <f>IF(C718&amp;""="","",IFERROR(INDEX('المرضى'!$B$6:$B$205,MATCH(C718&amp;"",'المرضى'!$A$6:$A$205,0))&amp;"","كود غير موجود"))</f>
        <v/>
      </c>
      <c r="I718" s="18">
        <f>IF(D718&amp;""="","",IFERROR(INDEX('الأسعار'!$B$6:$B$25,MATCH(D718&amp;"",'الأسعار'!$A$6:$A$25,0)),"سعر غير موجود"))</f>
        <v/>
      </c>
      <c r="J718" s="18">
        <f>IF(A718&amp;""="","",IF(AND(F718="حضر",ISNUMBER(I718)),I718,0))</f>
        <v/>
      </c>
      <c r="K718" s="17">
        <f>IF(ISNUMBER(A718),IF(ISNUMBER(B718),HOUR(B718)*60+MINUTE(B718),0),"")</f>
        <v/>
      </c>
      <c r="L718" s="17">
        <f>IF(AND(ISNUMBER(A718),A718='الإعدادات'!$B$4),COUNTIFS($A$6:$A$1005,'الإعدادات'!$B$4,$K$6:$K$1005,"&lt;"&amp;K718)+COUNTIFS($A$6:A718,'الإعدادات'!$B$4,$K$6:K718,K718),"")</f>
        <v/>
      </c>
      <c r="M718" s="21">
        <f>IF(AND(C718&amp;""&lt;&gt;"",ISNUMBER(G718)),IF(COUNTIFS($C$6:$C$1005,C718&amp;"",$G$6:$G$1005,"&gt;"&amp;G718)=0,1,0),"")</f>
        <v/>
      </c>
      <c r="N718" s="21">
        <f>IF(AND(C718&amp;""&lt;&gt;"",F718="حضر",ISNUMBER(A718)),IF(COUNTIFS($C$6:$C$1005,C718&amp;"",$F$6:$F$1005,"حضر",$A$6:$A$1005,"&gt;"&amp;A718)=0,1,0),"")</f>
        <v/>
      </c>
    </row>
    <row r="719">
      <c r="A719" s="13" t="n"/>
      <c r="B719" s="20" t="n"/>
      <c r="C719" s="5" t="n"/>
      <c r="D719" s="5" t="n"/>
      <c r="E719" s="15" t="n"/>
      <c r="F719" s="5" t="n"/>
      <c r="G719" s="13" t="n"/>
      <c r="H719" s="6">
        <f>IF(C719&amp;""="","",IFERROR(INDEX('المرضى'!$B$6:$B$205,MATCH(C719&amp;"",'المرضى'!$A$6:$A$205,0))&amp;"","كود غير موجود"))</f>
        <v/>
      </c>
      <c r="I719" s="18">
        <f>IF(D719&amp;""="","",IFERROR(INDEX('الأسعار'!$B$6:$B$25,MATCH(D719&amp;"",'الأسعار'!$A$6:$A$25,0)),"سعر غير موجود"))</f>
        <v/>
      </c>
      <c r="J719" s="18">
        <f>IF(A719&amp;""="","",IF(AND(F719="حضر",ISNUMBER(I719)),I719,0))</f>
        <v/>
      </c>
      <c r="K719" s="17">
        <f>IF(ISNUMBER(A719),IF(ISNUMBER(B719),HOUR(B719)*60+MINUTE(B719),0),"")</f>
        <v/>
      </c>
      <c r="L719" s="17">
        <f>IF(AND(ISNUMBER(A719),A719='الإعدادات'!$B$4),COUNTIFS($A$6:$A$1005,'الإعدادات'!$B$4,$K$6:$K$1005,"&lt;"&amp;K719)+COUNTIFS($A$6:A719,'الإعدادات'!$B$4,$K$6:K719,K719),"")</f>
        <v/>
      </c>
      <c r="M719" s="21">
        <f>IF(AND(C719&amp;""&lt;&gt;"",ISNUMBER(G719)),IF(COUNTIFS($C$6:$C$1005,C719&amp;"",$G$6:$G$1005,"&gt;"&amp;G719)=0,1,0),"")</f>
        <v/>
      </c>
      <c r="N719" s="21">
        <f>IF(AND(C719&amp;""&lt;&gt;"",F719="حضر",ISNUMBER(A719)),IF(COUNTIFS($C$6:$C$1005,C719&amp;"",$F$6:$F$1005,"حضر",$A$6:$A$1005,"&gt;"&amp;A719)=0,1,0),"")</f>
        <v/>
      </c>
    </row>
    <row r="720">
      <c r="A720" s="13" t="n"/>
      <c r="B720" s="20" t="n"/>
      <c r="C720" s="5" t="n"/>
      <c r="D720" s="5" t="n"/>
      <c r="E720" s="15" t="n"/>
      <c r="F720" s="5" t="n"/>
      <c r="G720" s="13" t="n"/>
      <c r="H720" s="6">
        <f>IF(C720&amp;""="","",IFERROR(INDEX('المرضى'!$B$6:$B$205,MATCH(C720&amp;"",'المرضى'!$A$6:$A$205,0))&amp;"","كود غير موجود"))</f>
        <v/>
      </c>
      <c r="I720" s="18">
        <f>IF(D720&amp;""="","",IFERROR(INDEX('الأسعار'!$B$6:$B$25,MATCH(D720&amp;"",'الأسعار'!$A$6:$A$25,0)),"سعر غير موجود"))</f>
        <v/>
      </c>
      <c r="J720" s="18">
        <f>IF(A720&amp;""="","",IF(AND(F720="حضر",ISNUMBER(I720)),I720,0))</f>
        <v/>
      </c>
      <c r="K720" s="17">
        <f>IF(ISNUMBER(A720),IF(ISNUMBER(B720),HOUR(B720)*60+MINUTE(B720),0),"")</f>
        <v/>
      </c>
      <c r="L720" s="17">
        <f>IF(AND(ISNUMBER(A720),A720='الإعدادات'!$B$4),COUNTIFS($A$6:$A$1005,'الإعدادات'!$B$4,$K$6:$K$1005,"&lt;"&amp;K720)+COUNTIFS($A$6:A720,'الإعدادات'!$B$4,$K$6:K720,K720),"")</f>
        <v/>
      </c>
      <c r="M720" s="21">
        <f>IF(AND(C720&amp;""&lt;&gt;"",ISNUMBER(G720)),IF(COUNTIFS($C$6:$C$1005,C720&amp;"",$G$6:$G$1005,"&gt;"&amp;G720)=0,1,0),"")</f>
        <v/>
      </c>
      <c r="N720" s="21">
        <f>IF(AND(C720&amp;""&lt;&gt;"",F720="حضر",ISNUMBER(A720)),IF(COUNTIFS($C$6:$C$1005,C720&amp;"",$F$6:$F$1005,"حضر",$A$6:$A$1005,"&gt;"&amp;A720)=0,1,0),"")</f>
        <v/>
      </c>
    </row>
    <row r="721">
      <c r="A721" s="13" t="n"/>
      <c r="B721" s="20" t="n"/>
      <c r="C721" s="5" t="n"/>
      <c r="D721" s="5" t="n"/>
      <c r="E721" s="15" t="n"/>
      <c r="F721" s="5" t="n"/>
      <c r="G721" s="13" t="n"/>
      <c r="H721" s="6">
        <f>IF(C721&amp;""="","",IFERROR(INDEX('المرضى'!$B$6:$B$205,MATCH(C721&amp;"",'المرضى'!$A$6:$A$205,0))&amp;"","كود غير موجود"))</f>
        <v/>
      </c>
      <c r="I721" s="18">
        <f>IF(D721&amp;""="","",IFERROR(INDEX('الأسعار'!$B$6:$B$25,MATCH(D721&amp;"",'الأسعار'!$A$6:$A$25,0)),"سعر غير موجود"))</f>
        <v/>
      </c>
      <c r="J721" s="18">
        <f>IF(A721&amp;""="","",IF(AND(F721="حضر",ISNUMBER(I721)),I721,0))</f>
        <v/>
      </c>
      <c r="K721" s="17">
        <f>IF(ISNUMBER(A721),IF(ISNUMBER(B721),HOUR(B721)*60+MINUTE(B721),0),"")</f>
        <v/>
      </c>
      <c r="L721" s="17">
        <f>IF(AND(ISNUMBER(A721),A721='الإعدادات'!$B$4),COUNTIFS($A$6:$A$1005,'الإعدادات'!$B$4,$K$6:$K$1005,"&lt;"&amp;K721)+COUNTIFS($A$6:A721,'الإعدادات'!$B$4,$K$6:K721,K721),"")</f>
        <v/>
      </c>
      <c r="M721" s="21">
        <f>IF(AND(C721&amp;""&lt;&gt;"",ISNUMBER(G721)),IF(COUNTIFS($C$6:$C$1005,C721&amp;"",$G$6:$G$1005,"&gt;"&amp;G721)=0,1,0),"")</f>
        <v/>
      </c>
      <c r="N721" s="21">
        <f>IF(AND(C721&amp;""&lt;&gt;"",F721="حضر",ISNUMBER(A721)),IF(COUNTIFS($C$6:$C$1005,C721&amp;"",$F$6:$F$1005,"حضر",$A$6:$A$1005,"&gt;"&amp;A721)=0,1,0),"")</f>
        <v/>
      </c>
    </row>
    <row r="722">
      <c r="A722" s="13" t="n"/>
      <c r="B722" s="20" t="n"/>
      <c r="C722" s="5" t="n"/>
      <c r="D722" s="5" t="n"/>
      <c r="E722" s="15" t="n"/>
      <c r="F722" s="5" t="n"/>
      <c r="G722" s="13" t="n"/>
      <c r="H722" s="6">
        <f>IF(C722&amp;""="","",IFERROR(INDEX('المرضى'!$B$6:$B$205,MATCH(C722&amp;"",'المرضى'!$A$6:$A$205,0))&amp;"","كود غير موجود"))</f>
        <v/>
      </c>
      <c r="I722" s="18">
        <f>IF(D722&amp;""="","",IFERROR(INDEX('الأسعار'!$B$6:$B$25,MATCH(D722&amp;"",'الأسعار'!$A$6:$A$25,0)),"سعر غير موجود"))</f>
        <v/>
      </c>
      <c r="J722" s="18">
        <f>IF(A722&amp;""="","",IF(AND(F722="حضر",ISNUMBER(I722)),I722,0))</f>
        <v/>
      </c>
      <c r="K722" s="17">
        <f>IF(ISNUMBER(A722),IF(ISNUMBER(B722),HOUR(B722)*60+MINUTE(B722),0),"")</f>
        <v/>
      </c>
      <c r="L722" s="17">
        <f>IF(AND(ISNUMBER(A722),A722='الإعدادات'!$B$4),COUNTIFS($A$6:$A$1005,'الإعدادات'!$B$4,$K$6:$K$1005,"&lt;"&amp;K722)+COUNTIFS($A$6:A722,'الإعدادات'!$B$4,$K$6:K722,K722),"")</f>
        <v/>
      </c>
      <c r="M722" s="21">
        <f>IF(AND(C722&amp;""&lt;&gt;"",ISNUMBER(G722)),IF(COUNTIFS($C$6:$C$1005,C722&amp;"",$G$6:$G$1005,"&gt;"&amp;G722)=0,1,0),"")</f>
        <v/>
      </c>
      <c r="N722" s="21">
        <f>IF(AND(C722&amp;""&lt;&gt;"",F722="حضر",ISNUMBER(A722)),IF(COUNTIFS($C$6:$C$1005,C722&amp;"",$F$6:$F$1005,"حضر",$A$6:$A$1005,"&gt;"&amp;A722)=0,1,0),"")</f>
        <v/>
      </c>
    </row>
    <row r="723">
      <c r="A723" s="13" t="n"/>
      <c r="B723" s="20" t="n"/>
      <c r="C723" s="5" t="n"/>
      <c r="D723" s="5" t="n"/>
      <c r="E723" s="15" t="n"/>
      <c r="F723" s="5" t="n"/>
      <c r="G723" s="13" t="n"/>
      <c r="H723" s="6">
        <f>IF(C723&amp;""="","",IFERROR(INDEX('المرضى'!$B$6:$B$205,MATCH(C723&amp;"",'المرضى'!$A$6:$A$205,0))&amp;"","كود غير موجود"))</f>
        <v/>
      </c>
      <c r="I723" s="18">
        <f>IF(D723&amp;""="","",IFERROR(INDEX('الأسعار'!$B$6:$B$25,MATCH(D723&amp;"",'الأسعار'!$A$6:$A$25,0)),"سعر غير موجود"))</f>
        <v/>
      </c>
      <c r="J723" s="18">
        <f>IF(A723&amp;""="","",IF(AND(F723="حضر",ISNUMBER(I723)),I723,0))</f>
        <v/>
      </c>
      <c r="K723" s="17">
        <f>IF(ISNUMBER(A723),IF(ISNUMBER(B723),HOUR(B723)*60+MINUTE(B723),0),"")</f>
        <v/>
      </c>
      <c r="L723" s="17">
        <f>IF(AND(ISNUMBER(A723),A723='الإعدادات'!$B$4),COUNTIFS($A$6:$A$1005,'الإعدادات'!$B$4,$K$6:$K$1005,"&lt;"&amp;K723)+COUNTIFS($A$6:A723,'الإعدادات'!$B$4,$K$6:K723,K723),"")</f>
        <v/>
      </c>
      <c r="M723" s="21">
        <f>IF(AND(C723&amp;""&lt;&gt;"",ISNUMBER(G723)),IF(COUNTIFS($C$6:$C$1005,C723&amp;"",$G$6:$G$1005,"&gt;"&amp;G723)=0,1,0),"")</f>
        <v/>
      </c>
      <c r="N723" s="21">
        <f>IF(AND(C723&amp;""&lt;&gt;"",F723="حضر",ISNUMBER(A723)),IF(COUNTIFS($C$6:$C$1005,C723&amp;"",$F$6:$F$1005,"حضر",$A$6:$A$1005,"&gt;"&amp;A723)=0,1,0),"")</f>
        <v/>
      </c>
    </row>
    <row r="724">
      <c r="A724" s="13" t="n"/>
      <c r="B724" s="20" t="n"/>
      <c r="C724" s="5" t="n"/>
      <c r="D724" s="5" t="n"/>
      <c r="E724" s="15" t="n"/>
      <c r="F724" s="5" t="n"/>
      <c r="G724" s="13" t="n"/>
      <c r="H724" s="6">
        <f>IF(C724&amp;""="","",IFERROR(INDEX('المرضى'!$B$6:$B$205,MATCH(C724&amp;"",'المرضى'!$A$6:$A$205,0))&amp;"","كود غير موجود"))</f>
        <v/>
      </c>
      <c r="I724" s="18">
        <f>IF(D724&amp;""="","",IFERROR(INDEX('الأسعار'!$B$6:$B$25,MATCH(D724&amp;"",'الأسعار'!$A$6:$A$25,0)),"سعر غير موجود"))</f>
        <v/>
      </c>
      <c r="J724" s="18">
        <f>IF(A724&amp;""="","",IF(AND(F724="حضر",ISNUMBER(I724)),I724,0))</f>
        <v/>
      </c>
      <c r="K724" s="17">
        <f>IF(ISNUMBER(A724),IF(ISNUMBER(B724),HOUR(B724)*60+MINUTE(B724),0),"")</f>
        <v/>
      </c>
      <c r="L724" s="17">
        <f>IF(AND(ISNUMBER(A724),A724='الإعدادات'!$B$4),COUNTIFS($A$6:$A$1005,'الإعدادات'!$B$4,$K$6:$K$1005,"&lt;"&amp;K724)+COUNTIFS($A$6:A724,'الإعدادات'!$B$4,$K$6:K724,K724),"")</f>
        <v/>
      </c>
      <c r="M724" s="21">
        <f>IF(AND(C724&amp;""&lt;&gt;"",ISNUMBER(G724)),IF(COUNTIFS($C$6:$C$1005,C724&amp;"",$G$6:$G$1005,"&gt;"&amp;G724)=0,1,0),"")</f>
        <v/>
      </c>
      <c r="N724" s="21">
        <f>IF(AND(C724&amp;""&lt;&gt;"",F724="حضر",ISNUMBER(A724)),IF(COUNTIFS($C$6:$C$1005,C724&amp;"",$F$6:$F$1005,"حضر",$A$6:$A$1005,"&gt;"&amp;A724)=0,1,0),"")</f>
        <v/>
      </c>
    </row>
    <row r="725">
      <c r="A725" s="13" t="n"/>
      <c r="B725" s="20" t="n"/>
      <c r="C725" s="5" t="n"/>
      <c r="D725" s="5" t="n"/>
      <c r="E725" s="15" t="n"/>
      <c r="F725" s="5" t="n"/>
      <c r="G725" s="13" t="n"/>
      <c r="H725" s="6">
        <f>IF(C725&amp;""="","",IFERROR(INDEX('المرضى'!$B$6:$B$205,MATCH(C725&amp;"",'المرضى'!$A$6:$A$205,0))&amp;"","كود غير موجود"))</f>
        <v/>
      </c>
      <c r="I725" s="18">
        <f>IF(D725&amp;""="","",IFERROR(INDEX('الأسعار'!$B$6:$B$25,MATCH(D725&amp;"",'الأسعار'!$A$6:$A$25,0)),"سعر غير موجود"))</f>
        <v/>
      </c>
      <c r="J725" s="18">
        <f>IF(A725&amp;""="","",IF(AND(F725="حضر",ISNUMBER(I725)),I725,0))</f>
        <v/>
      </c>
      <c r="K725" s="17">
        <f>IF(ISNUMBER(A725),IF(ISNUMBER(B725),HOUR(B725)*60+MINUTE(B725),0),"")</f>
        <v/>
      </c>
      <c r="L725" s="17">
        <f>IF(AND(ISNUMBER(A725),A725='الإعدادات'!$B$4),COUNTIFS($A$6:$A$1005,'الإعدادات'!$B$4,$K$6:$K$1005,"&lt;"&amp;K725)+COUNTIFS($A$6:A725,'الإعدادات'!$B$4,$K$6:K725,K725),"")</f>
        <v/>
      </c>
      <c r="M725" s="21">
        <f>IF(AND(C725&amp;""&lt;&gt;"",ISNUMBER(G725)),IF(COUNTIFS($C$6:$C$1005,C725&amp;"",$G$6:$G$1005,"&gt;"&amp;G725)=0,1,0),"")</f>
        <v/>
      </c>
      <c r="N725" s="21">
        <f>IF(AND(C725&amp;""&lt;&gt;"",F725="حضر",ISNUMBER(A725)),IF(COUNTIFS($C$6:$C$1005,C725&amp;"",$F$6:$F$1005,"حضر",$A$6:$A$1005,"&gt;"&amp;A725)=0,1,0),"")</f>
        <v/>
      </c>
    </row>
    <row r="726">
      <c r="A726" s="13" t="n"/>
      <c r="B726" s="20" t="n"/>
      <c r="C726" s="5" t="n"/>
      <c r="D726" s="5" t="n"/>
      <c r="E726" s="15" t="n"/>
      <c r="F726" s="5" t="n"/>
      <c r="G726" s="13" t="n"/>
      <c r="H726" s="6">
        <f>IF(C726&amp;""="","",IFERROR(INDEX('المرضى'!$B$6:$B$205,MATCH(C726&amp;"",'المرضى'!$A$6:$A$205,0))&amp;"","كود غير موجود"))</f>
        <v/>
      </c>
      <c r="I726" s="18">
        <f>IF(D726&amp;""="","",IFERROR(INDEX('الأسعار'!$B$6:$B$25,MATCH(D726&amp;"",'الأسعار'!$A$6:$A$25,0)),"سعر غير موجود"))</f>
        <v/>
      </c>
      <c r="J726" s="18">
        <f>IF(A726&amp;""="","",IF(AND(F726="حضر",ISNUMBER(I726)),I726,0))</f>
        <v/>
      </c>
      <c r="K726" s="17">
        <f>IF(ISNUMBER(A726),IF(ISNUMBER(B726),HOUR(B726)*60+MINUTE(B726),0),"")</f>
        <v/>
      </c>
      <c r="L726" s="17">
        <f>IF(AND(ISNUMBER(A726),A726='الإعدادات'!$B$4),COUNTIFS($A$6:$A$1005,'الإعدادات'!$B$4,$K$6:$K$1005,"&lt;"&amp;K726)+COUNTIFS($A$6:A726,'الإعدادات'!$B$4,$K$6:K726,K726),"")</f>
        <v/>
      </c>
      <c r="M726" s="21">
        <f>IF(AND(C726&amp;""&lt;&gt;"",ISNUMBER(G726)),IF(COUNTIFS($C$6:$C$1005,C726&amp;"",$G$6:$G$1005,"&gt;"&amp;G726)=0,1,0),"")</f>
        <v/>
      </c>
      <c r="N726" s="21">
        <f>IF(AND(C726&amp;""&lt;&gt;"",F726="حضر",ISNUMBER(A726)),IF(COUNTIFS($C$6:$C$1005,C726&amp;"",$F$6:$F$1005,"حضر",$A$6:$A$1005,"&gt;"&amp;A726)=0,1,0),"")</f>
        <v/>
      </c>
    </row>
    <row r="727">
      <c r="A727" s="13" t="n"/>
      <c r="B727" s="20" t="n"/>
      <c r="C727" s="5" t="n"/>
      <c r="D727" s="5" t="n"/>
      <c r="E727" s="15" t="n"/>
      <c r="F727" s="5" t="n"/>
      <c r="G727" s="13" t="n"/>
      <c r="H727" s="6">
        <f>IF(C727&amp;""="","",IFERROR(INDEX('المرضى'!$B$6:$B$205,MATCH(C727&amp;"",'المرضى'!$A$6:$A$205,0))&amp;"","كود غير موجود"))</f>
        <v/>
      </c>
      <c r="I727" s="18">
        <f>IF(D727&amp;""="","",IFERROR(INDEX('الأسعار'!$B$6:$B$25,MATCH(D727&amp;"",'الأسعار'!$A$6:$A$25,0)),"سعر غير موجود"))</f>
        <v/>
      </c>
      <c r="J727" s="18">
        <f>IF(A727&amp;""="","",IF(AND(F727="حضر",ISNUMBER(I727)),I727,0))</f>
        <v/>
      </c>
      <c r="K727" s="17">
        <f>IF(ISNUMBER(A727),IF(ISNUMBER(B727),HOUR(B727)*60+MINUTE(B727),0),"")</f>
        <v/>
      </c>
      <c r="L727" s="17">
        <f>IF(AND(ISNUMBER(A727),A727='الإعدادات'!$B$4),COUNTIFS($A$6:$A$1005,'الإعدادات'!$B$4,$K$6:$K$1005,"&lt;"&amp;K727)+COUNTIFS($A$6:A727,'الإعدادات'!$B$4,$K$6:K727,K727),"")</f>
        <v/>
      </c>
      <c r="M727" s="21">
        <f>IF(AND(C727&amp;""&lt;&gt;"",ISNUMBER(G727)),IF(COUNTIFS($C$6:$C$1005,C727&amp;"",$G$6:$G$1005,"&gt;"&amp;G727)=0,1,0),"")</f>
        <v/>
      </c>
      <c r="N727" s="21">
        <f>IF(AND(C727&amp;""&lt;&gt;"",F727="حضر",ISNUMBER(A727)),IF(COUNTIFS($C$6:$C$1005,C727&amp;"",$F$6:$F$1005,"حضر",$A$6:$A$1005,"&gt;"&amp;A727)=0,1,0),"")</f>
        <v/>
      </c>
    </row>
    <row r="728">
      <c r="A728" s="13" t="n"/>
      <c r="B728" s="20" t="n"/>
      <c r="C728" s="5" t="n"/>
      <c r="D728" s="5" t="n"/>
      <c r="E728" s="15" t="n"/>
      <c r="F728" s="5" t="n"/>
      <c r="G728" s="13" t="n"/>
      <c r="H728" s="6">
        <f>IF(C728&amp;""="","",IFERROR(INDEX('المرضى'!$B$6:$B$205,MATCH(C728&amp;"",'المرضى'!$A$6:$A$205,0))&amp;"","كود غير موجود"))</f>
        <v/>
      </c>
      <c r="I728" s="18">
        <f>IF(D728&amp;""="","",IFERROR(INDEX('الأسعار'!$B$6:$B$25,MATCH(D728&amp;"",'الأسعار'!$A$6:$A$25,0)),"سعر غير موجود"))</f>
        <v/>
      </c>
      <c r="J728" s="18">
        <f>IF(A728&amp;""="","",IF(AND(F728="حضر",ISNUMBER(I728)),I728,0))</f>
        <v/>
      </c>
      <c r="K728" s="17">
        <f>IF(ISNUMBER(A728),IF(ISNUMBER(B728),HOUR(B728)*60+MINUTE(B728),0),"")</f>
        <v/>
      </c>
      <c r="L728" s="17">
        <f>IF(AND(ISNUMBER(A728),A728='الإعدادات'!$B$4),COUNTIFS($A$6:$A$1005,'الإعدادات'!$B$4,$K$6:$K$1005,"&lt;"&amp;K728)+COUNTIFS($A$6:A728,'الإعدادات'!$B$4,$K$6:K728,K728),"")</f>
        <v/>
      </c>
      <c r="M728" s="21">
        <f>IF(AND(C728&amp;""&lt;&gt;"",ISNUMBER(G728)),IF(COUNTIFS($C$6:$C$1005,C728&amp;"",$G$6:$G$1005,"&gt;"&amp;G728)=0,1,0),"")</f>
        <v/>
      </c>
      <c r="N728" s="21">
        <f>IF(AND(C728&amp;""&lt;&gt;"",F728="حضر",ISNUMBER(A728)),IF(COUNTIFS($C$6:$C$1005,C728&amp;"",$F$6:$F$1005,"حضر",$A$6:$A$1005,"&gt;"&amp;A728)=0,1,0),"")</f>
        <v/>
      </c>
    </row>
    <row r="729">
      <c r="A729" s="13" t="n"/>
      <c r="B729" s="20" t="n"/>
      <c r="C729" s="5" t="n"/>
      <c r="D729" s="5" t="n"/>
      <c r="E729" s="15" t="n"/>
      <c r="F729" s="5" t="n"/>
      <c r="G729" s="13" t="n"/>
      <c r="H729" s="6">
        <f>IF(C729&amp;""="","",IFERROR(INDEX('المرضى'!$B$6:$B$205,MATCH(C729&amp;"",'المرضى'!$A$6:$A$205,0))&amp;"","كود غير موجود"))</f>
        <v/>
      </c>
      <c r="I729" s="18">
        <f>IF(D729&amp;""="","",IFERROR(INDEX('الأسعار'!$B$6:$B$25,MATCH(D729&amp;"",'الأسعار'!$A$6:$A$25,0)),"سعر غير موجود"))</f>
        <v/>
      </c>
      <c r="J729" s="18">
        <f>IF(A729&amp;""="","",IF(AND(F729="حضر",ISNUMBER(I729)),I729,0))</f>
        <v/>
      </c>
      <c r="K729" s="17">
        <f>IF(ISNUMBER(A729),IF(ISNUMBER(B729),HOUR(B729)*60+MINUTE(B729),0),"")</f>
        <v/>
      </c>
      <c r="L729" s="17">
        <f>IF(AND(ISNUMBER(A729),A729='الإعدادات'!$B$4),COUNTIFS($A$6:$A$1005,'الإعدادات'!$B$4,$K$6:$K$1005,"&lt;"&amp;K729)+COUNTIFS($A$6:A729,'الإعدادات'!$B$4,$K$6:K729,K729),"")</f>
        <v/>
      </c>
      <c r="M729" s="21">
        <f>IF(AND(C729&amp;""&lt;&gt;"",ISNUMBER(G729)),IF(COUNTIFS($C$6:$C$1005,C729&amp;"",$G$6:$G$1005,"&gt;"&amp;G729)=0,1,0),"")</f>
        <v/>
      </c>
      <c r="N729" s="21">
        <f>IF(AND(C729&amp;""&lt;&gt;"",F729="حضر",ISNUMBER(A729)),IF(COUNTIFS($C$6:$C$1005,C729&amp;"",$F$6:$F$1005,"حضر",$A$6:$A$1005,"&gt;"&amp;A729)=0,1,0),"")</f>
        <v/>
      </c>
    </row>
    <row r="730">
      <c r="A730" s="13" t="n"/>
      <c r="B730" s="20" t="n"/>
      <c r="C730" s="5" t="n"/>
      <c r="D730" s="5" t="n"/>
      <c r="E730" s="15" t="n"/>
      <c r="F730" s="5" t="n"/>
      <c r="G730" s="13" t="n"/>
      <c r="H730" s="6">
        <f>IF(C730&amp;""="","",IFERROR(INDEX('المرضى'!$B$6:$B$205,MATCH(C730&amp;"",'المرضى'!$A$6:$A$205,0))&amp;"","كود غير موجود"))</f>
        <v/>
      </c>
      <c r="I730" s="18">
        <f>IF(D730&amp;""="","",IFERROR(INDEX('الأسعار'!$B$6:$B$25,MATCH(D730&amp;"",'الأسعار'!$A$6:$A$25,0)),"سعر غير موجود"))</f>
        <v/>
      </c>
      <c r="J730" s="18">
        <f>IF(A730&amp;""="","",IF(AND(F730="حضر",ISNUMBER(I730)),I730,0))</f>
        <v/>
      </c>
      <c r="K730" s="17">
        <f>IF(ISNUMBER(A730),IF(ISNUMBER(B730),HOUR(B730)*60+MINUTE(B730),0),"")</f>
        <v/>
      </c>
      <c r="L730" s="17">
        <f>IF(AND(ISNUMBER(A730),A730='الإعدادات'!$B$4),COUNTIFS($A$6:$A$1005,'الإعدادات'!$B$4,$K$6:$K$1005,"&lt;"&amp;K730)+COUNTIFS($A$6:A730,'الإعدادات'!$B$4,$K$6:K730,K730),"")</f>
        <v/>
      </c>
      <c r="M730" s="21">
        <f>IF(AND(C730&amp;""&lt;&gt;"",ISNUMBER(G730)),IF(COUNTIFS($C$6:$C$1005,C730&amp;"",$G$6:$G$1005,"&gt;"&amp;G730)=0,1,0),"")</f>
        <v/>
      </c>
      <c r="N730" s="21">
        <f>IF(AND(C730&amp;""&lt;&gt;"",F730="حضر",ISNUMBER(A730)),IF(COUNTIFS($C$6:$C$1005,C730&amp;"",$F$6:$F$1005,"حضر",$A$6:$A$1005,"&gt;"&amp;A730)=0,1,0),"")</f>
        <v/>
      </c>
    </row>
    <row r="731">
      <c r="A731" s="13" t="n"/>
      <c r="B731" s="20" t="n"/>
      <c r="C731" s="5" t="n"/>
      <c r="D731" s="5" t="n"/>
      <c r="E731" s="15" t="n"/>
      <c r="F731" s="5" t="n"/>
      <c r="G731" s="13" t="n"/>
      <c r="H731" s="6">
        <f>IF(C731&amp;""="","",IFERROR(INDEX('المرضى'!$B$6:$B$205,MATCH(C731&amp;"",'المرضى'!$A$6:$A$205,0))&amp;"","كود غير موجود"))</f>
        <v/>
      </c>
      <c r="I731" s="18">
        <f>IF(D731&amp;""="","",IFERROR(INDEX('الأسعار'!$B$6:$B$25,MATCH(D731&amp;"",'الأسعار'!$A$6:$A$25,0)),"سعر غير موجود"))</f>
        <v/>
      </c>
      <c r="J731" s="18">
        <f>IF(A731&amp;""="","",IF(AND(F731="حضر",ISNUMBER(I731)),I731,0))</f>
        <v/>
      </c>
      <c r="K731" s="17">
        <f>IF(ISNUMBER(A731),IF(ISNUMBER(B731),HOUR(B731)*60+MINUTE(B731),0),"")</f>
        <v/>
      </c>
      <c r="L731" s="17">
        <f>IF(AND(ISNUMBER(A731),A731='الإعدادات'!$B$4),COUNTIFS($A$6:$A$1005,'الإعدادات'!$B$4,$K$6:$K$1005,"&lt;"&amp;K731)+COUNTIFS($A$6:A731,'الإعدادات'!$B$4,$K$6:K731,K731),"")</f>
        <v/>
      </c>
      <c r="M731" s="21">
        <f>IF(AND(C731&amp;""&lt;&gt;"",ISNUMBER(G731)),IF(COUNTIFS($C$6:$C$1005,C731&amp;"",$G$6:$G$1005,"&gt;"&amp;G731)=0,1,0),"")</f>
        <v/>
      </c>
      <c r="N731" s="21">
        <f>IF(AND(C731&amp;""&lt;&gt;"",F731="حضر",ISNUMBER(A731)),IF(COUNTIFS($C$6:$C$1005,C731&amp;"",$F$6:$F$1005,"حضر",$A$6:$A$1005,"&gt;"&amp;A731)=0,1,0),"")</f>
        <v/>
      </c>
    </row>
    <row r="732">
      <c r="A732" s="13" t="n"/>
      <c r="B732" s="20" t="n"/>
      <c r="C732" s="5" t="n"/>
      <c r="D732" s="5" t="n"/>
      <c r="E732" s="15" t="n"/>
      <c r="F732" s="5" t="n"/>
      <c r="G732" s="13" t="n"/>
      <c r="H732" s="6">
        <f>IF(C732&amp;""="","",IFERROR(INDEX('المرضى'!$B$6:$B$205,MATCH(C732&amp;"",'المرضى'!$A$6:$A$205,0))&amp;"","كود غير موجود"))</f>
        <v/>
      </c>
      <c r="I732" s="18">
        <f>IF(D732&amp;""="","",IFERROR(INDEX('الأسعار'!$B$6:$B$25,MATCH(D732&amp;"",'الأسعار'!$A$6:$A$25,0)),"سعر غير موجود"))</f>
        <v/>
      </c>
      <c r="J732" s="18">
        <f>IF(A732&amp;""="","",IF(AND(F732="حضر",ISNUMBER(I732)),I732,0))</f>
        <v/>
      </c>
      <c r="K732" s="17">
        <f>IF(ISNUMBER(A732),IF(ISNUMBER(B732),HOUR(B732)*60+MINUTE(B732),0),"")</f>
        <v/>
      </c>
      <c r="L732" s="17">
        <f>IF(AND(ISNUMBER(A732),A732='الإعدادات'!$B$4),COUNTIFS($A$6:$A$1005,'الإعدادات'!$B$4,$K$6:$K$1005,"&lt;"&amp;K732)+COUNTIFS($A$6:A732,'الإعدادات'!$B$4,$K$6:K732,K732),"")</f>
        <v/>
      </c>
      <c r="M732" s="21">
        <f>IF(AND(C732&amp;""&lt;&gt;"",ISNUMBER(G732)),IF(COUNTIFS($C$6:$C$1005,C732&amp;"",$G$6:$G$1005,"&gt;"&amp;G732)=0,1,0),"")</f>
        <v/>
      </c>
      <c r="N732" s="21">
        <f>IF(AND(C732&amp;""&lt;&gt;"",F732="حضر",ISNUMBER(A732)),IF(COUNTIFS($C$6:$C$1005,C732&amp;"",$F$6:$F$1005,"حضر",$A$6:$A$1005,"&gt;"&amp;A732)=0,1,0),"")</f>
        <v/>
      </c>
    </row>
    <row r="733">
      <c r="A733" s="13" t="n"/>
      <c r="B733" s="20" t="n"/>
      <c r="C733" s="5" t="n"/>
      <c r="D733" s="5" t="n"/>
      <c r="E733" s="15" t="n"/>
      <c r="F733" s="5" t="n"/>
      <c r="G733" s="13" t="n"/>
      <c r="H733" s="6">
        <f>IF(C733&amp;""="","",IFERROR(INDEX('المرضى'!$B$6:$B$205,MATCH(C733&amp;"",'المرضى'!$A$6:$A$205,0))&amp;"","كود غير موجود"))</f>
        <v/>
      </c>
      <c r="I733" s="18">
        <f>IF(D733&amp;""="","",IFERROR(INDEX('الأسعار'!$B$6:$B$25,MATCH(D733&amp;"",'الأسعار'!$A$6:$A$25,0)),"سعر غير موجود"))</f>
        <v/>
      </c>
      <c r="J733" s="18">
        <f>IF(A733&amp;""="","",IF(AND(F733="حضر",ISNUMBER(I733)),I733,0))</f>
        <v/>
      </c>
      <c r="K733" s="17">
        <f>IF(ISNUMBER(A733),IF(ISNUMBER(B733),HOUR(B733)*60+MINUTE(B733),0),"")</f>
        <v/>
      </c>
      <c r="L733" s="17">
        <f>IF(AND(ISNUMBER(A733),A733='الإعدادات'!$B$4),COUNTIFS($A$6:$A$1005,'الإعدادات'!$B$4,$K$6:$K$1005,"&lt;"&amp;K733)+COUNTIFS($A$6:A733,'الإعدادات'!$B$4,$K$6:K733,K733),"")</f>
        <v/>
      </c>
      <c r="M733" s="21">
        <f>IF(AND(C733&amp;""&lt;&gt;"",ISNUMBER(G733)),IF(COUNTIFS($C$6:$C$1005,C733&amp;"",$G$6:$G$1005,"&gt;"&amp;G733)=0,1,0),"")</f>
        <v/>
      </c>
      <c r="N733" s="21">
        <f>IF(AND(C733&amp;""&lt;&gt;"",F733="حضر",ISNUMBER(A733)),IF(COUNTIFS($C$6:$C$1005,C733&amp;"",$F$6:$F$1005,"حضر",$A$6:$A$1005,"&gt;"&amp;A733)=0,1,0),"")</f>
        <v/>
      </c>
    </row>
    <row r="734">
      <c r="A734" s="13" t="n"/>
      <c r="B734" s="20" t="n"/>
      <c r="C734" s="5" t="n"/>
      <c r="D734" s="5" t="n"/>
      <c r="E734" s="15" t="n"/>
      <c r="F734" s="5" t="n"/>
      <c r="G734" s="13" t="n"/>
      <c r="H734" s="6">
        <f>IF(C734&amp;""="","",IFERROR(INDEX('المرضى'!$B$6:$B$205,MATCH(C734&amp;"",'المرضى'!$A$6:$A$205,0))&amp;"","كود غير موجود"))</f>
        <v/>
      </c>
      <c r="I734" s="18">
        <f>IF(D734&amp;""="","",IFERROR(INDEX('الأسعار'!$B$6:$B$25,MATCH(D734&amp;"",'الأسعار'!$A$6:$A$25,0)),"سعر غير موجود"))</f>
        <v/>
      </c>
      <c r="J734" s="18">
        <f>IF(A734&amp;""="","",IF(AND(F734="حضر",ISNUMBER(I734)),I734,0))</f>
        <v/>
      </c>
      <c r="K734" s="17">
        <f>IF(ISNUMBER(A734),IF(ISNUMBER(B734),HOUR(B734)*60+MINUTE(B734),0),"")</f>
        <v/>
      </c>
      <c r="L734" s="17">
        <f>IF(AND(ISNUMBER(A734),A734='الإعدادات'!$B$4),COUNTIFS($A$6:$A$1005,'الإعدادات'!$B$4,$K$6:$K$1005,"&lt;"&amp;K734)+COUNTIFS($A$6:A734,'الإعدادات'!$B$4,$K$6:K734,K734),"")</f>
        <v/>
      </c>
      <c r="M734" s="21">
        <f>IF(AND(C734&amp;""&lt;&gt;"",ISNUMBER(G734)),IF(COUNTIFS($C$6:$C$1005,C734&amp;"",$G$6:$G$1005,"&gt;"&amp;G734)=0,1,0),"")</f>
        <v/>
      </c>
      <c r="N734" s="21">
        <f>IF(AND(C734&amp;""&lt;&gt;"",F734="حضر",ISNUMBER(A734)),IF(COUNTIFS($C$6:$C$1005,C734&amp;"",$F$6:$F$1005,"حضر",$A$6:$A$1005,"&gt;"&amp;A734)=0,1,0),"")</f>
        <v/>
      </c>
    </row>
    <row r="735">
      <c r="A735" s="13" t="n"/>
      <c r="B735" s="20" t="n"/>
      <c r="C735" s="5" t="n"/>
      <c r="D735" s="5" t="n"/>
      <c r="E735" s="15" t="n"/>
      <c r="F735" s="5" t="n"/>
      <c r="G735" s="13" t="n"/>
      <c r="H735" s="6">
        <f>IF(C735&amp;""="","",IFERROR(INDEX('المرضى'!$B$6:$B$205,MATCH(C735&amp;"",'المرضى'!$A$6:$A$205,0))&amp;"","كود غير موجود"))</f>
        <v/>
      </c>
      <c r="I735" s="18">
        <f>IF(D735&amp;""="","",IFERROR(INDEX('الأسعار'!$B$6:$B$25,MATCH(D735&amp;"",'الأسعار'!$A$6:$A$25,0)),"سعر غير موجود"))</f>
        <v/>
      </c>
      <c r="J735" s="18">
        <f>IF(A735&amp;""="","",IF(AND(F735="حضر",ISNUMBER(I735)),I735,0))</f>
        <v/>
      </c>
      <c r="K735" s="17">
        <f>IF(ISNUMBER(A735),IF(ISNUMBER(B735),HOUR(B735)*60+MINUTE(B735),0),"")</f>
        <v/>
      </c>
      <c r="L735" s="17">
        <f>IF(AND(ISNUMBER(A735),A735='الإعدادات'!$B$4),COUNTIFS($A$6:$A$1005,'الإعدادات'!$B$4,$K$6:$K$1005,"&lt;"&amp;K735)+COUNTIFS($A$6:A735,'الإعدادات'!$B$4,$K$6:K735,K735),"")</f>
        <v/>
      </c>
      <c r="M735" s="21">
        <f>IF(AND(C735&amp;""&lt;&gt;"",ISNUMBER(G735)),IF(COUNTIFS($C$6:$C$1005,C735&amp;"",$G$6:$G$1005,"&gt;"&amp;G735)=0,1,0),"")</f>
        <v/>
      </c>
      <c r="N735" s="21">
        <f>IF(AND(C735&amp;""&lt;&gt;"",F735="حضر",ISNUMBER(A735)),IF(COUNTIFS($C$6:$C$1005,C735&amp;"",$F$6:$F$1005,"حضر",$A$6:$A$1005,"&gt;"&amp;A735)=0,1,0),"")</f>
        <v/>
      </c>
    </row>
    <row r="736">
      <c r="A736" s="13" t="n"/>
      <c r="B736" s="20" t="n"/>
      <c r="C736" s="5" t="n"/>
      <c r="D736" s="5" t="n"/>
      <c r="E736" s="15" t="n"/>
      <c r="F736" s="5" t="n"/>
      <c r="G736" s="13" t="n"/>
      <c r="H736" s="6">
        <f>IF(C736&amp;""="","",IFERROR(INDEX('المرضى'!$B$6:$B$205,MATCH(C736&amp;"",'المرضى'!$A$6:$A$205,0))&amp;"","كود غير موجود"))</f>
        <v/>
      </c>
      <c r="I736" s="18">
        <f>IF(D736&amp;""="","",IFERROR(INDEX('الأسعار'!$B$6:$B$25,MATCH(D736&amp;"",'الأسعار'!$A$6:$A$25,0)),"سعر غير موجود"))</f>
        <v/>
      </c>
      <c r="J736" s="18">
        <f>IF(A736&amp;""="","",IF(AND(F736="حضر",ISNUMBER(I736)),I736,0))</f>
        <v/>
      </c>
      <c r="K736" s="17">
        <f>IF(ISNUMBER(A736),IF(ISNUMBER(B736),HOUR(B736)*60+MINUTE(B736),0),"")</f>
        <v/>
      </c>
      <c r="L736" s="17">
        <f>IF(AND(ISNUMBER(A736),A736='الإعدادات'!$B$4),COUNTIFS($A$6:$A$1005,'الإعدادات'!$B$4,$K$6:$K$1005,"&lt;"&amp;K736)+COUNTIFS($A$6:A736,'الإعدادات'!$B$4,$K$6:K736,K736),"")</f>
        <v/>
      </c>
      <c r="M736" s="21">
        <f>IF(AND(C736&amp;""&lt;&gt;"",ISNUMBER(G736)),IF(COUNTIFS($C$6:$C$1005,C736&amp;"",$G$6:$G$1005,"&gt;"&amp;G736)=0,1,0),"")</f>
        <v/>
      </c>
      <c r="N736" s="21">
        <f>IF(AND(C736&amp;""&lt;&gt;"",F736="حضر",ISNUMBER(A736)),IF(COUNTIFS($C$6:$C$1005,C736&amp;"",$F$6:$F$1005,"حضر",$A$6:$A$1005,"&gt;"&amp;A736)=0,1,0),"")</f>
        <v/>
      </c>
    </row>
    <row r="737">
      <c r="A737" s="13" t="n"/>
      <c r="B737" s="20" t="n"/>
      <c r="C737" s="5" t="n"/>
      <c r="D737" s="5" t="n"/>
      <c r="E737" s="15" t="n"/>
      <c r="F737" s="5" t="n"/>
      <c r="G737" s="13" t="n"/>
      <c r="H737" s="6">
        <f>IF(C737&amp;""="","",IFERROR(INDEX('المرضى'!$B$6:$B$205,MATCH(C737&amp;"",'المرضى'!$A$6:$A$205,0))&amp;"","كود غير موجود"))</f>
        <v/>
      </c>
      <c r="I737" s="18">
        <f>IF(D737&amp;""="","",IFERROR(INDEX('الأسعار'!$B$6:$B$25,MATCH(D737&amp;"",'الأسعار'!$A$6:$A$25,0)),"سعر غير موجود"))</f>
        <v/>
      </c>
      <c r="J737" s="18">
        <f>IF(A737&amp;""="","",IF(AND(F737="حضر",ISNUMBER(I737)),I737,0))</f>
        <v/>
      </c>
      <c r="K737" s="17">
        <f>IF(ISNUMBER(A737),IF(ISNUMBER(B737),HOUR(B737)*60+MINUTE(B737),0),"")</f>
        <v/>
      </c>
      <c r="L737" s="17">
        <f>IF(AND(ISNUMBER(A737),A737='الإعدادات'!$B$4),COUNTIFS($A$6:$A$1005,'الإعدادات'!$B$4,$K$6:$K$1005,"&lt;"&amp;K737)+COUNTIFS($A$6:A737,'الإعدادات'!$B$4,$K$6:K737,K737),"")</f>
        <v/>
      </c>
      <c r="M737" s="21">
        <f>IF(AND(C737&amp;""&lt;&gt;"",ISNUMBER(G737)),IF(COUNTIFS($C$6:$C$1005,C737&amp;"",$G$6:$G$1005,"&gt;"&amp;G737)=0,1,0),"")</f>
        <v/>
      </c>
      <c r="N737" s="21">
        <f>IF(AND(C737&amp;""&lt;&gt;"",F737="حضر",ISNUMBER(A737)),IF(COUNTIFS($C$6:$C$1005,C737&amp;"",$F$6:$F$1005,"حضر",$A$6:$A$1005,"&gt;"&amp;A737)=0,1,0),"")</f>
        <v/>
      </c>
    </row>
    <row r="738">
      <c r="A738" s="13" t="n"/>
      <c r="B738" s="20" t="n"/>
      <c r="C738" s="5" t="n"/>
      <c r="D738" s="5" t="n"/>
      <c r="E738" s="15" t="n"/>
      <c r="F738" s="5" t="n"/>
      <c r="G738" s="13" t="n"/>
      <c r="H738" s="6">
        <f>IF(C738&amp;""="","",IFERROR(INDEX('المرضى'!$B$6:$B$205,MATCH(C738&amp;"",'المرضى'!$A$6:$A$205,0))&amp;"","كود غير موجود"))</f>
        <v/>
      </c>
      <c r="I738" s="18">
        <f>IF(D738&amp;""="","",IFERROR(INDEX('الأسعار'!$B$6:$B$25,MATCH(D738&amp;"",'الأسعار'!$A$6:$A$25,0)),"سعر غير موجود"))</f>
        <v/>
      </c>
      <c r="J738" s="18">
        <f>IF(A738&amp;""="","",IF(AND(F738="حضر",ISNUMBER(I738)),I738,0))</f>
        <v/>
      </c>
      <c r="K738" s="17">
        <f>IF(ISNUMBER(A738),IF(ISNUMBER(B738),HOUR(B738)*60+MINUTE(B738),0),"")</f>
        <v/>
      </c>
      <c r="L738" s="17">
        <f>IF(AND(ISNUMBER(A738),A738='الإعدادات'!$B$4),COUNTIFS($A$6:$A$1005,'الإعدادات'!$B$4,$K$6:$K$1005,"&lt;"&amp;K738)+COUNTIFS($A$6:A738,'الإعدادات'!$B$4,$K$6:K738,K738),"")</f>
        <v/>
      </c>
      <c r="M738" s="21">
        <f>IF(AND(C738&amp;""&lt;&gt;"",ISNUMBER(G738)),IF(COUNTIFS($C$6:$C$1005,C738&amp;"",$G$6:$G$1005,"&gt;"&amp;G738)=0,1,0),"")</f>
        <v/>
      </c>
      <c r="N738" s="21">
        <f>IF(AND(C738&amp;""&lt;&gt;"",F738="حضر",ISNUMBER(A738)),IF(COUNTIFS($C$6:$C$1005,C738&amp;"",$F$6:$F$1005,"حضر",$A$6:$A$1005,"&gt;"&amp;A738)=0,1,0),"")</f>
        <v/>
      </c>
    </row>
    <row r="739">
      <c r="A739" s="13" t="n"/>
      <c r="B739" s="20" t="n"/>
      <c r="C739" s="5" t="n"/>
      <c r="D739" s="5" t="n"/>
      <c r="E739" s="15" t="n"/>
      <c r="F739" s="5" t="n"/>
      <c r="G739" s="13" t="n"/>
      <c r="H739" s="6">
        <f>IF(C739&amp;""="","",IFERROR(INDEX('المرضى'!$B$6:$B$205,MATCH(C739&amp;"",'المرضى'!$A$6:$A$205,0))&amp;"","كود غير موجود"))</f>
        <v/>
      </c>
      <c r="I739" s="18">
        <f>IF(D739&amp;""="","",IFERROR(INDEX('الأسعار'!$B$6:$B$25,MATCH(D739&amp;"",'الأسعار'!$A$6:$A$25,0)),"سعر غير موجود"))</f>
        <v/>
      </c>
      <c r="J739" s="18">
        <f>IF(A739&amp;""="","",IF(AND(F739="حضر",ISNUMBER(I739)),I739,0))</f>
        <v/>
      </c>
      <c r="K739" s="17">
        <f>IF(ISNUMBER(A739),IF(ISNUMBER(B739),HOUR(B739)*60+MINUTE(B739),0),"")</f>
        <v/>
      </c>
      <c r="L739" s="17">
        <f>IF(AND(ISNUMBER(A739),A739='الإعدادات'!$B$4),COUNTIFS($A$6:$A$1005,'الإعدادات'!$B$4,$K$6:$K$1005,"&lt;"&amp;K739)+COUNTIFS($A$6:A739,'الإعدادات'!$B$4,$K$6:K739,K739),"")</f>
        <v/>
      </c>
      <c r="M739" s="21">
        <f>IF(AND(C739&amp;""&lt;&gt;"",ISNUMBER(G739)),IF(COUNTIFS($C$6:$C$1005,C739&amp;"",$G$6:$G$1005,"&gt;"&amp;G739)=0,1,0),"")</f>
        <v/>
      </c>
      <c r="N739" s="21">
        <f>IF(AND(C739&amp;""&lt;&gt;"",F739="حضر",ISNUMBER(A739)),IF(COUNTIFS($C$6:$C$1005,C739&amp;"",$F$6:$F$1005,"حضر",$A$6:$A$1005,"&gt;"&amp;A739)=0,1,0),"")</f>
        <v/>
      </c>
    </row>
    <row r="740">
      <c r="A740" s="13" t="n"/>
      <c r="B740" s="20" t="n"/>
      <c r="C740" s="5" t="n"/>
      <c r="D740" s="5" t="n"/>
      <c r="E740" s="15" t="n"/>
      <c r="F740" s="5" t="n"/>
      <c r="G740" s="13" t="n"/>
      <c r="H740" s="6">
        <f>IF(C740&amp;""="","",IFERROR(INDEX('المرضى'!$B$6:$B$205,MATCH(C740&amp;"",'المرضى'!$A$6:$A$205,0))&amp;"","كود غير موجود"))</f>
        <v/>
      </c>
      <c r="I740" s="18">
        <f>IF(D740&amp;""="","",IFERROR(INDEX('الأسعار'!$B$6:$B$25,MATCH(D740&amp;"",'الأسعار'!$A$6:$A$25,0)),"سعر غير موجود"))</f>
        <v/>
      </c>
      <c r="J740" s="18">
        <f>IF(A740&amp;""="","",IF(AND(F740="حضر",ISNUMBER(I740)),I740,0))</f>
        <v/>
      </c>
      <c r="K740" s="17">
        <f>IF(ISNUMBER(A740),IF(ISNUMBER(B740),HOUR(B740)*60+MINUTE(B740),0),"")</f>
        <v/>
      </c>
      <c r="L740" s="17">
        <f>IF(AND(ISNUMBER(A740),A740='الإعدادات'!$B$4),COUNTIFS($A$6:$A$1005,'الإعدادات'!$B$4,$K$6:$K$1005,"&lt;"&amp;K740)+COUNTIFS($A$6:A740,'الإعدادات'!$B$4,$K$6:K740,K740),"")</f>
        <v/>
      </c>
      <c r="M740" s="21">
        <f>IF(AND(C740&amp;""&lt;&gt;"",ISNUMBER(G740)),IF(COUNTIFS($C$6:$C$1005,C740&amp;"",$G$6:$G$1005,"&gt;"&amp;G740)=0,1,0),"")</f>
        <v/>
      </c>
      <c r="N740" s="21">
        <f>IF(AND(C740&amp;""&lt;&gt;"",F740="حضر",ISNUMBER(A740)),IF(COUNTIFS($C$6:$C$1005,C740&amp;"",$F$6:$F$1005,"حضر",$A$6:$A$1005,"&gt;"&amp;A740)=0,1,0),"")</f>
        <v/>
      </c>
    </row>
    <row r="741">
      <c r="A741" s="13" t="n"/>
      <c r="B741" s="20" t="n"/>
      <c r="C741" s="5" t="n"/>
      <c r="D741" s="5" t="n"/>
      <c r="E741" s="15" t="n"/>
      <c r="F741" s="5" t="n"/>
      <c r="G741" s="13" t="n"/>
      <c r="H741" s="6">
        <f>IF(C741&amp;""="","",IFERROR(INDEX('المرضى'!$B$6:$B$205,MATCH(C741&amp;"",'المرضى'!$A$6:$A$205,0))&amp;"","كود غير موجود"))</f>
        <v/>
      </c>
      <c r="I741" s="18">
        <f>IF(D741&amp;""="","",IFERROR(INDEX('الأسعار'!$B$6:$B$25,MATCH(D741&amp;"",'الأسعار'!$A$6:$A$25,0)),"سعر غير موجود"))</f>
        <v/>
      </c>
      <c r="J741" s="18">
        <f>IF(A741&amp;""="","",IF(AND(F741="حضر",ISNUMBER(I741)),I741,0))</f>
        <v/>
      </c>
      <c r="K741" s="17">
        <f>IF(ISNUMBER(A741),IF(ISNUMBER(B741),HOUR(B741)*60+MINUTE(B741),0),"")</f>
        <v/>
      </c>
      <c r="L741" s="17">
        <f>IF(AND(ISNUMBER(A741),A741='الإعدادات'!$B$4),COUNTIFS($A$6:$A$1005,'الإعدادات'!$B$4,$K$6:$K$1005,"&lt;"&amp;K741)+COUNTIFS($A$6:A741,'الإعدادات'!$B$4,$K$6:K741,K741),"")</f>
        <v/>
      </c>
      <c r="M741" s="21">
        <f>IF(AND(C741&amp;""&lt;&gt;"",ISNUMBER(G741)),IF(COUNTIFS($C$6:$C$1005,C741&amp;"",$G$6:$G$1005,"&gt;"&amp;G741)=0,1,0),"")</f>
        <v/>
      </c>
      <c r="N741" s="21">
        <f>IF(AND(C741&amp;""&lt;&gt;"",F741="حضر",ISNUMBER(A741)),IF(COUNTIFS($C$6:$C$1005,C741&amp;"",$F$6:$F$1005,"حضر",$A$6:$A$1005,"&gt;"&amp;A741)=0,1,0),"")</f>
        <v/>
      </c>
    </row>
    <row r="742">
      <c r="A742" s="13" t="n"/>
      <c r="B742" s="20" t="n"/>
      <c r="C742" s="5" t="n"/>
      <c r="D742" s="5" t="n"/>
      <c r="E742" s="15" t="n"/>
      <c r="F742" s="5" t="n"/>
      <c r="G742" s="13" t="n"/>
      <c r="H742" s="6">
        <f>IF(C742&amp;""="","",IFERROR(INDEX('المرضى'!$B$6:$B$205,MATCH(C742&amp;"",'المرضى'!$A$6:$A$205,0))&amp;"","كود غير موجود"))</f>
        <v/>
      </c>
      <c r="I742" s="18">
        <f>IF(D742&amp;""="","",IFERROR(INDEX('الأسعار'!$B$6:$B$25,MATCH(D742&amp;"",'الأسعار'!$A$6:$A$25,0)),"سعر غير موجود"))</f>
        <v/>
      </c>
      <c r="J742" s="18">
        <f>IF(A742&amp;""="","",IF(AND(F742="حضر",ISNUMBER(I742)),I742,0))</f>
        <v/>
      </c>
      <c r="K742" s="17">
        <f>IF(ISNUMBER(A742),IF(ISNUMBER(B742),HOUR(B742)*60+MINUTE(B742),0),"")</f>
        <v/>
      </c>
      <c r="L742" s="17">
        <f>IF(AND(ISNUMBER(A742),A742='الإعدادات'!$B$4),COUNTIFS($A$6:$A$1005,'الإعدادات'!$B$4,$K$6:$K$1005,"&lt;"&amp;K742)+COUNTIFS($A$6:A742,'الإعدادات'!$B$4,$K$6:K742,K742),"")</f>
        <v/>
      </c>
      <c r="M742" s="21">
        <f>IF(AND(C742&amp;""&lt;&gt;"",ISNUMBER(G742)),IF(COUNTIFS($C$6:$C$1005,C742&amp;"",$G$6:$G$1005,"&gt;"&amp;G742)=0,1,0),"")</f>
        <v/>
      </c>
      <c r="N742" s="21">
        <f>IF(AND(C742&amp;""&lt;&gt;"",F742="حضر",ISNUMBER(A742)),IF(COUNTIFS($C$6:$C$1005,C742&amp;"",$F$6:$F$1005,"حضر",$A$6:$A$1005,"&gt;"&amp;A742)=0,1,0),"")</f>
        <v/>
      </c>
    </row>
    <row r="743">
      <c r="A743" s="13" t="n"/>
      <c r="B743" s="20" t="n"/>
      <c r="C743" s="5" t="n"/>
      <c r="D743" s="5" t="n"/>
      <c r="E743" s="15" t="n"/>
      <c r="F743" s="5" t="n"/>
      <c r="G743" s="13" t="n"/>
      <c r="H743" s="6">
        <f>IF(C743&amp;""="","",IFERROR(INDEX('المرضى'!$B$6:$B$205,MATCH(C743&amp;"",'المرضى'!$A$6:$A$205,0))&amp;"","كود غير موجود"))</f>
        <v/>
      </c>
      <c r="I743" s="18">
        <f>IF(D743&amp;""="","",IFERROR(INDEX('الأسعار'!$B$6:$B$25,MATCH(D743&amp;"",'الأسعار'!$A$6:$A$25,0)),"سعر غير موجود"))</f>
        <v/>
      </c>
      <c r="J743" s="18">
        <f>IF(A743&amp;""="","",IF(AND(F743="حضر",ISNUMBER(I743)),I743,0))</f>
        <v/>
      </c>
      <c r="K743" s="17">
        <f>IF(ISNUMBER(A743),IF(ISNUMBER(B743),HOUR(B743)*60+MINUTE(B743),0),"")</f>
        <v/>
      </c>
      <c r="L743" s="17">
        <f>IF(AND(ISNUMBER(A743),A743='الإعدادات'!$B$4),COUNTIFS($A$6:$A$1005,'الإعدادات'!$B$4,$K$6:$K$1005,"&lt;"&amp;K743)+COUNTIFS($A$6:A743,'الإعدادات'!$B$4,$K$6:K743,K743),"")</f>
        <v/>
      </c>
      <c r="M743" s="21">
        <f>IF(AND(C743&amp;""&lt;&gt;"",ISNUMBER(G743)),IF(COUNTIFS($C$6:$C$1005,C743&amp;"",$G$6:$G$1005,"&gt;"&amp;G743)=0,1,0),"")</f>
        <v/>
      </c>
      <c r="N743" s="21">
        <f>IF(AND(C743&amp;""&lt;&gt;"",F743="حضر",ISNUMBER(A743)),IF(COUNTIFS($C$6:$C$1005,C743&amp;"",$F$6:$F$1005,"حضر",$A$6:$A$1005,"&gt;"&amp;A743)=0,1,0),"")</f>
        <v/>
      </c>
    </row>
    <row r="744">
      <c r="A744" s="13" t="n"/>
      <c r="B744" s="20" t="n"/>
      <c r="C744" s="5" t="n"/>
      <c r="D744" s="5" t="n"/>
      <c r="E744" s="15" t="n"/>
      <c r="F744" s="5" t="n"/>
      <c r="G744" s="13" t="n"/>
      <c r="H744" s="6">
        <f>IF(C744&amp;""="","",IFERROR(INDEX('المرضى'!$B$6:$B$205,MATCH(C744&amp;"",'المرضى'!$A$6:$A$205,0))&amp;"","كود غير موجود"))</f>
        <v/>
      </c>
      <c r="I744" s="18">
        <f>IF(D744&amp;""="","",IFERROR(INDEX('الأسعار'!$B$6:$B$25,MATCH(D744&amp;"",'الأسعار'!$A$6:$A$25,0)),"سعر غير موجود"))</f>
        <v/>
      </c>
      <c r="J744" s="18">
        <f>IF(A744&amp;""="","",IF(AND(F744="حضر",ISNUMBER(I744)),I744,0))</f>
        <v/>
      </c>
      <c r="K744" s="17">
        <f>IF(ISNUMBER(A744),IF(ISNUMBER(B744),HOUR(B744)*60+MINUTE(B744),0),"")</f>
        <v/>
      </c>
      <c r="L744" s="17">
        <f>IF(AND(ISNUMBER(A744),A744='الإعدادات'!$B$4),COUNTIFS($A$6:$A$1005,'الإعدادات'!$B$4,$K$6:$K$1005,"&lt;"&amp;K744)+COUNTIFS($A$6:A744,'الإعدادات'!$B$4,$K$6:K744,K744),"")</f>
        <v/>
      </c>
      <c r="M744" s="21">
        <f>IF(AND(C744&amp;""&lt;&gt;"",ISNUMBER(G744)),IF(COUNTIFS($C$6:$C$1005,C744&amp;"",$G$6:$G$1005,"&gt;"&amp;G744)=0,1,0),"")</f>
        <v/>
      </c>
      <c r="N744" s="21">
        <f>IF(AND(C744&amp;""&lt;&gt;"",F744="حضر",ISNUMBER(A744)),IF(COUNTIFS($C$6:$C$1005,C744&amp;"",$F$6:$F$1005,"حضر",$A$6:$A$1005,"&gt;"&amp;A744)=0,1,0),"")</f>
        <v/>
      </c>
    </row>
    <row r="745">
      <c r="A745" s="13" t="n"/>
      <c r="B745" s="20" t="n"/>
      <c r="C745" s="5" t="n"/>
      <c r="D745" s="5" t="n"/>
      <c r="E745" s="15" t="n"/>
      <c r="F745" s="5" t="n"/>
      <c r="G745" s="13" t="n"/>
      <c r="H745" s="6">
        <f>IF(C745&amp;""="","",IFERROR(INDEX('المرضى'!$B$6:$B$205,MATCH(C745&amp;"",'المرضى'!$A$6:$A$205,0))&amp;"","كود غير موجود"))</f>
        <v/>
      </c>
      <c r="I745" s="18">
        <f>IF(D745&amp;""="","",IFERROR(INDEX('الأسعار'!$B$6:$B$25,MATCH(D745&amp;"",'الأسعار'!$A$6:$A$25,0)),"سعر غير موجود"))</f>
        <v/>
      </c>
      <c r="J745" s="18">
        <f>IF(A745&amp;""="","",IF(AND(F745="حضر",ISNUMBER(I745)),I745,0))</f>
        <v/>
      </c>
      <c r="K745" s="17">
        <f>IF(ISNUMBER(A745),IF(ISNUMBER(B745),HOUR(B745)*60+MINUTE(B745),0),"")</f>
        <v/>
      </c>
      <c r="L745" s="17">
        <f>IF(AND(ISNUMBER(A745),A745='الإعدادات'!$B$4),COUNTIFS($A$6:$A$1005,'الإعدادات'!$B$4,$K$6:$K$1005,"&lt;"&amp;K745)+COUNTIFS($A$6:A745,'الإعدادات'!$B$4,$K$6:K745,K745),"")</f>
        <v/>
      </c>
      <c r="M745" s="21">
        <f>IF(AND(C745&amp;""&lt;&gt;"",ISNUMBER(G745)),IF(COUNTIFS($C$6:$C$1005,C745&amp;"",$G$6:$G$1005,"&gt;"&amp;G745)=0,1,0),"")</f>
        <v/>
      </c>
      <c r="N745" s="21">
        <f>IF(AND(C745&amp;""&lt;&gt;"",F745="حضر",ISNUMBER(A745)),IF(COUNTIFS($C$6:$C$1005,C745&amp;"",$F$6:$F$1005,"حضر",$A$6:$A$1005,"&gt;"&amp;A745)=0,1,0),"")</f>
        <v/>
      </c>
    </row>
    <row r="746">
      <c r="A746" s="13" t="n"/>
      <c r="B746" s="20" t="n"/>
      <c r="C746" s="5" t="n"/>
      <c r="D746" s="5" t="n"/>
      <c r="E746" s="15" t="n"/>
      <c r="F746" s="5" t="n"/>
      <c r="G746" s="13" t="n"/>
      <c r="H746" s="6">
        <f>IF(C746&amp;""="","",IFERROR(INDEX('المرضى'!$B$6:$B$205,MATCH(C746&amp;"",'المرضى'!$A$6:$A$205,0))&amp;"","كود غير موجود"))</f>
        <v/>
      </c>
      <c r="I746" s="18">
        <f>IF(D746&amp;""="","",IFERROR(INDEX('الأسعار'!$B$6:$B$25,MATCH(D746&amp;"",'الأسعار'!$A$6:$A$25,0)),"سعر غير موجود"))</f>
        <v/>
      </c>
      <c r="J746" s="18">
        <f>IF(A746&amp;""="","",IF(AND(F746="حضر",ISNUMBER(I746)),I746,0))</f>
        <v/>
      </c>
      <c r="K746" s="17">
        <f>IF(ISNUMBER(A746),IF(ISNUMBER(B746),HOUR(B746)*60+MINUTE(B746),0),"")</f>
        <v/>
      </c>
      <c r="L746" s="17">
        <f>IF(AND(ISNUMBER(A746),A746='الإعدادات'!$B$4),COUNTIFS($A$6:$A$1005,'الإعدادات'!$B$4,$K$6:$K$1005,"&lt;"&amp;K746)+COUNTIFS($A$6:A746,'الإعدادات'!$B$4,$K$6:K746,K746),"")</f>
        <v/>
      </c>
      <c r="M746" s="21">
        <f>IF(AND(C746&amp;""&lt;&gt;"",ISNUMBER(G746)),IF(COUNTIFS($C$6:$C$1005,C746&amp;"",$G$6:$G$1005,"&gt;"&amp;G746)=0,1,0),"")</f>
        <v/>
      </c>
      <c r="N746" s="21">
        <f>IF(AND(C746&amp;""&lt;&gt;"",F746="حضر",ISNUMBER(A746)),IF(COUNTIFS($C$6:$C$1005,C746&amp;"",$F$6:$F$1005,"حضر",$A$6:$A$1005,"&gt;"&amp;A746)=0,1,0),"")</f>
        <v/>
      </c>
    </row>
    <row r="747">
      <c r="A747" s="13" t="n"/>
      <c r="B747" s="20" t="n"/>
      <c r="C747" s="5" t="n"/>
      <c r="D747" s="5" t="n"/>
      <c r="E747" s="15" t="n"/>
      <c r="F747" s="5" t="n"/>
      <c r="G747" s="13" t="n"/>
      <c r="H747" s="6">
        <f>IF(C747&amp;""="","",IFERROR(INDEX('المرضى'!$B$6:$B$205,MATCH(C747&amp;"",'المرضى'!$A$6:$A$205,0))&amp;"","كود غير موجود"))</f>
        <v/>
      </c>
      <c r="I747" s="18">
        <f>IF(D747&amp;""="","",IFERROR(INDEX('الأسعار'!$B$6:$B$25,MATCH(D747&amp;"",'الأسعار'!$A$6:$A$25,0)),"سعر غير موجود"))</f>
        <v/>
      </c>
      <c r="J747" s="18">
        <f>IF(A747&amp;""="","",IF(AND(F747="حضر",ISNUMBER(I747)),I747,0))</f>
        <v/>
      </c>
      <c r="K747" s="17">
        <f>IF(ISNUMBER(A747),IF(ISNUMBER(B747),HOUR(B747)*60+MINUTE(B747),0),"")</f>
        <v/>
      </c>
      <c r="L747" s="17">
        <f>IF(AND(ISNUMBER(A747),A747='الإعدادات'!$B$4),COUNTIFS($A$6:$A$1005,'الإعدادات'!$B$4,$K$6:$K$1005,"&lt;"&amp;K747)+COUNTIFS($A$6:A747,'الإعدادات'!$B$4,$K$6:K747,K747),"")</f>
        <v/>
      </c>
      <c r="M747" s="21">
        <f>IF(AND(C747&amp;""&lt;&gt;"",ISNUMBER(G747)),IF(COUNTIFS($C$6:$C$1005,C747&amp;"",$G$6:$G$1005,"&gt;"&amp;G747)=0,1,0),"")</f>
        <v/>
      </c>
      <c r="N747" s="21">
        <f>IF(AND(C747&amp;""&lt;&gt;"",F747="حضر",ISNUMBER(A747)),IF(COUNTIFS($C$6:$C$1005,C747&amp;"",$F$6:$F$1005,"حضر",$A$6:$A$1005,"&gt;"&amp;A747)=0,1,0),"")</f>
        <v/>
      </c>
    </row>
    <row r="748">
      <c r="A748" s="13" t="n"/>
      <c r="B748" s="20" t="n"/>
      <c r="C748" s="5" t="n"/>
      <c r="D748" s="5" t="n"/>
      <c r="E748" s="15" t="n"/>
      <c r="F748" s="5" t="n"/>
      <c r="G748" s="13" t="n"/>
      <c r="H748" s="6">
        <f>IF(C748&amp;""="","",IFERROR(INDEX('المرضى'!$B$6:$B$205,MATCH(C748&amp;"",'المرضى'!$A$6:$A$205,0))&amp;"","كود غير موجود"))</f>
        <v/>
      </c>
      <c r="I748" s="18">
        <f>IF(D748&amp;""="","",IFERROR(INDEX('الأسعار'!$B$6:$B$25,MATCH(D748&amp;"",'الأسعار'!$A$6:$A$25,0)),"سعر غير موجود"))</f>
        <v/>
      </c>
      <c r="J748" s="18">
        <f>IF(A748&amp;""="","",IF(AND(F748="حضر",ISNUMBER(I748)),I748,0))</f>
        <v/>
      </c>
      <c r="K748" s="17">
        <f>IF(ISNUMBER(A748),IF(ISNUMBER(B748),HOUR(B748)*60+MINUTE(B748),0),"")</f>
        <v/>
      </c>
      <c r="L748" s="17">
        <f>IF(AND(ISNUMBER(A748),A748='الإعدادات'!$B$4),COUNTIFS($A$6:$A$1005,'الإعدادات'!$B$4,$K$6:$K$1005,"&lt;"&amp;K748)+COUNTIFS($A$6:A748,'الإعدادات'!$B$4,$K$6:K748,K748),"")</f>
        <v/>
      </c>
      <c r="M748" s="21">
        <f>IF(AND(C748&amp;""&lt;&gt;"",ISNUMBER(G748)),IF(COUNTIFS($C$6:$C$1005,C748&amp;"",$G$6:$G$1005,"&gt;"&amp;G748)=0,1,0),"")</f>
        <v/>
      </c>
      <c r="N748" s="21">
        <f>IF(AND(C748&amp;""&lt;&gt;"",F748="حضر",ISNUMBER(A748)),IF(COUNTIFS($C$6:$C$1005,C748&amp;"",$F$6:$F$1005,"حضر",$A$6:$A$1005,"&gt;"&amp;A748)=0,1,0),"")</f>
        <v/>
      </c>
    </row>
    <row r="749">
      <c r="A749" s="13" t="n"/>
      <c r="B749" s="20" t="n"/>
      <c r="C749" s="5" t="n"/>
      <c r="D749" s="5" t="n"/>
      <c r="E749" s="15" t="n"/>
      <c r="F749" s="5" t="n"/>
      <c r="G749" s="13" t="n"/>
      <c r="H749" s="6">
        <f>IF(C749&amp;""="","",IFERROR(INDEX('المرضى'!$B$6:$B$205,MATCH(C749&amp;"",'المرضى'!$A$6:$A$205,0))&amp;"","كود غير موجود"))</f>
        <v/>
      </c>
      <c r="I749" s="18">
        <f>IF(D749&amp;""="","",IFERROR(INDEX('الأسعار'!$B$6:$B$25,MATCH(D749&amp;"",'الأسعار'!$A$6:$A$25,0)),"سعر غير موجود"))</f>
        <v/>
      </c>
      <c r="J749" s="18">
        <f>IF(A749&amp;""="","",IF(AND(F749="حضر",ISNUMBER(I749)),I749,0))</f>
        <v/>
      </c>
      <c r="K749" s="17">
        <f>IF(ISNUMBER(A749),IF(ISNUMBER(B749),HOUR(B749)*60+MINUTE(B749),0),"")</f>
        <v/>
      </c>
      <c r="L749" s="17">
        <f>IF(AND(ISNUMBER(A749),A749='الإعدادات'!$B$4),COUNTIFS($A$6:$A$1005,'الإعدادات'!$B$4,$K$6:$K$1005,"&lt;"&amp;K749)+COUNTIFS($A$6:A749,'الإعدادات'!$B$4,$K$6:K749,K749),"")</f>
        <v/>
      </c>
      <c r="M749" s="21">
        <f>IF(AND(C749&amp;""&lt;&gt;"",ISNUMBER(G749)),IF(COUNTIFS($C$6:$C$1005,C749&amp;"",$G$6:$G$1005,"&gt;"&amp;G749)=0,1,0),"")</f>
        <v/>
      </c>
      <c r="N749" s="21">
        <f>IF(AND(C749&amp;""&lt;&gt;"",F749="حضر",ISNUMBER(A749)),IF(COUNTIFS($C$6:$C$1005,C749&amp;"",$F$6:$F$1005,"حضر",$A$6:$A$1005,"&gt;"&amp;A749)=0,1,0),"")</f>
        <v/>
      </c>
    </row>
    <row r="750">
      <c r="A750" s="13" t="n"/>
      <c r="B750" s="20" t="n"/>
      <c r="C750" s="5" t="n"/>
      <c r="D750" s="5" t="n"/>
      <c r="E750" s="15" t="n"/>
      <c r="F750" s="5" t="n"/>
      <c r="G750" s="13" t="n"/>
      <c r="H750" s="6">
        <f>IF(C750&amp;""="","",IFERROR(INDEX('المرضى'!$B$6:$B$205,MATCH(C750&amp;"",'المرضى'!$A$6:$A$205,0))&amp;"","كود غير موجود"))</f>
        <v/>
      </c>
      <c r="I750" s="18">
        <f>IF(D750&amp;""="","",IFERROR(INDEX('الأسعار'!$B$6:$B$25,MATCH(D750&amp;"",'الأسعار'!$A$6:$A$25,0)),"سعر غير موجود"))</f>
        <v/>
      </c>
      <c r="J750" s="18">
        <f>IF(A750&amp;""="","",IF(AND(F750="حضر",ISNUMBER(I750)),I750,0))</f>
        <v/>
      </c>
      <c r="K750" s="17">
        <f>IF(ISNUMBER(A750),IF(ISNUMBER(B750),HOUR(B750)*60+MINUTE(B750),0),"")</f>
        <v/>
      </c>
      <c r="L750" s="17">
        <f>IF(AND(ISNUMBER(A750),A750='الإعدادات'!$B$4),COUNTIFS($A$6:$A$1005,'الإعدادات'!$B$4,$K$6:$K$1005,"&lt;"&amp;K750)+COUNTIFS($A$6:A750,'الإعدادات'!$B$4,$K$6:K750,K750),"")</f>
        <v/>
      </c>
      <c r="M750" s="21">
        <f>IF(AND(C750&amp;""&lt;&gt;"",ISNUMBER(G750)),IF(COUNTIFS($C$6:$C$1005,C750&amp;"",$G$6:$G$1005,"&gt;"&amp;G750)=0,1,0),"")</f>
        <v/>
      </c>
      <c r="N750" s="21">
        <f>IF(AND(C750&amp;""&lt;&gt;"",F750="حضر",ISNUMBER(A750)),IF(COUNTIFS($C$6:$C$1005,C750&amp;"",$F$6:$F$1005,"حضر",$A$6:$A$1005,"&gt;"&amp;A750)=0,1,0),"")</f>
        <v/>
      </c>
    </row>
    <row r="751">
      <c r="A751" s="13" t="n"/>
      <c r="B751" s="20" t="n"/>
      <c r="C751" s="5" t="n"/>
      <c r="D751" s="5" t="n"/>
      <c r="E751" s="15" t="n"/>
      <c r="F751" s="5" t="n"/>
      <c r="G751" s="13" t="n"/>
      <c r="H751" s="6">
        <f>IF(C751&amp;""="","",IFERROR(INDEX('المرضى'!$B$6:$B$205,MATCH(C751&amp;"",'المرضى'!$A$6:$A$205,0))&amp;"","كود غير موجود"))</f>
        <v/>
      </c>
      <c r="I751" s="18">
        <f>IF(D751&amp;""="","",IFERROR(INDEX('الأسعار'!$B$6:$B$25,MATCH(D751&amp;"",'الأسعار'!$A$6:$A$25,0)),"سعر غير موجود"))</f>
        <v/>
      </c>
      <c r="J751" s="18">
        <f>IF(A751&amp;""="","",IF(AND(F751="حضر",ISNUMBER(I751)),I751,0))</f>
        <v/>
      </c>
      <c r="K751" s="17">
        <f>IF(ISNUMBER(A751),IF(ISNUMBER(B751),HOUR(B751)*60+MINUTE(B751),0),"")</f>
        <v/>
      </c>
      <c r="L751" s="17">
        <f>IF(AND(ISNUMBER(A751),A751='الإعدادات'!$B$4),COUNTIFS($A$6:$A$1005,'الإعدادات'!$B$4,$K$6:$K$1005,"&lt;"&amp;K751)+COUNTIFS($A$6:A751,'الإعدادات'!$B$4,$K$6:K751,K751),"")</f>
        <v/>
      </c>
      <c r="M751" s="21">
        <f>IF(AND(C751&amp;""&lt;&gt;"",ISNUMBER(G751)),IF(COUNTIFS($C$6:$C$1005,C751&amp;"",$G$6:$G$1005,"&gt;"&amp;G751)=0,1,0),"")</f>
        <v/>
      </c>
      <c r="N751" s="21">
        <f>IF(AND(C751&amp;""&lt;&gt;"",F751="حضر",ISNUMBER(A751)),IF(COUNTIFS($C$6:$C$1005,C751&amp;"",$F$6:$F$1005,"حضر",$A$6:$A$1005,"&gt;"&amp;A751)=0,1,0),"")</f>
        <v/>
      </c>
    </row>
    <row r="752">
      <c r="A752" s="13" t="n"/>
      <c r="B752" s="20" t="n"/>
      <c r="C752" s="5" t="n"/>
      <c r="D752" s="5" t="n"/>
      <c r="E752" s="15" t="n"/>
      <c r="F752" s="5" t="n"/>
      <c r="G752" s="13" t="n"/>
      <c r="H752" s="6">
        <f>IF(C752&amp;""="","",IFERROR(INDEX('المرضى'!$B$6:$B$205,MATCH(C752&amp;"",'المرضى'!$A$6:$A$205,0))&amp;"","كود غير موجود"))</f>
        <v/>
      </c>
      <c r="I752" s="18">
        <f>IF(D752&amp;""="","",IFERROR(INDEX('الأسعار'!$B$6:$B$25,MATCH(D752&amp;"",'الأسعار'!$A$6:$A$25,0)),"سعر غير موجود"))</f>
        <v/>
      </c>
      <c r="J752" s="18">
        <f>IF(A752&amp;""="","",IF(AND(F752="حضر",ISNUMBER(I752)),I752,0))</f>
        <v/>
      </c>
      <c r="K752" s="17">
        <f>IF(ISNUMBER(A752),IF(ISNUMBER(B752),HOUR(B752)*60+MINUTE(B752),0),"")</f>
        <v/>
      </c>
      <c r="L752" s="17">
        <f>IF(AND(ISNUMBER(A752),A752='الإعدادات'!$B$4),COUNTIFS($A$6:$A$1005,'الإعدادات'!$B$4,$K$6:$K$1005,"&lt;"&amp;K752)+COUNTIFS($A$6:A752,'الإعدادات'!$B$4,$K$6:K752,K752),"")</f>
        <v/>
      </c>
      <c r="M752" s="21">
        <f>IF(AND(C752&amp;""&lt;&gt;"",ISNUMBER(G752)),IF(COUNTIFS($C$6:$C$1005,C752&amp;"",$G$6:$G$1005,"&gt;"&amp;G752)=0,1,0),"")</f>
        <v/>
      </c>
      <c r="N752" s="21">
        <f>IF(AND(C752&amp;""&lt;&gt;"",F752="حضر",ISNUMBER(A752)),IF(COUNTIFS($C$6:$C$1005,C752&amp;"",$F$6:$F$1005,"حضر",$A$6:$A$1005,"&gt;"&amp;A752)=0,1,0),"")</f>
        <v/>
      </c>
    </row>
    <row r="753">
      <c r="A753" s="13" t="n"/>
      <c r="B753" s="20" t="n"/>
      <c r="C753" s="5" t="n"/>
      <c r="D753" s="5" t="n"/>
      <c r="E753" s="15" t="n"/>
      <c r="F753" s="5" t="n"/>
      <c r="G753" s="13" t="n"/>
      <c r="H753" s="6">
        <f>IF(C753&amp;""="","",IFERROR(INDEX('المرضى'!$B$6:$B$205,MATCH(C753&amp;"",'المرضى'!$A$6:$A$205,0))&amp;"","كود غير موجود"))</f>
        <v/>
      </c>
      <c r="I753" s="18">
        <f>IF(D753&amp;""="","",IFERROR(INDEX('الأسعار'!$B$6:$B$25,MATCH(D753&amp;"",'الأسعار'!$A$6:$A$25,0)),"سعر غير موجود"))</f>
        <v/>
      </c>
      <c r="J753" s="18">
        <f>IF(A753&amp;""="","",IF(AND(F753="حضر",ISNUMBER(I753)),I753,0))</f>
        <v/>
      </c>
      <c r="K753" s="17">
        <f>IF(ISNUMBER(A753),IF(ISNUMBER(B753),HOUR(B753)*60+MINUTE(B753),0),"")</f>
        <v/>
      </c>
      <c r="L753" s="17">
        <f>IF(AND(ISNUMBER(A753),A753='الإعدادات'!$B$4),COUNTIFS($A$6:$A$1005,'الإعدادات'!$B$4,$K$6:$K$1005,"&lt;"&amp;K753)+COUNTIFS($A$6:A753,'الإعدادات'!$B$4,$K$6:K753,K753),"")</f>
        <v/>
      </c>
      <c r="M753" s="21">
        <f>IF(AND(C753&amp;""&lt;&gt;"",ISNUMBER(G753)),IF(COUNTIFS($C$6:$C$1005,C753&amp;"",$G$6:$G$1005,"&gt;"&amp;G753)=0,1,0),"")</f>
        <v/>
      </c>
      <c r="N753" s="21">
        <f>IF(AND(C753&amp;""&lt;&gt;"",F753="حضر",ISNUMBER(A753)),IF(COUNTIFS($C$6:$C$1005,C753&amp;"",$F$6:$F$1005,"حضر",$A$6:$A$1005,"&gt;"&amp;A753)=0,1,0),"")</f>
        <v/>
      </c>
    </row>
    <row r="754">
      <c r="A754" s="13" t="n"/>
      <c r="B754" s="20" t="n"/>
      <c r="C754" s="5" t="n"/>
      <c r="D754" s="5" t="n"/>
      <c r="E754" s="15" t="n"/>
      <c r="F754" s="5" t="n"/>
      <c r="G754" s="13" t="n"/>
      <c r="H754" s="6">
        <f>IF(C754&amp;""="","",IFERROR(INDEX('المرضى'!$B$6:$B$205,MATCH(C754&amp;"",'المرضى'!$A$6:$A$205,0))&amp;"","كود غير موجود"))</f>
        <v/>
      </c>
      <c r="I754" s="18">
        <f>IF(D754&amp;""="","",IFERROR(INDEX('الأسعار'!$B$6:$B$25,MATCH(D754&amp;"",'الأسعار'!$A$6:$A$25,0)),"سعر غير موجود"))</f>
        <v/>
      </c>
      <c r="J754" s="18">
        <f>IF(A754&amp;""="","",IF(AND(F754="حضر",ISNUMBER(I754)),I754,0))</f>
        <v/>
      </c>
      <c r="K754" s="17">
        <f>IF(ISNUMBER(A754),IF(ISNUMBER(B754),HOUR(B754)*60+MINUTE(B754),0),"")</f>
        <v/>
      </c>
      <c r="L754" s="17">
        <f>IF(AND(ISNUMBER(A754),A754='الإعدادات'!$B$4),COUNTIFS($A$6:$A$1005,'الإعدادات'!$B$4,$K$6:$K$1005,"&lt;"&amp;K754)+COUNTIFS($A$6:A754,'الإعدادات'!$B$4,$K$6:K754,K754),"")</f>
        <v/>
      </c>
      <c r="M754" s="21">
        <f>IF(AND(C754&amp;""&lt;&gt;"",ISNUMBER(G754)),IF(COUNTIFS($C$6:$C$1005,C754&amp;"",$G$6:$G$1005,"&gt;"&amp;G754)=0,1,0),"")</f>
        <v/>
      </c>
      <c r="N754" s="21">
        <f>IF(AND(C754&amp;""&lt;&gt;"",F754="حضر",ISNUMBER(A754)),IF(COUNTIFS($C$6:$C$1005,C754&amp;"",$F$6:$F$1005,"حضر",$A$6:$A$1005,"&gt;"&amp;A754)=0,1,0),"")</f>
        <v/>
      </c>
    </row>
    <row r="755">
      <c r="A755" s="13" t="n"/>
      <c r="B755" s="20" t="n"/>
      <c r="C755" s="5" t="n"/>
      <c r="D755" s="5" t="n"/>
      <c r="E755" s="15" t="n"/>
      <c r="F755" s="5" t="n"/>
      <c r="G755" s="13" t="n"/>
      <c r="H755" s="6">
        <f>IF(C755&amp;""="","",IFERROR(INDEX('المرضى'!$B$6:$B$205,MATCH(C755&amp;"",'المرضى'!$A$6:$A$205,0))&amp;"","كود غير موجود"))</f>
        <v/>
      </c>
      <c r="I755" s="18">
        <f>IF(D755&amp;""="","",IFERROR(INDEX('الأسعار'!$B$6:$B$25,MATCH(D755&amp;"",'الأسعار'!$A$6:$A$25,0)),"سعر غير موجود"))</f>
        <v/>
      </c>
      <c r="J755" s="18">
        <f>IF(A755&amp;""="","",IF(AND(F755="حضر",ISNUMBER(I755)),I755,0))</f>
        <v/>
      </c>
      <c r="K755" s="17">
        <f>IF(ISNUMBER(A755),IF(ISNUMBER(B755),HOUR(B755)*60+MINUTE(B755),0),"")</f>
        <v/>
      </c>
      <c r="L755" s="17">
        <f>IF(AND(ISNUMBER(A755),A755='الإعدادات'!$B$4),COUNTIFS($A$6:$A$1005,'الإعدادات'!$B$4,$K$6:$K$1005,"&lt;"&amp;K755)+COUNTIFS($A$6:A755,'الإعدادات'!$B$4,$K$6:K755,K755),"")</f>
        <v/>
      </c>
      <c r="M755" s="21">
        <f>IF(AND(C755&amp;""&lt;&gt;"",ISNUMBER(G755)),IF(COUNTIFS($C$6:$C$1005,C755&amp;"",$G$6:$G$1005,"&gt;"&amp;G755)=0,1,0),"")</f>
        <v/>
      </c>
      <c r="N755" s="21">
        <f>IF(AND(C755&amp;""&lt;&gt;"",F755="حضر",ISNUMBER(A755)),IF(COUNTIFS($C$6:$C$1005,C755&amp;"",$F$6:$F$1005,"حضر",$A$6:$A$1005,"&gt;"&amp;A755)=0,1,0),"")</f>
        <v/>
      </c>
    </row>
    <row r="756">
      <c r="A756" s="13" t="n"/>
      <c r="B756" s="20" t="n"/>
      <c r="C756" s="5" t="n"/>
      <c r="D756" s="5" t="n"/>
      <c r="E756" s="15" t="n"/>
      <c r="F756" s="5" t="n"/>
      <c r="G756" s="13" t="n"/>
      <c r="H756" s="6">
        <f>IF(C756&amp;""="","",IFERROR(INDEX('المرضى'!$B$6:$B$205,MATCH(C756&amp;"",'المرضى'!$A$6:$A$205,0))&amp;"","كود غير موجود"))</f>
        <v/>
      </c>
      <c r="I756" s="18">
        <f>IF(D756&amp;""="","",IFERROR(INDEX('الأسعار'!$B$6:$B$25,MATCH(D756&amp;"",'الأسعار'!$A$6:$A$25,0)),"سعر غير موجود"))</f>
        <v/>
      </c>
      <c r="J756" s="18">
        <f>IF(A756&amp;""="","",IF(AND(F756="حضر",ISNUMBER(I756)),I756,0))</f>
        <v/>
      </c>
      <c r="K756" s="17">
        <f>IF(ISNUMBER(A756),IF(ISNUMBER(B756),HOUR(B756)*60+MINUTE(B756),0),"")</f>
        <v/>
      </c>
      <c r="L756" s="17">
        <f>IF(AND(ISNUMBER(A756),A756='الإعدادات'!$B$4),COUNTIFS($A$6:$A$1005,'الإعدادات'!$B$4,$K$6:$K$1005,"&lt;"&amp;K756)+COUNTIFS($A$6:A756,'الإعدادات'!$B$4,$K$6:K756,K756),"")</f>
        <v/>
      </c>
      <c r="M756" s="21">
        <f>IF(AND(C756&amp;""&lt;&gt;"",ISNUMBER(G756)),IF(COUNTIFS($C$6:$C$1005,C756&amp;"",$G$6:$G$1005,"&gt;"&amp;G756)=0,1,0),"")</f>
        <v/>
      </c>
      <c r="N756" s="21">
        <f>IF(AND(C756&amp;""&lt;&gt;"",F756="حضر",ISNUMBER(A756)),IF(COUNTIFS($C$6:$C$1005,C756&amp;"",$F$6:$F$1005,"حضر",$A$6:$A$1005,"&gt;"&amp;A756)=0,1,0),"")</f>
        <v/>
      </c>
    </row>
    <row r="757">
      <c r="A757" s="13" t="n"/>
      <c r="B757" s="20" t="n"/>
      <c r="C757" s="5" t="n"/>
      <c r="D757" s="5" t="n"/>
      <c r="E757" s="15" t="n"/>
      <c r="F757" s="5" t="n"/>
      <c r="G757" s="13" t="n"/>
      <c r="H757" s="6">
        <f>IF(C757&amp;""="","",IFERROR(INDEX('المرضى'!$B$6:$B$205,MATCH(C757&amp;"",'المرضى'!$A$6:$A$205,0))&amp;"","كود غير موجود"))</f>
        <v/>
      </c>
      <c r="I757" s="18">
        <f>IF(D757&amp;""="","",IFERROR(INDEX('الأسعار'!$B$6:$B$25,MATCH(D757&amp;"",'الأسعار'!$A$6:$A$25,0)),"سعر غير موجود"))</f>
        <v/>
      </c>
      <c r="J757" s="18">
        <f>IF(A757&amp;""="","",IF(AND(F757="حضر",ISNUMBER(I757)),I757,0))</f>
        <v/>
      </c>
      <c r="K757" s="17">
        <f>IF(ISNUMBER(A757),IF(ISNUMBER(B757),HOUR(B757)*60+MINUTE(B757),0),"")</f>
        <v/>
      </c>
      <c r="L757" s="17">
        <f>IF(AND(ISNUMBER(A757),A757='الإعدادات'!$B$4),COUNTIFS($A$6:$A$1005,'الإعدادات'!$B$4,$K$6:$K$1005,"&lt;"&amp;K757)+COUNTIFS($A$6:A757,'الإعدادات'!$B$4,$K$6:K757,K757),"")</f>
        <v/>
      </c>
      <c r="M757" s="21">
        <f>IF(AND(C757&amp;""&lt;&gt;"",ISNUMBER(G757)),IF(COUNTIFS($C$6:$C$1005,C757&amp;"",$G$6:$G$1005,"&gt;"&amp;G757)=0,1,0),"")</f>
        <v/>
      </c>
      <c r="N757" s="21">
        <f>IF(AND(C757&amp;""&lt;&gt;"",F757="حضر",ISNUMBER(A757)),IF(COUNTIFS($C$6:$C$1005,C757&amp;"",$F$6:$F$1005,"حضر",$A$6:$A$1005,"&gt;"&amp;A757)=0,1,0),"")</f>
        <v/>
      </c>
    </row>
    <row r="758">
      <c r="A758" s="13" t="n"/>
      <c r="B758" s="20" t="n"/>
      <c r="C758" s="5" t="n"/>
      <c r="D758" s="5" t="n"/>
      <c r="E758" s="15" t="n"/>
      <c r="F758" s="5" t="n"/>
      <c r="G758" s="13" t="n"/>
      <c r="H758" s="6">
        <f>IF(C758&amp;""="","",IFERROR(INDEX('المرضى'!$B$6:$B$205,MATCH(C758&amp;"",'المرضى'!$A$6:$A$205,0))&amp;"","كود غير موجود"))</f>
        <v/>
      </c>
      <c r="I758" s="18">
        <f>IF(D758&amp;""="","",IFERROR(INDEX('الأسعار'!$B$6:$B$25,MATCH(D758&amp;"",'الأسعار'!$A$6:$A$25,0)),"سعر غير موجود"))</f>
        <v/>
      </c>
      <c r="J758" s="18">
        <f>IF(A758&amp;""="","",IF(AND(F758="حضر",ISNUMBER(I758)),I758,0))</f>
        <v/>
      </c>
      <c r="K758" s="17">
        <f>IF(ISNUMBER(A758),IF(ISNUMBER(B758),HOUR(B758)*60+MINUTE(B758),0),"")</f>
        <v/>
      </c>
      <c r="L758" s="17">
        <f>IF(AND(ISNUMBER(A758),A758='الإعدادات'!$B$4),COUNTIFS($A$6:$A$1005,'الإعدادات'!$B$4,$K$6:$K$1005,"&lt;"&amp;K758)+COUNTIFS($A$6:A758,'الإعدادات'!$B$4,$K$6:K758,K758),"")</f>
        <v/>
      </c>
      <c r="M758" s="21">
        <f>IF(AND(C758&amp;""&lt;&gt;"",ISNUMBER(G758)),IF(COUNTIFS($C$6:$C$1005,C758&amp;"",$G$6:$G$1005,"&gt;"&amp;G758)=0,1,0),"")</f>
        <v/>
      </c>
      <c r="N758" s="21">
        <f>IF(AND(C758&amp;""&lt;&gt;"",F758="حضر",ISNUMBER(A758)),IF(COUNTIFS($C$6:$C$1005,C758&amp;"",$F$6:$F$1005,"حضر",$A$6:$A$1005,"&gt;"&amp;A758)=0,1,0),"")</f>
        <v/>
      </c>
    </row>
    <row r="759">
      <c r="A759" s="13" t="n"/>
      <c r="B759" s="20" t="n"/>
      <c r="C759" s="5" t="n"/>
      <c r="D759" s="5" t="n"/>
      <c r="E759" s="15" t="n"/>
      <c r="F759" s="5" t="n"/>
      <c r="G759" s="13" t="n"/>
      <c r="H759" s="6">
        <f>IF(C759&amp;""="","",IFERROR(INDEX('المرضى'!$B$6:$B$205,MATCH(C759&amp;"",'المرضى'!$A$6:$A$205,0))&amp;"","كود غير موجود"))</f>
        <v/>
      </c>
      <c r="I759" s="18">
        <f>IF(D759&amp;""="","",IFERROR(INDEX('الأسعار'!$B$6:$B$25,MATCH(D759&amp;"",'الأسعار'!$A$6:$A$25,0)),"سعر غير موجود"))</f>
        <v/>
      </c>
      <c r="J759" s="18">
        <f>IF(A759&amp;""="","",IF(AND(F759="حضر",ISNUMBER(I759)),I759,0))</f>
        <v/>
      </c>
      <c r="K759" s="17">
        <f>IF(ISNUMBER(A759),IF(ISNUMBER(B759),HOUR(B759)*60+MINUTE(B759),0),"")</f>
        <v/>
      </c>
      <c r="L759" s="17">
        <f>IF(AND(ISNUMBER(A759),A759='الإعدادات'!$B$4),COUNTIFS($A$6:$A$1005,'الإعدادات'!$B$4,$K$6:$K$1005,"&lt;"&amp;K759)+COUNTIFS($A$6:A759,'الإعدادات'!$B$4,$K$6:K759,K759),"")</f>
        <v/>
      </c>
      <c r="M759" s="21">
        <f>IF(AND(C759&amp;""&lt;&gt;"",ISNUMBER(G759)),IF(COUNTIFS($C$6:$C$1005,C759&amp;"",$G$6:$G$1005,"&gt;"&amp;G759)=0,1,0),"")</f>
        <v/>
      </c>
      <c r="N759" s="21">
        <f>IF(AND(C759&amp;""&lt;&gt;"",F759="حضر",ISNUMBER(A759)),IF(COUNTIFS($C$6:$C$1005,C759&amp;"",$F$6:$F$1005,"حضر",$A$6:$A$1005,"&gt;"&amp;A759)=0,1,0),"")</f>
        <v/>
      </c>
    </row>
    <row r="760">
      <c r="A760" s="13" t="n"/>
      <c r="B760" s="20" t="n"/>
      <c r="C760" s="5" t="n"/>
      <c r="D760" s="5" t="n"/>
      <c r="E760" s="15" t="n"/>
      <c r="F760" s="5" t="n"/>
      <c r="G760" s="13" t="n"/>
      <c r="H760" s="6">
        <f>IF(C760&amp;""="","",IFERROR(INDEX('المرضى'!$B$6:$B$205,MATCH(C760&amp;"",'المرضى'!$A$6:$A$205,0))&amp;"","كود غير موجود"))</f>
        <v/>
      </c>
      <c r="I760" s="18">
        <f>IF(D760&amp;""="","",IFERROR(INDEX('الأسعار'!$B$6:$B$25,MATCH(D760&amp;"",'الأسعار'!$A$6:$A$25,0)),"سعر غير موجود"))</f>
        <v/>
      </c>
      <c r="J760" s="18">
        <f>IF(A760&amp;""="","",IF(AND(F760="حضر",ISNUMBER(I760)),I760,0))</f>
        <v/>
      </c>
      <c r="K760" s="17">
        <f>IF(ISNUMBER(A760),IF(ISNUMBER(B760),HOUR(B760)*60+MINUTE(B760),0),"")</f>
        <v/>
      </c>
      <c r="L760" s="17">
        <f>IF(AND(ISNUMBER(A760),A760='الإعدادات'!$B$4),COUNTIFS($A$6:$A$1005,'الإعدادات'!$B$4,$K$6:$K$1005,"&lt;"&amp;K760)+COUNTIFS($A$6:A760,'الإعدادات'!$B$4,$K$6:K760,K760),"")</f>
        <v/>
      </c>
      <c r="M760" s="21">
        <f>IF(AND(C760&amp;""&lt;&gt;"",ISNUMBER(G760)),IF(COUNTIFS($C$6:$C$1005,C760&amp;"",$G$6:$G$1005,"&gt;"&amp;G760)=0,1,0),"")</f>
        <v/>
      </c>
      <c r="N760" s="21">
        <f>IF(AND(C760&amp;""&lt;&gt;"",F760="حضر",ISNUMBER(A760)),IF(COUNTIFS($C$6:$C$1005,C760&amp;"",$F$6:$F$1005,"حضر",$A$6:$A$1005,"&gt;"&amp;A760)=0,1,0),"")</f>
        <v/>
      </c>
    </row>
    <row r="761">
      <c r="A761" s="13" t="n"/>
      <c r="B761" s="20" t="n"/>
      <c r="C761" s="5" t="n"/>
      <c r="D761" s="5" t="n"/>
      <c r="E761" s="15" t="n"/>
      <c r="F761" s="5" t="n"/>
      <c r="G761" s="13" t="n"/>
      <c r="H761" s="6">
        <f>IF(C761&amp;""="","",IFERROR(INDEX('المرضى'!$B$6:$B$205,MATCH(C761&amp;"",'المرضى'!$A$6:$A$205,0))&amp;"","كود غير موجود"))</f>
        <v/>
      </c>
      <c r="I761" s="18">
        <f>IF(D761&amp;""="","",IFERROR(INDEX('الأسعار'!$B$6:$B$25,MATCH(D761&amp;"",'الأسعار'!$A$6:$A$25,0)),"سعر غير موجود"))</f>
        <v/>
      </c>
      <c r="J761" s="18">
        <f>IF(A761&amp;""="","",IF(AND(F761="حضر",ISNUMBER(I761)),I761,0))</f>
        <v/>
      </c>
      <c r="K761" s="17">
        <f>IF(ISNUMBER(A761),IF(ISNUMBER(B761),HOUR(B761)*60+MINUTE(B761),0),"")</f>
        <v/>
      </c>
      <c r="L761" s="17">
        <f>IF(AND(ISNUMBER(A761),A761='الإعدادات'!$B$4),COUNTIFS($A$6:$A$1005,'الإعدادات'!$B$4,$K$6:$K$1005,"&lt;"&amp;K761)+COUNTIFS($A$6:A761,'الإعدادات'!$B$4,$K$6:K761,K761),"")</f>
        <v/>
      </c>
      <c r="M761" s="21">
        <f>IF(AND(C761&amp;""&lt;&gt;"",ISNUMBER(G761)),IF(COUNTIFS($C$6:$C$1005,C761&amp;"",$G$6:$G$1005,"&gt;"&amp;G761)=0,1,0),"")</f>
        <v/>
      </c>
      <c r="N761" s="21">
        <f>IF(AND(C761&amp;""&lt;&gt;"",F761="حضر",ISNUMBER(A761)),IF(COUNTIFS($C$6:$C$1005,C761&amp;"",$F$6:$F$1005,"حضر",$A$6:$A$1005,"&gt;"&amp;A761)=0,1,0),"")</f>
        <v/>
      </c>
    </row>
    <row r="762">
      <c r="A762" s="13" t="n"/>
      <c r="B762" s="20" t="n"/>
      <c r="C762" s="5" t="n"/>
      <c r="D762" s="5" t="n"/>
      <c r="E762" s="15" t="n"/>
      <c r="F762" s="5" t="n"/>
      <c r="G762" s="13" t="n"/>
      <c r="H762" s="6">
        <f>IF(C762&amp;""="","",IFERROR(INDEX('المرضى'!$B$6:$B$205,MATCH(C762&amp;"",'المرضى'!$A$6:$A$205,0))&amp;"","كود غير موجود"))</f>
        <v/>
      </c>
      <c r="I762" s="18">
        <f>IF(D762&amp;""="","",IFERROR(INDEX('الأسعار'!$B$6:$B$25,MATCH(D762&amp;"",'الأسعار'!$A$6:$A$25,0)),"سعر غير موجود"))</f>
        <v/>
      </c>
      <c r="J762" s="18">
        <f>IF(A762&amp;""="","",IF(AND(F762="حضر",ISNUMBER(I762)),I762,0))</f>
        <v/>
      </c>
      <c r="K762" s="17">
        <f>IF(ISNUMBER(A762),IF(ISNUMBER(B762),HOUR(B762)*60+MINUTE(B762),0),"")</f>
        <v/>
      </c>
      <c r="L762" s="17">
        <f>IF(AND(ISNUMBER(A762),A762='الإعدادات'!$B$4),COUNTIFS($A$6:$A$1005,'الإعدادات'!$B$4,$K$6:$K$1005,"&lt;"&amp;K762)+COUNTIFS($A$6:A762,'الإعدادات'!$B$4,$K$6:K762,K762),"")</f>
        <v/>
      </c>
      <c r="M762" s="21">
        <f>IF(AND(C762&amp;""&lt;&gt;"",ISNUMBER(G762)),IF(COUNTIFS($C$6:$C$1005,C762&amp;"",$G$6:$G$1005,"&gt;"&amp;G762)=0,1,0),"")</f>
        <v/>
      </c>
      <c r="N762" s="21">
        <f>IF(AND(C762&amp;""&lt;&gt;"",F762="حضر",ISNUMBER(A762)),IF(COUNTIFS($C$6:$C$1005,C762&amp;"",$F$6:$F$1005,"حضر",$A$6:$A$1005,"&gt;"&amp;A762)=0,1,0),"")</f>
        <v/>
      </c>
    </row>
    <row r="763">
      <c r="A763" s="13" t="n"/>
      <c r="B763" s="20" t="n"/>
      <c r="C763" s="5" t="n"/>
      <c r="D763" s="5" t="n"/>
      <c r="E763" s="15" t="n"/>
      <c r="F763" s="5" t="n"/>
      <c r="G763" s="13" t="n"/>
      <c r="H763" s="6">
        <f>IF(C763&amp;""="","",IFERROR(INDEX('المرضى'!$B$6:$B$205,MATCH(C763&amp;"",'المرضى'!$A$6:$A$205,0))&amp;"","كود غير موجود"))</f>
        <v/>
      </c>
      <c r="I763" s="18">
        <f>IF(D763&amp;""="","",IFERROR(INDEX('الأسعار'!$B$6:$B$25,MATCH(D763&amp;"",'الأسعار'!$A$6:$A$25,0)),"سعر غير موجود"))</f>
        <v/>
      </c>
      <c r="J763" s="18">
        <f>IF(A763&amp;""="","",IF(AND(F763="حضر",ISNUMBER(I763)),I763,0))</f>
        <v/>
      </c>
      <c r="K763" s="17">
        <f>IF(ISNUMBER(A763),IF(ISNUMBER(B763),HOUR(B763)*60+MINUTE(B763),0),"")</f>
        <v/>
      </c>
      <c r="L763" s="17">
        <f>IF(AND(ISNUMBER(A763),A763='الإعدادات'!$B$4),COUNTIFS($A$6:$A$1005,'الإعدادات'!$B$4,$K$6:$K$1005,"&lt;"&amp;K763)+COUNTIFS($A$6:A763,'الإعدادات'!$B$4,$K$6:K763,K763),"")</f>
        <v/>
      </c>
      <c r="M763" s="21">
        <f>IF(AND(C763&amp;""&lt;&gt;"",ISNUMBER(G763)),IF(COUNTIFS($C$6:$C$1005,C763&amp;"",$G$6:$G$1005,"&gt;"&amp;G763)=0,1,0),"")</f>
        <v/>
      </c>
      <c r="N763" s="21">
        <f>IF(AND(C763&amp;""&lt;&gt;"",F763="حضر",ISNUMBER(A763)),IF(COUNTIFS($C$6:$C$1005,C763&amp;"",$F$6:$F$1005,"حضر",$A$6:$A$1005,"&gt;"&amp;A763)=0,1,0),"")</f>
        <v/>
      </c>
    </row>
    <row r="764">
      <c r="A764" s="13" t="n"/>
      <c r="B764" s="20" t="n"/>
      <c r="C764" s="5" t="n"/>
      <c r="D764" s="5" t="n"/>
      <c r="E764" s="15" t="n"/>
      <c r="F764" s="5" t="n"/>
      <c r="G764" s="13" t="n"/>
      <c r="H764" s="6">
        <f>IF(C764&amp;""="","",IFERROR(INDEX('المرضى'!$B$6:$B$205,MATCH(C764&amp;"",'المرضى'!$A$6:$A$205,0))&amp;"","كود غير موجود"))</f>
        <v/>
      </c>
      <c r="I764" s="18">
        <f>IF(D764&amp;""="","",IFERROR(INDEX('الأسعار'!$B$6:$B$25,MATCH(D764&amp;"",'الأسعار'!$A$6:$A$25,0)),"سعر غير موجود"))</f>
        <v/>
      </c>
      <c r="J764" s="18">
        <f>IF(A764&amp;""="","",IF(AND(F764="حضر",ISNUMBER(I764)),I764,0))</f>
        <v/>
      </c>
      <c r="K764" s="17">
        <f>IF(ISNUMBER(A764),IF(ISNUMBER(B764),HOUR(B764)*60+MINUTE(B764),0),"")</f>
        <v/>
      </c>
      <c r="L764" s="17">
        <f>IF(AND(ISNUMBER(A764),A764='الإعدادات'!$B$4),COUNTIFS($A$6:$A$1005,'الإعدادات'!$B$4,$K$6:$K$1005,"&lt;"&amp;K764)+COUNTIFS($A$6:A764,'الإعدادات'!$B$4,$K$6:K764,K764),"")</f>
        <v/>
      </c>
      <c r="M764" s="21">
        <f>IF(AND(C764&amp;""&lt;&gt;"",ISNUMBER(G764)),IF(COUNTIFS($C$6:$C$1005,C764&amp;"",$G$6:$G$1005,"&gt;"&amp;G764)=0,1,0),"")</f>
        <v/>
      </c>
      <c r="N764" s="21">
        <f>IF(AND(C764&amp;""&lt;&gt;"",F764="حضر",ISNUMBER(A764)),IF(COUNTIFS($C$6:$C$1005,C764&amp;"",$F$6:$F$1005,"حضر",$A$6:$A$1005,"&gt;"&amp;A764)=0,1,0),"")</f>
        <v/>
      </c>
    </row>
    <row r="765">
      <c r="A765" s="13" t="n"/>
      <c r="B765" s="20" t="n"/>
      <c r="C765" s="5" t="n"/>
      <c r="D765" s="5" t="n"/>
      <c r="E765" s="15" t="n"/>
      <c r="F765" s="5" t="n"/>
      <c r="G765" s="13" t="n"/>
      <c r="H765" s="6">
        <f>IF(C765&amp;""="","",IFERROR(INDEX('المرضى'!$B$6:$B$205,MATCH(C765&amp;"",'المرضى'!$A$6:$A$205,0))&amp;"","كود غير موجود"))</f>
        <v/>
      </c>
      <c r="I765" s="18">
        <f>IF(D765&amp;""="","",IFERROR(INDEX('الأسعار'!$B$6:$B$25,MATCH(D765&amp;"",'الأسعار'!$A$6:$A$25,0)),"سعر غير موجود"))</f>
        <v/>
      </c>
      <c r="J765" s="18">
        <f>IF(A765&amp;""="","",IF(AND(F765="حضر",ISNUMBER(I765)),I765,0))</f>
        <v/>
      </c>
      <c r="K765" s="17">
        <f>IF(ISNUMBER(A765),IF(ISNUMBER(B765),HOUR(B765)*60+MINUTE(B765),0),"")</f>
        <v/>
      </c>
      <c r="L765" s="17">
        <f>IF(AND(ISNUMBER(A765),A765='الإعدادات'!$B$4),COUNTIFS($A$6:$A$1005,'الإعدادات'!$B$4,$K$6:$K$1005,"&lt;"&amp;K765)+COUNTIFS($A$6:A765,'الإعدادات'!$B$4,$K$6:K765,K765),"")</f>
        <v/>
      </c>
      <c r="M765" s="21">
        <f>IF(AND(C765&amp;""&lt;&gt;"",ISNUMBER(G765)),IF(COUNTIFS($C$6:$C$1005,C765&amp;"",$G$6:$G$1005,"&gt;"&amp;G765)=0,1,0),"")</f>
        <v/>
      </c>
      <c r="N765" s="21">
        <f>IF(AND(C765&amp;""&lt;&gt;"",F765="حضر",ISNUMBER(A765)),IF(COUNTIFS($C$6:$C$1005,C765&amp;"",$F$6:$F$1005,"حضر",$A$6:$A$1005,"&gt;"&amp;A765)=0,1,0),"")</f>
        <v/>
      </c>
    </row>
    <row r="766">
      <c r="A766" s="13" t="n"/>
      <c r="B766" s="20" t="n"/>
      <c r="C766" s="5" t="n"/>
      <c r="D766" s="5" t="n"/>
      <c r="E766" s="15" t="n"/>
      <c r="F766" s="5" t="n"/>
      <c r="G766" s="13" t="n"/>
      <c r="H766" s="6">
        <f>IF(C766&amp;""="","",IFERROR(INDEX('المرضى'!$B$6:$B$205,MATCH(C766&amp;"",'المرضى'!$A$6:$A$205,0))&amp;"","كود غير موجود"))</f>
        <v/>
      </c>
      <c r="I766" s="18">
        <f>IF(D766&amp;""="","",IFERROR(INDEX('الأسعار'!$B$6:$B$25,MATCH(D766&amp;"",'الأسعار'!$A$6:$A$25,0)),"سعر غير موجود"))</f>
        <v/>
      </c>
      <c r="J766" s="18">
        <f>IF(A766&amp;""="","",IF(AND(F766="حضر",ISNUMBER(I766)),I766,0))</f>
        <v/>
      </c>
      <c r="K766" s="17">
        <f>IF(ISNUMBER(A766),IF(ISNUMBER(B766),HOUR(B766)*60+MINUTE(B766),0),"")</f>
        <v/>
      </c>
      <c r="L766" s="17">
        <f>IF(AND(ISNUMBER(A766),A766='الإعدادات'!$B$4),COUNTIFS($A$6:$A$1005,'الإعدادات'!$B$4,$K$6:$K$1005,"&lt;"&amp;K766)+COUNTIFS($A$6:A766,'الإعدادات'!$B$4,$K$6:K766,K766),"")</f>
        <v/>
      </c>
      <c r="M766" s="21">
        <f>IF(AND(C766&amp;""&lt;&gt;"",ISNUMBER(G766)),IF(COUNTIFS($C$6:$C$1005,C766&amp;"",$G$6:$G$1005,"&gt;"&amp;G766)=0,1,0),"")</f>
        <v/>
      </c>
      <c r="N766" s="21">
        <f>IF(AND(C766&amp;""&lt;&gt;"",F766="حضر",ISNUMBER(A766)),IF(COUNTIFS($C$6:$C$1005,C766&amp;"",$F$6:$F$1005,"حضر",$A$6:$A$1005,"&gt;"&amp;A766)=0,1,0),"")</f>
        <v/>
      </c>
    </row>
    <row r="767">
      <c r="A767" s="13" t="n"/>
      <c r="B767" s="20" t="n"/>
      <c r="C767" s="5" t="n"/>
      <c r="D767" s="5" t="n"/>
      <c r="E767" s="15" t="n"/>
      <c r="F767" s="5" t="n"/>
      <c r="G767" s="13" t="n"/>
      <c r="H767" s="6">
        <f>IF(C767&amp;""="","",IFERROR(INDEX('المرضى'!$B$6:$B$205,MATCH(C767&amp;"",'المرضى'!$A$6:$A$205,0))&amp;"","كود غير موجود"))</f>
        <v/>
      </c>
      <c r="I767" s="18">
        <f>IF(D767&amp;""="","",IFERROR(INDEX('الأسعار'!$B$6:$B$25,MATCH(D767&amp;"",'الأسعار'!$A$6:$A$25,0)),"سعر غير موجود"))</f>
        <v/>
      </c>
      <c r="J767" s="18">
        <f>IF(A767&amp;""="","",IF(AND(F767="حضر",ISNUMBER(I767)),I767,0))</f>
        <v/>
      </c>
      <c r="K767" s="17">
        <f>IF(ISNUMBER(A767),IF(ISNUMBER(B767),HOUR(B767)*60+MINUTE(B767),0),"")</f>
        <v/>
      </c>
      <c r="L767" s="17">
        <f>IF(AND(ISNUMBER(A767),A767='الإعدادات'!$B$4),COUNTIFS($A$6:$A$1005,'الإعدادات'!$B$4,$K$6:$K$1005,"&lt;"&amp;K767)+COUNTIFS($A$6:A767,'الإعدادات'!$B$4,$K$6:K767,K767),"")</f>
        <v/>
      </c>
      <c r="M767" s="21">
        <f>IF(AND(C767&amp;""&lt;&gt;"",ISNUMBER(G767)),IF(COUNTIFS($C$6:$C$1005,C767&amp;"",$G$6:$G$1005,"&gt;"&amp;G767)=0,1,0),"")</f>
        <v/>
      </c>
      <c r="N767" s="21">
        <f>IF(AND(C767&amp;""&lt;&gt;"",F767="حضر",ISNUMBER(A767)),IF(COUNTIFS($C$6:$C$1005,C767&amp;"",$F$6:$F$1005,"حضر",$A$6:$A$1005,"&gt;"&amp;A767)=0,1,0),"")</f>
        <v/>
      </c>
    </row>
    <row r="768">
      <c r="A768" s="13" t="n"/>
      <c r="B768" s="20" t="n"/>
      <c r="C768" s="5" t="n"/>
      <c r="D768" s="5" t="n"/>
      <c r="E768" s="15" t="n"/>
      <c r="F768" s="5" t="n"/>
      <c r="G768" s="13" t="n"/>
      <c r="H768" s="6">
        <f>IF(C768&amp;""="","",IFERROR(INDEX('المرضى'!$B$6:$B$205,MATCH(C768&amp;"",'المرضى'!$A$6:$A$205,0))&amp;"","كود غير موجود"))</f>
        <v/>
      </c>
      <c r="I768" s="18">
        <f>IF(D768&amp;""="","",IFERROR(INDEX('الأسعار'!$B$6:$B$25,MATCH(D768&amp;"",'الأسعار'!$A$6:$A$25,0)),"سعر غير موجود"))</f>
        <v/>
      </c>
      <c r="J768" s="18">
        <f>IF(A768&amp;""="","",IF(AND(F768="حضر",ISNUMBER(I768)),I768,0))</f>
        <v/>
      </c>
      <c r="K768" s="17">
        <f>IF(ISNUMBER(A768),IF(ISNUMBER(B768),HOUR(B768)*60+MINUTE(B768),0),"")</f>
        <v/>
      </c>
      <c r="L768" s="17">
        <f>IF(AND(ISNUMBER(A768),A768='الإعدادات'!$B$4),COUNTIFS($A$6:$A$1005,'الإعدادات'!$B$4,$K$6:$K$1005,"&lt;"&amp;K768)+COUNTIFS($A$6:A768,'الإعدادات'!$B$4,$K$6:K768,K768),"")</f>
        <v/>
      </c>
      <c r="M768" s="21">
        <f>IF(AND(C768&amp;""&lt;&gt;"",ISNUMBER(G768)),IF(COUNTIFS($C$6:$C$1005,C768&amp;"",$G$6:$G$1005,"&gt;"&amp;G768)=0,1,0),"")</f>
        <v/>
      </c>
      <c r="N768" s="21">
        <f>IF(AND(C768&amp;""&lt;&gt;"",F768="حضر",ISNUMBER(A768)),IF(COUNTIFS($C$6:$C$1005,C768&amp;"",$F$6:$F$1005,"حضر",$A$6:$A$1005,"&gt;"&amp;A768)=0,1,0),"")</f>
        <v/>
      </c>
    </row>
    <row r="769">
      <c r="A769" s="13" t="n"/>
      <c r="B769" s="20" t="n"/>
      <c r="C769" s="5" t="n"/>
      <c r="D769" s="5" t="n"/>
      <c r="E769" s="15" t="n"/>
      <c r="F769" s="5" t="n"/>
      <c r="G769" s="13" t="n"/>
      <c r="H769" s="6">
        <f>IF(C769&amp;""="","",IFERROR(INDEX('المرضى'!$B$6:$B$205,MATCH(C769&amp;"",'المرضى'!$A$6:$A$205,0))&amp;"","كود غير موجود"))</f>
        <v/>
      </c>
      <c r="I769" s="18">
        <f>IF(D769&amp;""="","",IFERROR(INDEX('الأسعار'!$B$6:$B$25,MATCH(D769&amp;"",'الأسعار'!$A$6:$A$25,0)),"سعر غير موجود"))</f>
        <v/>
      </c>
      <c r="J769" s="18">
        <f>IF(A769&amp;""="","",IF(AND(F769="حضر",ISNUMBER(I769)),I769,0))</f>
        <v/>
      </c>
      <c r="K769" s="17">
        <f>IF(ISNUMBER(A769),IF(ISNUMBER(B769),HOUR(B769)*60+MINUTE(B769),0),"")</f>
        <v/>
      </c>
      <c r="L769" s="17">
        <f>IF(AND(ISNUMBER(A769),A769='الإعدادات'!$B$4),COUNTIFS($A$6:$A$1005,'الإعدادات'!$B$4,$K$6:$K$1005,"&lt;"&amp;K769)+COUNTIFS($A$6:A769,'الإعدادات'!$B$4,$K$6:K769,K769),"")</f>
        <v/>
      </c>
      <c r="M769" s="21">
        <f>IF(AND(C769&amp;""&lt;&gt;"",ISNUMBER(G769)),IF(COUNTIFS($C$6:$C$1005,C769&amp;"",$G$6:$G$1005,"&gt;"&amp;G769)=0,1,0),"")</f>
        <v/>
      </c>
      <c r="N769" s="21">
        <f>IF(AND(C769&amp;""&lt;&gt;"",F769="حضر",ISNUMBER(A769)),IF(COUNTIFS($C$6:$C$1005,C769&amp;"",$F$6:$F$1005,"حضر",$A$6:$A$1005,"&gt;"&amp;A769)=0,1,0),"")</f>
        <v/>
      </c>
    </row>
    <row r="770">
      <c r="A770" s="13" t="n"/>
      <c r="B770" s="20" t="n"/>
      <c r="C770" s="5" t="n"/>
      <c r="D770" s="5" t="n"/>
      <c r="E770" s="15" t="n"/>
      <c r="F770" s="5" t="n"/>
      <c r="G770" s="13" t="n"/>
      <c r="H770" s="6">
        <f>IF(C770&amp;""="","",IFERROR(INDEX('المرضى'!$B$6:$B$205,MATCH(C770&amp;"",'المرضى'!$A$6:$A$205,0))&amp;"","كود غير موجود"))</f>
        <v/>
      </c>
      <c r="I770" s="18">
        <f>IF(D770&amp;""="","",IFERROR(INDEX('الأسعار'!$B$6:$B$25,MATCH(D770&amp;"",'الأسعار'!$A$6:$A$25,0)),"سعر غير موجود"))</f>
        <v/>
      </c>
      <c r="J770" s="18">
        <f>IF(A770&amp;""="","",IF(AND(F770="حضر",ISNUMBER(I770)),I770,0))</f>
        <v/>
      </c>
      <c r="K770" s="17">
        <f>IF(ISNUMBER(A770),IF(ISNUMBER(B770),HOUR(B770)*60+MINUTE(B770),0),"")</f>
        <v/>
      </c>
      <c r="L770" s="17">
        <f>IF(AND(ISNUMBER(A770),A770='الإعدادات'!$B$4),COUNTIFS($A$6:$A$1005,'الإعدادات'!$B$4,$K$6:$K$1005,"&lt;"&amp;K770)+COUNTIFS($A$6:A770,'الإعدادات'!$B$4,$K$6:K770,K770),"")</f>
        <v/>
      </c>
      <c r="M770" s="21">
        <f>IF(AND(C770&amp;""&lt;&gt;"",ISNUMBER(G770)),IF(COUNTIFS($C$6:$C$1005,C770&amp;"",$G$6:$G$1005,"&gt;"&amp;G770)=0,1,0),"")</f>
        <v/>
      </c>
      <c r="N770" s="21">
        <f>IF(AND(C770&amp;""&lt;&gt;"",F770="حضر",ISNUMBER(A770)),IF(COUNTIFS($C$6:$C$1005,C770&amp;"",$F$6:$F$1005,"حضر",$A$6:$A$1005,"&gt;"&amp;A770)=0,1,0),"")</f>
        <v/>
      </c>
    </row>
    <row r="771">
      <c r="A771" s="13" t="n"/>
      <c r="B771" s="20" t="n"/>
      <c r="C771" s="5" t="n"/>
      <c r="D771" s="5" t="n"/>
      <c r="E771" s="15" t="n"/>
      <c r="F771" s="5" t="n"/>
      <c r="G771" s="13" t="n"/>
      <c r="H771" s="6">
        <f>IF(C771&amp;""="","",IFERROR(INDEX('المرضى'!$B$6:$B$205,MATCH(C771&amp;"",'المرضى'!$A$6:$A$205,0))&amp;"","كود غير موجود"))</f>
        <v/>
      </c>
      <c r="I771" s="18">
        <f>IF(D771&amp;""="","",IFERROR(INDEX('الأسعار'!$B$6:$B$25,MATCH(D771&amp;"",'الأسعار'!$A$6:$A$25,0)),"سعر غير موجود"))</f>
        <v/>
      </c>
      <c r="J771" s="18">
        <f>IF(A771&amp;""="","",IF(AND(F771="حضر",ISNUMBER(I771)),I771,0))</f>
        <v/>
      </c>
      <c r="K771" s="17">
        <f>IF(ISNUMBER(A771),IF(ISNUMBER(B771),HOUR(B771)*60+MINUTE(B771),0),"")</f>
        <v/>
      </c>
      <c r="L771" s="17">
        <f>IF(AND(ISNUMBER(A771),A771='الإعدادات'!$B$4),COUNTIFS($A$6:$A$1005,'الإعدادات'!$B$4,$K$6:$K$1005,"&lt;"&amp;K771)+COUNTIFS($A$6:A771,'الإعدادات'!$B$4,$K$6:K771,K771),"")</f>
        <v/>
      </c>
      <c r="M771" s="21">
        <f>IF(AND(C771&amp;""&lt;&gt;"",ISNUMBER(G771)),IF(COUNTIFS($C$6:$C$1005,C771&amp;"",$G$6:$G$1005,"&gt;"&amp;G771)=0,1,0),"")</f>
        <v/>
      </c>
      <c r="N771" s="21">
        <f>IF(AND(C771&amp;""&lt;&gt;"",F771="حضر",ISNUMBER(A771)),IF(COUNTIFS($C$6:$C$1005,C771&amp;"",$F$6:$F$1005,"حضر",$A$6:$A$1005,"&gt;"&amp;A771)=0,1,0),"")</f>
        <v/>
      </c>
    </row>
    <row r="772">
      <c r="A772" s="13" t="n"/>
      <c r="B772" s="20" t="n"/>
      <c r="C772" s="5" t="n"/>
      <c r="D772" s="5" t="n"/>
      <c r="E772" s="15" t="n"/>
      <c r="F772" s="5" t="n"/>
      <c r="G772" s="13" t="n"/>
      <c r="H772" s="6">
        <f>IF(C772&amp;""="","",IFERROR(INDEX('المرضى'!$B$6:$B$205,MATCH(C772&amp;"",'المرضى'!$A$6:$A$205,0))&amp;"","كود غير موجود"))</f>
        <v/>
      </c>
      <c r="I772" s="18">
        <f>IF(D772&amp;""="","",IFERROR(INDEX('الأسعار'!$B$6:$B$25,MATCH(D772&amp;"",'الأسعار'!$A$6:$A$25,0)),"سعر غير موجود"))</f>
        <v/>
      </c>
      <c r="J772" s="18">
        <f>IF(A772&amp;""="","",IF(AND(F772="حضر",ISNUMBER(I772)),I772,0))</f>
        <v/>
      </c>
      <c r="K772" s="17">
        <f>IF(ISNUMBER(A772),IF(ISNUMBER(B772),HOUR(B772)*60+MINUTE(B772),0),"")</f>
        <v/>
      </c>
      <c r="L772" s="17">
        <f>IF(AND(ISNUMBER(A772),A772='الإعدادات'!$B$4),COUNTIFS($A$6:$A$1005,'الإعدادات'!$B$4,$K$6:$K$1005,"&lt;"&amp;K772)+COUNTIFS($A$6:A772,'الإعدادات'!$B$4,$K$6:K772,K772),"")</f>
        <v/>
      </c>
      <c r="M772" s="21">
        <f>IF(AND(C772&amp;""&lt;&gt;"",ISNUMBER(G772)),IF(COUNTIFS($C$6:$C$1005,C772&amp;"",$G$6:$G$1005,"&gt;"&amp;G772)=0,1,0),"")</f>
        <v/>
      </c>
      <c r="N772" s="21">
        <f>IF(AND(C772&amp;""&lt;&gt;"",F772="حضر",ISNUMBER(A772)),IF(COUNTIFS($C$6:$C$1005,C772&amp;"",$F$6:$F$1005,"حضر",$A$6:$A$1005,"&gt;"&amp;A772)=0,1,0),"")</f>
        <v/>
      </c>
    </row>
    <row r="773">
      <c r="A773" s="13" t="n"/>
      <c r="B773" s="20" t="n"/>
      <c r="C773" s="5" t="n"/>
      <c r="D773" s="5" t="n"/>
      <c r="E773" s="15" t="n"/>
      <c r="F773" s="5" t="n"/>
      <c r="G773" s="13" t="n"/>
      <c r="H773" s="6">
        <f>IF(C773&amp;""="","",IFERROR(INDEX('المرضى'!$B$6:$B$205,MATCH(C773&amp;"",'المرضى'!$A$6:$A$205,0))&amp;"","كود غير موجود"))</f>
        <v/>
      </c>
      <c r="I773" s="18">
        <f>IF(D773&amp;""="","",IFERROR(INDEX('الأسعار'!$B$6:$B$25,MATCH(D773&amp;"",'الأسعار'!$A$6:$A$25,0)),"سعر غير موجود"))</f>
        <v/>
      </c>
      <c r="J773" s="18">
        <f>IF(A773&amp;""="","",IF(AND(F773="حضر",ISNUMBER(I773)),I773,0))</f>
        <v/>
      </c>
      <c r="K773" s="17">
        <f>IF(ISNUMBER(A773),IF(ISNUMBER(B773),HOUR(B773)*60+MINUTE(B773),0),"")</f>
        <v/>
      </c>
      <c r="L773" s="17">
        <f>IF(AND(ISNUMBER(A773),A773='الإعدادات'!$B$4),COUNTIFS($A$6:$A$1005,'الإعدادات'!$B$4,$K$6:$K$1005,"&lt;"&amp;K773)+COUNTIFS($A$6:A773,'الإعدادات'!$B$4,$K$6:K773,K773),"")</f>
        <v/>
      </c>
      <c r="M773" s="21">
        <f>IF(AND(C773&amp;""&lt;&gt;"",ISNUMBER(G773)),IF(COUNTIFS($C$6:$C$1005,C773&amp;"",$G$6:$G$1005,"&gt;"&amp;G773)=0,1,0),"")</f>
        <v/>
      </c>
      <c r="N773" s="21">
        <f>IF(AND(C773&amp;""&lt;&gt;"",F773="حضر",ISNUMBER(A773)),IF(COUNTIFS($C$6:$C$1005,C773&amp;"",$F$6:$F$1005,"حضر",$A$6:$A$1005,"&gt;"&amp;A773)=0,1,0),"")</f>
        <v/>
      </c>
    </row>
    <row r="774">
      <c r="A774" s="13" t="n"/>
      <c r="B774" s="20" t="n"/>
      <c r="C774" s="5" t="n"/>
      <c r="D774" s="5" t="n"/>
      <c r="E774" s="15" t="n"/>
      <c r="F774" s="5" t="n"/>
      <c r="G774" s="13" t="n"/>
      <c r="H774" s="6">
        <f>IF(C774&amp;""="","",IFERROR(INDEX('المرضى'!$B$6:$B$205,MATCH(C774&amp;"",'المرضى'!$A$6:$A$205,0))&amp;"","كود غير موجود"))</f>
        <v/>
      </c>
      <c r="I774" s="18">
        <f>IF(D774&amp;""="","",IFERROR(INDEX('الأسعار'!$B$6:$B$25,MATCH(D774&amp;"",'الأسعار'!$A$6:$A$25,0)),"سعر غير موجود"))</f>
        <v/>
      </c>
      <c r="J774" s="18">
        <f>IF(A774&amp;""="","",IF(AND(F774="حضر",ISNUMBER(I774)),I774,0))</f>
        <v/>
      </c>
      <c r="K774" s="17">
        <f>IF(ISNUMBER(A774),IF(ISNUMBER(B774),HOUR(B774)*60+MINUTE(B774),0),"")</f>
        <v/>
      </c>
      <c r="L774" s="17">
        <f>IF(AND(ISNUMBER(A774),A774='الإعدادات'!$B$4),COUNTIFS($A$6:$A$1005,'الإعدادات'!$B$4,$K$6:$K$1005,"&lt;"&amp;K774)+COUNTIFS($A$6:A774,'الإعدادات'!$B$4,$K$6:K774,K774),"")</f>
        <v/>
      </c>
      <c r="M774" s="21">
        <f>IF(AND(C774&amp;""&lt;&gt;"",ISNUMBER(G774)),IF(COUNTIFS($C$6:$C$1005,C774&amp;"",$G$6:$G$1005,"&gt;"&amp;G774)=0,1,0),"")</f>
        <v/>
      </c>
      <c r="N774" s="21">
        <f>IF(AND(C774&amp;""&lt;&gt;"",F774="حضر",ISNUMBER(A774)),IF(COUNTIFS($C$6:$C$1005,C774&amp;"",$F$6:$F$1005,"حضر",$A$6:$A$1005,"&gt;"&amp;A774)=0,1,0),"")</f>
        <v/>
      </c>
    </row>
    <row r="775">
      <c r="A775" s="13" t="n"/>
      <c r="B775" s="20" t="n"/>
      <c r="C775" s="5" t="n"/>
      <c r="D775" s="5" t="n"/>
      <c r="E775" s="15" t="n"/>
      <c r="F775" s="5" t="n"/>
      <c r="G775" s="13" t="n"/>
      <c r="H775" s="6">
        <f>IF(C775&amp;""="","",IFERROR(INDEX('المرضى'!$B$6:$B$205,MATCH(C775&amp;"",'المرضى'!$A$6:$A$205,0))&amp;"","كود غير موجود"))</f>
        <v/>
      </c>
      <c r="I775" s="18">
        <f>IF(D775&amp;""="","",IFERROR(INDEX('الأسعار'!$B$6:$B$25,MATCH(D775&amp;"",'الأسعار'!$A$6:$A$25,0)),"سعر غير موجود"))</f>
        <v/>
      </c>
      <c r="J775" s="18">
        <f>IF(A775&amp;""="","",IF(AND(F775="حضر",ISNUMBER(I775)),I775,0))</f>
        <v/>
      </c>
      <c r="K775" s="17">
        <f>IF(ISNUMBER(A775),IF(ISNUMBER(B775),HOUR(B775)*60+MINUTE(B775),0),"")</f>
        <v/>
      </c>
      <c r="L775" s="17">
        <f>IF(AND(ISNUMBER(A775),A775='الإعدادات'!$B$4),COUNTIFS($A$6:$A$1005,'الإعدادات'!$B$4,$K$6:$K$1005,"&lt;"&amp;K775)+COUNTIFS($A$6:A775,'الإعدادات'!$B$4,$K$6:K775,K775),"")</f>
        <v/>
      </c>
      <c r="M775" s="21">
        <f>IF(AND(C775&amp;""&lt;&gt;"",ISNUMBER(G775)),IF(COUNTIFS($C$6:$C$1005,C775&amp;"",$G$6:$G$1005,"&gt;"&amp;G775)=0,1,0),"")</f>
        <v/>
      </c>
      <c r="N775" s="21">
        <f>IF(AND(C775&amp;""&lt;&gt;"",F775="حضر",ISNUMBER(A775)),IF(COUNTIFS($C$6:$C$1005,C775&amp;"",$F$6:$F$1005,"حضر",$A$6:$A$1005,"&gt;"&amp;A775)=0,1,0),"")</f>
        <v/>
      </c>
    </row>
    <row r="776">
      <c r="A776" s="13" t="n"/>
      <c r="B776" s="20" t="n"/>
      <c r="C776" s="5" t="n"/>
      <c r="D776" s="5" t="n"/>
      <c r="E776" s="15" t="n"/>
      <c r="F776" s="5" t="n"/>
      <c r="G776" s="13" t="n"/>
      <c r="H776" s="6">
        <f>IF(C776&amp;""="","",IFERROR(INDEX('المرضى'!$B$6:$B$205,MATCH(C776&amp;"",'المرضى'!$A$6:$A$205,0))&amp;"","كود غير موجود"))</f>
        <v/>
      </c>
      <c r="I776" s="18">
        <f>IF(D776&amp;""="","",IFERROR(INDEX('الأسعار'!$B$6:$B$25,MATCH(D776&amp;"",'الأسعار'!$A$6:$A$25,0)),"سعر غير موجود"))</f>
        <v/>
      </c>
      <c r="J776" s="18">
        <f>IF(A776&amp;""="","",IF(AND(F776="حضر",ISNUMBER(I776)),I776,0))</f>
        <v/>
      </c>
      <c r="K776" s="17">
        <f>IF(ISNUMBER(A776),IF(ISNUMBER(B776),HOUR(B776)*60+MINUTE(B776),0),"")</f>
        <v/>
      </c>
      <c r="L776" s="17">
        <f>IF(AND(ISNUMBER(A776),A776='الإعدادات'!$B$4),COUNTIFS($A$6:$A$1005,'الإعدادات'!$B$4,$K$6:$K$1005,"&lt;"&amp;K776)+COUNTIFS($A$6:A776,'الإعدادات'!$B$4,$K$6:K776,K776),"")</f>
        <v/>
      </c>
      <c r="M776" s="21">
        <f>IF(AND(C776&amp;""&lt;&gt;"",ISNUMBER(G776)),IF(COUNTIFS($C$6:$C$1005,C776&amp;"",$G$6:$G$1005,"&gt;"&amp;G776)=0,1,0),"")</f>
        <v/>
      </c>
      <c r="N776" s="21">
        <f>IF(AND(C776&amp;""&lt;&gt;"",F776="حضر",ISNUMBER(A776)),IF(COUNTIFS($C$6:$C$1005,C776&amp;"",$F$6:$F$1005,"حضر",$A$6:$A$1005,"&gt;"&amp;A776)=0,1,0),"")</f>
        <v/>
      </c>
    </row>
    <row r="777">
      <c r="A777" s="13" t="n"/>
      <c r="B777" s="20" t="n"/>
      <c r="C777" s="5" t="n"/>
      <c r="D777" s="5" t="n"/>
      <c r="E777" s="15" t="n"/>
      <c r="F777" s="5" t="n"/>
      <c r="G777" s="13" t="n"/>
      <c r="H777" s="6">
        <f>IF(C777&amp;""="","",IFERROR(INDEX('المرضى'!$B$6:$B$205,MATCH(C777&amp;"",'المرضى'!$A$6:$A$205,0))&amp;"","كود غير موجود"))</f>
        <v/>
      </c>
      <c r="I777" s="18">
        <f>IF(D777&amp;""="","",IFERROR(INDEX('الأسعار'!$B$6:$B$25,MATCH(D777&amp;"",'الأسعار'!$A$6:$A$25,0)),"سعر غير موجود"))</f>
        <v/>
      </c>
      <c r="J777" s="18">
        <f>IF(A777&amp;""="","",IF(AND(F777="حضر",ISNUMBER(I777)),I777,0))</f>
        <v/>
      </c>
      <c r="K777" s="17">
        <f>IF(ISNUMBER(A777),IF(ISNUMBER(B777),HOUR(B777)*60+MINUTE(B777),0),"")</f>
        <v/>
      </c>
      <c r="L777" s="17">
        <f>IF(AND(ISNUMBER(A777),A777='الإعدادات'!$B$4),COUNTIFS($A$6:$A$1005,'الإعدادات'!$B$4,$K$6:$K$1005,"&lt;"&amp;K777)+COUNTIFS($A$6:A777,'الإعدادات'!$B$4,$K$6:K777,K777),"")</f>
        <v/>
      </c>
      <c r="M777" s="21">
        <f>IF(AND(C777&amp;""&lt;&gt;"",ISNUMBER(G777)),IF(COUNTIFS($C$6:$C$1005,C777&amp;"",$G$6:$G$1005,"&gt;"&amp;G777)=0,1,0),"")</f>
        <v/>
      </c>
      <c r="N777" s="21">
        <f>IF(AND(C777&amp;""&lt;&gt;"",F777="حضر",ISNUMBER(A777)),IF(COUNTIFS($C$6:$C$1005,C777&amp;"",$F$6:$F$1005,"حضر",$A$6:$A$1005,"&gt;"&amp;A777)=0,1,0),"")</f>
        <v/>
      </c>
    </row>
    <row r="778">
      <c r="A778" s="13" t="n"/>
      <c r="B778" s="20" t="n"/>
      <c r="C778" s="5" t="n"/>
      <c r="D778" s="5" t="n"/>
      <c r="E778" s="15" t="n"/>
      <c r="F778" s="5" t="n"/>
      <c r="G778" s="13" t="n"/>
      <c r="H778" s="6">
        <f>IF(C778&amp;""="","",IFERROR(INDEX('المرضى'!$B$6:$B$205,MATCH(C778&amp;"",'المرضى'!$A$6:$A$205,0))&amp;"","كود غير موجود"))</f>
        <v/>
      </c>
      <c r="I778" s="18">
        <f>IF(D778&amp;""="","",IFERROR(INDEX('الأسعار'!$B$6:$B$25,MATCH(D778&amp;"",'الأسعار'!$A$6:$A$25,0)),"سعر غير موجود"))</f>
        <v/>
      </c>
      <c r="J778" s="18">
        <f>IF(A778&amp;""="","",IF(AND(F778="حضر",ISNUMBER(I778)),I778,0))</f>
        <v/>
      </c>
      <c r="K778" s="17">
        <f>IF(ISNUMBER(A778),IF(ISNUMBER(B778),HOUR(B778)*60+MINUTE(B778),0),"")</f>
        <v/>
      </c>
      <c r="L778" s="17">
        <f>IF(AND(ISNUMBER(A778),A778='الإعدادات'!$B$4),COUNTIFS($A$6:$A$1005,'الإعدادات'!$B$4,$K$6:$K$1005,"&lt;"&amp;K778)+COUNTIFS($A$6:A778,'الإعدادات'!$B$4,$K$6:K778,K778),"")</f>
        <v/>
      </c>
      <c r="M778" s="21">
        <f>IF(AND(C778&amp;""&lt;&gt;"",ISNUMBER(G778)),IF(COUNTIFS($C$6:$C$1005,C778&amp;"",$G$6:$G$1005,"&gt;"&amp;G778)=0,1,0),"")</f>
        <v/>
      </c>
      <c r="N778" s="21">
        <f>IF(AND(C778&amp;""&lt;&gt;"",F778="حضر",ISNUMBER(A778)),IF(COUNTIFS($C$6:$C$1005,C778&amp;"",$F$6:$F$1005,"حضر",$A$6:$A$1005,"&gt;"&amp;A778)=0,1,0),"")</f>
        <v/>
      </c>
    </row>
    <row r="779">
      <c r="A779" s="13" t="n"/>
      <c r="B779" s="20" t="n"/>
      <c r="C779" s="5" t="n"/>
      <c r="D779" s="5" t="n"/>
      <c r="E779" s="15" t="n"/>
      <c r="F779" s="5" t="n"/>
      <c r="G779" s="13" t="n"/>
      <c r="H779" s="6">
        <f>IF(C779&amp;""="","",IFERROR(INDEX('المرضى'!$B$6:$B$205,MATCH(C779&amp;"",'المرضى'!$A$6:$A$205,0))&amp;"","كود غير موجود"))</f>
        <v/>
      </c>
      <c r="I779" s="18">
        <f>IF(D779&amp;""="","",IFERROR(INDEX('الأسعار'!$B$6:$B$25,MATCH(D779&amp;"",'الأسعار'!$A$6:$A$25,0)),"سعر غير موجود"))</f>
        <v/>
      </c>
      <c r="J779" s="18">
        <f>IF(A779&amp;""="","",IF(AND(F779="حضر",ISNUMBER(I779)),I779,0))</f>
        <v/>
      </c>
      <c r="K779" s="17">
        <f>IF(ISNUMBER(A779),IF(ISNUMBER(B779),HOUR(B779)*60+MINUTE(B779),0),"")</f>
        <v/>
      </c>
      <c r="L779" s="17">
        <f>IF(AND(ISNUMBER(A779),A779='الإعدادات'!$B$4),COUNTIFS($A$6:$A$1005,'الإعدادات'!$B$4,$K$6:$K$1005,"&lt;"&amp;K779)+COUNTIFS($A$6:A779,'الإعدادات'!$B$4,$K$6:K779,K779),"")</f>
        <v/>
      </c>
      <c r="M779" s="21">
        <f>IF(AND(C779&amp;""&lt;&gt;"",ISNUMBER(G779)),IF(COUNTIFS($C$6:$C$1005,C779&amp;"",$G$6:$G$1005,"&gt;"&amp;G779)=0,1,0),"")</f>
        <v/>
      </c>
      <c r="N779" s="21">
        <f>IF(AND(C779&amp;""&lt;&gt;"",F779="حضر",ISNUMBER(A779)),IF(COUNTIFS($C$6:$C$1005,C779&amp;"",$F$6:$F$1005,"حضر",$A$6:$A$1005,"&gt;"&amp;A779)=0,1,0),"")</f>
        <v/>
      </c>
    </row>
    <row r="780">
      <c r="A780" s="13" t="n"/>
      <c r="B780" s="20" t="n"/>
      <c r="C780" s="5" t="n"/>
      <c r="D780" s="5" t="n"/>
      <c r="E780" s="15" t="n"/>
      <c r="F780" s="5" t="n"/>
      <c r="G780" s="13" t="n"/>
      <c r="H780" s="6">
        <f>IF(C780&amp;""="","",IFERROR(INDEX('المرضى'!$B$6:$B$205,MATCH(C780&amp;"",'المرضى'!$A$6:$A$205,0))&amp;"","كود غير موجود"))</f>
        <v/>
      </c>
      <c r="I780" s="18">
        <f>IF(D780&amp;""="","",IFERROR(INDEX('الأسعار'!$B$6:$B$25,MATCH(D780&amp;"",'الأسعار'!$A$6:$A$25,0)),"سعر غير موجود"))</f>
        <v/>
      </c>
      <c r="J780" s="18">
        <f>IF(A780&amp;""="","",IF(AND(F780="حضر",ISNUMBER(I780)),I780,0))</f>
        <v/>
      </c>
      <c r="K780" s="17">
        <f>IF(ISNUMBER(A780),IF(ISNUMBER(B780),HOUR(B780)*60+MINUTE(B780),0),"")</f>
        <v/>
      </c>
      <c r="L780" s="17">
        <f>IF(AND(ISNUMBER(A780),A780='الإعدادات'!$B$4),COUNTIFS($A$6:$A$1005,'الإعدادات'!$B$4,$K$6:$K$1005,"&lt;"&amp;K780)+COUNTIFS($A$6:A780,'الإعدادات'!$B$4,$K$6:K780,K780),"")</f>
        <v/>
      </c>
      <c r="M780" s="21">
        <f>IF(AND(C780&amp;""&lt;&gt;"",ISNUMBER(G780)),IF(COUNTIFS($C$6:$C$1005,C780&amp;"",$G$6:$G$1005,"&gt;"&amp;G780)=0,1,0),"")</f>
        <v/>
      </c>
      <c r="N780" s="21">
        <f>IF(AND(C780&amp;""&lt;&gt;"",F780="حضر",ISNUMBER(A780)),IF(COUNTIFS($C$6:$C$1005,C780&amp;"",$F$6:$F$1005,"حضر",$A$6:$A$1005,"&gt;"&amp;A780)=0,1,0),"")</f>
        <v/>
      </c>
    </row>
    <row r="781">
      <c r="A781" s="13" t="n"/>
      <c r="B781" s="20" t="n"/>
      <c r="C781" s="5" t="n"/>
      <c r="D781" s="5" t="n"/>
      <c r="E781" s="15" t="n"/>
      <c r="F781" s="5" t="n"/>
      <c r="G781" s="13" t="n"/>
      <c r="H781" s="6">
        <f>IF(C781&amp;""="","",IFERROR(INDEX('المرضى'!$B$6:$B$205,MATCH(C781&amp;"",'المرضى'!$A$6:$A$205,0))&amp;"","كود غير موجود"))</f>
        <v/>
      </c>
      <c r="I781" s="18">
        <f>IF(D781&amp;""="","",IFERROR(INDEX('الأسعار'!$B$6:$B$25,MATCH(D781&amp;"",'الأسعار'!$A$6:$A$25,0)),"سعر غير موجود"))</f>
        <v/>
      </c>
      <c r="J781" s="18">
        <f>IF(A781&amp;""="","",IF(AND(F781="حضر",ISNUMBER(I781)),I781,0))</f>
        <v/>
      </c>
      <c r="K781" s="17">
        <f>IF(ISNUMBER(A781),IF(ISNUMBER(B781),HOUR(B781)*60+MINUTE(B781),0),"")</f>
        <v/>
      </c>
      <c r="L781" s="17">
        <f>IF(AND(ISNUMBER(A781),A781='الإعدادات'!$B$4),COUNTIFS($A$6:$A$1005,'الإعدادات'!$B$4,$K$6:$K$1005,"&lt;"&amp;K781)+COUNTIFS($A$6:A781,'الإعدادات'!$B$4,$K$6:K781,K781),"")</f>
        <v/>
      </c>
      <c r="M781" s="21">
        <f>IF(AND(C781&amp;""&lt;&gt;"",ISNUMBER(G781)),IF(COUNTIFS($C$6:$C$1005,C781&amp;"",$G$6:$G$1005,"&gt;"&amp;G781)=0,1,0),"")</f>
        <v/>
      </c>
      <c r="N781" s="21">
        <f>IF(AND(C781&amp;""&lt;&gt;"",F781="حضر",ISNUMBER(A781)),IF(COUNTIFS($C$6:$C$1005,C781&amp;"",$F$6:$F$1005,"حضر",$A$6:$A$1005,"&gt;"&amp;A781)=0,1,0),"")</f>
        <v/>
      </c>
    </row>
    <row r="782">
      <c r="A782" s="13" t="n"/>
      <c r="B782" s="20" t="n"/>
      <c r="C782" s="5" t="n"/>
      <c r="D782" s="5" t="n"/>
      <c r="E782" s="15" t="n"/>
      <c r="F782" s="5" t="n"/>
      <c r="G782" s="13" t="n"/>
      <c r="H782" s="6">
        <f>IF(C782&amp;""="","",IFERROR(INDEX('المرضى'!$B$6:$B$205,MATCH(C782&amp;"",'المرضى'!$A$6:$A$205,0))&amp;"","كود غير موجود"))</f>
        <v/>
      </c>
      <c r="I782" s="18">
        <f>IF(D782&amp;""="","",IFERROR(INDEX('الأسعار'!$B$6:$B$25,MATCH(D782&amp;"",'الأسعار'!$A$6:$A$25,0)),"سعر غير موجود"))</f>
        <v/>
      </c>
      <c r="J782" s="18">
        <f>IF(A782&amp;""="","",IF(AND(F782="حضر",ISNUMBER(I782)),I782,0))</f>
        <v/>
      </c>
      <c r="K782" s="17">
        <f>IF(ISNUMBER(A782),IF(ISNUMBER(B782),HOUR(B782)*60+MINUTE(B782),0),"")</f>
        <v/>
      </c>
      <c r="L782" s="17">
        <f>IF(AND(ISNUMBER(A782),A782='الإعدادات'!$B$4),COUNTIFS($A$6:$A$1005,'الإعدادات'!$B$4,$K$6:$K$1005,"&lt;"&amp;K782)+COUNTIFS($A$6:A782,'الإعدادات'!$B$4,$K$6:K782,K782),"")</f>
        <v/>
      </c>
      <c r="M782" s="21">
        <f>IF(AND(C782&amp;""&lt;&gt;"",ISNUMBER(G782)),IF(COUNTIFS($C$6:$C$1005,C782&amp;"",$G$6:$G$1005,"&gt;"&amp;G782)=0,1,0),"")</f>
        <v/>
      </c>
      <c r="N782" s="21">
        <f>IF(AND(C782&amp;""&lt;&gt;"",F782="حضر",ISNUMBER(A782)),IF(COUNTIFS($C$6:$C$1005,C782&amp;"",$F$6:$F$1005,"حضر",$A$6:$A$1005,"&gt;"&amp;A782)=0,1,0),"")</f>
        <v/>
      </c>
    </row>
    <row r="783">
      <c r="A783" s="13" t="n"/>
      <c r="B783" s="20" t="n"/>
      <c r="C783" s="5" t="n"/>
      <c r="D783" s="5" t="n"/>
      <c r="E783" s="15" t="n"/>
      <c r="F783" s="5" t="n"/>
      <c r="G783" s="13" t="n"/>
      <c r="H783" s="6">
        <f>IF(C783&amp;""="","",IFERROR(INDEX('المرضى'!$B$6:$B$205,MATCH(C783&amp;"",'المرضى'!$A$6:$A$205,0))&amp;"","كود غير موجود"))</f>
        <v/>
      </c>
      <c r="I783" s="18">
        <f>IF(D783&amp;""="","",IFERROR(INDEX('الأسعار'!$B$6:$B$25,MATCH(D783&amp;"",'الأسعار'!$A$6:$A$25,0)),"سعر غير موجود"))</f>
        <v/>
      </c>
      <c r="J783" s="18">
        <f>IF(A783&amp;""="","",IF(AND(F783="حضر",ISNUMBER(I783)),I783,0))</f>
        <v/>
      </c>
      <c r="K783" s="17">
        <f>IF(ISNUMBER(A783),IF(ISNUMBER(B783),HOUR(B783)*60+MINUTE(B783),0),"")</f>
        <v/>
      </c>
      <c r="L783" s="17">
        <f>IF(AND(ISNUMBER(A783),A783='الإعدادات'!$B$4),COUNTIFS($A$6:$A$1005,'الإعدادات'!$B$4,$K$6:$K$1005,"&lt;"&amp;K783)+COUNTIFS($A$6:A783,'الإعدادات'!$B$4,$K$6:K783,K783),"")</f>
        <v/>
      </c>
      <c r="M783" s="21">
        <f>IF(AND(C783&amp;""&lt;&gt;"",ISNUMBER(G783)),IF(COUNTIFS($C$6:$C$1005,C783&amp;"",$G$6:$G$1005,"&gt;"&amp;G783)=0,1,0),"")</f>
        <v/>
      </c>
      <c r="N783" s="21">
        <f>IF(AND(C783&amp;""&lt;&gt;"",F783="حضر",ISNUMBER(A783)),IF(COUNTIFS($C$6:$C$1005,C783&amp;"",$F$6:$F$1005,"حضر",$A$6:$A$1005,"&gt;"&amp;A783)=0,1,0),"")</f>
        <v/>
      </c>
    </row>
    <row r="784">
      <c r="A784" s="13" t="n"/>
      <c r="B784" s="20" t="n"/>
      <c r="C784" s="5" t="n"/>
      <c r="D784" s="5" t="n"/>
      <c r="E784" s="15" t="n"/>
      <c r="F784" s="5" t="n"/>
      <c r="G784" s="13" t="n"/>
      <c r="H784" s="6">
        <f>IF(C784&amp;""="","",IFERROR(INDEX('المرضى'!$B$6:$B$205,MATCH(C784&amp;"",'المرضى'!$A$6:$A$205,0))&amp;"","كود غير موجود"))</f>
        <v/>
      </c>
      <c r="I784" s="18">
        <f>IF(D784&amp;""="","",IFERROR(INDEX('الأسعار'!$B$6:$B$25,MATCH(D784&amp;"",'الأسعار'!$A$6:$A$25,0)),"سعر غير موجود"))</f>
        <v/>
      </c>
      <c r="J784" s="18">
        <f>IF(A784&amp;""="","",IF(AND(F784="حضر",ISNUMBER(I784)),I784,0))</f>
        <v/>
      </c>
      <c r="K784" s="17">
        <f>IF(ISNUMBER(A784),IF(ISNUMBER(B784),HOUR(B784)*60+MINUTE(B784),0),"")</f>
        <v/>
      </c>
      <c r="L784" s="17">
        <f>IF(AND(ISNUMBER(A784),A784='الإعدادات'!$B$4),COUNTIFS($A$6:$A$1005,'الإعدادات'!$B$4,$K$6:$K$1005,"&lt;"&amp;K784)+COUNTIFS($A$6:A784,'الإعدادات'!$B$4,$K$6:K784,K784),"")</f>
        <v/>
      </c>
      <c r="M784" s="21">
        <f>IF(AND(C784&amp;""&lt;&gt;"",ISNUMBER(G784)),IF(COUNTIFS($C$6:$C$1005,C784&amp;"",$G$6:$G$1005,"&gt;"&amp;G784)=0,1,0),"")</f>
        <v/>
      </c>
      <c r="N784" s="21">
        <f>IF(AND(C784&amp;""&lt;&gt;"",F784="حضر",ISNUMBER(A784)),IF(COUNTIFS($C$6:$C$1005,C784&amp;"",$F$6:$F$1005,"حضر",$A$6:$A$1005,"&gt;"&amp;A784)=0,1,0),"")</f>
        <v/>
      </c>
    </row>
    <row r="785">
      <c r="A785" s="13" t="n"/>
      <c r="B785" s="20" t="n"/>
      <c r="C785" s="5" t="n"/>
      <c r="D785" s="5" t="n"/>
      <c r="E785" s="15" t="n"/>
      <c r="F785" s="5" t="n"/>
      <c r="G785" s="13" t="n"/>
      <c r="H785" s="6">
        <f>IF(C785&amp;""="","",IFERROR(INDEX('المرضى'!$B$6:$B$205,MATCH(C785&amp;"",'المرضى'!$A$6:$A$205,0))&amp;"","كود غير موجود"))</f>
        <v/>
      </c>
      <c r="I785" s="18">
        <f>IF(D785&amp;""="","",IFERROR(INDEX('الأسعار'!$B$6:$B$25,MATCH(D785&amp;"",'الأسعار'!$A$6:$A$25,0)),"سعر غير موجود"))</f>
        <v/>
      </c>
      <c r="J785" s="18">
        <f>IF(A785&amp;""="","",IF(AND(F785="حضر",ISNUMBER(I785)),I785,0))</f>
        <v/>
      </c>
      <c r="K785" s="17">
        <f>IF(ISNUMBER(A785),IF(ISNUMBER(B785),HOUR(B785)*60+MINUTE(B785),0),"")</f>
        <v/>
      </c>
      <c r="L785" s="17">
        <f>IF(AND(ISNUMBER(A785),A785='الإعدادات'!$B$4),COUNTIFS($A$6:$A$1005,'الإعدادات'!$B$4,$K$6:$K$1005,"&lt;"&amp;K785)+COUNTIFS($A$6:A785,'الإعدادات'!$B$4,$K$6:K785,K785),"")</f>
        <v/>
      </c>
      <c r="M785" s="21">
        <f>IF(AND(C785&amp;""&lt;&gt;"",ISNUMBER(G785)),IF(COUNTIFS($C$6:$C$1005,C785&amp;"",$G$6:$G$1005,"&gt;"&amp;G785)=0,1,0),"")</f>
        <v/>
      </c>
      <c r="N785" s="21">
        <f>IF(AND(C785&amp;""&lt;&gt;"",F785="حضر",ISNUMBER(A785)),IF(COUNTIFS($C$6:$C$1005,C785&amp;"",$F$6:$F$1005,"حضر",$A$6:$A$1005,"&gt;"&amp;A785)=0,1,0),"")</f>
        <v/>
      </c>
    </row>
    <row r="786">
      <c r="A786" s="13" t="n"/>
      <c r="B786" s="20" t="n"/>
      <c r="C786" s="5" t="n"/>
      <c r="D786" s="5" t="n"/>
      <c r="E786" s="15" t="n"/>
      <c r="F786" s="5" t="n"/>
      <c r="G786" s="13" t="n"/>
      <c r="H786" s="6">
        <f>IF(C786&amp;""="","",IFERROR(INDEX('المرضى'!$B$6:$B$205,MATCH(C786&amp;"",'المرضى'!$A$6:$A$205,0))&amp;"","كود غير موجود"))</f>
        <v/>
      </c>
      <c r="I786" s="18">
        <f>IF(D786&amp;""="","",IFERROR(INDEX('الأسعار'!$B$6:$B$25,MATCH(D786&amp;"",'الأسعار'!$A$6:$A$25,0)),"سعر غير موجود"))</f>
        <v/>
      </c>
      <c r="J786" s="18">
        <f>IF(A786&amp;""="","",IF(AND(F786="حضر",ISNUMBER(I786)),I786,0))</f>
        <v/>
      </c>
      <c r="K786" s="17">
        <f>IF(ISNUMBER(A786),IF(ISNUMBER(B786),HOUR(B786)*60+MINUTE(B786),0),"")</f>
        <v/>
      </c>
      <c r="L786" s="17">
        <f>IF(AND(ISNUMBER(A786),A786='الإعدادات'!$B$4),COUNTIFS($A$6:$A$1005,'الإعدادات'!$B$4,$K$6:$K$1005,"&lt;"&amp;K786)+COUNTIFS($A$6:A786,'الإعدادات'!$B$4,$K$6:K786,K786),"")</f>
        <v/>
      </c>
      <c r="M786" s="21">
        <f>IF(AND(C786&amp;""&lt;&gt;"",ISNUMBER(G786)),IF(COUNTIFS($C$6:$C$1005,C786&amp;"",$G$6:$G$1005,"&gt;"&amp;G786)=0,1,0),"")</f>
        <v/>
      </c>
      <c r="N786" s="21">
        <f>IF(AND(C786&amp;""&lt;&gt;"",F786="حضر",ISNUMBER(A786)),IF(COUNTIFS($C$6:$C$1005,C786&amp;"",$F$6:$F$1005,"حضر",$A$6:$A$1005,"&gt;"&amp;A786)=0,1,0),"")</f>
        <v/>
      </c>
    </row>
    <row r="787">
      <c r="A787" s="13" t="n"/>
      <c r="B787" s="20" t="n"/>
      <c r="C787" s="5" t="n"/>
      <c r="D787" s="5" t="n"/>
      <c r="E787" s="15" t="n"/>
      <c r="F787" s="5" t="n"/>
      <c r="G787" s="13" t="n"/>
      <c r="H787" s="6">
        <f>IF(C787&amp;""="","",IFERROR(INDEX('المرضى'!$B$6:$B$205,MATCH(C787&amp;"",'المرضى'!$A$6:$A$205,0))&amp;"","كود غير موجود"))</f>
        <v/>
      </c>
      <c r="I787" s="18">
        <f>IF(D787&amp;""="","",IFERROR(INDEX('الأسعار'!$B$6:$B$25,MATCH(D787&amp;"",'الأسعار'!$A$6:$A$25,0)),"سعر غير موجود"))</f>
        <v/>
      </c>
      <c r="J787" s="18">
        <f>IF(A787&amp;""="","",IF(AND(F787="حضر",ISNUMBER(I787)),I787,0))</f>
        <v/>
      </c>
      <c r="K787" s="17">
        <f>IF(ISNUMBER(A787),IF(ISNUMBER(B787),HOUR(B787)*60+MINUTE(B787),0),"")</f>
        <v/>
      </c>
      <c r="L787" s="17">
        <f>IF(AND(ISNUMBER(A787),A787='الإعدادات'!$B$4),COUNTIFS($A$6:$A$1005,'الإعدادات'!$B$4,$K$6:$K$1005,"&lt;"&amp;K787)+COUNTIFS($A$6:A787,'الإعدادات'!$B$4,$K$6:K787,K787),"")</f>
        <v/>
      </c>
      <c r="M787" s="21">
        <f>IF(AND(C787&amp;""&lt;&gt;"",ISNUMBER(G787)),IF(COUNTIFS($C$6:$C$1005,C787&amp;"",$G$6:$G$1005,"&gt;"&amp;G787)=0,1,0),"")</f>
        <v/>
      </c>
      <c r="N787" s="21">
        <f>IF(AND(C787&amp;""&lt;&gt;"",F787="حضر",ISNUMBER(A787)),IF(COUNTIFS($C$6:$C$1005,C787&amp;"",$F$6:$F$1005,"حضر",$A$6:$A$1005,"&gt;"&amp;A787)=0,1,0),"")</f>
        <v/>
      </c>
    </row>
    <row r="788">
      <c r="A788" s="13" t="n"/>
      <c r="B788" s="20" t="n"/>
      <c r="C788" s="5" t="n"/>
      <c r="D788" s="5" t="n"/>
      <c r="E788" s="15" t="n"/>
      <c r="F788" s="5" t="n"/>
      <c r="G788" s="13" t="n"/>
      <c r="H788" s="6">
        <f>IF(C788&amp;""="","",IFERROR(INDEX('المرضى'!$B$6:$B$205,MATCH(C788&amp;"",'المرضى'!$A$6:$A$205,0))&amp;"","كود غير موجود"))</f>
        <v/>
      </c>
      <c r="I788" s="18">
        <f>IF(D788&amp;""="","",IFERROR(INDEX('الأسعار'!$B$6:$B$25,MATCH(D788&amp;"",'الأسعار'!$A$6:$A$25,0)),"سعر غير موجود"))</f>
        <v/>
      </c>
      <c r="J788" s="18">
        <f>IF(A788&amp;""="","",IF(AND(F788="حضر",ISNUMBER(I788)),I788,0))</f>
        <v/>
      </c>
      <c r="K788" s="17">
        <f>IF(ISNUMBER(A788),IF(ISNUMBER(B788),HOUR(B788)*60+MINUTE(B788),0),"")</f>
        <v/>
      </c>
      <c r="L788" s="17">
        <f>IF(AND(ISNUMBER(A788),A788='الإعدادات'!$B$4),COUNTIFS($A$6:$A$1005,'الإعدادات'!$B$4,$K$6:$K$1005,"&lt;"&amp;K788)+COUNTIFS($A$6:A788,'الإعدادات'!$B$4,$K$6:K788,K788),"")</f>
        <v/>
      </c>
      <c r="M788" s="21">
        <f>IF(AND(C788&amp;""&lt;&gt;"",ISNUMBER(G788)),IF(COUNTIFS($C$6:$C$1005,C788&amp;"",$G$6:$G$1005,"&gt;"&amp;G788)=0,1,0),"")</f>
        <v/>
      </c>
      <c r="N788" s="21">
        <f>IF(AND(C788&amp;""&lt;&gt;"",F788="حضر",ISNUMBER(A788)),IF(COUNTIFS($C$6:$C$1005,C788&amp;"",$F$6:$F$1005,"حضر",$A$6:$A$1005,"&gt;"&amp;A788)=0,1,0),"")</f>
        <v/>
      </c>
    </row>
    <row r="789">
      <c r="A789" s="13" t="n"/>
      <c r="B789" s="20" t="n"/>
      <c r="C789" s="5" t="n"/>
      <c r="D789" s="5" t="n"/>
      <c r="E789" s="15" t="n"/>
      <c r="F789" s="5" t="n"/>
      <c r="G789" s="13" t="n"/>
      <c r="H789" s="6">
        <f>IF(C789&amp;""="","",IFERROR(INDEX('المرضى'!$B$6:$B$205,MATCH(C789&amp;"",'المرضى'!$A$6:$A$205,0))&amp;"","كود غير موجود"))</f>
        <v/>
      </c>
      <c r="I789" s="18">
        <f>IF(D789&amp;""="","",IFERROR(INDEX('الأسعار'!$B$6:$B$25,MATCH(D789&amp;"",'الأسعار'!$A$6:$A$25,0)),"سعر غير موجود"))</f>
        <v/>
      </c>
      <c r="J789" s="18">
        <f>IF(A789&amp;""="","",IF(AND(F789="حضر",ISNUMBER(I789)),I789,0))</f>
        <v/>
      </c>
      <c r="K789" s="17">
        <f>IF(ISNUMBER(A789),IF(ISNUMBER(B789),HOUR(B789)*60+MINUTE(B789),0),"")</f>
        <v/>
      </c>
      <c r="L789" s="17">
        <f>IF(AND(ISNUMBER(A789),A789='الإعدادات'!$B$4),COUNTIFS($A$6:$A$1005,'الإعدادات'!$B$4,$K$6:$K$1005,"&lt;"&amp;K789)+COUNTIFS($A$6:A789,'الإعدادات'!$B$4,$K$6:K789,K789),"")</f>
        <v/>
      </c>
      <c r="M789" s="21">
        <f>IF(AND(C789&amp;""&lt;&gt;"",ISNUMBER(G789)),IF(COUNTIFS($C$6:$C$1005,C789&amp;"",$G$6:$G$1005,"&gt;"&amp;G789)=0,1,0),"")</f>
        <v/>
      </c>
      <c r="N789" s="21">
        <f>IF(AND(C789&amp;""&lt;&gt;"",F789="حضر",ISNUMBER(A789)),IF(COUNTIFS($C$6:$C$1005,C789&amp;"",$F$6:$F$1005,"حضر",$A$6:$A$1005,"&gt;"&amp;A789)=0,1,0),"")</f>
        <v/>
      </c>
    </row>
    <row r="790">
      <c r="A790" s="13" t="n"/>
      <c r="B790" s="20" t="n"/>
      <c r="C790" s="5" t="n"/>
      <c r="D790" s="5" t="n"/>
      <c r="E790" s="15" t="n"/>
      <c r="F790" s="5" t="n"/>
      <c r="G790" s="13" t="n"/>
      <c r="H790" s="6">
        <f>IF(C790&amp;""="","",IFERROR(INDEX('المرضى'!$B$6:$B$205,MATCH(C790&amp;"",'المرضى'!$A$6:$A$205,0))&amp;"","كود غير موجود"))</f>
        <v/>
      </c>
      <c r="I790" s="18">
        <f>IF(D790&amp;""="","",IFERROR(INDEX('الأسعار'!$B$6:$B$25,MATCH(D790&amp;"",'الأسعار'!$A$6:$A$25,0)),"سعر غير موجود"))</f>
        <v/>
      </c>
      <c r="J790" s="18">
        <f>IF(A790&amp;""="","",IF(AND(F790="حضر",ISNUMBER(I790)),I790,0))</f>
        <v/>
      </c>
      <c r="K790" s="17">
        <f>IF(ISNUMBER(A790),IF(ISNUMBER(B790),HOUR(B790)*60+MINUTE(B790),0),"")</f>
        <v/>
      </c>
      <c r="L790" s="17">
        <f>IF(AND(ISNUMBER(A790),A790='الإعدادات'!$B$4),COUNTIFS($A$6:$A$1005,'الإعدادات'!$B$4,$K$6:$K$1005,"&lt;"&amp;K790)+COUNTIFS($A$6:A790,'الإعدادات'!$B$4,$K$6:K790,K790),"")</f>
        <v/>
      </c>
      <c r="M790" s="21">
        <f>IF(AND(C790&amp;""&lt;&gt;"",ISNUMBER(G790)),IF(COUNTIFS($C$6:$C$1005,C790&amp;"",$G$6:$G$1005,"&gt;"&amp;G790)=0,1,0),"")</f>
        <v/>
      </c>
      <c r="N790" s="21">
        <f>IF(AND(C790&amp;""&lt;&gt;"",F790="حضر",ISNUMBER(A790)),IF(COUNTIFS($C$6:$C$1005,C790&amp;"",$F$6:$F$1005,"حضر",$A$6:$A$1005,"&gt;"&amp;A790)=0,1,0),"")</f>
        <v/>
      </c>
    </row>
    <row r="791">
      <c r="A791" s="13" t="n"/>
      <c r="B791" s="20" t="n"/>
      <c r="C791" s="5" t="n"/>
      <c r="D791" s="5" t="n"/>
      <c r="E791" s="15" t="n"/>
      <c r="F791" s="5" t="n"/>
      <c r="G791" s="13" t="n"/>
      <c r="H791" s="6">
        <f>IF(C791&amp;""="","",IFERROR(INDEX('المرضى'!$B$6:$B$205,MATCH(C791&amp;"",'المرضى'!$A$6:$A$205,0))&amp;"","كود غير موجود"))</f>
        <v/>
      </c>
      <c r="I791" s="18">
        <f>IF(D791&amp;""="","",IFERROR(INDEX('الأسعار'!$B$6:$B$25,MATCH(D791&amp;"",'الأسعار'!$A$6:$A$25,0)),"سعر غير موجود"))</f>
        <v/>
      </c>
      <c r="J791" s="18">
        <f>IF(A791&amp;""="","",IF(AND(F791="حضر",ISNUMBER(I791)),I791,0))</f>
        <v/>
      </c>
      <c r="K791" s="17">
        <f>IF(ISNUMBER(A791),IF(ISNUMBER(B791),HOUR(B791)*60+MINUTE(B791),0),"")</f>
        <v/>
      </c>
      <c r="L791" s="17">
        <f>IF(AND(ISNUMBER(A791),A791='الإعدادات'!$B$4),COUNTIFS($A$6:$A$1005,'الإعدادات'!$B$4,$K$6:$K$1005,"&lt;"&amp;K791)+COUNTIFS($A$6:A791,'الإعدادات'!$B$4,$K$6:K791,K791),"")</f>
        <v/>
      </c>
      <c r="M791" s="21">
        <f>IF(AND(C791&amp;""&lt;&gt;"",ISNUMBER(G791)),IF(COUNTIFS($C$6:$C$1005,C791&amp;"",$G$6:$G$1005,"&gt;"&amp;G791)=0,1,0),"")</f>
        <v/>
      </c>
      <c r="N791" s="21">
        <f>IF(AND(C791&amp;""&lt;&gt;"",F791="حضر",ISNUMBER(A791)),IF(COUNTIFS($C$6:$C$1005,C791&amp;"",$F$6:$F$1005,"حضر",$A$6:$A$1005,"&gt;"&amp;A791)=0,1,0),"")</f>
        <v/>
      </c>
    </row>
    <row r="792">
      <c r="A792" s="13" t="n"/>
      <c r="B792" s="20" t="n"/>
      <c r="C792" s="5" t="n"/>
      <c r="D792" s="5" t="n"/>
      <c r="E792" s="15" t="n"/>
      <c r="F792" s="5" t="n"/>
      <c r="G792" s="13" t="n"/>
      <c r="H792" s="6">
        <f>IF(C792&amp;""="","",IFERROR(INDEX('المرضى'!$B$6:$B$205,MATCH(C792&amp;"",'المرضى'!$A$6:$A$205,0))&amp;"","كود غير موجود"))</f>
        <v/>
      </c>
      <c r="I792" s="18">
        <f>IF(D792&amp;""="","",IFERROR(INDEX('الأسعار'!$B$6:$B$25,MATCH(D792&amp;"",'الأسعار'!$A$6:$A$25,0)),"سعر غير موجود"))</f>
        <v/>
      </c>
      <c r="J792" s="18">
        <f>IF(A792&amp;""="","",IF(AND(F792="حضر",ISNUMBER(I792)),I792,0))</f>
        <v/>
      </c>
      <c r="K792" s="17">
        <f>IF(ISNUMBER(A792),IF(ISNUMBER(B792),HOUR(B792)*60+MINUTE(B792),0),"")</f>
        <v/>
      </c>
      <c r="L792" s="17">
        <f>IF(AND(ISNUMBER(A792),A792='الإعدادات'!$B$4),COUNTIFS($A$6:$A$1005,'الإعدادات'!$B$4,$K$6:$K$1005,"&lt;"&amp;K792)+COUNTIFS($A$6:A792,'الإعدادات'!$B$4,$K$6:K792,K792),"")</f>
        <v/>
      </c>
      <c r="M792" s="21">
        <f>IF(AND(C792&amp;""&lt;&gt;"",ISNUMBER(G792)),IF(COUNTIFS($C$6:$C$1005,C792&amp;"",$G$6:$G$1005,"&gt;"&amp;G792)=0,1,0),"")</f>
        <v/>
      </c>
      <c r="N792" s="21">
        <f>IF(AND(C792&amp;""&lt;&gt;"",F792="حضر",ISNUMBER(A792)),IF(COUNTIFS($C$6:$C$1005,C792&amp;"",$F$6:$F$1005,"حضر",$A$6:$A$1005,"&gt;"&amp;A792)=0,1,0),"")</f>
        <v/>
      </c>
    </row>
    <row r="793">
      <c r="A793" s="13" t="n"/>
      <c r="B793" s="20" t="n"/>
      <c r="C793" s="5" t="n"/>
      <c r="D793" s="5" t="n"/>
      <c r="E793" s="15" t="n"/>
      <c r="F793" s="5" t="n"/>
      <c r="G793" s="13" t="n"/>
      <c r="H793" s="6">
        <f>IF(C793&amp;""="","",IFERROR(INDEX('المرضى'!$B$6:$B$205,MATCH(C793&amp;"",'المرضى'!$A$6:$A$205,0))&amp;"","كود غير موجود"))</f>
        <v/>
      </c>
      <c r="I793" s="18">
        <f>IF(D793&amp;""="","",IFERROR(INDEX('الأسعار'!$B$6:$B$25,MATCH(D793&amp;"",'الأسعار'!$A$6:$A$25,0)),"سعر غير موجود"))</f>
        <v/>
      </c>
      <c r="J793" s="18">
        <f>IF(A793&amp;""="","",IF(AND(F793="حضر",ISNUMBER(I793)),I793,0))</f>
        <v/>
      </c>
      <c r="K793" s="17">
        <f>IF(ISNUMBER(A793),IF(ISNUMBER(B793),HOUR(B793)*60+MINUTE(B793),0),"")</f>
        <v/>
      </c>
      <c r="L793" s="17">
        <f>IF(AND(ISNUMBER(A793),A793='الإعدادات'!$B$4),COUNTIFS($A$6:$A$1005,'الإعدادات'!$B$4,$K$6:$K$1005,"&lt;"&amp;K793)+COUNTIFS($A$6:A793,'الإعدادات'!$B$4,$K$6:K793,K793),"")</f>
        <v/>
      </c>
      <c r="M793" s="21">
        <f>IF(AND(C793&amp;""&lt;&gt;"",ISNUMBER(G793)),IF(COUNTIFS($C$6:$C$1005,C793&amp;"",$G$6:$G$1005,"&gt;"&amp;G793)=0,1,0),"")</f>
        <v/>
      </c>
      <c r="N793" s="21">
        <f>IF(AND(C793&amp;""&lt;&gt;"",F793="حضر",ISNUMBER(A793)),IF(COUNTIFS($C$6:$C$1005,C793&amp;"",$F$6:$F$1005,"حضر",$A$6:$A$1005,"&gt;"&amp;A793)=0,1,0),"")</f>
        <v/>
      </c>
    </row>
    <row r="794">
      <c r="A794" s="13" t="n"/>
      <c r="B794" s="20" t="n"/>
      <c r="C794" s="5" t="n"/>
      <c r="D794" s="5" t="n"/>
      <c r="E794" s="15" t="n"/>
      <c r="F794" s="5" t="n"/>
      <c r="G794" s="13" t="n"/>
      <c r="H794" s="6">
        <f>IF(C794&amp;""="","",IFERROR(INDEX('المرضى'!$B$6:$B$205,MATCH(C794&amp;"",'المرضى'!$A$6:$A$205,0))&amp;"","كود غير موجود"))</f>
        <v/>
      </c>
      <c r="I794" s="18">
        <f>IF(D794&amp;""="","",IFERROR(INDEX('الأسعار'!$B$6:$B$25,MATCH(D794&amp;"",'الأسعار'!$A$6:$A$25,0)),"سعر غير موجود"))</f>
        <v/>
      </c>
      <c r="J794" s="18">
        <f>IF(A794&amp;""="","",IF(AND(F794="حضر",ISNUMBER(I794)),I794,0))</f>
        <v/>
      </c>
      <c r="K794" s="17">
        <f>IF(ISNUMBER(A794),IF(ISNUMBER(B794),HOUR(B794)*60+MINUTE(B794),0),"")</f>
        <v/>
      </c>
      <c r="L794" s="17">
        <f>IF(AND(ISNUMBER(A794),A794='الإعدادات'!$B$4),COUNTIFS($A$6:$A$1005,'الإعدادات'!$B$4,$K$6:$K$1005,"&lt;"&amp;K794)+COUNTIFS($A$6:A794,'الإعدادات'!$B$4,$K$6:K794,K794),"")</f>
        <v/>
      </c>
      <c r="M794" s="21">
        <f>IF(AND(C794&amp;""&lt;&gt;"",ISNUMBER(G794)),IF(COUNTIFS($C$6:$C$1005,C794&amp;"",$G$6:$G$1005,"&gt;"&amp;G794)=0,1,0),"")</f>
        <v/>
      </c>
      <c r="N794" s="21">
        <f>IF(AND(C794&amp;""&lt;&gt;"",F794="حضر",ISNUMBER(A794)),IF(COUNTIFS($C$6:$C$1005,C794&amp;"",$F$6:$F$1005,"حضر",$A$6:$A$1005,"&gt;"&amp;A794)=0,1,0),"")</f>
        <v/>
      </c>
    </row>
    <row r="795">
      <c r="A795" s="13" t="n"/>
      <c r="B795" s="20" t="n"/>
      <c r="C795" s="5" t="n"/>
      <c r="D795" s="5" t="n"/>
      <c r="E795" s="15" t="n"/>
      <c r="F795" s="5" t="n"/>
      <c r="G795" s="13" t="n"/>
      <c r="H795" s="6">
        <f>IF(C795&amp;""="","",IFERROR(INDEX('المرضى'!$B$6:$B$205,MATCH(C795&amp;"",'المرضى'!$A$6:$A$205,0))&amp;"","كود غير موجود"))</f>
        <v/>
      </c>
      <c r="I795" s="18">
        <f>IF(D795&amp;""="","",IFERROR(INDEX('الأسعار'!$B$6:$B$25,MATCH(D795&amp;"",'الأسعار'!$A$6:$A$25,0)),"سعر غير موجود"))</f>
        <v/>
      </c>
      <c r="J795" s="18">
        <f>IF(A795&amp;""="","",IF(AND(F795="حضر",ISNUMBER(I795)),I795,0))</f>
        <v/>
      </c>
      <c r="K795" s="17">
        <f>IF(ISNUMBER(A795),IF(ISNUMBER(B795),HOUR(B795)*60+MINUTE(B795),0),"")</f>
        <v/>
      </c>
      <c r="L795" s="17">
        <f>IF(AND(ISNUMBER(A795),A795='الإعدادات'!$B$4),COUNTIFS($A$6:$A$1005,'الإعدادات'!$B$4,$K$6:$K$1005,"&lt;"&amp;K795)+COUNTIFS($A$6:A795,'الإعدادات'!$B$4,$K$6:K795,K795),"")</f>
        <v/>
      </c>
      <c r="M795" s="21">
        <f>IF(AND(C795&amp;""&lt;&gt;"",ISNUMBER(G795)),IF(COUNTIFS($C$6:$C$1005,C795&amp;"",$G$6:$G$1005,"&gt;"&amp;G795)=0,1,0),"")</f>
        <v/>
      </c>
      <c r="N795" s="21">
        <f>IF(AND(C795&amp;""&lt;&gt;"",F795="حضر",ISNUMBER(A795)),IF(COUNTIFS($C$6:$C$1005,C795&amp;"",$F$6:$F$1005,"حضر",$A$6:$A$1005,"&gt;"&amp;A795)=0,1,0),"")</f>
        <v/>
      </c>
    </row>
    <row r="796">
      <c r="A796" s="13" t="n"/>
      <c r="B796" s="20" t="n"/>
      <c r="C796" s="5" t="n"/>
      <c r="D796" s="5" t="n"/>
      <c r="E796" s="15" t="n"/>
      <c r="F796" s="5" t="n"/>
      <c r="G796" s="13" t="n"/>
      <c r="H796" s="6">
        <f>IF(C796&amp;""="","",IFERROR(INDEX('المرضى'!$B$6:$B$205,MATCH(C796&amp;"",'المرضى'!$A$6:$A$205,0))&amp;"","كود غير موجود"))</f>
        <v/>
      </c>
      <c r="I796" s="18">
        <f>IF(D796&amp;""="","",IFERROR(INDEX('الأسعار'!$B$6:$B$25,MATCH(D796&amp;"",'الأسعار'!$A$6:$A$25,0)),"سعر غير موجود"))</f>
        <v/>
      </c>
      <c r="J796" s="18">
        <f>IF(A796&amp;""="","",IF(AND(F796="حضر",ISNUMBER(I796)),I796,0))</f>
        <v/>
      </c>
      <c r="K796" s="17">
        <f>IF(ISNUMBER(A796),IF(ISNUMBER(B796),HOUR(B796)*60+MINUTE(B796),0),"")</f>
        <v/>
      </c>
      <c r="L796" s="17">
        <f>IF(AND(ISNUMBER(A796),A796='الإعدادات'!$B$4),COUNTIFS($A$6:$A$1005,'الإعدادات'!$B$4,$K$6:$K$1005,"&lt;"&amp;K796)+COUNTIFS($A$6:A796,'الإعدادات'!$B$4,$K$6:K796,K796),"")</f>
        <v/>
      </c>
      <c r="M796" s="21">
        <f>IF(AND(C796&amp;""&lt;&gt;"",ISNUMBER(G796)),IF(COUNTIFS($C$6:$C$1005,C796&amp;"",$G$6:$G$1005,"&gt;"&amp;G796)=0,1,0),"")</f>
        <v/>
      </c>
      <c r="N796" s="21">
        <f>IF(AND(C796&amp;""&lt;&gt;"",F796="حضر",ISNUMBER(A796)),IF(COUNTIFS($C$6:$C$1005,C796&amp;"",$F$6:$F$1005,"حضر",$A$6:$A$1005,"&gt;"&amp;A796)=0,1,0),"")</f>
        <v/>
      </c>
    </row>
    <row r="797">
      <c r="A797" s="13" t="n"/>
      <c r="B797" s="20" t="n"/>
      <c r="C797" s="5" t="n"/>
      <c r="D797" s="5" t="n"/>
      <c r="E797" s="15" t="n"/>
      <c r="F797" s="5" t="n"/>
      <c r="G797" s="13" t="n"/>
      <c r="H797" s="6">
        <f>IF(C797&amp;""="","",IFERROR(INDEX('المرضى'!$B$6:$B$205,MATCH(C797&amp;"",'المرضى'!$A$6:$A$205,0))&amp;"","كود غير موجود"))</f>
        <v/>
      </c>
      <c r="I797" s="18">
        <f>IF(D797&amp;""="","",IFERROR(INDEX('الأسعار'!$B$6:$B$25,MATCH(D797&amp;"",'الأسعار'!$A$6:$A$25,0)),"سعر غير موجود"))</f>
        <v/>
      </c>
      <c r="J797" s="18">
        <f>IF(A797&amp;""="","",IF(AND(F797="حضر",ISNUMBER(I797)),I797,0))</f>
        <v/>
      </c>
      <c r="K797" s="17">
        <f>IF(ISNUMBER(A797),IF(ISNUMBER(B797),HOUR(B797)*60+MINUTE(B797),0),"")</f>
        <v/>
      </c>
      <c r="L797" s="17">
        <f>IF(AND(ISNUMBER(A797),A797='الإعدادات'!$B$4),COUNTIFS($A$6:$A$1005,'الإعدادات'!$B$4,$K$6:$K$1005,"&lt;"&amp;K797)+COUNTIFS($A$6:A797,'الإعدادات'!$B$4,$K$6:K797,K797),"")</f>
        <v/>
      </c>
      <c r="M797" s="21">
        <f>IF(AND(C797&amp;""&lt;&gt;"",ISNUMBER(G797)),IF(COUNTIFS($C$6:$C$1005,C797&amp;"",$G$6:$G$1005,"&gt;"&amp;G797)=0,1,0),"")</f>
        <v/>
      </c>
      <c r="N797" s="21">
        <f>IF(AND(C797&amp;""&lt;&gt;"",F797="حضر",ISNUMBER(A797)),IF(COUNTIFS($C$6:$C$1005,C797&amp;"",$F$6:$F$1005,"حضر",$A$6:$A$1005,"&gt;"&amp;A797)=0,1,0),"")</f>
        <v/>
      </c>
    </row>
    <row r="798">
      <c r="A798" s="13" t="n"/>
      <c r="B798" s="20" t="n"/>
      <c r="C798" s="5" t="n"/>
      <c r="D798" s="5" t="n"/>
      <c r="E798" s="15" t="n"/>
      <c r="F798" s="5" t="n"/>
      <c r="G798" s="13" t="n"/>
      <c r="H798" s="6">
        <f>IF(C798&amp;""="","",IFERROR(INDEX('المرضى'!$B$6:$B$205,MATCH(C798&amp;"",'المرضى'!$A$6:$A$205,0))&amp;"","كود غير موجود"))</f>
        <v/>
      </c>
      <c r="I798" s="18">
        <f>IF(D798&amp;""="","",IFERROR(INDEX('الأسعار'!$B$6:$B$25,MATCH(D798&amp;"",'الأسعار'!$A$6:$A$25,0)),"سعر غير موجود"))</f>
        <v/>
      </c>
      <c r="J798" s="18">
        <f>IF(A798&amp;""="","",IF(AND(F798="حضر",ISNUMBER(I798)),I798,0))</f>
        <v/>
      </c>
      <c r="K798" s="17">
        <f>IF(ISNUMBER(A798),IF(ISNUMBER(B798),HOUR(B798)*60+MINUTE(B798),0),"")</f>
        <v/>
      </c>
      <c r="L798" s="17">
        <f>IF(AND(ISNUMBER(A798),A798='الإعدادات'!$B$4),COUNTIFS($A$6:$A$1005,'الإعدادات'!$B$4,$K$6:$K$1005,"&lt;"&amp;K798)+COUNTIFS($A$6:A798,'الإعدادات'!$B$4,$K$6:K798,K798),"")</f>
        <v/>
      </c>
      <c r="M798" s="21">
        <f>IF(AND(C798&amp;""&lt;&gt;"",ISNUMBER(G798)),IF(COUNTIFS($C$6:$C$1005,C798&amp;"",$G$6:$G$1005,"&gt;"&amp;G798)=0,1,0),"")</f>
        <v/>
      </c>
      <c r="N798" s="21">
        <f>IF(AND(C798&amp;""&lt;&gt;"",F798="حضر",ISNUMBER(A798)),IF(COUNTIFS($C$6:$C$1005,C798&amp;"",$F$6:$F$1005,"حضر",$A$6:$A$1005,"&gt;"&amp;A798)=0,1,0),"")</f>
        <v/>
      </c>
    </row>
    <row r="799">
      <c r="A799" s="13" t="n"/>
      <c r="B799" s="20" t="n"/>
      <c r="C799" s="5" t="n"/>
      <c r="D799" s="5" t="n"/>
      <c r="E799" s="15" t="n"/>
      <c r="F799" s="5" t="n"/>
      <c r="G799" s="13" t="n"/>
      <c r="H799" s="6">
        <f>IF(C799&amp;""="","",IFERROR(INDEX('المرضى'!$B$6:$B$205,MATCH(C799&amp;"",'المرضى'!$A$6:$A$205,0))&amp;"","كود غير موجود"))</f>
        <v/>
      </c>
      <c r="I799" s="18">
        <f>IF(D799&amp;""="","",IFERROR(INDEX('الأسعار'!$B$6:$B$25,MATCH(D799&amp;"",'الأسعار'!$A$6:$A$25,0)),"سعر غير موجود"))</f>
        <v/>
      </c>
      <c r="J799" s="18">
        <f>IF(A799&amp;""="","",IF(AND(F799="حضر",ISNUMBER(I799)),I799,0))</f>
        <v/>
      </c>
      <c r="K799" s="17">
        <f>IF(ISNUMBER(A799),IF(ISNUMBER(B799),HOUR(B799)*60+MINUTE(B799),0),"")</f>
        <v/>
      </c>
      <c r="L799" s="17">
        <f>IF(AND(ISNUMBER(A799),A799='الإعدادات'!$B$4),COUNTIFS($A$6:$A$1005,'الإعدادات'!$B$4,$K$6:$K$1005,"&lt;"&amp;K799)+COUNTIFS($A$6:A799,'الإعدادات'!$B$4,$K$6:K799,K799),"")</f>
        <v/>
      </c>
      <c r="M799" s="21">
        <f>IF(AND(C799&amp;""&lt;&gt;"",ISNUMBER(G799)),IF(COUNTIFS($C$6:$C$1005,C799&amp;"",$G$6:$G$1005,"&gt;"&amp;G799)=0,1,0),"")</f>
        <v/>
      </c>
      <c r="N799" s="21">
        <f>IF(AND(C799&amp;""&lt;&gt;"",F799="حضر",ISNUMBER(A799)),IF(COUNTIFS($C$6:$C$1005,C799&amp;"",$F$6:$F$1005,"حضر",$A$6:$A$1005,"&gt;"&amp;A799)=0,1,0),"")</f>
        <v/>
      </c>
    </row>
    <row r="800">
      <c r="A800" s="13" t="n"/>
      <c r="B800" s="20" t="n"/>
      <c r="C800" s="5" t="n"/>
      <c r="D800" s="5" t="n"/>
      <c r="E800" s="15" t="n"/>
      <c r="F800" s="5" t="n"/>
      <c r="G800" s="13" t="n"/>
      <c r="H800" s="6">
        <f>IF(C800&amp;""="","",IFERROR(INDEX('المرضى'!$B$6:$B$205,MATCH(C800&amp;"",'المرضى'!$A$6:$A$205,0))&amp;"","كود غير موجود"))</f>
        <v/>
      </c>
      <c r="I800" s="18">
        <f>IF(D800&amp;""="","",IFERROR(INDEX('الأسعار'!$B$6:$B$25,MATCH(D800&amp;"",'الأسعار'!$A$6:$A$25,0)),"سعر غير موجود"))</f>
        <v/>
      </c>
      <c r="J800" s="18">
        <f>IF(A800&amp;""="","",IF(AND(F800="حضر",ISNUMBER(I800)),I800,0))</f>
        <v/>
      </c>
      <c r="K800" s="17">
        <f>IF(ISNUMBER(A800),IF(ISNUMBER(B800),HOUR(B800)*60+MINUTE(B800),0),"")</f>
        <v/>
      </c>
      <c r="L800" s="17">
        <f>IF(AND(ISNUMBER(A800),A800='الإعدادات'!$B$4),COUNTIFS($A$6:$A$1005,'الإعدادات'!$B$4,$K$6:$K$1005,"&lt;"&amp;K800)+COUNTIFS($A$6:A800,'الإعدادات'!$B$4,$K$6:K800,K800),"")</f>
        <v/>
      </c>
      <c r="M800" s="21">
        <f>IF(AND(C800&amp;""&lt;&gt;"",ISNUMBER(G800)),IF(COUNTIFS($C$6:$C$1005,C800&amp;"",$G$6:$G$1005,"&gt;"&amp;G800)=0,1,0),"")</f>
        <v/>
      </c>
      <c r="N800" s="21">
        <f>IF(AND(C800&amp;""&lt;&gt;"",F800="حضر",ISNUMBER(A800)),IF(COUNTIFS($C$6:$C$1005,C800&amp;"",$F$6:$F$1005,"حضر",$A$6:$A$1005,"&gt;"&amp;A800)=0,1,0),"")</f>
        <v/>
      </c>
    </row>
    <row r="801">
      <c r="A801" s="13" t="n"/>
      <c r="B801" s="20" t="n"/>
      <c r="C801" s="5" t="n"/>
      <c r="D801" s="5" t="n"/>
      <c r="E801" s="15" t="n"/>
      <c r="F801" s="5" t="n"/>
      <c r="G801" s="13" t="n"/>
      <c r="H801" s="6">
        <f>IF(C801&amp;""="","",IFERROR(INDEX('المرضى'!$B$6:$B$205,MATCH(C801&amp;"",'المرضى'!$A$6:$A$205,0))&amp;"","كود غير موجود"))</f>
        <v/>
      </c>
      <c r="I801" s="18">
        <f>IF(D801&amp;""="","",IFERROR(INDEX('الأسعار'!$B$6:$B$25,MATCH(D801&amp;"",'الأسعار'!$A$6:$A$25,0)),"سعر غير موجود"))</f>
        <v/>
      </c>
      <c r="J801" s="18">
        <f>IF(A801&amp;""="","",IF(AND(F801="حضر",ISNUMBER(I801)),I801,0))</f>
        <v/>
      </c>
      <c r="K801" s="17">
        <f>IF(ISNUMBER(A801),IF(ISNUMBER(B801),HOUR(B801)*60+MINUTE(B801),0),"")</f>
        <v/>
      </c>
      <c r="L801" s="17">
        <f>IF(AND(ISNUMBER(A801),A801='الإعدادات'!$B$4),COUNTIFS($A$6:$A$1005,'الإعدادات'!$B$4,$K$6:$K$1005,"&lt;"&amp;K801)+COUNTIFS($A$6:A801,'الإعدادات'!$B$4,$K$6:K801,K801),"")</f>
        <v/>
      </c>
      <c r="M801" s="21">
        <f>IF(AND(C801&amp;""&lt;&gt;"",ISNUMBER(G801)),IF(COUNTIFS($C$6:$C$1005,C801&amp;"",$G$6:$G$1005,"&gt;"&amp;G801)=0,1,0),"")</f>
        <v/>
      </c>
      <c r="N801" s="21">
        <f>IF(AND(C801&amp;""&lt;&gt;"",F801="حضر",ISNUMBER(A801)),IF(COUNTIFS($C$6:$C$1005,C801&amp;"",$F$6:$F$1005,"حضر",$A$6:$A$1005,"&gt;"&amp;A801)=0,1,0),"")</f>
        <v/>
      </c>
    </row>
    <row r="802">
      <c r="A802" s="13" t="n"/>
      <c r="B802" s="20" t="n"/>
      <c r="C802" s="5" t="n"/>
      <c r="D802" s="5" t="n"/>
      <c r="E802" s="15" t="n"/>
      <c r="F802" s="5" t="n"/>
      <c r="G802" s="13" t="n"/>
      <c r="H802" s="6">
        <f>IF(C802&amp;""="","",IFERROR(INDEX('المرضى'!$B$6:$B$205,MATCH(C802&amp;"",'المرضى'!$A$6:$A$205,0))&amp;"","كود غير موجود"))</f>
        <v/>
      </c>
      <c r="I802" s="18">
        <f>IF(D802&amp;""="","",IFERROR(INDEX('الأسعار'!$B$6:$B$25,MATCH(D802&amp;"",'الأسعار'!$A$6:$A$25,0)),"سعر غير موجود"))</f>
        <v/>
      </c>
      <c r="J802" s="18">
        <f>IF(A802&amp;""="","",IF(AND(F802="حضر",ISNUMBER(I802)),I802,0))</f>
        <v/>
      </c>
      <c r="K802" s="17">
        <f>IF(ISNUMBER(A802),IF(ISNUMBER(B802),HOUR(B802)*60+MINUTE(B802),0),"")</f>
        <v/>
      </c>
      <c r="L802" s="17">
        <f>IF(AND(ISNUMBER(A802),A802='الإعدادات'!$B$4),COUNTIFS($A$6:$A$1005,'الإعدادات'!$B$4,$K$6:$K$1005,"&lt;"&amp;K802)+COUNTIFS($A$6:A802,'الإعدادات'!$B$4,$K$6:K802,K802),"")</f>
        <v/>
      </c>
      <c r="M802" s="21">
        <f>IF(AND(C802&amp;""&lt;&gt;"",ISNUMBER(G802)),IF(COUNTIFS($C$6:$C$1005,C802&amp;"",$G$6:$G$1005,"&gt;"&amp;G802)=0,1,0),"")</f>
        <v/>
      </c>
      <c r="N802" s="21">
        <f>IF(AND(C802&amp;""&lt;&gt;"",F802="حضر",ISNUMBER(A802)),IF(COUNTIFS($C$6:$C$1005,C802&amp;"",$F$6:$F$1005,"حضر",$A$6:$A$1005,"&gt;"&amp;A802)=0,1,0),"")</f>
        <v/>
      </c>
    </row>
    <row r="803">
      <c r="A803" s="13" t="n"/>
      <c r="B803" s="20" t="n"/>
      <c r="C803" s="5" t="n"/>
      <c r="D803" s="5" t="n"/>
      <c r="E803" s="15" t="n"/>
      <c r="F803" s="5" t="n"/>
      <c r="G803" s="13" t="n"/>
      <c r="H803" s="6">
        <f>IF(C803&amp;""="","",IFERROR(INDEX('المرضى'!$B$6:$B$205,MATCH(C803&amp;"",'المرضى'!$A$6:$A$205,0))&amp;"","كود غير موجود"))</f>
        <v/>
      </c>
      <c r="I803" s="18">
        <f>IF(D803&amp;""="","",IFERROR(INDEX('الأسعار'!$B$6:$B$25,MATCH(D803&amp;"",'الأسعار'!$A$6:$A$25,0)),"سعر غير موجود"))</f>
        <v/>
      </c>
      <c r="J803" s="18">
        <f>IF(A803&amp;""="","",IF(AND(F803="حضر",ISNUMBER(I803)),I803,0))</f>
        <v/>
      </c>
      <c r="K803" s="17">
        <f>IF(ISNUMBER(A803),IF(ISNUMBER(B803),HOUR(B803)*60+MINUTE(B803),0),"")</f>
        <v/>
      </c>
      <c r="L803" s="17">
        <f>IF(AND(ISNUMBER(A803),A803='الإعدادات'!$B$4),COUNTIFS($A$6:$A$1005,'الإعدادات'!$B$4,$K$6:$K$1005,"&lt;"&amp;K803)+COUNTIFS($A$6:A803,'الإعدادات'!$B$4,$K$6:K803,K803),"")</f>
        <v/>
      </c>
      <c r="M803" s="21">
        <f>IF(AND(C803&amp;""&lt;&gt;"",ISNUMBER(G803)),IF(COUNTIFS($C$6:$C$1005,C803&amp;"",$G$6:$G$1005,"&gt;"&amp;G803)=0,1,0),"")</f>
        <v/>
      </c>
      <c r="N803" s="21">
        <f>IF(AND(C803&amp;""&lt;&gt;"",F803="حضر",ISNUMBER(A803)),IF(COUNTIFS($C$6:$C$1005,C803&amp;"",$F$6:$F$1005,"حضر",$A$6:$A$1005,"&gt;"&amp;A803)=0,1,0),"")</f>
        <v/>
      </c>
    </row>
    <row r="804">
      <c r="A804" s="13" t="n"/>
      <c r="B804" s="20" t="n"/>
      <c r="C804" s="5" t="n"/>
      <c r="D804" s="5" t="n"/>
      <c r="E804" s="15" t="n"/>
      <c r="F804" s="5" t="n"/>
      <c r="G804" s="13" t="n"/>
      <c r="H804" s="6">
        <f>IF(C804&amp;""="","",IFERROR(INDEX('المرضى'!$B$6:$B$205,MATCH(C804&amp;"",'المرضى'!$A$6:$A$205,0))&amp;"","كود غير موجود"))</f>
        <v/>
      </c>
      <c r="I804" s="18">
        <f>IF(D804&amp;""="","",IFERROR(INDEX('الأسعار'!$B$6:$B$25,MATCH(D804&amp;"",'الأسعار'!$A$6:$A$25,0)),"سعر غير موجود"))</f>
        <v/>
      </c>
      <c r="J804" s="18">
        <f>IF(A804&amp;""="","",IF(AND(F804="حضر",ISNUMBER(I804)),I804,0))</f>
        <v/>
      </c>
      <c r="K804" s="17">
        <f>IF(ISNUMBER(A804),IF(ISNUMBER(B804),HOUR(B804)*60+MINUTE(B804),0),"")</f>
        <v/>
      </c>
      <c r="L804" s="17">
        <f>IF(AND(ISNUMBER(A804),A804='الإعدادات'!$B$4),COUNTIFS($A$6:$A$1005,'الإعدادات'!$B$4,$K$6:$K$1005,"&lt;"&amp;K804)+COUNTIFS($A$6:A804,'الإعدادات'!$B$4,$K$6:K804,K804),"")</f>
        <v/>
      </c>
      <c r="M804" s="21">
        <f>IF(AND(C804&amp;""&lt;&gt;"",ISNUMBER(G804)),IF(COUNTIFS($C$6:$C$1005,C804&amp;"",$G$6:$G$1005,"&gt;"&amp;G804)=0,1,0),"")</f>
        <v/>
      </c>
      <c r="N804" s="21">
        <f>IF(AND(C804&amp;""&lt;&gt;"",F804="حضر",ISNUMBER(A804)),IF(COUNTIFS($C$6:$C$1005,C804&amp;"",$F$6:$F$1005,"حضر",$A$6:$A$1005,"&gt;"&amp;A804)=0,1,0),"")</f>
        <v/>
      </c>
    </row>
    <row r="805">
      <c r="A805" s="13" t="n"/>
      <c r="B805" s="20" t="n"/>
      <c r="C805" s="5" t="n"/>
      <c r="D805" s="5" t="n"/>
      <c r="E805" s="15" t="n"/>
      <c r="F805" s="5" t="n"/>
      <c r="G805" s="13" t="n"/>
      <c r="H805" s="6">
        <f>IF(C805&amp;""="","",IFERROR(INDEX('المرضى'!$B$6:$B$205,MATCH(C805&amp;"",'المرضى'!$A$6:$A$205,0))&amp;"","كود غير موجود"))</f>
        <v/>
      </c>
      <c r="I805" s="18">
        <f>IF(D805&amp;""="","",IFERROR(INDEX('الأسعار'!$B$6:$B$25,MATCH(D805&amp;"",'الأسعار'!$A$6:$A$25,0)),"سعر غير موجود"))</f>
        <v/>
      </c>
      <c r="J805" s="18">
        <f>IF(A805&amp;""="","",IF(AND(F805="حضر",ISNUMBER(I805)),I805,0))</f>
        <v/>
      </c>
      <c r="K805" s="17">
        <f>IF(ISNUMBER(A805),IF(ISNUMBER(B805),HOUR(B805)*60+MINUTE(B805),0),"")</f>
        <v/>
      </c>
      <c r="L805" s="17">
        <f>IF(AND(ISNUMBER(A805),A805='الإعدادات'!$B$4),COUNTIFS($A$6:$A$1005,'الإعدادات'!$B$4,$K$6:$K$1005,"&lt;"&amp;K805)+COUNTIFS($A$6:A805,'الإعدادات'!$B$4,$K$6:K805,K805),"")</f>
        <v/>
      </c>
      <c r="M805" s="21">
        <f>IF(AND(C805&amp;""&lt;&gt;"",ISNUMBER(G805)),IF(COUNTIFS($C$6:$C$1005,C805&amp;"",$G$6:$G$1005,"&gt;"&amp;G805)=0,1,0),"")</f>
        <v/>
      </c>
      <c r="N805" s="21">
        <f>IF(AND(C805&amp;""&lt;&gt;"",F805="حضر",ISNUMBER(A805)),IF(COUNTIFS($C$6:$C$1005,C805&amp;"",$F$6:$F$1005,"حضر",$A$6:$A$1005,"&gt;"&amp;A805)=0,1,0),"")</f>
        <v/>
      </c>
    </row>
    <row r="806">
      <c r="A806" s="13" t="n"/>
      <c r="B806" s="20" t="n"/>
      <c r="C806" s="5" t="n"/>
      <c r="D806" s="5" t="n"/>
      <c r="E806" s="15" t="n"/>
      <c r="F806" s="5" t="n"/>
      <c r="G806" s="13" t="n"/>
      <c r="H806" s="6">
        <f>IF(C806&amp;""="","",IFERROR(INDEX('المرضى'!$B$6:$B$205,MATCH(C806&amp;"",'المرضى'!$A$6:$A$205,0))&amp;"","كود غير موجود"))</f>
        <v/>
      </c>
      <c r="I806" s="18">
        <f>IF(D806&amp;""="","",IFERROR(INDEX('الأسعار'!$B$6:$B$25,MATCH(D806&amp;"",'الأسعار'!$A$6:$A$25,0)),"سعر غير موجود"))</f>
        <v/>
      </c>
      <c r="J806" s="18">
        <f>IF(A806&amp;""="","",IF(AND(F806="حضر",ISNUMBER(I806)),I806,0))</f>
        <v/>
      </c>
      <c r="K806" s="17">
        <f>IF(ISNUMBER(A806),IF(ISNUMBER(B806),HOUR(B806)*60+MINUTE(B806),0),"")</f>
        <v/>
      </c>
      <c r="L806" s="17">
        <f>IF(AND(ISNUMBER(A806),A806='الإعدادات'!$B$4),COUNTIFS($A$6:$A$1005,'الإعدادات'!$B$4,$K$6:$K$1005,"&lt;"&amp;K806)+COUNTIFS($A$6:A806,'الإعدادات'!$B$4,$K$6:K806,K806),"")</f>
        <v/>
      </c>
      <c r="M806" s="21">
        <f>IF(AND(C806&amp;""&lt;&gt;"",ISNUMBER(G806)),IF(COUNTIFS($C$6:$C$1005,C806&amp;"",$G$6:$G$1005,"&gt;"&amp;G806)=0,1,0),"")</f>
        <v/>
      </c>
      <c r="N806" s="21">
        <f>IF(AND(C806&amp;""&lt;&gt;"",F806="حضر",ISNUMBER(A806)),IF(COUNTIFS($C$6:$C$1005,C806&amp;"",$F$6:$F$1005,"حضر",$A$6:$A$1005,"&gt;"&amp;A806)=0,1,0),"")</f>
        <v/>
      </c>
    </row>
    <row r="807">
      <c r="A807" s="13" t="n"/>
      <c r="B807" s="20" t="n"/>
      <c r="C807" s="5" t="n"/>
      <c r="D807" s="5" t="n"/>
      <c r="E807" s="15" t="n"/>
      <c r="F807" s="5" t="n"/>
      <c r="G807" s="13" t="n"/>
      <c r="H807" s="6">
        <f>IF(C807&amp;""="","",IFERROR(INDEX('المرضى'!$B$6:$B$205,MATCH(C807&amp;"",'المرضى'!$A$6:$A$205,0))&amp;"","كود غير موجود"))</f>
        <v/>
      </c>
      <c r="I807" s="18">
        <f>IF(D807&amp;""="","",IFERROR(INDEX('الأسعار'!$B$6:$B$25,MATCH(D807&amp;"",'الأسعار'!$A$6:$A$25,0)),"سعر غير موجود"))</f>
        <v/>
      </c>
      <c r="J807" s="18">
        <f>IF(A807&amp;""="","",IF(AND(F807="حضر",ISNUMBER(I807)),I807,0))</f>
        <v/>
      </c>
      <c r="K807" s="17">
        <f>IF(ISNUMBER(A807),IF(ISNUMBER(B807),HOUR(B807)*60+MINUTE(B807),0),"")</f>
        <v/>
      </c>
      <c r="L807" s="17">
        <f>IF(AND(ISNUMBER(A807),A807='الإعدادات'!$B$4),COUNTIFS($A$6:$A$1005,'الإعدادات'!$B$4,$K$6:$K$1005,"&lt;"&amp;K807)+COUNTIFS($A$6:A807,'الإعدادات'!$B$4,$K$6:K807,K807),"")</f>
        <v/>
      </c>
      <c r="M807" s="21">
        <f>IF(AND(C807&amp;""&lt;&gt;"",ISNUMBER(G807)),IF(COUNTIFS($C$6:$C$1005,C807&amp;"",$G$6:$G$1005,"&gt;"&amp;G807)=0,1,0),"")</f>
        <v/>
      </c>
      <c r="N807" s="21">
        <f>IF(AND(C807&amp;""&lt;&gt;"",F807="حضر",ISNUMBER(A807)),IF(COUNTIFS($C$6:$C$1005,C807&amp;"",$F$6:$F$1005,"حضر",$A$6:$A$1005,"&gt;"&amp;A807)=0,1,0),"")</f>
        <v/>
      </c>
    </row>
    <row r="808">
      <c r="A808" s="13" t="n"/>
      <c r="B808" s="20" t="n"/>
      <c r="C808" s="5" t="n"/>
      <c r="D808" s="5" t="n"/>
      <c r="E808" s="15" t="n"/>
      <c r="F808" s="5" t="n"/>
      <c r="G808" s="13" t="n"/>
      <c r="H808" s="6">
        <f>IF(C808&amp;""="","",IFERROR(INDEX('المرضى'!$B$6:$B$205,MATCH(C808&amp;"",'المرضى'!$A$6:$A$205,0))&amp;"","كود غير موجود"))</f>
        <v/>
      </c>
      <c r="I808" s="18">
        <f>IF(D808&amp;""="","",IFERROR(INDEX('الأسعار'!$B$6:$B$25,MATCH(D808&amp;"",'الأسعار'!$A$6:$A$25,0)),"سعر غير موجود"))</f>
        <v/>
      </c>
      <c r="J808" s="18">
        <f>IF(A808&amp;""="","",IF(AND(F808="حضر",ISNUMBER(I808)),I808,0))</f>
        <v/>
      </c>
      <c r="K808" s="17">
        <f>IF(ISNUMBER(A808),IF(ISNUMBER(B808),HOUR(B808)*60+MINUTE(B808),0),"")</f>
        <v/>
      </c>
      <c r="L808" s="17">
        <f>IF(AND(ISNUMBER(A808),A808='الإعدادات'!$B$4),COUNTIFS($A$6:$A$1005,'الإعدادات'!$B$4,$K$6:$K$1005,"&lt;"&amp;K808)+COUNTIFS($A$6:A808,'الإعدادات'!$B$4,$K$6:K808,K808),"")</f>
        <v/>
      </c>
      <c r="M808" s="21">
        <f>IF(AND(C808&amp;""&lt;&gt;"",ISNUMBER(G808)),IF(COUNTIFS($C$6:$C$1005,C808&amp;"",$G$6:$G$1005,"&gt;"&amp;G808)=0,1,0),"")</f>
        <v/>
      </c>
      <c r="N808" s="21">
        <f>IF(AND(C808&amp;""&lt;&gt;"",F808="حضر",ISNUMBER(A808)),IF(COUNTIFS($C$6:$C$1005,C808&amp;"",$F$6:$F$1005,"حضر",$A$6:$A$1005,"&gt;"&amp;A808)=0,1,0),"")</f>
        <v/>
      </c>
    </row>
    <row r="809">
      <c r="A809" s="13" t="n"/>
      <c r="B809" s="20" t="n"/>
      <c r="C809" s="5" t="n"/>
      <c r="D809" s="5" t="n"/>
      <c r="E809" s="15" t="n"/>
      <c r="F809" s="5" t="n"/>
      <c r="G809" s="13" t="n"/>
      <c r="H809" s="6">
        <f>IF(C809&amp;""="","",IFERROR(INDEX('المرضى'!$B$6:$B$205,MATCH(C809&amp;"",'المرضى'!$A$6:$A$205,0))&amp;"","كود غير موجود"))</f>
        <v/>
      </c>
      <c r="I809" s="18">
        <f>IF(D809&amp;""="","",IFERROR(INDEX('الأسعار'!$B$6:$B$25,MATCH(D809&amp;"",'الأسعار'!$A$6:$A$25,0)),"سعر غير موجود"))</f>
        <v/>
      </c>
      <c r="J809" s="18">
        <f>IF(A809&amp;""="","",IF(AND(F809="حضر",ISNUMBER(I809)),I809,0))</f>
        <v/>
      </c>
      <c r="K809" s="17">
        <f>IF(ISNUMBER(A809),IF(ISNUMBER(B809),HOUR(B809)*60+MINUTE(B809),0),"")</f>
        <v/>
      </c>
      <c r="L809" s="17">
        <f>IF(AND(ISNUMBER(A809),A809='الإعدادات'!$B$4),COUNTIFS($A$6:$A$1005,'الإعدادات'!$B$4,$K$6:$K$1005,"&lt;"&amp;K809)+COUNTIFS($A$6:A809,'الإعدادات'!$B$4,$K$6:K809,K809),"")</f>
        <v/>
      </c>
      <c r="M809" s="21">
        <f>IF(AND(C809&amp;""&lt;&gt;"",ISNUMBER(G809)),IF(COUNTIFS($C$6:$C$1005,C809&amp;"",$G$6:$G$1005,"&gt;"&amp;G809)=0,1,0),"")</f>
        <v/>
      </c>
      <c r="N809" s="21">
        <f>IF(AND(C809&amp;""&lt;&gt;"",F809="حضر",ISNUMBER(A809)),IF(COUNTIFS($C$6:$C$1005,C809&amp;"",$F$6:$F$1005,"حضر",$A$6:$A$1005,"&gt;"&amp;A809)=0,1,0),"")</f>
        <v/>
      </c>
    </row>
    <row r="810">
      <c r="A810" s="13" t="n"/>
      <c r="B810" s="20" t="n"/>
      <c r="C810" s="5" t="n"/>
      <c r="D810" s="5" t="n"/>
      <c r="E810" s="15" t="n"/>
      <c r="F810" s="5" t="n"/>
      <c r="G810" s="13" t="n"/>
      <c r="H810" s="6">
        <f>IF(C810&amp;""="","",IFERROR(INDEX('المرضى'!$B$6:$B$205,MATCH(C810&amp;"",'المرضى'!$A$6:$A$205,0))&amp;"","كود غير موجود"))</f>
        <v/>
      </c>
      <c r="I810" s="18">
        <f>IF(D810&amp;""="","",IFERROR(INDEX('الأسعار'!$B$6:$B$25,MATCH(D810&amp;"",'الأسعار'!$A$6:$A$25,0)),"سعر غير موجود"))</f>
        <v/>
      </c>
      <c r="J810" s="18">
        <f>IF(A810&amp;""="","",IF(AND(F810="حضر",ISNUMBER(I810)),I810,0))</f>
        <v/>
      </c>
      <c r="K810" s="17">
        <f>IF(ISNUMBER(A810),IF(ISNUMBER(B810),HOUR(B810)*60+MINUTE(B810),0),"")</f>
        <v/>
      </c>
      <c r="L810" s="17">
        <f>IF(AND(ISNUMBER(A810),A810='الإعدادات'!$B$4),COUNTIFS($A$6:$A$1005,'الإعدادات'!$B$4,$K$6:$K$1005,"&lt;"&amp;K810)+COUNTIFS($A$6:A810,'الإعدادات'!$B$4,$K$6:K810,K810),"")</f>
        <v/>
      </c>
      <c r="M810" s="21">
        <f>IF(AND(C810&amp;""&lt;&gt;"",ISNUMBER(G810)),IF(COUNTIFS($C$6:$C$1005,C810&amp;"",$G$6:$G$1005,"&gt;"&amp;G810)=0,1,0),"")</f>
        <v/>
      </c>
      <c r="N810" s="21">
        <f>IF(AND(C810&amp;""&lt;&gt;"",F810="حضر",ISNUMBER(A810)),IF(COUNTIFS($C$6:$C$1005,C810&amp;"",$F$6:$F$1005,"حضر",$A$6:$A$1005,"&gt;"&amp;A810)=0,1,0),"")</f>
        <v/>
      </c>
    </row>
    <row r="811">
      <c r="A811" s="13" t="n"/>
      <c r="B811" s="20" t="n"/>
      <c r="C811" s="5" t="n"/>
      <c r="D811" s="5" t="n"/>
      <c r="E811" s="15" t="n"/>
      <c r="F811" s="5" t="n"/>
      <c r="G811" s="13" t="n"/>
      <c r="H811" s="6">
        <f>IF(C811&amp;""="","",IFERROR(INDEX('المرضى'!$B$6:$B$205,MATCH(C811&amp;"",'المرضى'!$A$6:$A$205,0))&amp;"","كود غير موجود"))</f>
        <v/>
      </c>
      <c r="I811" s="18">
        <f>IF(D811&amp;""="","",IFERROR(INDEX('الأسعار'!$B$6:$B$25,MATCH(D811&amp;"",'الأسعار'!$A$6:$A$25,0)),"سعر غير موجود"))</f>
        <v/>
      </c>
      <c r="J811" s="18">
        <f>IF(A811&amp;""="","",IF(AND(F811="حضر",ISNUMBER(I811)),I811,0))</f>
        <v/>
      </c>
      <c r="K811" s="17">
        <f>IF(ISNUMBER(A811),IF(ISNUMBER(B811),HOUR(B811)*60+MINUTE(B811),0),"")</f>
        <v/>
      </c>
      <c r="L811" s="17">
        <f>IF(AND(ISNUMBER(A811),A811='الإعدادات'!$B$4),COUNTIFS($A$6:$A$1005,'الإعدادات'!$B$4,$K$6:$K$1005,"&lt;"&amp;K811)+COUNTIFS($A$6:A811,'الإعدادات'!$B$4,$K$6:K811,K811),"")</f>
        <v/>
      </c>
      <c r="M811" s="21">
        <f>IF(AND(C811&amp;""&lt;&gt;"",ISNUMBER(G811)),IF(COUNTIFS($C$6:$C$1005,C811&amp;"",$G$6:$G$1005,"&gt;"&amp;G811)=0,1,0),"")</f>
        <v/>
      </c>
      <c r="N811" s="21">
        <f>IF(AND(C811&amp;""&lt;&gt;"",F811="حضر",ISNUMBER(A811)),IF(COUNTIFS($C$6:$C$1005,C811&amp;"",$F$6:$F$1005,"حضر",$A$6:$A$1005,"&gt;"&amp;A811)=0,1,0),"")</f>
        <v/>
      </c>
    </row>
    <row r="812">
      <c r="A812" s="13" t="n"/>
      <c r="B812" s="20" t="n"/>
      <c r="C812" s="5" t="n"/>
      <c r="D812" s="5" t="n"/>
      <c r="E812" s="15" t="n"/>
      <c r="F812" s="5" t="n"/>
      <c r="G812" s="13" t="n"/>
      <c r="H812" s="6">
        <f>IF(C812&amp;""="","",IFERROR(INDEX('المرضى'!$B$6:$B$205,MATCH(C812&amp;"",'المرضى'!$A$6:$A$205,0))&amp;"","كود غير موجود"))</f>
        <v/>
      </c>
      <c r="I812" s="18">
        <f>IF(D812&amp;""="","",IFERROR(INDEX('الأسعار'!$B$6:$B$25,MATCH(D812&amp;"",'الأسعار'!$A$6:$A$25,0)),"سعر غير موجود"))</f>
        <v/>
      </c>
      <c r="J812" s="18">
        <f>IF(A812&amp;""="","",IF(AND(F812="حضر",ISNUMBER(I812)),I812,0))</f>
        <v/>
      </c>
      <c r="K812" s="17">
        <f>IF(ISNUMBER(A812),IF(ISNUMBER(B812),HOUR(B812)*60+MINUTE(B812),0),"")</f>
        <v/>
      </c>
      <c r="L812" s="17">
        <f>IF(AND(ISNUMBER(A812),A812='الإعدادات'!$B$4),COUNTIFS($A$6:$A$1005,'الإعدادات'!$B$4,$K$6:$K$1005,"&lt;"&amp;K812)+COUNTIFS($A$6:A812,'الإعدادات'!$B$4,$K$6:K812,K812),"")</f>
        <v/>
      </c>
      <c r="M812" s="21">
        <f>IF(AND(C812&amp;""&lt;&gt;"",ISNUMBER(G812)),IF(COUNTIFS($C$6:$C$1005,C812&amp;"",$G$6:$G$1005,"&gt;"&amp;G812)=0,1,0),"")</f>
        <v/>
      </c>
      <c r="N812" s="21">
        <f>IF(AND(C812&amp;""&lt;&gt;"",F812="حضر",ISNUMBER(A812)),IF(COUNTIFS($C$6:$C$1005,C812&amp;"",$F$6:$F$1005,"حضر",$A$6:$A$1005,"&gt;"&amp;A812)=0,1,0),"")</f>
        <v/>
      </c>
    </row>
    <row r="813">
      <c r="A813" s="13" t="n"/>
      <c r="B813" s="20" t="n"/>
      <c r="C813" s="5" t="n"/>
      <c r="D813" s="5" t="n"/>
      <c r="E813" s="15" t="n"/>
      <c r="F813" s="5" t="n"/>
      <c r="G813" s="13" t="n"/>
      <c r="H813" s="6">
        <f>IF(C813&amp;""="","",IFERROR(INDEX('المرضى'!$B$6:$B$205,MATCH(C813&amp;"",'المرضى'!$A$6:$A$205,0))&amp;"","كود غير موجود"))</f>
        <v/>
      </c>
      <c r="I813" s="18">
        <f>IF(D813&amp;""="","",IFERROR(INDEX('الأسعار'!$B$6:$B$25,MATCH(D813&amp;"",'الأسعار'!$A$6:$A$25,0)),"سعر غير موجود"))</f>
        <v/>
      </c>
      <c r="J813" s="18">
        <f>IF(A813&amp;""="","",IF(AND(F813="حضر",ISNUMBER(I813)),I813,0))</f>
        <v/>
      </c>
      <c r="K813" s="17">
        <f>IF(ISNUMBER(A813),IF(ISNUMBER(B813),HOUR(B813)*60+MINUTE(B813),0),"")</f>
        <v/>
      </c>
      <c r="L813" s="17">
        <f>IF(AND(ISNUMBER(A813),A813='الإعدادات'!$B$4),COUNTIFS($A$6:$A$1005,'الإعدادات'!$B$4,$K$6:$K$1005,"&lt;"&amp;K813)+COUNTIFS($A$6:A813,'الإعدادات'!$B$4,$K$6:K813,K813),"")</f>
        <v/>
      </c>
      <c r="M813" s="21">
        <f>IF(AND(C813&amp;""&lt;&gt;"",ISNUMBER(G813)),IF(COUNTIFS($C$6:$C$1005,C813&amp;"",$G$6:$G$1005,"&gt;"&amp;G813)=0,1,0),"")</f>
        <v/>
      </c>
      <c r="N813" s="21">
        <f>IF(AND(C813&amp;""&lt;&gt;"",F813="حضر",ISNUMBER(A813)),IF(COUNTIFS($C$6:$C$1005,C813&amp;"",$F$6:$F$1005,"حضر",$A$6:$A$1005,"&gt;"&amp;A813)=0,1,0),"")</f>
        <v/>
      </c>
    </row>
    <row r="814">
      <c r="A814" s="13" t="n"/>
      <c r="B814" s="20" t="n"/>
      <c r="C814" s="5" t="n"/>
      <c r="D814" s="5" t="n"/>
      <c r="E814" s="15" t="n"/>
      <c r="F814" s="5" t="n"/>
      <c r="G814" s="13" t="n"/>
      <c r="H814" s="6">
        <f>IF(C814&amp;""="","",IFERROR(INDEX('المرضى'!$B$6:$B$205,MATCH(C814&amp;"",'المرضى'!$A$6:$A$205,0))&amp;"","كود غير موجود"))</f>
        <v/>
      </c>
      <c r="I814" s="18">
        <f>IF(D814&amp;""="","",IFERROR(INDEX('الأسعار'!$B$6:$B$25,MATCH(D814&amp;"",'الأسعار'!$A$6:$A$25,0)),"سعر غير موجود"))</f>
        <v/>
      </c>
      <c r="J814" s="18">
        <f>IF(A814&amp;""="","",IF(AND(F814="حضر",ISNUMBER(I814)),I814,0))</f>
        <v/>
      </c>
      <c r="K814" s="17">
        <f>IF(ISNUMBER(A814),IF(ISNUMBER(B814),HOUR(B814)*60+MINUTE(B814),0),"")</f>
        <v/>
      </c>
      <c r="L814" s="17">
        <f>IF(AND(ISNUMBER(A814),A814='الإعدادات'!$B$4),COUNTIFS($A$6:$A$1005,'الإعدادات'!$B$4,$K$6:$K$1005,"&lt;"&amp;K814)+COUNTIFS($A$6:A814,'الإعدادات'!$B$4,$K$6:K814,K814),"")</f>
        <v/>
      </c>
      <c r="M814" s="21">
        <f>IF(AND(C814&amp;""&lt;&gt;"",ISNUMBER(G814)),IF(COUNTIFS($C$6:$C$1005,C814&amp;"",$G$6:$G$1005,"&gt;"&amp;G814)=0,1,0),"")</f>
        <v/>
      </c>
      <c r="N814" s="21">
        <f>IF(AND(C814&amp;""&lt;&gt;"",F814="حضر",ISNUMBER(A814)),IF(COUNTIFS($C$6:$C$1005,C814&amp;"",$F$6:$F$1005,"حضر",$A$6:$A$1005,"&gt;"&amp;A814)=0,1,0),"")</f>
        <v/>
      </c>
    </row>
    <row r="815">
      <c r="A815" s="13" t="n"/>
      <c r="B815" s="20" t="n"/>
      <c r="C815" s="5" t="n"/>
      <c r="D815" s="5" t="n"/>
      <c r="E815" s="15" t="n"/>
      <c r="F815" s="5" t="n"/>
      <c r="G815" s="13" t="n"/>
      <c r="H815" s="6">
        <f>IF(C815&amp;""="","",IFERROR(INDEX('المرضى'!$B$6:$B$205,MATCH(C815&amp;"",'المرضى'!$A$6:$A$205,0))&amp;"","كود غير موجود"))</f>
        <v/>
      </c>
      <c r="I815" s="18">
        <f>IF(D815&amp;""="","",IFERROR(INDEX('الأسعار'!$B$6:$B$25,MATCH(D815&amp;"",'الأسعار'!$A$6:$A$25,0)),"سعر غير موجود"))</f>
        <v/>
      </c>
      <c r="J815" s="18">
        <f>IF(A815&amp;""="","",IF(AND(F815="حضر",ISNUMBER(I815)),I815,0))</f>
        <v/>
      </c>
      <c r="K815" s="17">
        <f>IF(ISNUMBER(A815),IF(ISNUMBER(B815),HOUR(B815)*60+MINUTE(B815),0),"")</f>
        <v/>
      </c>
      <c r="L815" s="17">
        <f>IF(AND(ISNUMBER(A815),A815='الإعدادات'!$B$4),COUNTIFS($A$6:$A$1005,'الإعدادات'!$B$4,$K$6:$K$1005,"&lt;"&amp;K815)+COUNTIFS($A$6:A815,'الإعدادات'!$B$4,$K$6:K815,K815),"")</f>
        <v/>
      </c>
      <c r="M815" s="21">
        <f>IF(AND(C815&amp;""&lt;&gt;"",ISNUMBER(G815)),IF(COUNTIFS($C$6:$C$1005,C815&amp;"",$G$6:$G$1005,"&gt;"&amp;G815)=0,1,0),"")</f>
        <v/>
      </c>
      <c r="N815" s="21">
        <f>IF(AND(C815&amp;""&lt;&gt;"",F815="حضر",ISNUMBER(A815)),IF(COUNTIFS($C$6:$C$1005,C815&amp;"",$F$6:$F$1005,"حضر",$A$6:$A$1005,"&gt;"&amp;A815)=0,1,0),"")</f>
        <v/>
      </c>
    </row>
    <row r="816">
      <c r="A816" s="13" t="n"/>
      <c r="B816" s="20" t="n"/>
      <c r="C816" s="5" t="n"/>
      <c r="D816" s="5" t="n"/>
      <c r="E816" s="15" t="n"/>
      <c r="F816" s="5" t="n"/>
      <c r="G816" s="13" t="n"/>
      <c r="H816" s="6">
        <f>IF(C816&amp;""="","",IFERROR(INDEX('المرضى'!$B$6:$B$205,MATCH(C816&amp;"",'المرضى'!$A$6:$A$205,0))&amp;"","كود غير موجود"))</f>
        <v/>
      </c>
      <c r="I816" s="18">
        <f>IF(D816&amp;""="","",IFERROR(INDEX('الأسعار'!$B$6:$B$25,MATCH(D816&amp;"",'الأسعار'!$A$6:$A$25,0)),"سعر غير موجود"))</f>
        <v/>
      </c>
      <c r="J816" s="18">
        <f>IF(A816&amp;""="","",IF(AND(F816="حضر",ISNUMBER(I816)),I816,0))</f>
        <v/>
      </c>
      <c r="K816" s="17">
        <f>IF(ISNUMBER(A816),IF(ISNUMBER(B816),HOUR(B816)*60+MINUTE(B816),0),"")</f>
        <v/>
      </c>
      <c r="L816" s="17">
        <f>IF(AND(ISNUMBER(A816),A816='الإعدادات'!$B$4),COUNTIFS($A$6:$A$1005,'الإعدادات'!$B$4,$K$6:$K$1005,"&lt;"&amp;K816)+COUNTIFS($A$6:A816,'الإعدادات'!$B$4,$K$6:K816,K816),"")</f>
        <v/>
      </c>
      <c r="M816" s="21">
        <f>IF(AND(C816&amp;""&lt;&gt;"",ISNUMBER(G816)),IF(COUNTIFS($C$6:$C$1005,C816&amp;"",$G$6:$G$1005,"&gt;"&amp;G816)=0,1,0),"")</f>
        <v/>
      </c>
      <c r="N816" s="21">
        <f>IF(AND(C816&amp;""&lt;&gt;"",F816="حضر",ISNUMBER(A816)),IF(COUNTIFS($C$6:$C$1005,C816&amp;"",$F$6:$F$1005,"حضر",$A$6:$A$1005,"&gt;"&amp;A816)=0,1,0),"")</f>
        <v/>
      </c>
    </row>
    <row r="817">
      <c r="A817" s="13" t="n"/>
      <c r="B817" s="20" t="n"/>
      <c r="C817" s="5" t="n"/>
      <c r="D817" s="5" t="n"/>
      <c r="E817" s="15" t="n"/>
      <c r="F817" s="5" t="n"/>
      <c r="G817" s="13" t="n"/>
      <c r="H817" s="6">
        <f>IF(C817&amp;""="","",IFERROR(INDEX('المرضى'!$B$6:$B$205,MATCH(C817&amp;"",'المرضى'!$A$6:$A$205,0))&amp;"","كود غير موجود"))</f>
        <v/>
      </c>
      <c r="I817" s="18">
        <f>IF(D817&amp;""="","",IFERROR(INDEX('الأسعار'!$B$6:$B$25,MATCH(D817&amp;"",'الأسعار'!$A$6:$A$25,0)),"سعر غير موجود"))</f>
        <v/>
      </c>
      <c r="J817" s="18">
        <f>IF(A817&amp;""="","",IF(AND(F817="حضر",ISNUMBER(I817)),I817,0))</f>
        <v/>
      </c>
      <c r="K817" s="17">
        <f>IF(ISNUMBER(A817),IF(ISNUMBER(B817),HOUR(B817)*60+MINUTE(B817),0),"")</f>
        <v/>
      </c>
      <c r="L817" s="17">
        <f>IF(AND(ISNUMBER(A817),A817='الإعدادات'!$B$4),COUNTIFS($A$6:$A$1005,'الإعدادات'!$B$4,$K$6:$K$1005,"&lt;"&amp;K817)+COUNTIFS($A$6:A817,'الإعدادات'!$B$4,$K$6:K817,K817),"")</f>
        <v/>
      </c>
      <c r="M817" s="21">
        <f>IF(AND(C817&amp;""&lt;&gt;"",ISNUMBER(G817)),IF(COUNTIFS($C$6:$C$1005,C817&amp;"",$G$6:$G$1005,"&gt;"&amp;G817)=0,1,0),"")</f>
        <v/>
      </c>
      <c r="N817" s="21">
        <f>IF(AND(C817&amp;""&lt;&gt;"",F817="حضر",ISNUMBER(A817)),IF(COUNTIFS($C$6:$C$1005,C817&amp;"",$F$6:$F$1005,"حضر",$A$6:$A$1005,"&gt;"&amp;A817)=0,1,0),"")</f>
        <v/>
      </c>
    </row>
    <row r="818">
      <c r="A818" s="13" t="n"/>
      <c r="B818" s="20" t="n"/>
      <c r="C818" s="5" t="n"/>
      <c r="D818" s="5" t="n"/>
      <c r="E818" s="15" t="n"/>
      <c r="F818" s="5" t="n"/>
      <c r="G818" s="13" t="n"/>
      <c r="H818" s="6">
        <f>IF(C818&amp;""="","",IFERROR(INDEX('المرضى'!$B$6:$B$205,MATCH(C818&amp;"",'المرضى'!$A$6:$A$205,0))&amp;"","كود غير موجود"))</f>
        <v/>
      </c>
      <c r="I818" s="18">
        <f>IF(D818&amp;""="","",IFERROR(INDEX('الأسعار'!$B$6:$B$25,MATCH(D818&amp;"",'الأسعار'!$A$6:$A$25,0)),"سعر غير موجود"))</f>
        <v/>
      </c>
      <c r="J818" s="18">
        <f>IF(A818&amp;""="","",IF(AND(F818="حضر",ISNUMBER(I818)),I818,0))</f>
        <v/>
      </c>
      <c r="K818" s="17">
        <f>IF(ISNUMBER(A818),IF(ISNUMBER(B818),HOUR(B818)*60+MINUTE(B818),0),"")</f>
        <v/>
      </c>
      <c r="L818" s="17">
        <f>IF(AND(ISNUMBER(A818),A818='الإعدادات'!$B$4),COUNTIFS($A$6:$A$1005,'الإعدادات'!$B$4,$K$6:$K$1005,"&lt;"&amp;K818)+COUNTIFS($A$6:A818,'الإعدادات'!$B$4,$K$6:K818,K818),"")</f>
        <v/>
      </c>
      <c r="M818" s="21">
        <f>IF(AND(C818&amp;""&lt;&gt;"",ISNUMBER(G818)),IF(COUNTIFS($C$6:$C$1005,C818&amp;"",$G$6:$G$1005,"&gt;"&amp;G818)=0,1,0),"")</f>
        <v/>
      </c>
      <c r="N818" s="21">
        <f>IF(AND(C818&amp;""&lt;&gt;"",F818="حضر",ISNUMBER(A818)),IF(COUNTIFS($C$6:$C$1005,C818&amp;"",$F$6:$F$1005,"حضر",$A$6:$A$1005,"&gt;"&amp;A818)=0,1,0),"")</f>
        <v/>
      </c>
    </row>
    <row r="819">
      <c r="A819" s="13" t="n"/>
      <c r="B819" s="20" t="n"/>
      <c r="C819" s="5" t="n"/>
      <c r="D819" s="5" t="n"/>
      <c r="E819" s="15" t="n"/>
      <c r="F819" s="5" t="n"/>
      <c r="G819" s="13" t="n"/>
      <c r="H819" s="6">
        <f>IF(C819&amp;""="","",IFERROR(INDEX('المرضى'!$B$6:$B$205,MATCH(C819&amp;"",'المرضى'!$A$6:$A$205,0))&amp;"","كود غير موجود"))</f>
        <v/>
      </c>
      <c r="I819" s="18">
        <f>IF(D819&amp;""="","",IFERROR(INDEX('الأسعار'!$B$6:$B$25,MATCH(D819&amp;"",'الأسعار'!$A$6:$A$25,0)),"سعر غير موجود"))</f>
        <v/>
      </c>
      <c r="J819" s="18">
        <f>IF(A819&amp;""="","",IF(AND(F819="حضر",ISNUMBER(I819)),I819,0))</f>
        <v/>
      </c>
      <c r="K819" s="17">
        <f>IF(ISNUMBER(A819),IF(ISNUMBER(B819),HOUR(B819)*60+MINUTE(B819),0),"")</f>
        <v/>
      </c>
      <c r="L819" s="17">
        <f>IF(AND(ISNUMBER(A819),A819='الإعدادات'!$B$4),COUNTIFS($A$6:$A$1005,'الإعدادات'!$B$4,$K$6:$K$1005,"&lt;"&amp;K819)+COUNTIFS($A$6:A819,'الإعدادات'!$B$4,$K$6:K819,K819),"")</f>
        <v/>
      </c>
      <c r="M819" s="21">
        <f>IF(AND(C819&amp;""&lt;&gt;"",ISNUMBER(G819)),IF(COUNTIFS($C$6:$C$1005,C819&amp;"",$G$6:$G$1005,"&gt;"&amp;G819)=0,1,0),"")</f>
        <v/>
      </c>
      <c r="N819" s="21">
        <f>IF(AND(C819&amp;""&lt;&gt;"",F819="حضر",ISNUMBER(A819)),IF(COUNTIFS($C$6:$C$1005,C819&amp;"",$F$6:$F$1005,"حضر",$A$6:$A$1005,"&gt;"&amp;A819)=0,1,0),"")</f>
        <v/>
      </c>
    </row>
    <row r="820">
      <c r="A820" s="13" t="n"/>
      <c r="B820" s="20" t="n"/>
      <c r="C820" s="5" t="n"/>
      <c r="D820" s="5" t="n"/>
      <c r="E820" s="15" t="n"/>
      <c r="F820" s="5" t="n"/>
      <c r="G820" s="13" t="n"/>
      <c r="H820" s="6">
        <f>IF(C820&amp;""="","",IFERROR(INDEX('المرضى'!$B$6:$B$205,MATCH(C820&amp;"",'المرضى'!$A$6:$A$205,0))&amp;"","كود غير موجود"))</f>
        <v/>
      </c>
      <c r="I820" s="18">
        <f>IF(D820&amp;""="","",IFERROR(INDEX('الأسعار'!$B$6:$B$25,MATCH(D820&amp;"",'الأسعار'!$A$6:$A$25,0)),"سعر غير موجود"))</f>
        <v/>
      </c>
      <c r="J820" s="18">
        <f>IF(A820&amp;""="","",IF(AND(F820="حضر",ISNUMBER(I820)),I820,0))</f>
        <v/>
      </c>
      <c r="K820" s="17">
        <f>IF(ISNUMBER(A820),IF(ISNUMBER(B820),HOUR(B820)*60+MINUTE(B820),0),"")</f>
        <v/>
      </c>
      <c r="L820" s="17">
        <f>IF(AND(ISNUMBER(A820),A820='الإعدادات'!$B$4),COUNTIFS($A$6:$A$1005,'الإعدادات'!$B$4,$K$6:$K$1005,"&lt;"&amp;K820)+COUNTIFS($A$6:A820,'الإعدادات'!$B$4,$K$6:K820,K820),"")</f>
        <v/>
      </c>
      <c r="M820" s="21">
        <f>IF(AND(C820&amp;""&lt;&gt;"",ISNUMBER(G820)),IF(COUNTIFS($C$6:$C$1005,C820&amp;"",$G$6:$G$1005,"&gt;"&amp;G820)=0,1,0),"")</f>
        <v/>
      </c>
      <c r="N820" s="21">
        <f>IF(AND(C820&amp;""&lt;&gt;"",F820="حضر",ISNUMBER(A820)),IF(COUNTIFS($C$6:$C$1005,C820&amp;"",$F$6:$F$1005,"حضر",$A$6:$A$1005,"&gt;"&amp;A820)=0,1,0),"")</f>
        <v/>
      </c>
    </row>
    <row r="821">
      <c r="A821" s="13" t="n"/>
      <c r="B821" s="20" t="n"/>
      <c r="C821" s="5" t="n"/>
      <c r="D821" s="5" t="n"/>
      <c r="E821" s="15" t="n"/>
      <c r="F821" s="5" t="n"/>
      <c r="G821" s="13" t="n"/>
      <c r="H821" s="6">
        <f>IF(C821&amp;""="","",IFERROR(INDEX('المرضى'!$B$6:$B$205,MATCH(C821&amp;"",'المرضى'!$A$6:$A$205,0))&amp;"","كود غير موجود"))</f>
        <v/>
      </c>
      <c r="I821" s="18">
        <f>IF(D821&amp;""="","",IFERROR(INDEX('الأسعار'!$B$6:$B$25,MATCH(D821&amp;"",'الأسعار'!$A$6:$A$25,0)),"سعر غير موجود"))</f>
        <v/>
      </c>
      <c r="J821" s="18">
        <f>IF(A821&amp;""="","",IF(AND(F821="حضر",ISNUMBER(I821)),I821,0))</f>
        <v/>
      </c>
      <c r="K821" s="17">
        <f>IF(ISNUMBER(A821),IF(ISNUMBER(B821),HOUR(B821)*60+MINUTE(B821),0),"")</f>
        <v/>
      </c>
      <c r="L821" s="17">
        <f>IF(AND(ISNUMBER(A821),A821='الإعدادات'!$B$4),COUNTIFS($A$6:$A$1005,'الإعدادات'!$B$4,$K$6:$K$1005,"&lt;"&amp;K821)+COUNTIFS($A$6:A821,'الإعدادات'!$B$4,$K$6:K821,K821),"")</f>
        <v/>
      </c>
      <c r="M821" s="21">
        <f>IF(AND(C821&amp;""&lt;&gt;"",ISNUMBER(G821)),IF(COUNTIFS($C$6:$C$1005,C821&amp;"",$G$6:$G$1005,"&gt;"&amp;G821)=0,1,0),"")</f>
        <v/>
      </c>
      <c r="N821" s="21">
        <f>IF(AND(C821&amp;""&lt;&gt;"",F821="حضر",ISNUMBER(A821)),IF(COUNTIFS($C$6:$C$1005,C821&amp;"",$F$6:$F$1005,"حضر",$A$6:$A$1005,"&gt;"&amp;A821)=0,1,0),"")</f>
        <v/>
      </c>
    </row>
    <row r="822">
      <c r="A822" s="13" t="n"/>
      <c r="B822" s="20" t="n"/>
      <c r="C822" s="5" t="n"/>
      <c r="D822" s="5" t="n"/>
      <c r="E822" s="15" t="n"/>
      <c r="F822" s="5" t="n"/>
      <c r="G822" s="13" t="n"/>
      <c r="H822" s="6">
        <f>IF(C822&amp;""="","",IFERROR(INDEX('المرضى'!$B$6:$B$205,MATCH(C822&amp;"",'المرضى'!$A$6:$A$205,0))&amp;"","كود غير موجود"))</f>
        <v/>
      </c>
      <c r="I822" s="18">
        <f>IF(D822&amp;""="","",IFERROR(INDEX('الأسعار'!$B$6:$B$25,MATCH(D822&amp;"",'الأسعار'!$A$6:$A$25,0)),"سعر غير موجود"))</f>
        <v/>
      </c>
      <c r="J822" s="18">
        <f>IF(A822&amp;""="","",IF(AND(F822="حضر",ISNUMBER(I822)),I822,0))</f>
        <v/>
      </c>
      <c r="K822" s="17">
        <f>IF(ISNUMBER(A822),IF(ISNUMBER(B822),HOUR(B822)*60+MINUTE(B822),0),"")</f>
        <v/>
      </c>
      <c r="L822" s="17">
        <f>IF(AND(ISNUMBER(A822),A822='الإعدادات'!$B$4),COUNTIFS($A$6:$A$1005,'الإعدادات'!$B$4,$K$6:$K$1005,"&lt;"&amp;K822)+COUNTIFS($A$6:A822,'الإعدادات'!$B$4,$K$6:K822,K822),"")</f>
        <v/>
      </c>
      <c r="M822" s="21">
        <f>IF(AND(C822&amp;""&lt;&gt;"",ISNUMBER(G822)),IF(COUNTIFS($C$6:$C$1005,C822&amp;"",$G$6:$G$1005,"&gt;"&amp;G822)=0,1,0),"")</f>
        <v/>
      </c>
      <c r="N822" s="21">
        <f>IF(AND(C822&amp;""&lt;&gt;"",F822="حضر",ISNUMBER(A822)),IF(COUNTIFS($C$6:$C$1005,C822&amp;"",$F$6:$F$1005,"حضر",$A$6:$A$1005,"&gt;"&amp;A822)=0,1,0),"")</f>
        <v/>
      </c>
    </row>
    <row r="823">
      <c r="A823" s="13" t="n"/>
      <c r="B823" s="20" t="n"/>
      <c r="C823" s="5" t="n"/>
      <c r="D823" s="5" t="n"/>
      <c r="E823" s="15" t="n"/>
      <c r="F823" s="5" t="n"/>
      <c r="G823" s="13" t="n"/>
      <c r="H823" s="6">
        <f>IF(C823&amp;""="","",IFERROR(INDEX('المرضى'!$B$6:$B$205,MATCH(C823&amp;"",'المرضى'!$A$6:$A$205,0))&amp;"","كود غير موجود"))</f>
        <v/>
      </c>
      <c r="I823" s="18">
        <f>IF(D823&amp;""="","",IFERROR(INDEX('الأسعار'!$B$6:$B$25,MATCH(D823&amp;"",'الأسعار'!$A$6:$A$25,0)),"سعر غير موجود"))</f>
        <v/>
      </c>
      <c r="J823" s="18">
        <f>IF(A823&amp;""="","",IF(AND(F823="حضر",ISNUMBER(I823)),I823,0))</f>
        <v/>
      </c>
      <c r="K823" s="17">
        <f>IF(ISNUMBER(A823),IF(ISNUMBER(B823),HOUR(B823)*60+MINUTE(B823),0),"")</f>
        <v/>
      </c>
      <c r="L823" s="17">
        <f>IF(AND(ISNUMBER(A823),A823='الإعدادات'!$B$4),COUNTIFS($A$6:$A$1005,'الإعدادات'!$B$4,$K$6:$K$1005,"&lt;"&amp;K823)+COUNTIFS($A$6:A823,'الإعدادات'!$B$4,$K$6:K823,K823),"")</f>
        <v/>
      </c>
      <c r="M823" s="21">
        <f>IF(AND(C823&amp;""&lt;&gt;"",ISNUMBER(G823)),IF(COUNTIFS($C$6:$C$1005,C823&amp;"",$G$6:$G$1005,"&gt;"&amp;G823)=0,1,0),"")</f>
        <v/>
      </c>
      <c r="N823" s="21">
        <f>IF(AND(C823&amp;""&lt;&gt;"",F823="حضر",ISNUMBER(A823)),IF(COUNTIFS($C$6:$C$1005,C823&amp;"",$F$6:$F$1005,"حضر",$A$6:$A$1005,"&gt;"&amp;A823)=0,1,0),"")</f>
        <v/>
      </c>
    </row>
    <row r="824">
      <c r="A824" s="13" t="n"/>
      <c r="B824" s="20" t="n"/>
      <c r="C824" s="5" t="n"/>
      <c r="D824" s="5" t="n"/>
      <c r="E824" s="15" t="n"/>
      <c r="F824" s="5" t="n"/>
      <c r="G824" s="13" t="n"/>
      <c r="H824" s="6">
        <f>IF(C824&amp;""="","",IFERROR(INDEX('المرضى'!$B$6:$B$205,MATCH(C824&amp;"",'المرضى'!$A$6:$A$205,0))&amp;"","كود غير موجود"))</f>
        <v/>
      </c>
      <c r="I824" s="18">
        <f>IF(D824&amp;""="","",IFERROR(INDEX('الأسعار'!$B$6:$B$25,MATCH(D824&amp;"",'الأسعار'!$A$6:$A$25,0)),"سعر غير موجود"))</f>
        <v/>
      </c>
      <c r="J824" s="18">
        <f>IF(A824&amp;""="","",IF(AND(F824="حضر",ISNUMBER(I824)),I824,0))</f>
        <v/>
      </c>
      <c r="K824" s="17">
        <f>IF(ISNUMBER(A824),IF(ISNUMBER(B824),HOUR(B824)*60+MINUTE(B824),0),"")</f>
        <v/>
      </c>
      <c r="L824" s="17">
        <f>IF(AND(ISNUMBER(A824),A824='الإعدادات'!$B$4),COUNTIFS($A$6:$A$1005,'الإعدادات'!$B$4,$K$6:$K$1005,"&lt;"&amp;K824)+COUNTIFS($A$6:A824,'الإعدادات'!$B$4,$K$6:K824,K824),"")</f>
        <v/>
      </c>
      <c r="M824" s="21">
        <f>IF(AND(C824&amp;""&lt;&gt;"",ISNUMBER(G824)),IF(COUNTIFS($C$6:$C$1005,C824&amp;"",$G$6:$G$1005,"&gt;"&amp;G824)=0,1,0),"")</f>
        <v/>
      </c>
      <c r="N824" s="21">
        <f>IF(AND(C824&amp;""&lt;&gt;"",F824="حضر",ISNUMBER(A824)),IF(COUNTIFS($C$6:$C$1005,C824&amp;"",$F$6:$F$1005,"حضر",$A$6:$A$1005,"&gt;"&amp;A824)=0,1,0),"")</f>
        <v/>
      </c>
    </row>
    <row r="825">
      <c r="A825" s="13" t="n"/>
      <c r="B825" s="20" t="n"/>
      <c r="C825" s="5" t="n"/>
      <c r="D825" s="5" t="n"/>
      <c r="E825" s="15" t="n"/>
      <c r="F825" s="5" t="n"/>
      <c r="G825" s="13" t="n"/>
      <c r="H825" s="6">
        <f>IF(C825&amp;""="","",IFERROR(INDEX('المرضى'!$B$6:$B$205,MATCH(C825&amp;"",'المرضى'!$A$6:$A$205,0))&amp;"","كود غير موجود"))</f>
        <v/>
      </c>
      <c r="I825" s="18">
        <f>IF(D825&amp;""="","",IFERROR(INDEX('الأسعار'!$B$6:$B$25,MATCH(D825&amp;"",'الأسعار'!$A$6:$A$25,0)),"سعر غير موجود"))</f>
        <v/>
      </c>
      <c r="J825" s="18">
        <f>IF(A825&amp;""="","",IF(AND(F825="حضر",ISNUMBER(I825)),I825,0))</f>
        <v/>
      </c>
      <c r="K825" s="17">
        <f>IF(ISNUMBER(A825),IF(ISNUMBER(B825),HOUR(B825)*60+MINUTE(B825),0),"")</f>
        <v/>
      </c>
      <c r="L825" s="17">
        <f>IF(AND(ISNUMBER(A825),A825='الإعدادات'!$B$4),COUNTIFS($A$6:$A$1005,'الإعدادات'!$B$4,$K$6:$K$1005,"&lt;"&amp;K825)+COUNTIFS($A$6:A825,'الإعدادات'!$B$4,$K$6:K825,K825),"")</f>
        <v/>
      </c>
      <c r="M825" s="21">
        <f>IF(AND(C825&amp;""&lt;&gt;"",ISNUMBER(G825)),IF(COUNTIFS($C$6:$C$1005,C825&amp;"",$G$6:$G$1005,"&gt;"&amp;G825)=0,1,0),"")</f>
        <v/>
      </c>
      <c r="N825" s="21">
        <f>IF(AND(C825&amp;""&lt;&gt;"",F825="حضر",ISNUMBER(A825)),IF(COUNTIFS($C$6:$C$1005,C825&amp;"",$F$6:$F$1005,"حضر",$A$6:$A$1005,"&gt;"&amp;A825)=0,1,0),"")</f>
        <v/>
      </c>
    </row>
    <row r="826">
      <c r="A826" s="13" t="n"/>
      <c r="B826" s="20" t="n"/>
      <c r="C826" s="5" t="n"/>
      <c r="D826" s="5" t="n"/>
      <c r="E826" s="15" t="n"/>
      <c r="F826" s="5" t="n"/>
      <c r="G826" s="13" t="n"/>
      <c r="H826" s="6">
        <f>IF(C826&amp;""="","",IFERROR(INDEX('المرضى'!$B$6:$B$205,MATCH(C826&amp;"",'المرضى'!$A$6:$A$205,0))&amp;"","كود غير موجود"))</f>
        <v/>
      </c>
      <c r="I826" s="18">
        <f>IF(D826&amp;""="","",IFERROR(INDEX('الأسعار'!$B$6:$B$25,MATCH(D826&amp;"",'الأسعار'!$A$6:$A$25,0)),"سعر غير موجود"))</f>
        <v/>
      </c>
      <c r="J826" s="18">
        <f>IF(A826&amp;""="","",IF(AND(F826="حضر",ISNUMBER(I826)),I826,0))</f>
        <v/>
      </c>
      <c r="K826" s="17">
        <f>IF(ISNUMBER(A826),IF(ISNUMBER(B826),HOUR(B826)*60+MINUTE(B826),0),"")</f>
        <v/>
      </c>
      <c r="L826" s="17">
        <f>IF(AND(ISNUMBER(A826),A826='الإعدادات'!$B$4),COUNTIFS($A$6:$A$1005,'الإعدادات'!$B$4,$K$6:$K$1005,"&lt;"&amp;K826)+COUNTIFS($A$6:A826,'الإعدادات'!$B$4,$K$6:K826,K826),"")</f>
        <v/>
      </c>
      <c r="M826" s="21">
        <f>IF(AND(C826&amp;""&lt;&gt;"",ISNUMBER(G826)),IF(COUNTIFS($C$6:$C$1005,C826&amp;"",$G$6:$G$1005,"&gt;"&amp;G826)=0,1,0),"")</f>
        <v/>
      </c>
      <c r="N826" s="21">
        <f>IF(AND(C826&amp;""&lt;&gt;"",F826="حضر",ISNUMBER(A826)),IF(COUNTIFS($C$6:$C$1005,C826&amp;"",$F$6:$F$1005,"حضر",$A$6:$A$1005,"&gt;"&amp;A826)=0,1,0),"")</f>
        <v/>
      </c>
    </row>
    <row r="827">
      <c r="A827" s="13" t="n"/>
      <c r="B827" s="20" t="n"/>
      <c r="C827" s="5" t="n"/>
      <c r="D827" s="5" t="n"/>
      <c r="E827" s="15" t="n"/>
      <c r="F827" s="5" t="n"/>
      <c r="G827" s="13" t="n"/>
      <c r="H827" s="6">
        <f>IF(C827&amp;""="","",IFERROR(INDEX('المرضى'!$B$6:$B$205,MATCH(C827&amp;"",'المرضى'!$A$6:$A$205,0))&amp;"","كود غير موجود"))</f>
        <v/>
      </c>
      <c r="I827" s="18">
        <f>IF(D827&amp;""="","",IFERROR(INDEX('الأسعار'!$B$6:$B$25,MATCH(D827&amp;"",'الأسعار'!$A$6:$A$25,0)),"سعر غير موجود"))</f>
        <v/>
      </c>
      <c r="J827" s="18">
        <f>IF(A827&amp;""="","",IF(AND(F827="حضر",ISNUMBER(I827)),I827,0))</f>
        <v/>
      </c>
      <c r="K827" s="17">
        <f>IF(ISNUMBER(A827),IF(ISNUMBER(B827),HOUR(B827)*60+MINUTE(B827),0),"")</f>
        <v/>
      </c>
      <c r="L827" s="17">
        <f>IF(AND(ISNUMBER(A827),A827='الإعدادات'!$B$4),COUNTIFS($A$6:$A$1005,'الإعدادات'!$B$4,$K$6:$K$1005,"&lt;"&amp;K827)+COUNTIFS($A$6:A827,'الإعدادات'!$B$4,$K$6:K827,K827),"")</f>
        <v/>
      </c>
      <c r="M827" s="21">
        <f>IF(AND(C827&amp;""&lt;&gt;"",ISNUMBER(G827)),IF(COUNTIFS($C$6:$C$1005,C827&amp;"",$G$6:$G$1005,"&gt;"&amp;G827)=0,1,0),"")</f>
        <v/>
      </c>
      <c r="N827" s="21">
        <f>IF(AND(C827&amp;""&lt;&gt;"",F827="حضر",ISNUMBER(A827)),IF(COUNTIFS($C$6:$C$1005,C827&amp;"",$F$6:$F$1005,"حضر",$A$6:$A$1005,"&gt;"&amp;A827)=0,1,0),"")</f>
        <v/>
      </c>
    </row>
    <row r="828">
      <c r="A828" s="13" t="n"/>
      <c r="B828" s="20" t="n"/>
      <c r="C828" s="5" t="n"/>
      <c r="D828" s="5" t="n"/>
      <c r="E828" s="15" t="n"/>
      <c r="F828" s="5" t="n"/>
      <c r="G828" s="13" t="n"/>
      <c r="H828" s="6">
        <f>IF(C828&amp;""="","",IFERROR(INDEX('المرضى'!$B$6:$B$205,MATCH(C828&amp;"",'المرضى'!$A$6:$A$205,0))&amp;"","كود غير موجود"))</f>
        <v/>
      </c>
      <c r="I828" s="18">
        <f>IF(D828&amp;""="","",IFERROR(INDEX('الأسعار'!$B$6:$B$25,MATCH(D828&amp;"",'الأسعار'!$A$6:$A$25,0)),"سعر غير موجود"))</f>
        <v/>
      </c>
      <c r="J828" s="18">
        <f>IF(A828&amp;""="","",IF(AND(F828="حضر",ISNUMBER(I828)),I828,0))</f>
        <v/>
      </c>
      <c r="K828" s="17">
        <f>IF(ISNUMBER(A828),IF(ISNUMBER(B828),HOUR(B828)*60+MINUTE(B828),0),"")</f>
        <v/>
      </c>
      <c r="L828" s="17">
        <f>IF(AND(ISNUMBER(A828),A828='الإعدادات'!$B$4),COUNTIFS($A$6:$A$1005,'الإعدادات'!$B$4,$K$6:$K$1005,"&lt;"&amp;K828)+COUNTIFS($A$6:A828,'الإعدادات'!$B$4,$K$6:K828,K828),"")</f>
        <v/>
      </c>
      <c r="M828" s="21">
        <f>IF(AND(C828&amp;""&lt;&gt;"",ISNUMBER(G828)),IF(COUNTIFS($C$6:$C$1005,C828&amp;"",$G$6:$G$1005,"&gt;"&amp;G828)=0,1,0),"")</f>
        <v/>
      </c>
      <c r="N828" s="21">
        <f>IF(AND(C828&amp;""&lt;&gt;"",F828="حضر",ISNUMBER(A828)),IF(COUNTIFS($C$6:$C$1005,C828&amp;"",$F$6:$F$1005,"حضر",$A$6:$A$1005,"&gt;"&amp;A828)=0,1,0),"")</f>
        <v/>
      </c>
    </row>
    <row r="829">
      <c r="A829" s="13" t="n"/>
      <c r="B829" s="20" t="n"/>
      <c r="C829" s="5" t="n"/>
      <c r="D829" s="5" t="n"/>
      <c r="E829" s="15" t="n"/>
      <c r="F829" s="5" t="n"/>
      <c r="G829" s="13" t="n"/>
      <c r="H829" s="6">
        <f>IF(C829&amp;""="","",IFERROR(INDEX('المرضى'!$B$6:$B$205,MATCH(C829&amp;"",'المرضى'!$A$6:$A$205,0))&amp;"","كود غير موجود"))</f>
        <v/>
      </c>
      <c r="I829" s="18">
        <f>IF(D829&amp;""="","",IFERROR(INDEX('الأسعار'!$B$6:$B$25,MATCH(D829&amp;"",'الأسعار'!$A$6:$A$25,0)),"سعر غير موجود"))</f>
        <v/>
      </c>
      <c r="J829" s="18">
        <f>IF(A829&amp;""="","",IF(AND(F829="حضر",ISNUMBER(I829)),I829,0))</f>
        <v/>
      </c>
      <c r="K829" s="17">
        <f>IF(ISNUMBER(A829),IF(ISNUMBER(B829),HOUR(B829)*60+MINUTE(B829),0),"")</f>
        <v/>
      </c>
      <c r="L829" s="17">
        <f>IF(AND(ISNUMBER(A829),A829='الإعدادات'!$B$4),COUNTIFS($A$6:$A$1005,'الإعدادات'!$B$4,$K$6:$K$1005,"&lt;"&amp;K829)+COUNTIFS($A$6:A829,'الإعدادات'!$B$4,$K$6:K829,K829),"")</f>
        <v/>
      </c>
      <c r="M829" s="21">
        <f>IF(AND(C829&amp;""&lt;&gt;"",ISNUMBER(G829)),IF(COUNTIFS($C$6:$C$1005,C829&amp;"",$G$6:$G$1005,"&gt;"&amp;G829)=0,1,0),"")</f>
        <v/>
      </c>
      <c r="N829" s="21">
        <f>IF(AND(C829&amp;""&lt;&gt;"",F829="حضر",ISNUMBER(A829)),IF(COUNTIFS($C$6:$C$1005,C829&amp;"",$F$6:$F$1005,"حضر",$A$6:$A$1005,"&gt;"&amp;A829)=0,1,0),"")</f>
        <v/>
      </c>
    </row>
    <row r="830">
      <c r="A830" s="13" t="n"/>
      <c r="B830" s="20" t="n"/>
      <c r="C830" s="5" t="n"/>
      <c r="D830" s="5" t="n"/>
      <c r="E830" s="15" t="n"/>
      <c r="F830" s="5" t="n"/>
      <c r="G830" s="13" t="n"/>
      <c r="H830" s="6">
        <f>IF(C830&amp;""="","",IFERROR(INDEX('المرضى'!$B$6:$B$205,MATCH(C830&amp;"",'المرضى'!$A$6:$A$205,0))&amp;"","كود غير موجود"))</f>
        <v/>
      </c>
      <c r="I830" s="18">
        <f>IF(D830&amp;""="","",IFERROR(INDEX('الأسعار'!$B$6:$B$25,MATCH(D830&amp;"",'الأسعار'!$A$6:$A$25,0)),"سعر غير موجود"))</f>
        <v/>
      </c>
      <c r="J830" s="18">
        <f>IF(A830&amp;""="","",IF(AND(F830="حضر",ISNUMBER(I830)),I830,0))</f>
        <v/>
      </c>
      <c r="K830" s="17">
        <f>IF(ISNUMBER(A830),IF(ISNUMBER(B830),HOUR(B830)*60+MINUTE(B830),0),"")</f>
        <v/>
      </c>
      <c r="L830" s="17">
        <f>IF(AND(ISNUMBER(A830),A830='الإعدادات'!$B$4),COUNTIFS($A$6:$A$1005,'الإعدادات'!$B$4,$K$6:$K$1005,"&lt;"&amp;K830)+COUNTIFS($A$6:A830,'الإعدادات'!$B$4,$K$6:K830,K830),"")</f>
        <v/>
      </c>
      <c r="M830" s="21">
        <f>IF(AND(C830&amp;""&lt;&gt;"",ISNUMBER(G830)),IF(COUNTIFS($C$6:$C$1005,C830&amp;"",$G$6:$G$1005,"&gt;"&amp;G830)=0,1,0),"")</f>
        <v/>
      </c>
      <c r="N830" s="21">
        <f>IF(AND(C830&amp;""&lt;&gt;"",F830="حضر",ISNUMBER(A830)),IF(COUNTIFS($C$6:$C$1005,C830&amp;"",$F$6:$F$1005,"حضر",$A$6:$A$1005,"&gt;"&amp;A830)=0,1,0),"")</f>
        <v/>
      </c>
    </row>
    <row r="831">
      <c r="A831" s="13" t="n"/>
      <c r="B831" s="20" t="n"/>
      <c r="C831" s="5" t="n"/>
      <c r="D831" s="5" t="n"/>
      <c r="E831" s="15" t="n"/>
      <c r="F831" s="5" t="n"/>
      <c r="G831" s="13" t="n"/>
      <c r="H831" s="6">
        <f>IF(C831&amp;""="","",IFERROR(INDEX('المرضى'!$B$6:$B$205,MATCH(C831&amp;"",'المرضى'!$A$6:$A$205,0))&amp;"","كود غير موجود"))</f>
        <v/>
      </c>
      <c r="I831" s="18">
        <f>IF(D831&amp;""="","",IFERROR(INDEX('الأسعار'!$B$6:$B$25,MATCH(D831&amp;"",'الأسعار'!$A$6:$A$25,0)),"سعر غير موجود"))</f>
        <v/>
      </c>
      <c r="J831" s="18">
        <f>IF(A831&amp;""="","",IF(AND(F831="حضر",ISNUMBER(I831)),I831,0))</f>
        <v/>
      </c>
      <c r="K831" s="17">
        <f>IF(ISNUMBER(A831),IF(ISNUMBER(B831),HOUR(B831)*60+MINUTE(B831),0),"")</f>
        <v/>
      </c>
      <c r="L831" s="17">
        <f>IF(AND(ISNUMBER(A831),A831='الإعدادات'!$B$4),COUNTIFS($A$6:$A$1005,'الإعدادات'!$B$4,$K$6:$K$1005,"&lt;"&amp;K831)+COUNTIFS($A$6:A831,'الإعدادات'!$B$4,$K$6:K831,K831),"")</f>
        <v/>
      </c>
      <c r="M831" s="21">
        <f>IF(AND(C831&amp;""&lt;&gt;"",ISNUMBER(G831)),IF(COUNTIFS($C$6:$C$1005,C831&amp;"",$G$6:$G$1005,"&gt;"&amp;G831)=0,1,0),"")</f>
        <v/>
      </c>
      <c r="N831" s="21">
        <f>IF(AND(C831&amp;""&lt;&gt;"",F831="حضر",ISNUMBER(A831)),IF(COUNTIFS($C$6:$C$1005,C831&amp;"",$F$6:$F$1005,"حضر",$A$6:$A$1005,"&gt;"&amp;A831)=0,1,0),"")</f>
        <v/>
      </c>
    </row>
    <row r="832">
      <c r="A832" s="13" t="n"/>
      <c r="B832" s="20" t="n"/>
      <c r="C832" s="5" t="n"/>
      <c r="D832" s="5" t="n"/>
      <c r="E832" s="15" t="n"/>
      <c r="F832" s="5" t="n"/>
      <c r="G832" s="13" t="n"/>
      <c r="H832" s="6">
        <f>IF(C832&amp;""="","",IFERROR(INDEX('المرضى'!$B$6:$B$205,MATCH(C832&amp;"",'المرضى'!$A$6:$A$205,0))&amp;"","كود غير موجود"))</f>
        <v/>
      </c>
      <c r="I832" s="18">
        <f>IF(D832&amp;""="","",IFERROR(INDEX('الأسعار'!$B$6:$B$25,MATCH(D832&amp;"",'الأسعار'!$A$6:$A$25,0)),"سعر غير موجود"))</f>
        <v/>
      </c>
      <c r="J832" s="18">
        <f>IF(A832&amp;""="","",IF(AND(F832="حضر",ISNUMBER(I832)),I832,0))</f>
        <v/>
      </c>
      <c r="K832" s="17">
        <f>IF(ISNUMBER(A832),IF(ISNUMBER(B832),HOUR(B832)*60+MINUTE(B832),0),"")</f>
        <v/>
      </c>
      <c r="L832" s="17">
        <f>IF(AND(ISNUMBER(A832),A832='الإعدادات'!$B$4),COUNTIFS($A$6:$A$1005,'الإعدادات'!$B$4,$K$6:$K$1005,"&lt;"&amp;K832)+COUNTIFS($A$6:A832,'الإعدادات'!$B$4,$K$6:K832,K832),"")</f>
        <v/>
      </c>
      <c r="M832" s="21">
        <f>IF(AND(C832&amp;""&lt;&gt;"",ISNUMBER(G832)),IF(COUNTIFS($C$6:$C$1005,C832&amp;"",$G$6:$G$1005,"&gt;"&amp;G832)=0,1,0),"")</f>
        <v/>
      </c>
      <c r="N832" s="21">
        <f>IF(AND(C832&amp;""&lt;&gt;"",F832="حضر",ISNUMBER(A832)),IF(COUNTIFS($C$6:$C$1005,C832&amp;"",$F$6:$F$1005,"حضر",$A$6:$A$1005,"&gt;"&amp;A832)=0,1,0),"")</f>
        <v/>
      </c>
    </row>
    <row r="833">
      <c r="A833" s="13" t="n"/>
      <c r="B833" s="20" t="n"/>
      <c r="C833" s="5" t="n"/>
      <c r="D833" s="5" t="n"/>
      <c r="E833" s="15" t="n"/>
      <c r="F833" s="5" t="n"/>
      <c r="G833" s="13" t="n"/>
      <c r="H833" s="6">
        <f>IF(C833&amp;""="","",IFERROR(INDEX('المرضى'!$B$6:$B$205,MATCH(C833&amp;"",'المرضى'!$A$6:$A$205,0))&amp;"","كود غير موجود"))</f>
        <v/>
      </c>
      <c r="I833" s="18">
        <f>IF(D833&amp;""="","",IFERROR(INDEX('الأسعار'!$B$6:$B$25,MATCH(D833&amp;"",'الأسعار'!$A$6:$A$25,0)),"سعر غير موجود"))</f>
        <v/>
      </c>
      <c r="J833" s="18">
        <f>IF(A833&amp;""="","",IF(AND(F833="حضر",ISNUMBER(I833)),I833,0))</f>
        <v/>
      </c>
      <c r="K833" s="17">
        <f>IF(ISNUMBER(A833),IF(ISNUMBER(B833),HOUR(B833)*60+MINUTE(B833),0),"")</f>
        <v/>
      </c>
      <c r="L833" s="17">
        <f>IF(AND(ISNUMBER(A833),A833='الإعدادات'!$B$4),COUNTIFS($A$6:$A$1005,'الإعدادات'!$B$4,$K$6:$K$1005,"&lt;"&amp;K833)+COUNTIFS($A$6:A833,'الإعدادات'!$B$4,$K$6:K833,K833),"")</f>
        <v/>
      </c>
      <c r="M833" s="21">
        <f>IF(AND(C833&amp;""&lt;&gt;"",ISNUMBER(G833)),IF(COUNTIFS($C$6:$C$1005,C833&amp;"",$G$6:$G$1005,"&gt;"&amp;G833)=0,1,0),"")</f>
        <v/>
      </c>
      <c r="N833" s="21">
        <f>IF(AND(C833&amp;""&lt;&gt;"",F833="حضر",ISNUMBER(A833)),IF(COUNTIFS($C$6:$C$1005,C833&amp;"",$F$6:$F$1005,"حضر",$A$6:$A$1005,"&gt;"&amp;A833)=0,1,0),"")</f>
        <v/>
      </c>
    </row>
    <row r="834">
      <c r="A834" s="13" t="n"/>
      <c r="B834" s="20" t="n"/>
      <c r="C834" s="5" t="n"/>
      <c r="D834" s="5" t="n"/>
      <c r="E834" s="15" t="n"/>
      <c r="F834" s="5" t="n"/>
      <c r="G834" s="13" t="n"/>
      <c r="H834" s="6">
        <f>IF(C834&amp;""="","",IFERROR(INDEX('المرضى'!$B$6:$B$205,MATCH(C834&amp;"",'المرضى'!$A$6:$A$205,0))&amp;"","كود غير موجود"))</f>
        <v/>
      </c>
      <c r="I834" s="18">
        <f>IF(D834&amp;""="","",IFERROR(INDEX('الأسعار'!$B$6:$B$25,MATCH(D834&amp;"",'الأسعار'!$A$6:$A$25,0)),"سعر غير موجود"))</f>
        <v/>
      </c>
      <c r="J834" s="18">
        <f>IF(A834&amp;""="","",IF(AND(F834="حضر",ISNUMBER(I834)),I834,0))</f>
        <v/>
      </c>
      <c r="K834" s="17">
        <f>IF(ISNUMBER(A834),IF(ISNUMBER(B834),HOUR(B834)*60+MINUTE(B834),0),"")</f>
        <v/>
      </c>
      <c r="L834" s="17">
        <f>IF(AND(ISNUMBER(A834),A834='الإعدادات'!$B$4),COUNTIFS($A$6:$A$1005,'الإعدادات'!$B$4,$K$6:$K$1005,"&lt;"&amp;K834)+COUNTIFS($A$6:A834,'الإعدادات'!$B$4,$K$6:K834,K834),"")</f>
        <v/>
      </c>
      <c r="M834" s="21">
        <f>IF(AND(C834&amp;""&lt;&gt;"",ISNUMBER(G834)),IF(COUNTIFS($C$6:$C$1005,C834&amp;"",$G$6:$G$1005,"&gt;"&amp;G834)=0,1,0),"")</f>
        <v/>
      </c>
      <c r="N834" s="21">
        <f>IF(AND(C834&amp;""&lt;&gt;"",F834="حضر",ISNUMBER(A834)),IF(COUNTIFS($C$6:$C$1005,C834&amp;"",$F$6:$F$1005,"حضر",$A$6:$A$1005,"&gt;"&amp;A834)=0,1,0),"")</f>
        <v/>
      </c>
    </row>
    <row r="835">
      <c r="A835" s="13" t="n"/>
      <c r="B835" s="20" t="n"/>
      <c r="C835" s="5" t="n"/>
      <c r="D835" s="5" t="n"/>
      <c r="E835" s="15" t="n"/>
      <c r="F835" s="5" t="n"/>
      <c r="G835" s="13" t="n"/>
      <c r="H835" s="6">
        <f>IF(C835&amp;""="","",IFERROR(INDEX('المرضى'!$B$6:$B$205,MATCH(C835&amp;"",'المرضى'!$A$6:$A$205,0))&amp;"","كود غير موجود"))</f>
        <v/>
      </c>
      <c r="I835" s="18">
        <f>IF(D835&amp;""="","",IFERROR(INDEX('الأسعار'!$B$6:$B$25,MATCH(D835&amp;"",'الأسعار'!$A$6:$A$25,0)),"سعر غير موجود"))</f>
        <v/>
      </c>
      <c r="J835" s="18">
        <f>IF(A835&amp;""="","",IF(AND(F835="حضر",ISNUMBER(I835)),I835,0))</f>
        <v/>
      </c>
      <c r="K835" s="17">
        <f>IF(ISNUMBER(A835),IF(ISNUMBER(B835),HOUR(B835)*60+MINUTE(B835),0),"")</f>
        <v/>
      </c>
      <c r="L835" s="17">
        <f>IF(AND(ISNUMBER(A835),A835='الإعدادات'!$B$4),COUNTIFS($A$6:$A$1005,'الإعدادات'!$B$4,$K$6:$K$1005,"&lt;"&amp;K835)+COUNTIFS($A$6:A835,'الإعدادات'!$B$4,$K$6:K835,K835),"")</f>
        <v/>
      </c>
      <c r="M835" s="21">
        <f>IF(AND(C835&amp;""&lt;&gt;"",ISNUMBER(G835)),IF(COUNTIFS($C$6:$C$1005,C835&amp;"",$G$6:$G$1005,"&gt;"&amp;G835)=0,1,0),"")</f>
        <v/>
      </c>
      <c r="N835" s="21">
        <f>IF(AND(C835&amp;""&lt;&gt;"",F835="حضر",ISNUMBER(A835)),IF(COUNTIFS($C$6:$C$1005,C835&amp;"",$F$6:$F$1005,"حضر",$A$6:$A$1005,"&gt;"&amp;A835)=0,1,0),"")</f>
        <v/>
      </c>
    </row>
    <row r="836">
      <c r="A836" s="13" t="n"/>
      <c r="B836" s="20" t="n"/>
      <c r="C836" s="5" t="n"/>
      <c r="D836" s="5" t="n"/>
      <c r="E836" s="15" t="n"/>
      <c r="F836" s="5" t="n"/>
      <c r="G836" s="13" t="n"/>
      <c r="H836" s="6">
        <f>IF(C836&amp;""="","",IFERROR(INDEX('المرضى'!$B$6:$B$205,MATCH(C836&amp;"",'المرضى'!$A$6:$A$205,0))&amp;"","كود غير موجود"))</f>
        <v/>
      </c>
      <c r="I836" s="18">
        <f>IF(D836&amp;""="","",IFERROR(INDEX('الأسعار'!$B$6:$B$25,MATCH(D836&amp;"",'الأسعار'!$A$6:$A$25,0)),"سعر غير موجود"))</f>
        <v/>
      </c>
      <c r="J836" s="18">
        <f>IF(A836&amp;""="","",IF(AND(F836="حضر",ISNUMBER(I836)),I836,0))</f>
        <v/>
      </c>
      <c r="K836" s="17">
        <f>IF(ISNUMBER(A836),IF(ISNUMBER(B836),HOUR(B836)*60+MINUTE(B836),0),"")</f>
        <v/>
      </c>
      <c r="L836" s="17">
        <f>IF(AND(ISNUMBER(A836),A836='الإعدادات'!$B$4),COUNTIFS($A$6:$A$1005,'الإعدادات'!$B$4,$K$6:$K$1005,"&lt;"&amp;K836)+COUNTIFS($A$6:A836,'الإعدادات'!$B$4,$K$6:K836,K836),"")</f>
        <v/>
      </c>
      <c r="M836" s="21">
        <f>IF(AND(C836&amp;""&lt;&gt;"",ISNUMBER(G836)),IF(COUNTIFS($C$6:$C$1005,C836&amp;"",$G$6:$G$1005,"&gt;"&amp;G836)=0,1,0),"")</f>
        <v/>
      </c>
      <c r="N836" s="21">
        <f>IF(AND(C836&amp;""&lt;&gt;"",F836="حضر",ISNUMBER(A836)),IF(COUNTIFS($C$6:$C$1005,C836&amp;"",$F$6:$F$1005,"حضر",$A$6:$A$1005,"&gt;"&amp;A836)=0,1,0),"")</f>
        <v/>
      </c>
    </row>
    <row r="837">
      <c r="A837" s="13" t="n"/>
      <c r="B837" s="20" t="n"/>
      <c r="C837" s="5" t="n"/>
      <c r="D837" s="5" t="n"/>
      <c r="E837" s="15" t="n"/>
      <c r="F837" s="5" t="n"/>
      <c r="G837" s="13" t="n"/>
      <c r="H837" s="6">
        <f>IF(C837&amp;""="","",IFERROR(INDEX('المرضى'!$B$6:$B$205,MATCH(C837&amp;"",'المرضى'!$A$6:$A$205,0))&amp;"","كود غير موجود"))</f>
        <v/>
      </c>
      <c r="I837" s="18">
        <f>IF(D837&amp;""="","",IFERROR(INDEX('الأسعار'!$B$6:$B$25,MATCH(D837&amp;"",'الأسعار'!$A$6:$A$25,0)),"سعر غير موجود"))</f>
        <v/>
      </c>
      <c r="J837" s="18">
        <f>IF(A837&amp;""="","",IF(AND(F837="حضر",ISNUMBER(I837)),I837,0))</f>
        <v/>
      </c>
      <c r="K837" s="17">
        <f>IF(ISNUMBER(A837),IF(ISNUMBER(B837),HOUR(B837)*60+MINUTE(B837),0),"")</f>
        <v/>
      </c>
      <c r="L837" s="17">
        <f>IF(AND(ISNUMBER(A837),A837='الإعدادات'!$B$4),COUNTIFS($A$6:$A$1005,'الإعدادات'!$B$4,$K$6:$K$1005,"&lt;"&amp;K837)+COUNTIFS($A$6:A837,'الإعدادات'!$B$4,$K$6:K837,K837),"")</f>
        <v/>
      </c>
      <c r="M837" s="21">
        <f>IF(AND(C837&amp;""&lt;&gt;"",ISNUMBER(G837)),IF(COUNTIFS($C$6:$C$1005,C837&amp;"",$G$6:$G$1005,"&gt;"&amp;G837)=0,1,0),"")</f>
        <v/>
      </c>
      <c r="N837" s="21">
        <f>IF(AND(C837&amp;""&lt;&gt;"",F837="حضر",ISNUMBER(A837)),IF(COUNTIFS($C$6:$C$1005,C837&amp;"",$F$6:$F$1005,"حضر",$A$6:$A$1005,"&gt;"&amp;A837)=0,1,0),"")</f>
        <v/>
      </c>
    </row>
    <row r="838">
      <c r="A838" s="13" t="n"/>
      <c r="B838" s="20" t="n"/>
      <c r="C838" s="5" t="n"/>
      <c r="D838" s="5" t="n"/>
      <c r="E838" s="15" t="n"/>
      <c r="F838" s="5" t="n"/>
      <c r="G838" s="13" t="n"/>
      <c r="H838" s="6">
        <f>IF(C838&amp;""="","",IFERROR(INDEX('المرضى'!$B$6:$B$205,MATCH(C838&amp;"",'المرضى'!$A$6:$A$205,0))&amp;"","كود غير موجود"))</f>
        <v/>
      </c>
      <c r="I838" s="18">
        <f>IF(D838&amp;""="","",IFERROR(INDEX('الأسعار'!$B$6:$B$25,MATCH(D838&amp;"",'الأسعار'!$A$6:$A$25,0)),"سعر غير موجود"))</f>
        <v/>
      </c>
      <c r="J838" s="18">
        <f>IF(A838&amp;""="","",IF(AND(F838="حضر",ISNUMBER(I838)),I838,0))</f>
        <v/>
      </c>
      <c r="K838" s="17">
        <f>IF(ISNUMBER(A838),IF(ISNUMBER(B838),HOUR(B838)*60+MINUTE(B838),0),"")</f>
        <v/>
      </c>
      <c r="L838" s="17">
        <f>IF(AND(ISNUMBER(A838),A838='الإعدادات'!$B$4),COUNTIFS($A$6:$A$1005,'الإعدادات'!$B$4,$K$6:$K$1005,"&lt;"&amp;K838)+COUNTIFS($A$6:A838,'الإعدادات'!$B$4,$K$6:K838,K838),"")</f>
        <v/>
      </c>
      <c r="M838" s="21">
        <f>IF(AND(C838&amp;""&lt;&gt;"",ISNUMBER(G838)),IF(COUNTIFS($C$6:$C$1005,C838&amp;"",$G$6:$G$1005,"&gt;"&amp;G838)=0,1,0),"")</f>
        <v/>
      </c>
      <c r="N838" s="21">
        <f>IF(AND(C838&amp;""&lt;&gt;"",F838="حضر",ISNUMBER(A838)),IF(COUNTIFS($C$6:$C$1005,C838&amp;"",$F$6:$F$1005,"حضر",$A$6:$A$1005,"&gt;"&amp;A838)=0,1,0),"")</f>
        <v/>
      </c>
    </row>
    <row r="839">
      <c r="A839" s="13" t="n"/>
      <c r="B839" s="20" t="n"/>
      <c r="C839" s="5" t="n"/>
      <c r="D839" s="5" t="n"/>
      <c r="E839" s="15" t="n"/>
      <c r="F839" s="5" t="n"/>
      <c r="G839" s="13" t="n"/>
      <c r="H839" s="6">
        <f>IF(C839&amp;""="","",IFERROR(INDEX('المرضى'!$B$6:$B$205,MATCH(C839&amp;"",'المرضى'!$A$6:$A$205,0))&amp;"","كود غير موجود"))</f>
        <v/>
      </c>
      <c r="I839" s="18">
        <f>IF(D839&amp;""="","",IFERROR(INDEX('الأسعار'!$B$6:$B$25,MATCH(D839&amp;"",'الأسعار'!$A$6:$A$25,0)),"سعر غير موجود"))</f>
        <v/>
      </c>
      <c r="J839" s="18">
        <f>IF(A839&amp;""="","",IF(AND(F839="حضر",ISNUMBER(I839)),I839,0))</f>
        <v/>
      </c>
      <c r="K839" s="17">
        <f>IF(ISNUMBER(A839),IF(ISNUMBER(B839),HOUR(B839)*60+MINUTE(B839),0),"")</f>
        <v/>
      </c>
      <c r="L839" s="17">
        <f>IF(AND(ISNUMBER(A839),A839='الإعدادات'!$B$4),COUNTIFS($A$6:$A$1005,'الإعدادات'!$B$4,$K$6:$K$1005,"&lt;"&amp;K839)+COUNTIFS($A$6:A839,'الإعدادات'!$B$4,$K$6:K839,K839),"")</f>
        <v/>
      </c>
      <c r="M839" s="21">
        <f>IF(AND(C839&amp;""&lt;&gt;"",ISNUMBER(G839)),IF(COUNTIFS($C$6:$C$1005,C839&amp;"",$G$6:$G$1005,"&gt;"&amp;G839)=0,1,0),"")</f>
        <v/>
      </c>
      <c r="N839" s="21">
        <f>IF(AND(C839&amp;""&lt;&gt;"",F839="حضر",ISNUMBER(A839)),IF(COUNTIFS($C$6:$C$1005,C839&amp;"",$F$6:$F$1005,"حضر",$A$6:$A$1005,"&gt;"&amp;A839)=0,1,0),"")</f>
        <v/>
      </c>
    </row>
    <row r="840">
      <c r="A840" s="13" t="n"/>
      <c r="B840" s="20" t="n"/>
      <c r="C840" s="5" t="n"/>
      <c r="D840" s="5" t="n"/>
      <c r="E840" s="15" t="n"/>
      <c r="F840" s="5" t="n"/>
      <c r="G840" s="13" t="n"/>
      <c r="H840" s="6">
        <f>IF(C840&amp;""="","",IFERROR(INDEX('المرضى'!$B$6:$B$205,MATCH(C840&amp;"",'المرضى'!$A$6:$A$205,0))&amp;"","كود غير موجود"))</f>
        <v/>
      </c>
      <c r="I840" s="18">
        <f>IF(D840&amp;""="","",IFERROR(INDEX('الأسعار'!$B$6:$B$25,MATCH(D840&amp;"",'الأسعار'!$A$6:$A$25,0)),"سعر غير موجود"))</f>
        <v/>
      </c>
      <c r="J840" s="18">
        <f>IF(A840&amp;""="","",IF(AND(F840="حضر",ISNUMBER(I840)),I840,0))</f>
        <v/>
      </c>
      <c r="K840" s="17">
        <f>IF(ISNUMBER(A840),IF(ISNUMBER(B840),HOUR(B840)*60+MINUTE(B840),0),"")</f>
        <v/>
      </c>
      <c r="L840" s="17">
        <f>IF(AND(ISNUMBER(A840),A840='الإعدادات'!$B$4),COUNTIFS($A$6:$A$1005,'الإعدادات'!$B$4,$K$6:$K$1005,"&lt;"&amp;K840)+COUNTIFS($A$6:A840,'الإعدادات'!$B$4,$K$6:K840,K840),"")</f>
        <v/>
      </c>
      <c r="M840" s="21">
        <f>IF(AND(C840&amp;""&lt;&gt;"",ISNUMBER(G840)),IF(COUNTIFS($C$6:$C$1005,C840&amp;"",$G$6:$G$1005,"&gt;"&amp;G840)=0,1,0),"")</f>
        <v/>
      </c>
      <c r="N840" s="21">
        <f>IF(AND(C840&amp;""&lt;&gt;"",F840="حضر",ISNUMBER(A840)),IF(COUNTIFS($C$6:$C$1005,C840&amp;"",$F$6:$F$1005,"حضر",$A$6:$A$1005,"&gt;"&amp;A840)=0,1,0),"")</f>
        <v/>
      </c>
    </row>
    <row r="841">
      <c r="A841" s="13" t="n"/>
      <c r="B841" s="20" t="n"/>
      <c r="C841" s="5" t="n"/>
      <c r="D841" s="5" t="n"/>
      <c r="E841" s="15" t="n"/>
      <c r="F841" s="5" t="n"/>
      <c r="G841" s="13" t="n"/>
      <c r="H841" s="6">
        <f>IF(C841&amp;""="","",IFERROR(INDEX('المرضى'!$B$6:$B$205,MATCH(C841&amp;"",'المرضى'!$A$6:$A$205,0))&amp;"","كود غير موجود"))</f>
        <v/>
      </c>
      <c r="I841" s="18">
        <f>IF(D841&amp;""="","",IFERROR(INDEX('الأسعار'!$B$6:$B$25,MATCH(D841&amp;"",'الأسعار'!$A$6:$A$25,0)),"سعر غير موجود"))</f>
        <v/>
      </c>
      <c r="J841" s="18">
        <f>IF(A841&amp;""="","",IF(AND(F841="حضر",ISNUMBER(I841)),I841,0))</f>
        <v/>
      </c>
      <c r="K841" s="17">
        <f>IF(ISNUMBER(A841),IF(ISNUMBER(B841),HOUR(B841)*60+MINUTE(B841),0),"")</f>
        <v/>
      </c>
      <c r="L841" s="17">
        <f>IF(AND(ISNUMBER(A841),A841='الإعدادات'!$B$4),COUNTIFS($A$6:$A$1005,'الإعدادات'!$B$4,$K$6:$K$1005,"&lt;"&amp;K841)+COUNTIFS($A$6:A841,'الإعدادات'!$B$4,$K$6:K841,K841),"")</f>
        <v/>
      </c>
      <c r="M841" s="21">
        <f>IF(AND(C841&amp;""&lt;&gt;"",ISNUMBER(G841)),IF(COUNTIFS($C$6:$C$1005,C841&amp;"",$G$6:$G$1005,"&gt;"&amp;G841)=0,1,0),"")</f>
        <v/>
      </c>
      <c r="N841" s="21">
        <f>IF(AND(C841&amp;""&lt;&gt;"",F841="حضر",ISNUMBER(A841)),IF(COUNTIFS($C$6:$C$1005,C841&amp;"",$F$6:$F$1005,"حضر",$A$6:$A$1005,"&gt;"&amp;A841)=0,1,0),"")</f>
        <v/>
      </c>
    </row>
    <row r="842">
      <c r="A842" s="13" t="n"/>
      <c r="B842" s="20" t="n"/>
      <c r="C842" s="5" t="n"/>
      <c r="D842" s="5" t="n"/>
      <c r="E842" s="15" t="n"/>
      <c r="F842" s="5" t="n"/>
      <c r="G842" s="13" t="n"/>
      <c r="H842" s="6">
        <f>IF(C842&amp;""="","",IFERROR(INDEX('المرضى'!$B$6:$B$205,MATCH(C842&amp;"",'المرضى'!$A$6:$A$205,0))&amp;"","كود غير موجود"))</f>
        <v/>
      </c>
      <c r="I842" s="18">
        <f>IF(D842&amp;""="","",IFERROR(INDEX('الأسعار'!$B$6:$B$25,MATCH(D842&amp;"",'الأسعار'!$A$6:$A$25,0)),"سعر غير موجود"))</f>
        <v/>
      </c>
      <c r="J842" s="18">
        <f>IF(A842&amp;""="","",IF(AND(F842="حضر",ISNUMBER(I842)),I842,0))</f>
        <v/>
      </c>
      <c r="K842" s="17">
        <f>IF(ISNUMBER(A842),IF(ISNUMBER(B842),HOUR(B842)*60+MINUTE(B842),0),"")</f>
        <v/>
      </c>
      <c r="L842" s="17">
        <f>IF(AND(ISNUMBER(A842),A842='الإعدادات'!$B$4),COUNTIFS($A$6:$A$1005,'الإعدادات'!$B$4,$K$6:$K$1005,"&lt;"&amp;K842)+COUNTIFS($A$6:A842,'الإعدادات'!$B$4,$K$6:K842,K842),"")</f>
        <v/>
      </c>
      <c r="M842" s="21">
        <f>IF(AND(C842&amp;""&lt;&gt;"",ISNUMBER(G842)),IF(COUNTIFS($C$6:$C$1005,C842&amp;"",$G$6:$G$1005,"&gt;"&amp;G842)=0,1,0),"")</f>
        <v/>
      </c>
      <c r="N842" s="21">
        <f>IF(AND(C842&amp;""&lt;&gt;"",F842="حضر",ISNUMBER(A842)),IF(COUNTIFS($C$6:$C$1005,C842&amp;"",$F$6:$F$1005,"حضر",$A$6:$A$1005,"&gt;"&amp;A842)=0,1,0),"")</f>
        <v/>
      </c>
    </row>
    <row r="843">
      <c r="A843" s="13" t="n"/>
      <c r="B843" s="20" t="n"/>
      <c r="C843" s="5" t="n"/>
      <c r="D843" s="5" t="n"/>
      <c r="E843" s="15" t="n"/>
      <c r="F843" s="5" t="n"/>
      <c r="G843" s="13" t="n"/>
      <c r="H843" s="6">
        <f>IF(C843&amp;""="","",IFERROR(INDEX('المرضى'!$B$6:$B$205,MATCH(C843&amp;"",'المرضى'!$A$6:$A$205,0))&amp;"","كود غير موجود"))</f>
        <v/>
      </c>
      <c r="I843" s="18">
        <f>IF(D843&amp;""="","",IFERROR(INDEX('الأسعار'!$B$6:$B$25,MATCH(D843&amp;"",'الأسعار'!$A$6:$A$25,0)),"سعر غير موجود"))</f>
        <v/>
      </c>
      <c r="J843" s="18">
        <f>IF(A843&amp;""="","",IF(AND(F843="حضر",ISNUMBER(I843)),I843,0))</f>
        <v/>
      </c>
      <c r="K843" s="17">
        <f>IF(ISNUMBER(A843),IF(ISNUMBER(B843),HOUR(B843)*60+MINUTE(B843),0),"")</f>
        <v/>
      </c>
      <c r="L843" s="17">
        <f>IF(AND(ISNUMBER(A843),A843='الإعدادات'!$B$4),COUNTIFS($A$6:$A$1005,'الإعدادات'!$B$4,$K$6:$K$1005,"&lt;"&amp;K843)+COUNTIFS($A$6:A843,'الإعدادات'!$B$4,$K$6:K843,K843),"")</f>
        <v/>
      </c>
      <c r="M843" s="21">
        <f>IF(AND(C843&amp;""&lt;&gt;"",ISNUMBER(G843)),IF(COUNTIFS($C$6:$C$1005,C843&amp;"",$G$6:$G$1005,"&gt;"&amp;G843)=0,1,0),"")</f>
        <v/>
      </c>
      <c r="N843" s="21">
        <f>IF(AND(C843&amp;""&lt;&gt;"",F843="حضر",ISNUMBER(A843)),IF(COUNTIFS($C$6:$C$1005,C843&amp;"",$F$6:$F$1005,"حضر",$A$6:$A$1005,"&gt;"&amp;A843)=0,1,0),"")</f>
        <v/>
      </c>
    </row>
    <row r="844">
      <c r="A844" s="13" t="n"/>
      <c r="B844" s="20" t="n"/>
      <c r="C844" s="5" t="n"/>
      <c r="D844" s="5" t="n"/>
      <c r="E844" s="15" t="n"/>
      <c r="F844" s="5" t="n"/>
      <c r="G844" s="13" t="n"/>
      <c r="H844" s="6">
        <f>IF(C844&amp;""="","",IFERROR(INDEX('المرضى'!$B$6:$B$205,MATCH(C844&amp;"",'المرضى'!$A$6:$A$205,0))&amp;"","كود غير موجود"))</f>
        <v/>
      </c>
      <c r="I844" s="18">
        <f>IF(D844&amp;""="","",IFERROR(INDEX('الأسعار'!$B$6:$B$25,MATCH(D844&amp;"",'الأسعار'!$A$6:$A$25,0)),"سعر غير موجود"))</f>
        <v/>
      </c>
      <c r="J844" s="18">
        <f>IF(A844&amp;""="","",IF(AND(F844="حضر",ISNUMBER(I844)),I844,0))</f>
        <v/>
      </c>
      <c r="K844" s="17">
        <f>IF(ISNUMBER(A844),IF(ISNUMBER(B844),HOUR(B844)*60+MINUTE(B844),0),"")</f>
        <v/>
      </c>
      <c r="L844" s="17">
        <f>IF(AND(ISNUMBER(A844),A844='الإعدادات'!$B$4),COUNTIFS($A$6:$A$1005,'الإعدادات'!$B$4,$K$6:$K$1005,"&lt;"&amp;K844)+COUNTIFS($A$6:A844,'الإعدادات'!$B$4,$K$6:K844,K844),"")</f>
        <v/>
      </c>
      <c r="M844" s="21">
        <f>IF(AND(C844&amp;""&lt;&gt;"",ISNUMBER(G844)),IF(COUNTIFS($C$6:$C$1005,C844&amp;"",$G$6:$G$1005,"&gt;"&amp;G844)=0,1,0),"")</f>
        <v/>
      </c>
      <c r="N844" s="21">
        <f>IF(AND(C844&amp;""&lt;&gt;"",F844="حضر",ISNUMBER(A844)),IF(COUNTIFS($C$6:$C$1005,C844&amp;"",$F$6:$F$1005,"حضر",$A$6:$A$1005,"&gt;"&amp;A844)=0,1,0),"")</f>
        <v/>
      </c>
    </row>
    <row r="845">
      <c r="A845" s="13" t="n"/>
      <c r="B845" s="20" t="n"/>
      <c r="C845" s="5" t="n"/>
      <c r="D845" s="5" t="n"/>
      <c r="E845" s="15" t="n"/>
      <c r="F845" s="5" t="n"/>
      <c r="G845" s="13" t="n"/>
      <c r="H845" s="6">
        <f>IF(C845&amp;""="","",IFERROR(INDEX('المرضى'!$B$6:$B$205,MATCH(C845&amp;"",'المرضى'!$A$6:$A$205,0))&amp;"","كود غير موجود"))</f>
        <v/>
      </c>
      <c r="I845" s="18">
        <f>IF(D845&amp;""="","",IFERROR(INDEX('الأسعار'!$B$6:$B$25,MATCH(D845&amp;"",'الأسعار'!$A$6:$A$25,0)),"سعر غير موجود"))</f>
        <v/>
      </c>
      <c r="J845" s="18">
        <f>IF(A845&amp;""="","",IF(AND(F845="حضر",ISNUMBER(I845)),I845,0))</f>
        <v/>
      </c>
      <c r="K845" s="17">
        <f>IF(ISNUMBER(A845),IF(ISNUMBER(B845),HOUR(B845)*60+MINUTE(B845),0),"")</f>
        <v/>
      </c>
      <c r="L845" s="17">
        <f>IF(AND(ISNUMBER(A845),A845='الإعدادات'!$B$4),COUNTIFS($A$6:$A$1005,'الإعدادات'!$B$4,$K$6:$K$1005,"&lt;"&amp;K845)+COUNTIFS($A$6:A845,'الإعدادات'!$B$4,$K$6:K845,K845),"")</f>
        <v/>
      </c>
      <c r="M845" s="21">
        <f>IF(AND(C845&amp;""&lt;&gt;"",ISNUMBER(G845)),IF(COUNTIFS($C$6:$C$1005,C845&amp;"",$G$6:$G$1005,"&gt;"&amp;G845)=0,1,0),"")</f>
        <v/>
      </c>
      <c r="N845" s="21">
        <f>IF(AND(C845&amp;""&lt;&gt;"",F845="حضر",ISNUMBER(A845)),IF(COUNTIFS($C$6:$C$1005,C845&amp;"",$F$6:$F$1005,"حضر",$A$6:$A$1005,"&gt;"&amp;A845)=0,1,0),"")</f>
        <v/>
      </c>
    </row>
    <row r="846">
      <c r="A846" s="13" t="n"/>
      <c r="B846" s="20" t="n"/>
      <c r="C846" s="5" t="n"/>
      <c r="D846" s="5" t="n"/>
      <c r="E846" s="15" t="n"/>
      <c r="F846" s="5" t="n"/>
      <c r="G846" s="13" t="n"/>
      <c r="H846" s="6">
        <f>IF(C846&amp;""="","",IFERROR(INDEX('المرضى'!$B$6:$B$205,MATCH(C846&amp;"",'المرضى'!$A$6:$A$205,0))&amp;"","كود غير موجود"))</f>
        <v/>
      </c>
      <c r="I846" s="18">
        <f>IF(D846&amp;""="","",IFERROR(INDEX('الأسعار'!$B$6:$B$25,MATCH(D846&amp;"",'الأسعار'!$A$6:$A$25,0)),"سعر غير موجود"))</f>
        <v/>
      </c>
      <c r="J846" s="18">
        <f>IF(A846&amp;""="","",IF(AND(F846="حضر",ISNUMBER(I846)),I846,0))</f>
        <v/>
      </c>
      <c r="K846" s="17">
        <f>IF(ISNUMBER(A846),IF(ISNUMBER(B846),HOUR(B846)*60+MINUTE(B846),0),"")</f>
        <v/>
      </c>
      <c r="L846" s="17">
        <f>IF(AND(ISNUMBER(A846),A846='الإعدادات'!$B$4),COUNTIFS($A$6:$A$1005,'الإعدادات'!$B$4,$K$6:$K$1005,"&lt;"&amp;K846)+COUNTIFS($A$6:A846,'الإعدادات'!$B$4,$K$6:K846,K846),"")</f>
        <v/>
      </c>
      <c r="M846" s="21">
        <f>IF(AND(C846&amp;""&lt;&gt;"",ISNUMBER(G846)),IF(COUNTIFS($C$6:$C$1005,C846&amp;"",$G$6:$G$1005,"&gt;"&amp;G846)=0,1,0),"")</f>
        <v/>
      </c>
      <c r="N846" s="21">
        <f>IF(AND(C846&amp;""&lt;&gt;"",F846="حضر",ISNUMBER(A846)),IF(COUNTIFS($C$6:$C$1005,C846&amp;"",$F$6:$F$1005,"حضر",$A$6:$A$1005,"&gt;"&amp;A846)=0,1,0),"")</f>
        <v/>
      </c>
    </row>
    <row r="847">
      <c r="A847" s="13" t="n"/>
      <c r="B847" s="20" t="n"/>
      <c r="C847" s="5" t="n"/>
      <c r="D847" s="5" t="n"/>
      <c r="E847" s="15" t="n"/>
      <c r="F847" s="5" t="n"/>
      <c r="G847" s="13" t="n"/>
      <c r="H847" s="6">
        <f>IF(C847&amp;""="","",IFERROR(INDEX('المرضى'!$B$6:$B$205,MATCH(C847&amp;"",'المرضى'!$A$6:$A$205,0))&amp;"","كود غير موجود"))</f>
        <v/>
      </c>
      <c r="I847" s="18">
        <f>IF(D847&amp;""="","",IFERROR(INDEX('الأسعار'!$B$6:$B$25,MATCH(D847&amp;"",'الأسعار'!$A$6:$A$25,0)),"سعر غير موجود"))</f>
        <v/>
      </c>
      <c r="J847" s="18">
        <f>IF(A847&amp;""="","",IF(AND(F847="حضر",ISNUMBER(I847)),I847,0))</f>
        <v/>
      </c>
      <c r="K847" s="17">
        <f>IF(ISNUMBER(A847),IF(ISNUMBER(B847),HOUR(B847)*60+MINUTE(B847),0),"")</f>
        <v/>
      </c>
      <c r="L847" s="17">
        <f>IF(AND(ISNUMBER(A847),A847='الإعدادات'!$B$4),COUNTIFS($A$6:$A$1005,'الإعدادات'!$B$4,$K$6:$K$1005,"&lt;"&amp;K847)+COUNTIFS($A$6:A847,'الإعدادات'!$B$4,$K$6:K847,K847),"")</f>
        <v/>
      </c>
      <c r="M847" s="21">
        <f>IF(AND(C847&amp;""&lt;&gt;"",ISNUMBER(G847)),IF(COUNTIFS($C$6:$C$1005,C847&amp;"",$G$6:$G$1005,"&gt;"&amp;G847)=0,1,0),"")</f>
        <v/>
      </c>
      <c r="N847" s="21">
        <f>IF(AND(C847&amp;""&lt;&gt;"",F847="حضر",ISNUMBER(A847)),IF(COUNTIFS($C$6:$C$1005,C847&amp;"",$F$6:$F$1005,"حضر",$A$6:$A$1005,"&gt;"&amp;A847)=0,1,0),"")</f>
        <v/>
      </c>
    </row>
    <row r="848">
      <c r="A848" s="13" t="n"/>
      <c r="B848" s="20" t="n"/>
      <c r="C848" s="5" t="n"/>
      <c r="D848" s="5" t="n"/>
      <c r="E848" s="15" t="n"/>
      <c r="F848" s="5" t="n"/>
      <c r="G848" s="13" t="n"/>
      <c r="H848" s="6">
        <f>IF(C848&amp;""="","",IFERROR(INDEX('المرضى'!$B$6:$B$205,MATCH(C848&amp;"",'المرضى'!$A$6:$A$205,0))&amp;"","كود غير موجود"))</f>
        <v/>
      </c>
      <c r="I848" s="18">
        <f>IF(D848&amp;""="","",IFERROR(INDEX('الأسعار'!$B$6:$B$25,MATCH(D848&amp;"",'الأسعار'!$A$6:$A$25,0)),"سعر غير موجود"))</f>
        <v/>
      </c>
      <c r="J848" s="18">
        <f>IF(A848&amp;""="","",IF(AND(F848="حضر",ISNUMBER(I848)),I848,0))</f>
        <v/>
      </c>
      <c r="K848" s="17">
        <f>IF(ISNUMBER(A848),IF(ISNUMBER(B848),HOUR(B848)*60+MINUTE(B848),0),"")</f>
        <v/>
      </c>
      <c r="L848" s="17">
        <f>IF(AND(ISNUMBER(A848),A848='الإعدادات'!$B$4),COUNTIFS($A$6:$A$1005,'الإعدادات'!$B$4,$K$6:$K$1005,"&lt;"&amp;K848)+COUNTIFS($A$6:A848,'الإعدادات'!$B$4,$K$6:K848,K848),"")</f>
        <v/>
      </c>
      <c r="M848" s="21">
        <f>IF(AND(C848&amp;""&lt;&gt;"",ISNUMBER(G848)),IF(COUNTIFS($C$6:$C$1005,C848&amp;"",$G$6:$G$1005,"&gt;"&amp;G848)=0,1,0),"")</f>
        <v/>
      </c>
      <c r="N848" s="21">
        <f>IF(AND(C848&amp;""&lt;&gt;"",F848="حضر",ISNUMBER(A848)),IF(COUNTIFS($C$6:$C$1005,C848&amp;"",$F$6:$F$1005,"حضر",$A$6:$A$1005,"&gt;"&amp;A848)=0,1,0),"")</f>
        <v/>
      </c>
    </row>
    <row r="849">
      <c r="A849" s="13" t="n"/>
      <c r="B849" s="20" t="n"/>
      <c r="C849" s="5" t="n"/>
      <c r="D849" s="5" t="n"/>
      <c r="E849" s="15" t="n"/>
      <c r="F849" s="5" t="n"/>
      <c r="G849" s="13" t="n"/>
      <c r="H849" s="6">
        <f>IF(C849&amp;""="","",IFERROR(INDEX('المرضى'!$B$6:$B$205,MATCH(C849&amp;"",'المرضى'!$A$6:$A$205,0))&amp;"","كود غير موجود"))</f>
        <v/>
      </c>
      <c r="I849" s="18">
        <f>IF(D849&amp;""="","",IFERROR(INDEX('الأسعار'!$B$6:$B$25,MATCH(D849&amp;"",'الأسعار'!$A$6:$A$25,0)),"سعر غير موجود"))</f>
        <v/>
      </c>
      <c r="J849" s="18">
        <f>IF(A849&amp;""="","",IF(AND(F849="حضر",ISNUMBER(I849)),I849,0))</f>
        <v/>
      </c>
      <c r="K849" s="17">
        <f>IF(ISNUMBER(A849),IF(ISNUMBER(B849),HOUR(B849)*60+MINUTE(B849),0),"")</f>
        <v/>
      </c>
      <c r="L849" s="17">
        <f>IF(AND(ISNUMBER(A849),A849='الإعدادات'!$B$4),COUNTIFS($A$6:$A$1005,'الإعدادات'!$B$4,$K$6:$K$1005,"&lt;"&amp;K849)+COUNTIFS($A$6:A849,'الإعدادات'!$B$4,$K$6:K849,K849),"")</f>
        <v/>
      </c>
      <c r="M849" s="21">
        <f>IF(AND(C849&amp;""&lt;&gt;"",ISNUMBER(G849)),IF(COUNTIFS($C$6:$C$1005,C849&amp;"",$G$6:$G$1005,"&gt;"&amp;G849)=0,1,0),"")</f>
        <v/>
      </c>
      <c r="N849" s="21">
        <f>IF(AND(C849&amp;""&lt;&gt;"",F849="حضر",ISNUMBER(A849)),IF(COUNTIFS($C$6:$C$1005,C849&amp;"",$F$6:$F$1005,"حضر",$A$6:$A$1005,"&gt;"&amp;A849)=0,1,0),"")</f>
        <v/>
      </c>
    </row>
    <row r="850">
      <c r="A850" s="13" t="n"/>
      <c r="B850" s="20" t="n"/>
      <c r="C850" s="5" t="n"/>
      <c r="D850" s="5" t="n"/>
      <c r="E850" s="15" t="n"/>
      <c r="F850" s="5" t="n"/>
      <c r="G850" s="13" t="n"/>
      <c r="H850" s="6">
        <f>IF(C850&amp;""="","",IFERROR(INDEX('المرضى'!$B$6:$B$205,MATCH(C850&amp;"",'المرضى'!$A$6:$A$205,0))&amp;"","كود غير موجود"))</f>
        <v/>
      </c>
      <c r="I850" s="18">
        <f>IF(D850&amp;""="","",IFERROR(INDEX('الأسعار'!$B$6:$B$25,MATCH(D850&amp;"",'الأسعار'!$A$6:$A$25,0)),"سعر غير موجود"))</f>
        <v/>
      </c>
      <c r="J850" s="18">
        <f>IF(A850&amp;""="","",IF(AND(F850="حضر",ISNUMBER(I850)),I850,0))</f>
        <v/>
      </c>
      <c r="K850" s="17">
        <f>IF(ISNUMBER(A850),IF(ISNUMBER(B850),HOUR(B850)*60+MINUTE(B850),0),"")</f>
        <v/>
      </c>
      <c r="L850" s="17">
        <f>IF(AND(ISNUMBER(A850),A850='الإعدادات'!$B$4),COUNTIFS($A$6:$A$1005,'الإعدادات'!$B$4,$K$6:$K$1005,"&lt;"&amp;K850)+COUNTIFS($A$6:A850,'الإعدادات'!$B$4,$K$6:K850,K850),"")</f>
        <v/>
      </c>
      <c r="M850" s="21">
        <f>IF(AND(C850&amp;""&lt;&gt;"",ISNUMBER(G850)),IF(COUNTIFS($C$6:$C$1005,C850&amp;"",$G$6:$G$1005,"&gt;"&amp;G850)=0,1,0),"")</f>
        <v/>
      </c>
      <c r="N850" s="21">
        <f>IF(AND(C850&amp;""&lt;&gt;"",F850="حضر",ISNUMBER(A850)),IF(COUNTIFS($C$6:$C$1005,C850&amp;"",$F$6:$F$1005,"حضر",$A$6:$A$1005,"&gt;"&amp;A850)=0,1,0),"")</f>
        <v/>
      </c>
    </row>
    <row r="851">
      <c r="A851" s="13" t="n"/>
      <c r="B851" s="20" t="n"/>
      <c r="C851" s="5" t="n"/>
      <c r="D851" s="5" t="n"/>
      <c r="E851" s="15" t="n"/>
      <c r="F851" s="5" t="n"/>
      <c r="G851" s="13" t="n"/>
      <c r="H851" s="6">
        <f>IF(C851&amp;""="","",IFERROR(INDEX('المرضى'!$B$6:$B$205,MATCH(C851&amp;"",'المرضى'!$A$6:$A$205,0))&amp;"","كود غير موجود"))</f>
        <v/>
      </c>
      <c r="I851" s="18">
        <f>IF(D851&amp;""="","",IFERROR(INDEX('الأسعار'!$B$6:$B$25,MATCH(D851&amp;"",'الأسعار'!$A$6:$A$25,0)),"سعر غير موجود"))</f>
        <v/>
      </c>
      <c r="J851" s="18">
        <f>IF(A851&amp;""="","",IF(AND(F851="حضر",ISNUMBER(I851)),I851,0))</f>
        <v/>
      </c>
      <c r="K851" s="17">
        <f>IF(ISNUMBER(A851),IF(ISNUMBER(B851),HOUR(B851)*60+MINUTE(B851),0),"")</f>
        <v/>
      </c>
      <c r="L851" s="17">
        <f>IF(AND(ISNUMBER(A851),A851='الإعدادات'!$B$4),COUNTIFS($A$6:$A$1005,'الإعدادات'!$B$4,$K$6:$K$1005,"&lt;"&amp;K851)+COUNTIFS($A$6:A851,'الإعدادات'!$B$4,$K$6:K851,K851),"")</f>
        <v/>
      </c>
      <c r="M851" s="21">
        <f>IF(AND(C851&amp;""&lt;&gt;"",ISNUMBER(G851)),IF(COUNTIFS($C$6:$C$1005,C851&amp;"",$G$6:$G$1005,"&gt;"&amp;G851)=0,1,0),"")</f>
        <v/>
      </c>
      <c r="N851" s="21">
        <f>IF(AND(C851&amp;""&lt;&gt;"",F851="حضر",ISNUMBER(A851)),IF(COUNTIFS($C$6:$C$1005,C851&amp;"",$F$6:$F$1005,"حضر",$A$6:$A$1005,"&gt;"&amp;A851)=0,1,0),"")</f>
        <v/>
      </c>
    </row>
    <row r="852">
      <c r="A852" s="13" t="n"/>
      <c r="B852" s="20" t="n"/>
      <c r="C852" s="5" t="n"/>
      <c r="D852" s="5" t="n"/>
      <c r="E852" s="15" t="n"/>
      <c r="F852" s="5" t="n"/>
      <c r="G852" s="13" t="n"/>
      <c r="H852" s="6">
        <f>IF(C852&amp;""="","",IFERROR(INDEX('المرضى'!$B$6:$B$205,MATCH(C852&amp;"",'المرضى'!$A$6:$A$205,0))&amp;"","كود غير موجود"))</f>
        <v/>
      </c>
      <c r="I852" s="18">
        <f>IF(D852&amp;""="","",IFERROR(INDEX('الأسعار'!$B$6:$B$25,MATCH(D852&amp;"",'الأسعار'!$A$6:$A$25,0)),"سعر غير موجود"))</f>
        <v/>
      </c>
      <c r="J852" s="18">
        <f>IF(A852&amp;""="","",IF(AND(F852="حضر",ISNUMBER(I852)),I852,0))</f>
        <v/>
      </c>
      <c r="K852" s="17">
        <f>IF(ISNUMBER(A852),IF(ISNUMBER(B852),HOUR(B852)*60+MINUTE(B852),0),"")</f>
        <v/>
      </c>
      <c r="L852" s="17">
        <f>IF(AND(ISNUMBER(A852),A852='الإعدادات'!$B$4),COUNTIFS($A$6:$A$1005,'الإعدادات'!$B$4,$K$6:$K$1005,"&lt;"&amp;K852)+COUNTIFS($A$6:A852,'الإعدادات'!$B$4,$K$6:K852,K852),"")</f>
        <v/>
      </c>
      <c r="M852" s="21">
        <f>IF(AND(C852&amp;""&lt;&gt;"",ISNUMBER(G852)),IF(COUNTIFS($C$6:$C$1005,C852&amp;"",$G$6:$G$1005,"&gt;"&amp;G852)=0,1,0),"")</f>
        <v/>
      </c>
      <c r="N852" s="21">
        <f>IF(AND(C852&amp;""&lt;&gt;"",F852="حضر",ISNUMBER(A852)),IF(COUNTIFS($C$6:$C$1005,C852&amp;"",$F$6:$F$1005,"حضر",$A$6:$A$1005,"&gt;"&amp;A852)=0,1,0),"")</f>
        <v/>
      </c>
    </row>
    <row r="853">
      <c r="A853" s="13" t="n"/>
      <c r="B853" s="20" t="n"/>
      <c r="C853" s="5" t="n"/>
      <c r="D853" s="5" t="n"/>
      <c r="E853" s="15" t="n"/>
      <c r="F853" s="5" t="n"/>
      <c r="G853" s="13" t="n"/>
      <c r="H853" s="6">
        <f>IF(C853&amp;""="","",IFERROR(INDEX('المرضى'!$B$6:$B$205,MATCH(C853&amp;"",'المرضى'!$A$6:$A$205,0))&amp;"","كود غير موجود"))</f>
        <v/>
      </c>
      <c r="I853" s="18">
        <f>IF(D853&amp;""="","",IFERROR(INDEX('الأسعار'!$B$6:$B$25,MATCH(D853&amp;"",'الأسعار'!$A$6:$A$25,0)),"سعر غير موجود"))</f>
        <v/>
      </c>
      <c r="J853" s="18">
        <f>IF(A853&amp;""="","",IF(AND(F853="حضر",ISNUMBER(I853)),I853,0))</f>
        <v/>
      </c>
      <c r="K853" s="17">
        <f>IF(ISNUMBER(A853),IF(ISNUMBER(B853),HOUR(B853)*60+MINUTE(B853),0),"")</f>
        <v/>
      </c>
      <c r="L853" s="17">
        <f>IF(AND(ISNUMBER(A853),A853='الإعدادات'!$B$4),COUNTIFS($A$6:$A$1005,'الإعدادات'!$B$4,$K$6:$K$1005,"&lt;"&amp;K853)+COUNTIFS($A$6:A853,'الإعدادات'!$B$4,$K$6:K853,K853),"")</f>
        <v/>
      </c>
      <c r="M853" s="21">
        <f>IF(AND(C853&amp;""&lt;&gt;"",ISNUMBER(G853)),IF(COUNTIFS($C$6:$C$1005,C853&amp;"",$G$6:$G$1005,"&gt;"&amp;G853)=0,1,0),"")</f>
        <v/>
      </c>
      <c r="N853" s="21">
        <f>IF(AND(C853&amp;""&lt;&gt;"",F853="حضر",ISNUMBER(A853)),IF(COUNTIFS($C$6:$C$1005,C853&amp;"",$F$6:$F$1005,"حضر",$A$6:$A$1005,"&gt;"&amp;A853)=0,1,0),"")</f>
        <v/>
      </c>
    </row>
    <row r="854">
      <c r="A854" s="13" t="n"/>
      <c r="B854" s="20" t="n"/>
      <c r="C854" s="5" t="n"/>
      <c r="D854" s="5" t="n"/>
      <c r="E854" s="15" t="n"/>
      <c r="F854" s="5" t="n"/>
      <c r="G854" s="13" t="n"/>
      <c r="H854" s="6">
        <f>IF(C854&amp;""="","",IFERROR(INDEX('المرضى'!$B$6:$B$205,MATCH(C854&amp;"",'المرضى'!$A$6:$A$205,0))&amp;"","كود غير موجود"))</f>
        <v/>
      </c>
      <c r="I854" s="18">
        <f>IF(D854&amp;""="","",IFERROR(INDEX('الأسعار'!$B$6:$B$25,MATCH(D854&amp;"",'الأسعار'!$A$6:$A$25,0)),"سعر غير موجود"))</f>
        <v/>
      </c>
      <c r="J854" s="18">
        <f>IF(A854&amp;""="","",IF(AND(F854="حضر",ISNUMBER(I854)),I854,0))</f>
        <v/>
      </c>
      <c r="K854" s="17">
        <f>IF(ISNUMBER(A854),IF(ISNUMBER(B854),HOUR(B854)*60+MINUTE(B854),0),"")</f>
        <v/>
      </c>
      <c r="L854" s="17">
        <f>IF(AND(ISNUMBER(A854),A854='الإعدادات'!$B$4),COUNTIFS($A$6:$A$1005,'الإعدادات'!$B$4,$K$6:$K$1005,"&lt;"&amp;K854)+COUNTIFS($A$6:A854,'الإعدادات'!$B$4,$K$6:K854,K854),"")</f>
        <v/>
      </c>
      <c r="M854" s="21">
        <f>IF(AND(C854&amp;""&lt;&gt;"",ISNUMBER(G854)),IF(COUNTIFS($C$6:$C$1005,C854&amp;"",$G$6:$G$1005,"&gt;"&amp;G854)=0,1,0),"")</f>
        <v/>
      </c>
      <c r="N854" s="21">
        <f>IF(AND(C854&amp;""&lt;&gt;"",F854="حضر",ISNUMBER(A854)),IF(COUNTIFS($C$6:$C$1005,C854&amp;"",$F$6:$F$1005,"حضر",$A$6:$A$1005,"&gt;"&amp;A854)=0,1,0),"")</f>
        <v/>
      </c>
    </row>
    <row r="855">
      <c r="A855" s="13" t="n"/>
      <c r="B855" s="20" t="n"/>
      <c r="C855" s="5" t="n"/>
      <c r="D855" s="5" t="n"/>
      <c r="E855" s="15" t="n"/>
      <c r="F855" s="5" t="n"/>
      <c r="G855" s="13" t="n"/>
      <c r="H855" s="6">
        <f>IF(C855&amp;""="","",IFERROR(INDEX('المرضى'!$B$6:$B$205,MATCH(C855&amp;"",'المرضى'!$A$6:$A$205,0))&amp;"","كود غير موجود"))</f>
        <v/>
      </c>
      <c r="I855" s="18">
        <f>IF(D855&amp;""="","",IFERROR(INDEX('الأسعار'!$B$6:$B$25,MATCH(D855&amp;"",'الأسعار'!$A$6:$A$25,0)),"سعر غير موجود"))</f>
        <v/>
      </c>
      <c r="J855" s="18">
        <f>IF(A855&amp;""="","",IF(AND(F855="حضر",ISNUMBER(I855)),I855,0))</f>
        <v/>
      </c>
      <c r="K855" s="17">
        <f>IF(ISNUMBER(A855),IF(ISNUMBER(B855),HOUR(B855)*60+MINUTE(B855),0),"")</f>
        <v/>
      </c>
      <c r="L855" s="17">
        <f>IF(AND(ISNUMBER(A855),A855='الإعدادات'!$B$4),COUNTIFS($A$6:$A$1005,'الإعدادات'!$B$4,$K$6:$K$1005,"&lt;"&amp;K855)+COUNTIFS($A$6:A855,'الإعدادات'!$B$4,$K$6:K855,K855),"")</f>
        <v/>
      </c>
      <c r="M855" s="21">
        <f>IF(AND(C855&amp;""&lt;&gt;"",ISNUMBER(G855)),IF(COUNTIFS($C$6:$C$1005,C855&amp;"",$G$6:$G$1005,"&gt;"&amp;G855)=0,1,0),"")</f>
        <v/>
      </c>
      <c r="N855" s="21">
        <f>IF(AND(C855&amp;""&lt;&gt;"",F855="حضر",ISNUMBER(A855)),IF(COUNTIFS($C$6:$C$1005,C855&amp;"",$F$6:$F$1005,"حضر",$A$6:$A$1005,"&gt;"&amp;A855)=0,1,0),"")</f>
        <v/>
      </c>
    </row>
    <row r="856">
      <c r="A856" s="13" t="n"/>
      <c r="B856" s="20" t="n"/>
      <c r="C856" s="5" t="n"/>
      <c r="D856" s="5" t="n"/>
      <c r="E856" s="15" t="n"/>
      <c r="F856" s="5" t="n"/>
      <c r="G856" s="13" t="n"/>
      <c r="H856" s="6">
        <f>IF(C856&amp;""="","",IFERROR(INDEX('المرضى'!$B$6:$B$205,MATCH(C856&amp;"",'المرضى'!$A$6:$A$205,0))&amp;"","كود غير موجود"))</f>
        <v/>
      </c>
      <c r="I856" s="18">
        <f>IF(D856&amp;""="","",IFERROR(INDEX('الأسعار'!$B$6:$B$25,MATCH(D856&amp;"",'الأسعار'!$A$6:$A$25,0)),"سعر غير موجود"))</f>
        <v/>
      </c>
      <c r="J856" s="18">
        <f>IF(A856&amp;""="","",IF(AND(F856="حضر",ISNUMBER(I856)),I856,0))</f>
        <v/>
      </c>
      <c r="K856" s="17">
        <f>IF(ISNUMBER(A856),IF(ISNUMBER(B856),HOUR(B856)*60+MINUTE(B856),0),"")</f>
        <v/>
      </c>
      <c r="L856" s="17">
        <f>IF(AND(ISNUMBER(A856),A856='الإعدادات'!$B$4),COUNTIFS($A$6:$A$1005,'الإعدادات'!$B$4,$K$6:$K$1005,"&lt;"&amp;K856)+COUNTIFS($A$6:A856,'الإعدادات'!$B$4,$K$6:K856,K856),"")</f>
        <v/>
      </c>
      <c r="M856" s="21">
        <f>IF(AND(C856&amp;""&lt;&gt;"",ISNUMBER(G856)),IF(COUNTIFS($C$6:$C$1005,C856&amp;"",$G$6:$G$1005,"&gt;"&amp;G856)=0,1,0),"")</f>
        <v/>
      </c>
      <c r="N856" s="21">
        <f>IF(AND(C856&amp;""&lt;&gt;"",F856="حضر",ISNUMBER(A856)),IF(COUNTIFS($C$6:$C$1005,C856&amp;"",$F$6:$F$1005,"حضر",$A$6:$A$1005,"&gt;"&amp;A856)=0,1,0),"")</f>
        <v/>
      </c>
    </row>
    <row r="857">
      <c r="A857" s="13" t="n"/>
      <c r="B857" s="20" t="n"/>
      <c r="C857" s="5" t="n"/>
      <c r="D857" s="5" t="n"/>
      <c r="E857" s="15" t="n"/>
      <c r="F857" s="5" t="n"/>
      <c r="G857" s="13" t="n"/>
      <c r="H857" s="6">
        <f>IF(C857&amp;""="","",IFERROR(INDEX('المرضى'!$B$6:$B$205,MATCH(C857&amp;"",'المرضى'!$A$6:$A$205,0))&amp;"","كود غير موجود"))</f>
        <v/>
      </c>
      <c r="I857" s="18">
        <f>IF(D857&amp;""="","",IFERROR(INDEX('الأسعار'!$B$6:$B$25,MATCH(D857&amp;"",'الأسعار'!$A$6:$A$25,0)),"سعر غير موجود"))</f>
        <v/>
      </c>
      <c r="J857" s="18">
        <f>IF(A857&amp;""="","",IF(AND(F857="حضر",ISNUMBER(I857)),I857,0))</f>
        <v/>
      </c>
      <c r="K857" s="17">
        <f>IF(ISNUMBER(A857),IF(ISNUMBER(B857),HOUR(B857)*60+MINUTE(B857),0),"")</f>
        <v/>
      </c>
      <c r="L857" s="17">
        <f>IF(AND(ISNUMBER(A857),A857='الإعدادات'!$B$4),COUNTIFS($A$6:$A$1005,'الإعدادات'!$B$4,$K$6:$K$1005,"&lt;"&amp;K857)+COUNTIFS($A$6:A857,'الإعدادات'!$B$4,$K$6:K857,K857),"")</f>
        <v/>
      </c>
      <c r="M857" s="21">
        <f>IF(AND(C857&amp;""&lt;&gt;"",ISNUMBER(G857)),IF(COUNTIFS($C$6:$C$1005,C857&amp;"",$G$6:$G$1005,"&gt;"&amp;G857)=0,1,0),"")</f>
        <v/>
      </c>
      <c r="N857" s="21">
        <f>IF(AND(C857&amp;""&lt;&gt;"",F857="حضر",ISNUMBER(A857)),IF(COUNTIFS($C$6:$C$1005,C857&amp;"",$F$6:$F$1005,"حضر",$A$6:$A$1005,"&gt;"&amp;A857)=0,1,0),"")</f>
        <v/>
      </c>
    </row>
    <row r="858">
      <c r="A858" s="13" t="n"/>
      <c r="B858" s="20" t="n"/>
      <c r="C858" s="5" t="n"/>
      <c r="D858" s="5" t="n"/>
      <c r="E858" s="15" t="n"/>
      <c r="F858" s="5" t="n"/>
      <c r="G858" s="13" t="n"/>
      <c r="H858" s="6">
        <f>IF(C858&amp;""="","",IFERROR(INDEX('المرضى'!$B$6:$B$205,MATCH(C858&amp;"",'المرضى'!$A$6:$A$205,0))&amp;"","كود غير موجود"))</f>
        <v/>
      </c>
      <c r="I858" s="18">
        <f>IF(D858&amp;""="","",IFERROR(INDEX('الأسعار'!$B$6:$B$25,MATCH(D858&amp;"",'الأسعار'!$A$6:$A$25,0)),"سعر غير موجود"))</f>
        <v/>
      </c>
      <c r="J858" s="18">
        <f>IF(A858&amp;""="","",IF(AND(F858="حضر",ISNUMBER(I858)),I858,0))</f>
        <v/>
      </c>
      <c r="K858" s="17">
        <f>IF(ISNUMBER(A858),IF(ISNUMBER(B858),HOUR(B858)*60+MINUTE(B858),0),"")</f>
        <v/>
      </c>
      <c r="L858" s="17">
        <f>IF(AND(ISNUMBER(A858),A858='الإعدادات'!$B$4),COUNTIFS($A$6:$A$1005,'الإعدادات'!$B$4,$K$6:$K$1005,"&lt;"&amp;K858)+COUNTIFS($A$6:A858,'الإعدادات'!$B$4,$K$6:K858,K858),"")</f>
        <v/>
      </c>
      <c r="M858" s="21">
        <f>IF(AND(C858&amp;""&lt;&gt;"",ISNUMBER(G858)),IF(COUNTIFS($C$6:$C$1005,C858&amp;"",$G$6:$G$1005,"&gt;"&amp;G858)=0,1,0),"")</f>
        <v/>
      </c>
      <c r="N858" s="21">
        <f>IF(AND(C858&amp;""&lt;&gt;"",F858="حضر",ISNUMBER(A858)),IF(COUNTIFS($C$6:$C$1005,C858&amp;"",$F$6:$F$1005,"حضر",$A$6:$A$1005,"&gt;"&amp;A858)=0,1,0),"")</f>
        <v/>
      </c>
    </row>
    <row r="859">
      <c r="A859" s="13" t="n"/>
      <c r="B859" s="20" t="n"/>
      <c r="C859" s="5" t="n"/>
      <c r="D859" s="5" t="n"/>
      <c r="E859" s="15" t="n"/>
      <c r="F859" s="5" t="n"/>
      <c r="G859" s="13" t="n"/>
      <c r="H859" s="6">
        <f>IF(C859&amp;""="","",IFERROR(INDEX('المرضى'!$B$6:$B$205,MATCH(C859&amp;"",'المرضى'!$A$6:$A$205,0))&amp;"","كود غير موجود"))</f>
        <v/>
      </c>
      <c r="I859" s="18">
        <f>IF(D859&amp;""="","",IFERROR(INDEX('الأسعار'!$B$6:$B$25,MATCH(D859&amp;"",'الأسعار'!$A$6:$A$25,0)),"سعر غير موجود"))</f>
        <v/>
      </c>
      <c r="J859" s="18">
        <f>IF(A859&amp;""="","",IF(AND(F859="حضر",ISNUMBER(I859)),I859,0))</f>
        <v/>
      </c>
      <c r="K859" s="17">
        <f>IF(ISNUMBER(A859),IF(ISNUMBER(B859),HOUR(B859)*60+MINUTE(B859),0),"")</f>
        <v/>
      </c>
      <c r="L859" s="17">
        <f>IF(AND(ISNUMBER(A859),A859='الإعدادات'!$B$4),COUNTIFS($A$6:$A$1005,'الإعدادات'!$B$4,$K$6:$K$1005,"&lt;"&amp;K859)+COUNTIFS($A$6:A859,'الإعدادات'!$B$4,$K$6:K859,K859),"")</f>
        <v/>
      </c>
      <c r="M859" s="21">
        <f>IF(AND(C859&amp;""&lt;&gt;"",ISNUMBER(G859)),IF(COUNTIFS($C$6:$C$1005,C859&amp;"",$G$6:$G$1005,"&gt;"&amp;G859)=0,1,0),"")</f>
        <v/>
      </c>
      <c r="N859" s="21">
        <f>IF(AND(C859&amp;""&lt;&gt;"",F859="حضر",ISNUMBER(A859)),IF(COUNTIFS($C$6:$C$1005,C859&amp;"",$F$6:$F$1005,"حضر",$A$6:$A$1005,"&gt;"&amp;A859)=0,1,0),"")</f>
        <v/>
      </c>
    </row>
    <row r="860">
      <c r="A860" s="13" t="n"/>
      <c r="B860" s="20" t="n"/>
      <c r="C860" s="5" t="n"/>
      <c r="D860" s="5" t="n"/>
      <c r="E860" s="15" t="n"/>
      <c r="F860" s="5" t="n"/>
      <c r="G860" s="13" t="n"/>
      <c r="H860" s="6">
        <f>IF(C860&amp;""="","",IFERROR(INDEX('المرضى'!$B$6:$B$205,MATCH(C860&amp;"",'المرضى'!$A$6:$A$205,0))&amp;"","كود غير موجود"))</f>
        <v/>
      </c>
      <c r="I860" s="18">
        <f>IF(D860&amp;""="","",IFERROR(INDEX('الأسعار'!$B$6:$B$25,MATCH(D860&amp;"",'الأسعار'!$A$6:$A$25,0)),"سعر غير موجود"))</f>
        <v/>
      </c>
      <c r="J860" s="18">
        <f>IF(A860&amp;""="","",IF(AND(F860="حضر",ISNUMBER(I860)),I860,0))</f>
        <v/>
      </c>
      <c r="K860" s="17">
        <f>IF(ISNUMBER(A860),IF(ISNUMBER(B860),HOUR(B860)*60+MINUTE(B860),0),"")</f>
        <v/>
      </c>
      <c r="L860" s="17">
        <f>IF(AND(ISNUMBER(A860),A860='الإعدادات'!$B$4),COUNTIFS($A$6:$A$1005,'الإعدادات'!$B$4,$K$6:$K$1005,"&lt;"&amp;K860)+COUNTIFS($A$6:A860,'الإعدادات'!$B$4,$K$6:K860,K860),"")</f>
        <v/>
      </c>
      <c r="M860" s="21">
        <f>IF(AND(C860&amp;""&lt;&gt;"",ISNUMBER(G860)),IF(COUNTIFS($C$6:$C$1005,C860&amp;"",$G$6:$G$1005,"&gt;"&amp;G860)=0,1,0),"")</f>
        <v/>
      </c>
      <c r="N860" s="21">
        <f>IF(AND(C860&amp;""&lt;&gt;"",F860="حضر",ISNUMBER(A860)),IF(COUNTIFS($C$6:$C$1005,C860&amp;"",$F$6:$F$1005,"حضر",$A$6:$A$1005,"&gt;"&amp;A860)=0,1,0),"")</f>
        <v/>
      </c>
    </row>
    <row r="861">
      <c r="A861" s="13" t="n"/>
      <c r="B861" s="20" t="n"/>
      <c r="C861" s="5" t="n"/>
      <c r="D861" s="5" t="n"/>
      <c r="E861" s="15" t="n"/>
      <c r="F861" s="5" t="n"/>
      <c r="G861" s="13" t="n"/>
      <c r="H861" s="6">
        <f>IF(C861&amp;""="","",IFERROR(INDEX('المرضى'!$B$6:$B$205,MATCH(C861&amp;"",'المرضى'!$A$6:$A$205,0))&amp;"","كود غير موجود"))</f>
        <v/>
      </c>
      <c r="I861" s="18">
        <f>IF(D861&amp;""="","",IFERROR(INDEX('الأسعار'!$B$6:$B$25,MATCH(D861&amp;"",'الأسعار'!$A$6:$A$25,0)),"سعر غير موجود"))</f>
        <v/>
      </c>
      <c r="J861" s="18">
        <f>IF(A861&amp;""="","",IF(AND(F861="حضر",ISNUMBER(I861)),I861,0))</f>
        <v/>
      </c>
      <c r="K861" s="17">
        <f>IF(ISNUMBER(A861),IF(ISNUMBER(B861),HOUR(B861)*60+MINUTE(B861),0),"")</f>
        <v/>
      </c>
      <c r="L861" s="17">
        <f>IF(AND(ISNUMBER(A861),A861='الإعدادات'!$B$4),COUNTIFS($A$6:$A$1005,'الإعدادات'!$B$4,$K$6:$K$1005,"&lt;"&amp;K861)+COUNTIFS($A$6:A861,'الإعدادات'!$B$4,$K$6:K861,K861),"")</f>
        <v/>
      </c>
      <c r="M861" s="21">
        <f>IF(AND(C861&amp;""&lt;&gt;"",ISNUMBER(G861)),IF(COUNTIFS($C$6:$C$1005,C861&amp;"",$G$6:$G$1005,"&gt;"&amp;G861)=0,1,0),"")</f>
        <v/>
      </c>
      <c r="N861" s="21">
        <f>IF(AND(C861&amp;""&lt;&gt;"",F861="حضر",ISNUMBER(A861)),IF(COUNTIFS($C$6:$C$1005,C861&amp;"",$F$6:$F$1005,"حضر",$A$6:$A$1005,"&gt;"&amp;A861)=0,1,0),"")</f>
        <v/>
      </c>
    </row>
    <row r="862">
      <c r="A862" s="13" t="n"/>
      <c r="B862" s="20" t="n"/>
      <c r="C862" s="5" t="n"/>
      <c r="D862" s="5" t="n"/>
      <c r="E862" s="15" t="n"/>
      <c r="F862" s="5" t="n"/>
      <c r="G862" s="13" t="n"/>
      <c r="H862" s="6">
        <f>IF(C862&amp;""="","",IFERROR(INDEX('المرضى'!$B$6:$B$205,MATCH(C862&amp;"",'المرضى'!$A$6:$A$205,0))&amp;"","كود غير موجود"))</f>
        <v/>
      </c>
      <c r="I862" s="18">
        <f>IF(D862&amp;""="","",IFERROR(INDEX('الأسعار'!$B$6:$B$25,MATCH(D862&amp;"",'الأسعار'!$A$6:$A$25,0)),"سعر غير موجود"))</f>
        <v/>
      </c>
      <c r="J862" s="18">
        <f>IF(A862&amp;""="","",IF(AND(F862="حضر",ISNUMBER(I862)),I862,0))</f>
        <v/>
      </c>
      <c r="K862" s="17">
        <f>IF(ISNUMBER(A862),IF(ISNUMBER(B862),HOUR(B862)*60+MINUTE(B862),0),"")</f>
        <v/>
      </c>
      <c r="L862" s="17">
        <f>IF(AND(ISNUMBER(A862),A862='الإعدادات'!$B$4),COUNTIFS($A$6:$A$1005,'الإعدادات'!$B$4,$K$6:$K$1005,"&lt;"&amp;K862)+COUNTIFS($A$6:A862,'الإعدادات'!$B$4,$K$6:K862,K862),"")</f>
        <v/>
      </c>
      <c r="M862" s="21">
        <f>IF(AND(C862&amp;""&lt;&gt;"",ISNUMBER(G862)),IF(COUNTIFS($C$6:$C$1005,C862&amp;"",$G$6:$G$1005,"&gt;"&amp;G862)=0,1,0),"")</f>
        <v/>
      </c>
      <c r="N862" s="21">
        <f>IF(AND(C862&amp;""&lt;&gt;"",F862="حضر",ISNUMBER(A862)),IF(COUNTIFS($C$6:$C$1005,C862&amp;"",$F$6:$F$1005,"حضر",$A$6:$A$1005,"&gt;"&amp;A862)=0,1,0),"")</f>
        <v/>
      </c>
    </row>
    <row r="863">
      <c r="A863" s="13" t="n"/>
      <c r="B863" s="20" t="n"/>
      <c r="C863" s="5" t="n"/>
      <c r="D863" s="5" t="n"/>
      <c r="E863" s="15" t="n"/>
      <c r="F863" s="5" t="n"/>
      <c r="G863" s="13" t="n"/>
      <c r="H863" s="6">
        <f>IF(C863&amp;""="","",IFERROR(INDEX('المرضى'!$B$6:$B$205,MATCH(C863&amp;"",'المرضى'!$A$6:$A$205,0))&amp;"","كود غير موجود"))</f>
        <v/>
      </c>
      <c r="I863" s="18">
        <f>IF(D863&amp;""="","",IFERROR(INDEX('الأسعار'!$B$6:$B$25,MATCH(D863&amp;"",'الأسعار'!$A$6:$A$25,0)),"سعر غير موجود"))</f>
        <v/>
      </c>
      <c r="J863" s="18">
        <f>IF(A863&amp;""="","",IF(AND(F863="حضر",ISNUMBER(I863)),I863,0))</f>
        <v/>
      </c>
      <c r="K863" s="17">
        <f>IF(ISNUMBER(A863),IF(ISNUMBER(B863),HOUR(B863)*60+MINUTE(B863),0),"")</f>
        <v/>
      </c>
      <c r="L863" s="17">
        <f>IF(AND(ISNUMBER(A863),A863='الإعدادات'!$B$4),COUNTIFS($A$6:$A$1005,'الإعدادات'!$B$4,$K$6:$K$1005,"&lt;"&amp;K863)+COUNTIFS($A$6:A863,'الإعدادات'!$B$4,$K$6:K863,K863),"")</f>
        <v/>
      </c>
      <c r="M863" s="21">
        <f>IF(AND(C863&amp;""&lt;&gt;"",ISNUMBER(G863)),IF(COUNTIFS($C$6:$C$1005,C863&amp;"",$G$6:$G$1005,"&gt;"&amp;G863)=0,1,0),"")</f>
        <v/>
      </c>
      <c r="N863" s="21">
        <f>IF(AND(C863&amp;""&lt;&gt;"",F863="حضر",ISNUMBER(A863)),IF(COUNTIFS($C$6:$C$1005,C863&amp;"",$F$6:$F$1005,"حضر",$A$6:$A$1005,"&gt;"&amp;A863)=0,1,0),"")</f>
        <v/>
      </c>
    </row>
    <row r="864">
      <c r="A864" s="13" t="n"/>
      <c r="B864" s="20" t="n"/>
      <c r="C864" s="5" t="n"/>
      <c r="D864" s="5" t="n"/>
      <c r="E864" s="15" t="n"/>
      <c r="F864" s="5" t="n"/>
      <c r="G864" s="13" t="n"/>
      <c r="H864" s="6">
        <f>IF(C864&amp;""="","",IFERROR(INDEX('المرضى'!$B$6:$B$205,MATCH(C864&amp;"",'المرضى'!$A$6:$A$205,0))&amp;"","كود غير موجود"))</f>
        <v/>
      </c>
      <c r="I864" s="18">
        <f>IF(D864&amp;""="","",IFERROR(INDEX('الأسعار'!$B$6:$B$25,MATCH(D864&amp;"",'الأسعار'!$A$6:$A$25,0)),"سعر غير موجود"))</f>
        <v/>
      </c>
      <c r="J864" s="18">
        <f>IF(A864&amp;""="","",IF(AND(F864="حضر",ISNUMBER(I864)),I864,0))</f>
        <v/>
      </c>
      <c r="K864" s="17">
        <f>IF(ISNUMBER(A864),IF(ISNUMBER(B864),HOUR(B864)*60+MINUTE(B864),0),"")</f>
        <v/>
      </c>
      <c r="L864" s="17">
        <f>IF(AND(ISNUMBER(A864),A864='الإعدادات'!$B$4),COUNTIFS($A$6:$A$1005,'الإعدادات'!$B$4,$K$6:$K$1005,"&lt;"&amp;K864)+COUNTIFS($A$6:A864,'الإعدادات'!$B$4,$K$6:K864,K864),"")</f>
        <v/>
      </c>
      <c r="M864" s="21">
        <f>IF(AND(C864&amp;""&lt;&gt;"",ISNUMBER(G864)),IF(COUNTIFS($C$6:$C$1005,C864&amp;"",$G$6:$G$1005,"&gt;"&amp;G864)=0,1,0),"")</f>
        <v/>
      </c>
      <c r="N864" s="21">
        <f>IF(AND(C864&amp;""&lt;&gt;"",F864="حضر",ISNUMBER(A864)),IF(COUNTIFS($C$6:$C$1005,C864&amp;"",$F$6:$F$1005,"حضر",$A$6:$A$1005,"&gt;"&amp;A864)=0,1,0),"")</f>
        <v/>
      </c>
    </row>
    <row r="865">
      <c r="A865" s="13" t="n"/>
      <c r="B865" s="20" t="n"/>
      <c r="C865" s="5" t="n"/>
      <c r="D865" s="5" t="n"/>
      <c r="E865" s="15" t="n"/>
      <c r="F865" s="5" t="n"/>
      <c r="G865" s="13" t="n"/>
      <c r="H865" s="6">
        <f>IF(C865&amp;""="","",IFERROR(INDEX('المرضى'!$B$6:$B$205,MATCH(C865&amp;"",'المرضى'!$A$6:$A$205,0))&amp;"","كود غير موجود"))</f>
        <v/>
      </c>
      <c r="I865" s="18">
        <f>IF(D865&amp;""="","",IFERROR(INDEX('الأسعار'!$B$6:$B$25,MATCH(D865&amp;"",'الأسعار'!$A$6:$A$25,0)),"سعر غير موجود"))</f>
        <v/>
      </c>
      <c r="J865" s="18">
        <f>IF(A865&amp;""="","",IF(AND(F865="حضر",ISNUMBER(I865)),I865,0))</f>
        <v/>
      </c>
      <c r="K865" s="17">
        <f>IF(ISNUMBER(A865),IF(ISNUMBER(B865),HOUR(B865)*60+MINUTE(B865),0),"")</f>
        <v/>
      </c>
      <c r="L865" s="17">
        <f>IF(AND(ISNUMBER(A865),A865='الإعدادات'!$B$4),COUNTIFS($A$6:$A$1005,'الإعدادات'!$B$4,$K$6:$K$1005,"&lt;"&amp;K865)+COUNTIFS($A$6:A865,'الإعدادات'!$B$4,$K$6:K865,K865),"")</f>
        <v/>
      </c>
      <c r="M865" s="21">
        <f>IF(AND(C865&amp;""&lt;&gt;"",ISNUMBER(G865)),IF(COUNTIFS($C$6:$C$1005,C865&amp;"",$G$6:$G$1005,"&gt;"&amp;G865)=0,1,0),"")</f>
        <v/>
      </c>
      <c r="N865" s="21">
        <f>IF(AND(C865&amp;""&lt;&gt;"",F865="حضر",ISNUMBER(A865)),IF(COUNTIFS($C$6:$C$1005,C865&amp;"",$F$6:$F$1005,"حضر",$A$6:$A$1005,"&gt;"&amp;A865)=0,1,0),"")</f>
        <v/>
      </c>
    </row>
    <row r="866">
      <c r="A866" s="13" t="n"/>
      <c r="B866" s="20" t="n"/>
      <c r="C866" s="5" t="n"/>
      <c r="D866" s="5" t="n"/>
      <c r="E866" s="15" t="n"/>
      <c r="F866" s="5" t="n"/>
      <c r="G866" s="13" t="n"/>
      <c r="H866" s="6">
        <f>IF(C866&amp;""="","",IFERROR(INDEX('المرضى'!$B$6:$B$205,MATCH(C866&amp;"",'المرضى'!$A$6:$A$205,0))&amp;"","كود غير موجود"))</f>
        <v/>
      </c>
      <c r="I866" s="18">
        <f>IF(D866&amp;""="","",IFERROR(INDEX('الأسعار'!$B$6:$B$25,MATCH(D866&amp;"",'الأسعار'!$A$6:$A$25,0)),"سعر غير موجود"))</f>
        <v/>
      </c>
      <c r="J866" s="18">
        <f>IF(A866&amp;""="","",IF(AND(F866="حضر",ISNUMBER(I866)),I866,0))</f>
        <v/>
      </c>
      <c r="K866" s="17">
        <f>IF(ISNUMBER(A866),IF(ISNUMBER(B866),HOUR(B866)*60+MINUTE(B866),0),"")</f>
        <v/>
      </c>
      <c r="L866" s="17">
        <f>IF(AND(ISNUMBER(A866),A866='الإعدادات'!$B$4),COUNTIFS($A$6:$A$1005,'الإعدادات'!$B$4,$K$6:$K$1005,"&lt;"&amp;K866)+COUNTIFS($A$6:A866,'الإعدادات'!$B$4,$K$6:K866,K866),"")</f>
        <v/>
      </c>
      <c r="M866" s="21">
        <f>IF(AND(C866&amp;""&lt;&gt;"",ISNUMBER(G866)),IF(COUNTIFS($C$6:$C$1005,C866&amp;"",$G$6:$G$1005,"&gt;"&amp;G866)=0,1,0),"")</f>
        <v/>
      </c>
      <c r="N866" s="21">
        <f>IF(AND(C866&amp;""&lt;&gt;"",F866="حضر",ISNUMBER(A866)),IF(COUNTIFS($C$6:$C$1005,C866&amp;"",$F$6:$F$1005,"حضر",$A$6:$A$1005,"&gt;"&amp;A866)=0,1,0),"")</f>
        <v/>
      </c>
    </row>
    <row r="867">
      <c r="A867" s="13" t="n"/>
      <c r="B867" s="20" t="n"/>
      <c r="C867" s="5" t="n"/>
      <c r="D867" s="5" t="n"/>
      <c r="E867" s="15" t="n"/>
      <c r="F867" s="5" t="n"/>
      <c r="G867" s="13" t="n"/>
      <c r="H867" s="6">
        <f>IF(C867&amp;""="","",IFERROR(INDEX('المرضى'!$B$6:$B$205,MATCH(C867&amp;"",'المرضى'!$A$6:$A$205,0))&amp;"","كود غير موجود"))</f>
        <v/>
      </c>
      <c r="I867" s="18">
        <f>IF(D867&amp;""="","",IFERROR(INDEX('الأسعار'!$B$6:$B$25,MATCH(D867&amp;"",'الأسعار'!$A$6:$A$25,0)),"سعر غير موجود"))</f>
        <v/>
      </c>
      <c r="J867" s="18">
        <f>IF(A867&amp;""="","",IF(AND(F867="حضر",ISNUMBER(I867)),I867,0))</f>
        <v/>
      </c>
      <c r="K867" s="17">
        <f>IF(ISNUMBER(A867),IF(ISNUMBER(B867),HOUR(B867)*60+MINUTE(B867),0),"")</f>
        <v/>
      </c>
      <c r="L867" s="17">
        <f>IF(AND(ISNUMBER(A867),A867='الإعدادات'!$B$4),COUNTIFS($A$6:$A$1005,'الإعدادات'!$B$4,$K$6:$K$1005,"&lt;"&amp;K867)+COUNTIFS($A$6:A867,'الإعدادات'!$B$4,$K$6:K867,K867),"")</f>
        <v/>
      </c>
      <c r="M867" s="21">
        <f>IF(AND(C867&amp;""&lt;&gt;"",ISNUMBER(G867)),IF(COUNTIFS($C$6:$C$1005,C867&amp;"",$G$6:$G$1005,"&gt;"&amp;G867)=0,1,0),"")</f>
        <v/>
      </c>
      <c r="N867" s="21">
        <f>IF(AND(C867&amp;""&lt;&gt;"",F867="حضر",ISNUMBER(A867)),IF(COUNTIFS($C$6:$C$1005,C867&amp;"",$F$6:$F$1005,"حضر",$A$6:$A$1005,"&gt;"&amp;A867)=0,1,0),"")</f>
        <v/>
      </c>
    </row>
    <row r="868">
      <c r="A868" s="13" t="n"/>
      <c r="B868" s="20" t="n"/>
      <c r="C868" s="5" t="n"/>
      <c r="D868" s="5" t="n"/>
      <c r="E868" s="15" t="n"/>
      <c r="F868" s="5" t="n"/>
      <c r="G868" s="13" t="n"/>
      <c r="H868" s="6">
        <f>IF(C868&amp;""="","",IFERROR(INDEX('المرضى'!$B$6:$B$205,MATCH(C868&amp;"",'المرضى'!$A$6:$A$205,0))&amp;"","كود غير موجود"))</f>
        <v/>
      </c>
      <c r="I868" s="18">
        <f>IF(D868&amp;""="","",IFERROR(INDEX('الأسعار'!$B$6:$B$25,MATCH(D868&amp;"",'الأسعار'!$A$6:$A$25,0)),"سعر غير موجود"))</f>
        <v/>
      </c>
      <c r="J868" s="18">
        <f>IF(A868&amp;""="","",IF(AND(F868="حضر",ISNUMBER(I868)),I868,0))</f>
        <v/>
      </c>
      <c r="K868" s="17">
        <f>IF(ISNUMBER(A868),IF(ISNUMBER(B868),HOUR(B868)*60+MINUTE(B868),0),"")</f>
        <v/>
      </c>
      <c r="L868" s="17">
        <f>IF(AND(ISNUMBER(A868),A868='الإعدادات'!$B$4),COUNTIFS($A$6:$A$1005,'الإعدادات'!$B$4,$K$6:$K$1005,"&lt;"&amp;K868)+COUNTIFS($A$6:A868,'الإعدادات'!$B$4,$K$6:K868,K868),"")</f>
        <v/>
      </c>
      <c r="M868" s="21">
        <f>IF(AND(C868&amp;""&lt;&gt;"",ISNUMBER(G868)),IF(COUNTIFS($C$6:$C$1005,C868&amp;"",$G$6:$G$1005,"&gt;"&amp;G868)=0,1,0),"")</f>
        <v/>
      </c>
      <c r="N868" s="21">
        <f>IF(AND(C868&amp;""&lt;&gt;"",F868="حضر",ISNUMBER(A868)),IF(COUNTIFS($C$6:$C$1005,C868&amp;"",$F$6:$F$1005,"حضر",$A$6:$A$1005,"&gt;"&amp;A868)=0,1,0),"")</f>
        <v/>
      </c>
    </row>
    <row r="869">
      <c r="A869" s="13" t="n"/>
      <c r="B869" s="20" t="n"/>
      <c r="C869" s="5" t="n"/>
      <c r="D869" s="5" t="n"/>
      <c r="E869" s="15" t="n"/>
      <c r="F869" s="5" t="n"/>
      <c r="G869" s="13" t="n"/>
      <c r="H869" s="6">
        <f>IF(C869&amp;""="","",IFERROR(INDEX('المرضى'!$B$6:$B$205,MATCH(C869&amp;"",'المرضى'!$A$6:$A$205,0))&amp;"","كود غير موجود"))</f>
        <v/>
      </c>
      <c r="I869" s="18">
        <f>IF(D869&amp;""="","",IFERROR(INDEX('الأسعار'!$B$6:$B$25,MATCH(D869&amp;"",'الأسعار'!$A$6:$A$25,0)),"سعر غير موجود"))</f>
        <v/>
      </c>
      <c r="J869" s="18">
        <f>IF(A869&amp;""="","",IF(AND(F869="حضر",ISNUMBER(I869)),I869,0))</f>
        <v/>
      </c>
      <c r="K869" s="17">
        <f>IF(ISNUMBER(A869),IF(ISNUMBER(B869),HOUR(B869)*60+MINUTE(B869),0),"")</f>
        <v/>
      </c>
      <c r="L869" s="17">
        <f>IF(AND(ISNUMBER(A869),A869='الإعدادات'!$B$4),COUNTIFS($A$6:$A$1005,'الإعدادات'!$B$4,$K$6:$K$1005,"&lt;"&amp;K869)+COUNTIFS($A$6:A869,'الإعدادات'!$B$4,$K$6:K869,K869),"")</f>
        <v/>
      </c>
      <c r="M869" s="21">
        <f>IF(AND(C869&amp;""&lt;&gt;"",ISNUMBER(G869)),IF(COUNTIFS($C$6:$C$1005,C869&amp;"",$G$6:$G$1005,"&gt;"&amp;G869)=0,1,0),"")</f>
        <v/>
      </c>
      <c r="N869" s="21">
        <f>IF(AND(C869&amp;""&lt;&gt;"",F869="حضر",ISNUMBER(A869)),IF(COUNTIFS($C$6:$C$1005,C869&amp;"",$F$6:$F$1005,"حضر",$A$6:$A$1005,"&gt;"&amp;A869)=0,1,0),"")</f>
        <v/>
      </c>
    </row>
    <row r="870">
      <c r="A870" s="13" t="n"/>
      <c r="B870" s="20" t="n"/>
      <c r="C870" s="5" t="n"/>
      <c r="D870" s="5" t="n"/>
      <c r="E870" s="15" t="n"/>
      <c r="F870" s="5" t="n"/>
      <c r="G870" s="13" t="n"/>
      <c r="H870" s="6">
        <f>IF(C870&amp;""="","",IFERROR(INDEX('المرضى'!$B$6:$B$205,MATCH(C870&amp;"",'المرضى'!$A$6:$A$205,0))&amp;"","كود غير موجود"))</f>
        <v/>
      </c>
      <c r="I870" s="18">
        <f>IF(D870&amp;""="","",IFERROR(INDEX('الأسعار'!$B$6:$B$25,MATCH(D870&amp;"",'الأسعار'!$A$6:$A$25,0)),"سعر غير موجود"))</f>
        <v/>
      </c>
      <c r="J870" s="18">
        <f>IF(A870&amp;""="","",IF(AND(F870="حضر",ISNUMBER(I870)),I870,0))</f>
        <v/>
      </c>
      <c r="K870" s="17">
        <f>IF(ISNUMBER(A870),IF(ISNUMBER(B870),HOUR(B870)*60+MINUTE(B870),0),"")</f>
        <v/>
      </c>
      <c r="L870" s="17">
        <f>IF(AND(ISNUMBER(A870),A870='الإعدادات'!$B$4),COUNTIFS($A$6:$A$1005,'الإعدادات'!$B$4,$K$6:$K$1005,"&lt;"&amp;K870)+COUNTIFS($A$6:A870,'الإعدادات'!$B$4,$K$6:K870,K870),"")</f>
        <v/>
      </c>
      <c r="M870" s="21">
        <f>IF(AND(C870&amp;""&lt;&gt;"",ISNUMBER(G870)),IF(COUNTIFS($C$6:$C$1005,C870&amp;"",$G$6:$G$1005,"&gt;"&amp;G870)=0,1,0),"")</f>
        <v/>
      </c>
      <c r="N870" s="21">
        <f>IF(AND(C870&amp;""&lt;&gt;"",F870="حضر",ISNUMBER(A870)),IF(COUNTIFS($C$6:$C$1005,C870&amp;"",$F$6:$F$1005,"حضر",$A$6:$A$1005,"&gt;"&amp;A870)=0,1,0),"")</f>
        <v/>
      </c>
    </row>
    <row r="871">
      <c r="A871" s="13" t="n"/>
      <c r="B871" s="20" t="n"/>
      <c r="C871" s="5" t="n"/>
      <c r="D871" s="5" t="n"/>
      <c r="E871" s="15" t="n"/>
      <c r="F871" s="5" t="n"/>
      <c r="G871" s="13" t="n"/>
      <c r="H871" s="6">
        <f>IF(C871&amp;""="","",IFERROR(INDEX('المرضى'!$B$6:$B$205,MATCH(C871&amp;"",'المرضى'!$A$6:$A$205,0))&amp;"","كود غير موجود"))</f>
        <v/>
      </c>
      <c r="I871" s="18">
        <f>IF(D871&amp;""="","",IFERROR(INDEX('الأسعار'!$B$6:$B$25,MATCH(D871&amp;"",'الأسعار'!$A$6:$A$25,0)),"سعر غير موجود"))</f>
        <v/>
      </c>
      <c r="J871" s="18">
        <f>IF(A871&amp;""="","",IF(AND(F871="حضر",ISNUMBER(I871)),I871,0))</f>
        <v/>
      </c>
      <c r="K871" s="17">
        <f>IF(ISNUMBER(A871),IF(ISNUMBER(B871),HOUR(B871)*60+MINUTE(B871),0),"")</f>
        <v/>
      </c>
      <c r="L871" s="17">
        <f>IF(AND(ISNUMBER(A871),A871='الإعدادات'!$B$4),COUNTIFS($A$6:$A$1005,'الإعدادات'!$B$4,$K$6:$K$1005,"&lt;"&amp;K871)+COUNTIFS($A$6:A871,'الإعدادات'!$B$4,$K$6:K871,K871),"")</f>
        <v/>
      </c>
      <c r="M871" s="21">
        <f>IF(AND(C871&amp;""&lt;&gt;"",ISNUMBER(G871)),IF(COUNTIFS($C$6:$C$1005,C871&amp;"",$G$6:$G$1005,"&gt;"&amp;G871)=0,1,0),"")</f>
        <v/>
      </c>
      <c r="N871" s="21">
        <f>IF(AND(C871&amp;""&lt;&gt;"",F871="حضر",ISNUMBER(A871)),IF(COUNTIFS($C$6:$C$1005,C871&amp;"",$F$6:$F$1005,"حضر",$A$6:$A$1005,"&gt;"&amp;A871)=0,1,0),"")</f>
        <v/>
      </c>
    </row>
    <row r="872">
      <c r="A872" s="13" t="n"/>
      <c r="B872" s="20" t="n"/>
      <c r="C872" s="5" t="n"/>
      <c r="D872" s="5" t="n"/>
      <c r="E872" s="15" t="n"/>
      <c r="F872" s="5" t="n"/>
      <c r="G872" s="13" t="n"/>
      <c r="H872" s="6">
        <f>IF(C872&amp;""="","",IFERROR(INDEX('المرضى'!$B$6:$B$205,MATCH(C872&amp;"",'المرضى'!$A$6:$A$205,0))&amp;"","كود غير موجود"))</f>
        <v/>
      </c>
      <c r="I872" s="18">
        <f>IF(D872&amp;""="","",IFERROR(INDEX('الأسعار'!$B$6:$B$25,MATCH(D872&amp;"",'الأسعار'!$A$6:$A$25,0)),"سعر غير موجود"))</f>
        <v/>
      </c>
      <c r="J872" s="18">
        <f>IF(A872&amp;""="","",IF(AND(F872="حضر",ISNUMBER(I872)),I872,0))</f>
        <v/>
      </c>
      <c r="K872" s="17">
        <f>IF(ISNUMBER(A872),IF(ISNUMBER(B872),HOUR(B872)*60+MINUTE(B872),0),"")</f>
        <v/>
      </c>
      <c r="L872" s="17">
        <f>IF(AND(ISNUMBER(A872),A872='الإعدادات'!$B$4),COUNTIFS($A$6:$A$1005,'الإعدادات'!$B$4,$K$6:$K$1005,"&lt;"&amp;K872)+COUNTIFS($A$6:A872,'الإعدادات'!$B$4,$K$6:K872,K872),"")</f>
        <v/>
      </c>
      <c r="M872" s="21">
        <f>IF(AND(C872&amp;""&lt;&gt;"",ISNUMBER(G872)),IF(COUNTIFS($C$6:$C$1005,C872&amp;"",$G$6:$G$1005,"&gt;"&amp;G872)=0,1,0),"")</f>
        <v/>
      </c>
      <c r="N872" s="21">
        <f>IF(AND(C872&amp;""&lt;&gt;"",F872="حضر",ISNUMBER(A872)),IF(COUNTIFS($C$6:$C$1005,C872&amp;"",$F$6:$F$1005,"حضر",$A$6:$A$1005,"&gt;"&amp;A872)=0,1,0),"")</f>
        <v/>
      </c>
    </row>
    <row r="873">
      <c r="A873" s="13" t="n"/>
      <c r="B873" s="20" t="n"/>
      <c r="C873" s="5" t="n"/>
      <c r="D873" s="5" t="n"/>
      <c r="E873" s="15" t="n"/>
      <c r="F873" s="5" t="n"/>
      <c r="G873" s="13" t="n"/>
      <c r="H873" s="6">
        <f>IF(C873&amp;""="","",IFERROR(INDEX('المرضى'!$B$6:$B$205,MATCH(C873&amp;"",'المرضى'!$A$6:$A$205,0))&amp;"","كود غير موجود"))</f>
        <v/>
      </c>
      <c r="I873" s="18">
        <f>IF(D873&amp;""="","",IFERROR(INDEX('الأسعار'!$B$6:$B$25,MATCH(D873&amp;"",'الأسعار'!$A$6:$A$25,0)),"سعر غير موجود"))</f>
        <v/>
      </c>
      <c r="J873" s="18">
        <f>IF(A873&amp;""="","",IF(AND(F873="حضر",ISNUMBER(I873)),I873,0))</f>
        <v/>
      </c>
      <c r="K873" s="17">
        <f>IF(ISNUMBER(A873),IF(ISNUMBER(B873),HOUR(B873)*60+MINUTE(B873),0),"")</f>
        <v/>
      </c>
      <c r="L873" s="17">
        <f>IF(AND(ISNUMBER(A873),A873='الإعدادات'!$B$4),COUNTIFS($A$6:$A$1005,'الإعدادات'!$B$4,$K$6:$K$1005,"&lt;"&amp;K873)+COUNTIFS($A$6:A873,'الإعدادات'!$B$4,$K$6:K873,K873),"")</f>
        <v/>
      </c>
      <c r="M873" s="21">
        <f>IF(AND(C873&amp;""&lt;&gt;"",ISNUMBER(G873)),IF(COUNTIFS($C$6:$C$1005,C873&amp;"",$G$6:$G$1005,"&gt;"&amp;G873)=0,1,0),"")</f>
        <v/>
      </c>
      <c r="N873" s="21">
        <f>IF(AND(C873&amp;""&lt;&gt;"",F873="حضر",ISNUMBER(A873)),IF(COUNTIFS($C$6:$C$1005,C873&amp;"",$F$6:$F$1005,"حضر",$A$6:$A$1005,"&gt;"&amp;A873)=0,1,0),"")</f>
        <v/>
      </c>
    </row>
    <row r="874">
      <c r="A874" s="13" t="n"/>
      <c r="B874" s="20" t="n"/>
      <c r="C874" s="5" t="n"/>
      <c r="D874" s="5" t="n"/>
      <c r="E874" s="15" t="n"/>
      <c r="F874" s="5" t="n"/>
      <c r="G874" s="13" t="n"/>
      <c r="H874" s="6">
        <f>IF(C874&amp;""="","",IFERROR(INDEX('المرضى'!$B$6:$B$205,MATCH(C874&amp;"",'المرضى'!$A$6:$A$205,0))&amp;"","كود غير موجود"))</f>
        <v/>
      </c>
      <c r="I874" s="18">
        <f>IF(D874&amp;""="","",IFERROR(INDEX('الأسعار'!$B$6:$B$25,MATCH(D874&amp;"",'الأسعار'!$A$6:$A$25,0)),"سعر غير موجود"))</f>
        <v/>
      </c>
      <c r="J874" s="18">
        <f>IF(A874&amp;""="","",IF(AND(F874="حضر",ISNUMBER(I874)),I874,0))</f>
        <v/>
      </c>
      <c r="K874" s="17">
        <f>IF(ISNUMBER(A874),IF(ISNUMBER(B874),HOUR(B874)*60+MINUTE(B874),0),"")</f>
        <v/>
      </c>
      <c r="L874" s="17">
        <f>IF(AND(ISNUMBER(A874),A874='الإعدادات'!$B$4),COUNTIFS($A$6:$A$1005,'الإعدادات'!$B$4,$K$6:$K$1005,"&lt;"&amp;K874)+COUNTIFS($A$6:A874,'الإعدادات'!$B$4,$K$6:K874,K874),"")</f>
        <v/>
      </c>
      <c r="M874" s="21">
        <f>IF(AND(C874&amp;""&lt;&gt;"",ISNUMBER(G874)),IF(COUNTIFS($C$6:$C$1005,C874&amp;"",$G$6:$G$1005,"&gt;"&amp;G874)=0,1,0),"")</f>
        <v/>
      </c>
      <c r="N874" s="21">
        <f>IF(AND(C874&amp;""&lt;&gt;"",F874="حضر",ISNUMBER(A874)),IF(COUNTIFS($C$6:$C$1005,C874&amp;"",$F$6:$F$1005,"حضر",$A$6:$A$1005,"&gt;"&amp;A874)=0,1,0),"")</f>
        <v/>
      </c>
    </row>
    <row r="875">
      <c r="A875" s="13" t="n"/>
      <c r="B875" s="20" t="n"/>
      <c r="C875" s="5" t="n"/>
      <c r="D875" s="5" t="n"/>
      <c r="E875" s="15" t="n"/>
      <c r="F875" s="5" t="n"/>
      <c r="G875" s="13" t="n"/>
      <c r="H875" s="6">
        <f>IF(C875&amp;""="","",IFERROR(INDEX('المرضى'!$B$6:$B$205,MATCH(C875&amp;"",'المرضى'!$A$6:$A$205,0))&amp;"","كود غير موجود"))</f>
        <v/>
      </c>
      <c r="I875" s="18">
        <f>IF(D875&amp;""="","",IFERROR(INDEX('الأسعار'!$B$6:$B$25,MATCH(D875&amp;"",'الأسعار'!$A$6:$A$25,0)),"سعر غير موجود"))</f>
        <v/>
      </c>
      <c r="J875" s="18">
        <f>IF(A875&amp;""="","",IF(AND(F875="حضر",ISNUMBER(I875)),I875,0))</f>
        <v/>
      </c>
      <c r="K875" s="17">
        <f>IF(ISNUMBER(A875),IF(ISNUMBER(B875),HOUR(B875)*60+MINUTE(B875),0),"")</f>
        <v/>
      </c>
      <c r="L875" s="17">
        <f>IF(AND(ISNUMBER(A875),A875='الإعدادات'!$B$4),COUNTIFS($A$6:$A$1005,'الإعدادات'!$B$4,$K$6:$K$1005,"&lt;"&amp;K875)+COUNTIFS($A$6:A875,'الإعدادات'!$B$4,$K$6:K875,K875),"")</f>
        <v/>
      </c>
      <c r="M875" s="21">
        <f>IF(AND(C875&amp;""&lt;&gt;"",ISNUMBER(G875)),IF(COUNTIFS($C$6:$C$1005,C875&amp;"",$G$6:$G$1005,"&gt;"&amp;G875)=0,1,0),"")</f>
        <v/>
      </c>
      <c r="N875" s="21">
        <f>IF(AND(C875&amp;""&lt;&gt;"",F875="حضر",ISNUMBER(A875)),IF(COUNTIFS($C$6:$C$1005,C875&amp;"",$F$6:$F$1005,"حضر",$A$6:$A$1005,"&gt;"&amp;A875)=0,1,0),"")</f>
        <v/>
      </c>
    </row>
    <row r="876">
      <c r="A876" s="13" t="n"/>
      <c r="B876" s="20" t="n"/>
      <c r="C876" s="5" t="n"/>
      <c r="D876" s="5" t="n"/>
      <c r="E876" s="15" t="n"/>
      <c r="F876" s="5" t="n"/>
      <c r="G876" s="13" t="n"/>
      <c r="H876" s="6">
        <f>IF(C876&amp;""="","",IFERROR(INDEX('المرضى'!$B$6:$B$205,MATCH(C876&amp;"",'المرضى'!$A$6:$A$205,0))&amp;"","كود غير موجود"))</f>
        <v/>
      </c>
      <c r="I876" s="18">
        <f>IF(D876&amp;""="","",IFERROR(INDEX('الأسعار'!$B$6:$B$25,MATCH(D876&amp;"",'الأسعار'!$A$6:$A$25,0)),"سعر غير موجود"))</f>
        <v/>
      </c>
      <c r="J876" s="18">
        <f>IF(A876&amp;""="","",IF(AND(F876="حضر",ISNUMBER(I876)),I876,0))</f>
        <v/>
      </c>
      <c r="K876" s="17">
        <f>IF(ISNUMBER(A876),IF(ISNUMBER(B876),HOUR(B876)*60+MINUTE(B876),0),"")</f>
        <v/>
      </c>
      <c r="L876" s="17">
        <f>IF(AND(ISNUMBER(A876),A876='الإعدادات'!$B$4),COUNTIFS($A$6:$A$1005,'الإعدادات'!$B$4,$K$6:$K$1005,"&lt;"&amp;K876)+COUNTIFS($A$6:A876,'الإعدادات'!$B$4,$K$6:K876,K876),"")</f>
        <v/>
      </c>
      <c r="M876" s="21">
        <f>IF(AND(C876&amp;""&lt;&gt;"",ISNUMBER(G876)),IF(COUNTIFS($C$6:$C$1005,C876&amp;"",$G$6:$G$1005,"&gt;"&amp;G876)=0,1,0),"")</f>
        <v/>
      </c>
      <c r="N876" s="21">
        <f>IF(AND(C876&amp;""&lt;&gt;"",F876="حضر",ISNUMBER(A876)),IF(COUNTIFS($C$6:$C$1005,C876&amp;"",$F$6:$F$1005,"حضر",$A$6:$A$1005,"&gt;"&amp;A876)=0,1,0),"")</f>
        <v/>
      </c>
    </row>
    <row r="877">
      <c r="A877" s="13" t="n"/>
      <c r="B877" s="20" t="n"/>
      <c r="C877" s="5" t="n"/>
      <c r="D877" s="5" t="n"/>
      <c r="E877" s="15" t="n"/>
      <c r="F877" s="5" t="n"/>
      <c r="G877" s="13" t="n"/>
      <c r="H877" s="6">
        <f>IF(C877&amp;""="","",IFERROR(INDEX('المرضى'!$B$6:$B$205,MATCH(C877&amp;"",'المرضى'!$A$6:$A$205,0))&amp;"","كود غير موجود"))</f>
        <v/>
      </c>
      <c r="I877" s="18">
        <f>IF(D877&amp;""="","",IFERROR(INDEX('الأسعار'!$B$6:$B$25,MATCH(D877&amp;"",'الأسعار'!$A$6:$A$25,0)),"سعر غير موجود"))</f>
        <v/>
      </c>
      <c r="J877" s="18">
        <f>IF(A877&amp;""="","",IF(AND(F877="حضر",ISNUMBER(I877)),I877,0))</f>
        <v/>
      </c>
      <c r="K877" s="17">
        <f>IF(ISNUMBER(A877),IF(ISNUMBER(B877),HOUR(B877)*60+MINUTE(B877),0),"")</f>
        <v/>
      </c>
      <c r="L877" s="17">
        <f>IF(AND(ISNUMBER(A877),A877='الإعدادات'!$B$4),COUNTIFS($A$6:$A$1005,'الإعدادات'!$B$4,$K$6:$K$1005,"&lt;"&amp;K877)+COUNTIFS($A$6:A877,'الإعدادات'!$B$4,$K$6:K877,K877),"")</f>
        <v/>
      </c>
      <c r="M877" s="21">
        <f>IF(AND(C877&amp;""&lt;&gt;"",ISNUMBER(G877)),IF(COUNTIFS($C$6:$C$1005,C877&amp;"",$G$6:$G$1005,"&gt;"&amp;G877)=0,1,0),"")</f>
        <v/>
      </c>
      <c r="N877" s="21">
        <f>IF(AND(C877&amp;""&lt;&gt;"",F877="حضر",ISNUMBER(A877)),IF(COUNTIFS($C$6:$C$1005,C877&amp;"",$F$6:$F$1005,"حضر",$A$6:$A$1005,"&gt;"&amp;A877)=0,1,0),"")</f>
        <v/>
      </c>
    </row>
    <row r="878">
      <c r="A878" s="13" t="n"/>
      <c r="B878" s="20" t="n"/>
      <c r="C878" s="5" t="n"/>
      <c r="D878" s="5" t="n"/>
      <c r="E878" s="15" t="n"/>
      <c r="F878" s="5" t="n"/>
      <c r="G878" s="13" t="n"/>
      <c r="H878" s="6">
        <f>IF(C878&amp;""="","",IFERROR(INDEX('المرضى'!$B$6:$B$205,MATCH(C878&amp;"",'المرضى'!$A$6:$A$205,0))&amp;"","كود غير موجود"))</f>
        <v/>
      </c>
      <c r="I878" s="18">
        <f>IF(D878&amp;""="","",IFERROR(INDEX('الأسعار'!$B$6:$B$25,MATCH(D878&amp;"",'الأسعار'!$A$6:$A$25,0)),"سعر غير موجود"))</f>
        <v/>
      </c>
      <c r="J878" s="18">
        <f>IF(A878&amp;""="","",IF(AND(F878="حضر",ISNUMBER(I878)),I878,0))</f>
        <v/>
      </c>
      <c r="K878" s="17">
        <f>IF(ISNUMBER(A878),IF(ISNUMBER(B878),HOUR(B878)*60+MINUTE(B878),0),"")</f>
        <v/>
      </c>
      <c r="L878" s="17">
        <f>IF(AND(ISNUMBER(A878),A878='الإعدادات'!$B$4),COUNTIFS($A$6:$A$1005,'الإعدادات'!$B$4,$K$6:$K$1005,"&lt;"&amp;K878)+COUNTIFS($A$6:A878,'الإعدادات'!$B$4,$K$6:K878,K878),"")</f>
        <v/>
      </c>
      <c r="M878" s="21">
        <f>IF(AND(C878&amp;""&lt;&gt;"",ISNUMBER(G878)),IF(COUNTIFS($C$6:$C$1005,C878&amp;"",$G$6:$G$1005,"&gt;"&amp;G878)=0,1,0),"")</f>
        <v/>
      </c>
      <c r="N878" s="21">
        <f>IF(AND(C878&amp;""&lt;&gt;"",F878="حضر",ISNUMBER(A878)),IF(COUNTIFS($C$6:$C$1005,C878&amp;"",$F$6:$F$1005,"حضر",$A$6:$A$1005,"&gt;"&amp;A878)=0,1,0),"")</f>
        <v/>
      </c>
    </row>
    <row r="879">
      <c r="A879" s="13" t="n"/>
      <c r="B879" s="20" t="n"/>
      <c r="C879" s="5" t="n"/>
      <c r="D879" s="5" t="n"/>
      <c r="E879" s="15" t="n"/>
      <c r="F879" s="5" t="n"/>
      <c r="G879" s="13" t="n"/>
      <c r="H879" s="6">
        <f>IF(C879&amp;""="","",IFERROR(INDEX('المرضى'!$B$6:$B$205,MATCH(C879&amp;"",'المرضى'!$A$6:$A$205,0))&amp;"","كود غير موجود"))</f>
        <v/>
      </c>
      <c r="I879" s="18">
        <f>IF(D879&amp;""="","",IFERROR(INDEX('الأسعار'!$B$6:$B$25,MATCH(D879&amp;"",'الأسعار'!$A$6:$A$25,0)),"سعر غير موجود"))</f>
        <v/>
      </c>
      <c r="J879" s="18">
        <f>IF(A879&amp;""="","",IF(AND(F879="حضر",ISNUMBER(I879)),I879,0))</f>
        <v/>
      </c>
      <c r="K879" s="17">
        <f>IF(ISNUMBER(A879),IF(ISNUMBER(B879),HOUR(B879)*60+MINUTE(B879),0),"")</f>
        <v/>
      </c>
      <c r="L879" s="17">
        <f>IF(AND(ISNUMBER(A879),A879='الإعدادات'!$B$4),COUNTIFS($A$6:$A$1005,'الإعدادات'!$B$4,$K$6:$K$1005,"&lt;"&amp;K879)+COUNTIFS($A$6:A879,'الإعدادات'!$B$4,$K$6:K879,K879),"")</f>
        <v/>
      </c>
      <c r="M879" s="21">
        <f>IF(AND(C879&amp;""&lt;&gt;"",ISNUMBER(G879)),IF(COUNTIFS($C$6:$C$1005,C879&amp;"",$G$6:$G$1005,"&gt;"&amp;G879)=0,1,0),"")</f>
        <v/>
      </c>
      <c r="N879" s="21">
        <f>IF(AND(C879&amp;""&lt;&gt;"",F879="حضر",ISNUMBER(A879)),IF(COUNTIFS($C$6:$C$1005,C879&amp;"",$F$6:$F$1005,"حضر",$A$6:$A$1005,"&gt;"&amp;A879)=0,1,0),"")</f>
        <v/>
      </c>
    </row>
    <row r="880">
      <c r="A880" s="13" t="n"/>
      <c r="B880" s="20" t="n"/>
      <c r="C880" s="5" t="n"/>
      <c r="D880" s="5" t="n"/>
      <c r="E880" s="15" t="n"/>
      <c r="F880" s="5" t="n"/>
      <c r="G880" s="13" t="n"/>
      <c r="H880" s="6">
        <f>IF(C880&amp;""="","",IFERROR(INDEX('المرضى'!$B$6:$B$205,MATCH(C880&amp;"",'المرضى'!$A$6:$A$205,0))&amp;"","كود غير موجود"))</f>
        <v/>
      </c>
      <c r="I880" s="18">
        <f>IF(D880&amp;""="","",IFERROR(INDEX('الأسعار'!$B$6:$B$25,MATCH(D880&amp;"",'الأسعار'!$A$6:$A$25,0)),"سعر غير موجود"))</f>
        <v/>
      </c>
      <c r="J880" s="18">
        <f>IF(A880&amp;""="","",IF(AND(F880="حضر",ISNUMBER(I880)),I880,0))</f>
        <v/>
      </c>
      <c r="K880" s="17">
        <f>IF(ISNUMBER(A880),IF(ISNUMBER(B880),HOUR(B880)*60+MINUTE(B880),0),"")</f>
        <v/>
      </c>
      <c r="L880" s="17">
        <f>IF(AND(ISNUMBER(A880),A880='الإعدادات'!$B$4),COUNTIFS($A$6:$A$1005,'الإعدادات'!$B$4,$K$6:$K$1005,"&lt;"&amp;K880)+COUNTIFS($A$6:A880,'الإعدادات'!$B$4,$K$6:K880,K880),"")</f>
        <v/>
      </c>
      <c r="M880" s="21">
        <f>IF(AND(C880&amp;""&lt;&gt;"",ISNUMBER(G880)),IF(COUNTIFS($C$6:$C$1005,C880&amp;"",$G$6:$G$1005,"&gt;"&amp;G880)=0,1,0),"")</f>
        <v/>
      </c>
      <c r="N880" s="21">
        <f>IF(AND(C880&amp;""&lt;&gt;"",F880="حضر",ISNUMBER(A880)),IF(COUNTIFS($C$6:$C$1005,C880&amp;"",$F$6:$F$1005,"حضر",$A$6:$A$1005,"&gt;"&amp;A880)=0,1,0),"")</f>
        <v/>
      </c>
    </row>
    <row r="881">
      <c r="A881" s="13" t="n"/>
      <c r="B881" s="20" t="n"/>
      <c r="C881" s="5" t="n"/>
      <c r="D881" s="5" t="n"/>
      <c r="E881" s="15" t="n"/>
      <c r="F881" s="5" t="n"/>
      <c r="G881" s="13" t="n"/>
      <c r="H881" s="6">
        <f>IF(C881&amp;""="","",IFERROR(INDEX('المرضى'!$B$6:$B$205,MATCH(C881&amp;"",'المرضى'!$A$6:$A$205,0))&amp;"","كود غير موجود"))</f>
        <v/>
      </c>
      <c r="I881" s="18">
        <f>IF(D881&amp;""="","",IFERROR(INDEX('الأسعار'!$B$6:$B$25,MATCH(D881&amp;"",'الأسعار'!$A$6:$A$25,0)),"سعر غير موجود"))</f>
        <v/>
      </c>
      <c r="J881" s="18">
        <f>IF(A881&amp;""="","",IF(AND(F881="حضر",ISNUMBER(I881)),I881,0))</f>
        <v/>
      </c>
      <c r="K881" s="17">
        <f>IF(ISNUMBER(A881),IF(ISNUMBER(B881),HOUR(B881)*60+MINUTE(B881),0),"")</f>
        <v/>
      </c>
      <c r="L881" s="17">
        <f>IF(AND(ISNUMBER(A881),A881='الإعدادات'!$B$4),COUNTIFS($A$6:$A$1005,'الإعدادات'!$B$4,$K$6:$K$1005,"&lt;"&amp;K881)+COUNTIFS($A$6:A881,'الإعدادات'!$B$4,$K$6:K881,K881),"")</f>
        <v/>
      </c>
      <c r="M881" s="21">
        <f>IF(AND(C881&amp;""&lt;&gt;"",ISNUMBER(G881)),IF(COUNTIFS($C$6:$C$1005,C881&amp;"",$G$6:$G$1005,"&gt;"&amp;G881)=0,1,0),"")</f>
        <v/>
      </c>
      <c r="N881" s="21">
        <f>IF(AND(C881&amp;""&lt;&gt;"",F881="حضر",ISNUMBER(A881)),IF(COUNTIFS($C$6:$C$1005,C881&amp;"",$F$6:$F$1005,"حضر",$A$6:$A$1005,"&gt;"&amp;A881)=0,1,0),"")</f>
        <v/>
      </c>
    </row>
    <row r="882">
      <c r="A882" s="13" t="n"/>
      <c r="B882" s="20" t="n"/>
      <c r="C882" s="5" t="n"/>
      <c r="D882" s="5" t="n"/>
      <c r="E882" s="15" t="n"/>
      <c r="F882" s="5" t="n"/>
      <c r="G882" s="13" t="n"/>
      <c r="H882" s="6">
        <f>IF(C882&amp;""="","",IFERROR(INDEX('المرضى'!$B$6:$B$205,MATCH(C882&amp;"",'المرضى'!$A$6:$A$205,0))&amp;"","كود غير موجود"))</f>
        <v/>
      </c>
      <c r="I882" s="18">
        <f>IF(D882&amp;""="","",IFERROR(INDEX('الأسعار'!$B$6:$B$25,MATCH(D882&amp;"",'الأسعار'!$A$6:$A$25,0)),"سعر غير موجود"))</f>
        <v/>
      </c>
      <c r="J882" s="18">
        <f>IF(A882&amp;""="","",IF(AND(F882="حضر",ISNUMBER(I882)),I882,0))</f>
        <v/>
      </c>
      <c r="K882" s="17">
        <f>IF(ISNUMBER(A882),IF(ISNUMBER(B882),HOUR(B882)*60+MINUTE(B882),0),"")</f>
        <v/>
      </c>
      <c r="L882" s="17">
        <f>IF(AND(ISNUMBER(A882),A882='الإعدادات'!$B$4),COUNTIFS($A$6:$A$1005,'الإعدادات'!$B$4,$K$6:$K$1005,"&lt;"&amp;K882)+COUNTIFS($A$6:A882,'الإعدادات'!$B$4,$K$6:K882,K882),"")</f>
        <v/>
      </c>
      <c r="M882" s="21">
        <f>IF(AND(C882&amp;""&lt;&gt;"",ISNUMBER(G882)),IF(COUNTIFS($C$6:$C$1005,C882&amp;"",$G$6:$G$1005,"&gt;"&amp;G882)=0,1,0),"")</f>
        <v/>
      </c>
      <c r="N882" s="21">
        <f>IF(AND(C882&amp;""&lt;&gt;"",F882="حضر",ISNUMBER(A882)),IF(COUNTIFS($C$6:$C$1005,C882&amp;"",$F$6:$F$1005,"حضر",$A$6:$A$1005,"&gt;"&amp;A882)=0,1,0),"")</f>
        <v/>
      </c>
    </row>
    <row r="883">
      <c r="A883" s="13" t="n"/>
      <c r="B883" s="20" t="n"/>
      <c r="C883" s="5" t="n"/>
      <c r="D883" s="5" t="n"/>
      <c r="E883" s="15" t="n"/>
      <c r="F883" s="5" t="n"/>
      <c r="G883" s="13" t="n"/>
      <c r="H883" s="6">
        <f>IF(C883&amp;""="","",IFERROR(INDEX('المرضى'!$B$6:$B$205,MATCH(C883&amp;"",'المرضى'!$A$6:$A$205,0))&amp;"","كود غير موجود"))</f>
        <v/>
      </c>
      <c r="I883" s="18">
        <f>IF(D883&amp;""="","",IFERROR(INDEX('الأسعار'!$B$6:$B$25,MATCH(D883&amp;"",'الأسعار'!$A$6:$A$25,0)),"سعر غير موجود"))</f>
        <v/>
      </c>
      <c r="J883" s="18">
        <f>IF(A883&amp;""="","",IF(AND(F883="حضر",ISNUMBER(I883)),I883,0))</f>
        <v/>
      </c>
      <c r="K883" s="17">
        <f>IF(ISNUMBER(A883),IF(ISNUMBER(B883),HOUR(B883)*60+MINUTE(B883),0),"")</f>
        <v/>
      </c>
      <c r="L883" s="17">
        <f>IF(AND(ISNUMBER(A883),A883='الإعدادات'!$B$4),COUNTIFS($A$6:$A$1005,'الإعدادات'!$B$4,$K$6:$K$1005,"&lt;"&amp;K883)+COUNTIFS($A$6:A883,'الإعدادات'!$B$4,$K$6:K883,K883),"")</f>
        <v/>
      </c>
      <c r="M883" s="21">
        <f>IF(AND(C883&amp;""&lt;&gt;"",ISNUMBER(G883)),IF(COUNTIFS($C$6:$C$1005,C883&amp;"",$G$6:$G$1005,"&gt;"&amp;G883)=0,1,0),"")</f>
        <v/>
      </c>
      <c r="N883" s="21">
        <f>IF(AND(C883&amp;""&lt;&gt;"",F883="حضر",ISNUMBER(A883)),IF(COUNTIFS($C$6:$C$1005,C883&amp;"",$F$6:$F$1005,"حضر",$A$6:$A$1005,"&gt;"&amp;A883)=0,1,0),"")</f>
        <v/>
      </c>
    </row>
    <row r="884">
      <c r="A884" s="13" t="n"/>
      <c r="B884" s="20" t="n"/>
      <c r="C884" s="5" t="n"/>
      <c r="D884" s="5" t="n"/>
      <c r="E884" s="15" t="n"/>
      <c r="F884" s="5" t="n"/>
      <c r="G884" s="13" t="n"/>
      <c r="H884" s="6">
        <f>IF(C884&amp;""="","",IFERROR(INDEX('المرضى'!$B$6:$B$205,MATCH(C884&amp;"",'المرضى'!$A$6:$A$205,0))&amp;"","كود غير موجود"))</f>
        <v/>
      </c>
      <c r="I884" s="18">
        <f>IF(D884&amp;""="","",IFERROR(INDEX('الأسعار'!$B$6:$B$25,MATCH(D884&amp;"",'الأسعار'!$A$6:$A$25,0)),"سعر غير موجود"))</f>
        <v/>
      </c>
      <c r="J884" s="18">
        <f>IF(A884&amp;""="","",IF(AND(F884="حضر",ISNUMBER(I884)),I884,0))</f>
        <v/>
      </c>
      <c r="K884" s="17">
        <f>IF(ISNUMBER(A884),IF(ISNUMBER(B884),HOUR(B884)*60+MINUTE(B884),0),"")</f>
        <v/>
      </c>
      <c r="L884" s="17">
        <f>IF(AND(ISNUMBER(A884),A884='الإعدادات'!$B$4),COUNTIFS($A$6:$A$1005,'الإعدادات'!$B$4,$K$6:$K$1005,"&lt;"&amp;K884)+COUNTIFS($A$6:A884,'الإعدادات'!$B$4,$K$6:K884,K884),"")</f>
        <v/>
      </c>
      <c r="M884" s="21">
        <f>IF(AND(C884&amp;""&lt;&gt;"",ISNUMBER(G884)),IF(COUNTIFS($C$6:$C$1005,C884&amp;"",$G$6:$G$1005,"&gt;"&amp;G884)=0,1,0),"")</f>
        <v/>
      </c>
      <c r="N884" s="21">
        <f>IF(AND(C884&amp;""&lt;&gt;"",F884="حضر",ISNUMBER(A884)),IF(COUNTIFS($C$6:$C$1005,C884&amp;"",$F$6:$F$1005,"حضر",$A$6:$A$1005,"&gt;"&amp;A884)=0,1,0),"")</f>
        <v/>
      </c>
    </row>
    <row r="885">
      <c r="A885" s="13" t="n"/>
      <c r="B885" s="20" t="n"/>
      <c r="C885" s="5" t="n"/>
      <c r="D885" s="5" t="n"/>
      <c r="E885" s="15" t="n"/>
      <c r="F885" s="5" t="n"/>
      <c r="G885" s="13" t="n"/>
      <c r="H885" s="6">
        <f>IF(C885&amp;""="","",IFERROR(INDEX('المرضى'!$B$6:$B$205,MATCH(C885&amp;"",'المرضى'!$A$6:$A$205,0))&amp;"","كود غير موجود"))</f>
        <v/>
      </c>
      <c r="I885" s="18">
        <f>IF(D885&amp;""="","",IFERROR(INDEX('الأسعار'!$B$6:$B$25,MATCH(D885&amp;"",'الأسعار'!$A$6:$A$25,0)),"سعر غير موجود"))</f>
        <v/>
      </c>
      <c r="J885" s="18">
        <f>IF(A885&amp;""="","",IF(AND(F885="حضر",ISNUMBER(I885)),I885,0))</f>
        <v/>
      </c>
      <c r="K885" s="17">
        <f>IF(ISNUMBER(A885),IF(ISNUMBER(B885),HOUR(B885)*60+MINUTE(B885),0),"")</f>
        <v/>
      </c>
      <c r="L885" s="17">
        <f>IF(AND(ISNUMBER(A885),A885='الإعدادات'!$B$4),COUNTIFS($A$6:$A$1005,'الإعدادات'!$B$4,$K$6:$K$1005,"&lt;"&amp;K885)+COUNTIFS($A$6:A885,'الإعدادات'!$B$4,$K$6:K885,K885),"")</f>
        <v/>
      </c>
      <c r="M885" s="21">
        <f>IF(AND(C885&amp;""&lt;&gt;"",ISNUMBER(G885)),IF(COUNTIFS($C$6:$C$1005,C885&amp;"",$G$6:$G$1005,"&gt;"&amp;G885)=0,1,0),"")</f>
        <v/>
      </c>
      <c r="N885" s="21">
        <f>IF(AND(C885&amp;""&lt;&gt;"",F885="حضر",ISNUMBER(A885)),IF(COUNTIFS($C$6:$C$1005,C885&amp;"",$F$6:$F$1005,"حضر",$A$6:$A$1005,"&gt;"&amp;A885)=0,1,0),"")</f>
        <v/>
      </c>
    </row>
    <row r="886">
      <c r="A886" s="13" t="n"/>
      <c r="B886" s="20" t="n"/>
      <c r="C886" s="5" t="n"/>
      <c r="D886" s="5" t="n"/>
      <c r="E886" s="15" t="n"/>
      <c r="F886" s="5" t="n"/>
      <c r="G886" s="13" t="n"/>
      <c r="H886" s="6">
        <f>IF(C886&amp;""="","",IFERROR(INDEX('المرضى'!$B$6:$B$205,MATCH(C886&amp;"",'المرضى'!$A$6:$A$205,0))&amp;"","كود غير موجود"))</f>
        <v/>
      </c>
      <c r="I886" s="18">
        <f>IF(D886&amp;""="","",IFERROR(INDEX('الأسعار'!$B$6:$B$25,MATCH(D886&amp;"",'الأسعار'!$A$6:$A$25,0)),"سعر غير موجود"))</f>
        <v/>
      </c>
      <c r="J886" s="18">
        <f>IF(A886&amp;""="","",IF(AND(F886="حضر",ISNUMBER(I886)),I886,0))</f>
        <v/>
      </c>
      <c r="K886" s="17">
        <f>IF(ISNUMBER(A886),IF(ISNUMBER(B886),HOUR(B886)*60+MINUTE(B886),0),"")</f>
        <v/>
      </c>
      <c r="L886" s="17">
        <f>IF(AND(ISNUMBER(A886),A886='الإعدادات'!$B$4),COUNTIFS($A$6:$A$1005,'الإعدادات'!$B$4,$K$6:$K$1005,"&lt;"&amp;K886)+COUNTIFS($A$6:A886,'الإعدادات'!$B$4,$K$6:K886,K886),"")</f>
        <v/>
      </c>
      <c r="M886" s="21">
        <f>IF(AND(C886&amp;""&lt;&gt;"",ISNUMBER(G886)),IF(COUNTIFS($C$6:$C$1005,C886&amp;"",$G$6:$G$1005,"&gt;"&amp;G886)=0,1,0),"")</f>
        <v/>
      </c>
      <c r="N886" s="21">
        <f>IF(AND(C886&amp;""&lt;&gt;"",F886="حضر",ISNUMBER(A886)),IF(COUNTIFS($C$6:$C$1005,C886&amp;"",$F$6:$F$1005,"حضر",$A$6:$A$1005,"&gt;"&amp;A886)=0,1,0),"")</f>
        <v/>
      </c>
    </row>
    <row r="887">
      <c r="A887" s="13" t="n"/>
      <c r="B887" s="20" t="n"/>
      <c r="C887" s="5" t="n"/>
      <c r="D887" s="5" t="n"/>
      <c r="E887" s="15" t="n"/>
      <c r="F887" s="5" t="n"/>
      <c r="G887" s="13" t="n"/>
      <c r="H887" s="6">
        <f>IF(C887&amp;""="","",IFERROR(INDEX('المرضى'!$B$6:$B$205,MATCH(C887&amp;"",'المرضى'!$A$6:$A$205,0))&amp;"","كود غير موجود"))</f>
        <v/>
      </c>
      <c r="I887" s="18">
        <f>IF(D887&amp;""="","",IFERROR(INDEX('الأسعار'!$B$6:$B$25,MATCH(D887&amp;"",'الأسعار'!$A$6:$A$25,0)),"سعر غير موجود"))</f>
        <v/>
      </c>
      <c r="J887" s="18">
        <f>IF(A887&amp;""="","",IF(AND(F887="حضر",ISNUMBER(I887)),I887,0))</f>
        <v/>
      </c>
      <c r="K887" s="17">
        <f>IF(ISNUMBER(A887),IF(ISNUMBER(B887),HOUR(B887)*60+MINUTE(B887),0),"")</f>
        <v/>
      </c>
      <c r="L887" s="17">
        <f>IF(AND(ISNUMBER(A887),A887='الإعدادات'!$B$4),COUNTIFS($A$6:$A$1005,'الإعدادات'!$B$4,$K$6:$K$1005,"&lt;"&amp;K887)+COUNTIFS($A$6:A887,'الإعدادات'!$B$4,$K$6:K887,K887),"")</f>
        <v/>
      </c>
      <c r="M887" s="21">
        <f>IF(AND(C887&amp;""&lt;&gt;"",ISNUMBER(G887)),IF(COUNTIFS($C$6:$C$1005,C887&amp;"",$G$6:$G$1005,"&gt;"&amp;G887)=0,1,0),"")</f>
        <v/>
      </c>
      <c r="N887" s="21">
        <f>IF(AND(C887&amp;""&lt;&gt;"",F887="حضر",ISNUMBER(A887)),IF(COUNTIFS($C$6:$C$1005,C887&amp;"",$F$6:$F$1005,"حضر",$A$6:$A$1005,"&gt;"&amp;A887)=0,1,0),"")</f>
        <v/>
      </c>
    </row>
    <row r="888">
      <c r="A888" s="13" t="n"/>
      <c r="B888" s="20" t="n"/>
      <c r="C888" s="5" t="n"/>
      <c r="D888" s="5" t="n"/>
      <c r="E888" s="15" t="n"/>
      <c r="F888" s="5" t="n"/>
      <c r="G888" s="13" t="n"/>
      <c r="H888" s="6">
        <f>IF(C888&amp;""="","",IFERROR(INDEX('المرضى'!$B$6:$B$205,MATCH(C888&amp;"",'المرضى'!$A$6:$A$205,0))&amp;"","كود غير موجود"))</f>
        <v/>
      </c>
      <c r="I888" s="18">
        <f>IF(D888&amp;""="","",IFERROR(INDEX('الأسعار'!$B$6:$B$25,MATCH(D888&amp;"",'الأسعار'!$A$6:$A$25,0)),"سعر غير موجود"))</f>
        <v/>
      </c>
      <c r="J888" s="18">
        <f>IF(A888&amp;""="","",IF(AND(F888="حضر",ISNUMBER(I888)),I888,0))</f>
        <v/>
      </c>
      <c r="K888" s="17">
        <f>IF(ISNUMBER(A888),IF(ISNUMBER(B888),HOUR(B888)*60+MINUTE(B888),0),"")</f>
        <v/>
      </c>
      <c r="L888" s="17">
        <f>IF(AND(ISNUMBER(A888),A888='الإعدادات'!$B$4),COUNTIFS($A$6:$A$1005,'الإعدادات'!$B$4,$K$6:$K$1005,"&lt;"&amp;K888)+COUNTIFS($A$6:A888,'الإعدادات'!$B$4,$K$6:K888,K888),"")</f>
        <v/>
      </c>
      <c r="M888" s="21">
        <f>IF(AND(C888&amp;""&lt;&gt;"",ISNUMBER(G888)),IF(COUNTIFS($C$6:$C$1005,C888&amp;"",$G$6:$G$1005,"&gt;"&amp;G888)=0,1,0),"")</f>
        <v/>
      </c>
      <c r="N888" s="21">
        <f>IF(AND(C888&amp;""&lt;&gt;"",F888="حضر",ISNUMBER(A888)),IF(COUNTIFS($C$6:$C$1005,C888&amp;"",$F$6:$F$1005,"حضر",$A$6:$A$1005,"&gt;"&amp;A888)=0,1,0),"")</f>
        <v/>
      </c>
    </row>
    <row r="889">
      <c r="A889" s="13" t="n"/>
      <c r="B889" s="20" t="n"/>
      <c r="C889" s="5" t="n"/>
      <c r="D889" s="5" t="n"/>
      <c r="E889" s="15" t="n"/>
      <c r="F889" s="5" t="n"/>
      <c r="G889" s="13" t="n"/>
      <c r="H889" s="6">
        <f>IF(C889&amp;""="","",IFERROR(INDEX('المرضى'!$B$6:$B$205,MATCH(C889&amp;"",'المرضى'!$A$6:$A$205,0))&amp;"","كود غير موجود"))</f>
        <v/>
      </c>
      <c r="I889" s="18">
        <f>IF(D889&amp;""="","",IFERROR(INDEX('الأسعار'!$B$6:$B$25,MATCH(D889&amp;"",'الأسعار'!$A$6:$A$25,0)),"سعر غير موجود"))</f>
        <v/>
      </c>
      <c r="J889" s="18">
        <f>IF(A889&amp;""="","",IF(AND(F889="حضر",ISNUMBER(I889)),I889,0))</f>
        <v/>
      </c>
      <c r="K889" s="17">
        <f>IF(ISNUMBER(A889),IF(ISNUMBER(B889),HOUR(B889)*60+MINUTE(B889),0),"")</f>
        <v/>
      </c>
      <c r="L889" s="17">
        <f>IF(AND(ISNUMBER(A889),A889='الإعدادات'!$B$4),COUNTIFS($A$6:$A$1005,'الإعدادات'!$B$4,$K$6:$K$1005,"&lt;"&amp;K889)+COUNTIFS($A$6:A889,'الإعدادات'!$B$4,$K$6:K889,K889),"")</f>
        <v/>
      </c>
      <c r="M889" s="21">
        <f>IF(AND(C889&amp;""&lt;&gt;"",ISNUMBER(G889)),IF(COUNTIFS($C$6:$C$1005,C889&amp;"",$G$6:$G$1005,"&gt;"&amp;G889)=0,1,0),"")</f>
        <v/>
      </c>
      <c r="N889" s="21">
        <f>IF(AND(C889&amp;""&lt;&gt;"",F889="حضر",ISNUMBER(A889)),IF(COUNTIFS($C$6:$C$1005,C889&amp;"",$F$6:$F$1005,"حضر",$A$6:$A$1005,"&gt;"&amp;A889)=0,1,0),"")</f>
        <v/>
      </c>
    </row>
    <row r="890">
      <c r="A890" s="13" t="n"/>
      <c r="B890" s="20" t="n"/>
      <c r="C890" s="5" t="n"/>
      <c r="D890" s="5" t="n"/>
      <c r="E890" s="15" t="n"/>
      <c r="F890" s="5" t="n"/>
      <c r="G890" s="13" t="n"/>
      <c r="H890" s="6">
        <f>IF(C890&amp;""="","",IFERROR(INDEX('المرضى'!$B$6:$B$205,MATCH(C890&amp;"",'المرضى'!$A$6:$A$205,0))&amp;"","كود غير موجود"))</f>
        <v/>
      </c>
      <c r="I890" s="18">
        <f>IF(D890&amp;""="","",IFERROR(INDEX('الأسعار'!$B$6:$B$25,MATCH(D890&amp;"",'الأسعار'!$A$6:$A$25,0)),"سعر غير موجود"))</f>
        <v/>
      </c>
      <c r="J890" s="18">
        <f>IF(A890&amp;""="","",IF(AND(F890="حضر",ISNUMBER(I890)),I890,0))</f>
        <v/>
      </c>
      <c r="K890" s="17">
        <f>IF(ISNUMBER(A890),IF(ISNUMBER(B890),HOUR(B890)*60+MINUTE(B890),0),"")</f>
        <v/>
      </c>
      <c r="L890" s="17">
        <f>IF(AND(ISNUMBER(A890),A890='الإعدادات'!$B$4),COUNTIFS($A$6:$A$1005,'الإعدادات'!$B$4,$K$6:$K$1005,"&lt;"&amp;K890)+COUNTIFS($A$6:A890,'الإعدادات'!$B$4,$K$6:K890,K890),"")</f>
        <v/>
      </c>
      <c r="M890" s="21">
        <f>IF(AND(C890&amp;""&lt;&gt;"",ISNUMBER(G890)),IF(COUNTIFS($C$6:$C$1005,C890&amp;"",$G$6:$G$1005,"&gt;"&amp;G890)=0,1,0),"")</f>
        <v/>
      </c>
      <c r="N890" s="21">
        <f>IF(AND(C890&amp;""&lt;&gt;"",F890="حضر",ISNUMBER(A890)),IF(COUNTIFS($C$6:$C$1005,C890&amp;"",$F$6:$F$1005,"حضر",$A$6:$A$1005,"&gt;"&amp;A890)=0,1,0),"")</f>
        <v/>
      </c>
    </row>
    <row r="891">
      <c r="A891" s="13" t="n"/>
      <c r="B891" s="20" t="n"/>
      <c r="C891" s="5" t="n"/>
      <c r="D891" s="5" t="n"/>
      <c r="E891" s="15" t="n"/>
      <c r="F891" s="5" t="n"/>
      <c r="G891" s="13" t="n"/>
      <c r="H891" s="6">
        <f>IF(C891&amp;""="","",IFERROR(INDEX('المرضى'!$B$6:$B$205,MATCH(C891&amp;"",'المرضى'!$A$6:$A$205,0))&amp;"","كود غير موجود"))</f>
        <v/>
      </c>
      <c r="I891" s="18">
        <f>IF(D891&amp;""="","",IFERROR(INDEX('الأسعار'!$B$6:$B$25,MATCH(D891&amp;"",'الأسعار'!$A$6:$A$25,0)),"سعر غير موجود"))</f>
        <v/>
      </c>
      <c r="J891" s="18">
        <f>IF(A891&amp;""="","",IF(AND(F891="حضر",ISNUMBER(I891)),I891,0))</f>
        <v/>
      </c>
      <c r="K891" s="17">
        <f>IF(ISNUMBER(A891),IF(ISNUMBER(B891),HOUR(B891)*60+MINUTE(B891),0),"")</f>
        <v/>
      </c>
      <c r="L891" s="17">
        <f>IF(AND(ISNUMBER(A891),A891='الإعدادات'!$B$4),COUNTIFS($A$6:$A$1005,'الإعدادات'!$B$4,$K$6:$K$1005,"&lt;"&amp;K891)+COUNTIFS($A$6:A891,'الإعدادات'!$B$4,$K$6:K891,K891),"")</f>
        <v/>
      </c>
      <c r="M891" s="21">
        <f>IF(AND(C891&amp;""&lt;&gt;"",ISNUMBER(G891)),IF(COUNTIFS($C$6:$C$1005,C891&amp;"",$G$6:$G$1005,"&gt;"&amp;G891)=0,1,0),"")</f>
        <v/>
      </c>
      <c r="N891" s="21">
        <f>IF(AND(C891&amp;""&lt;&gt;"",F891="حضر",ISNUMBER(A891)),IF(COUNTIFS($C$6:$C$1005,C891&amp;"",$F$6:$F$1005,"حضر",$A$6:$A$1005,"&gt;"&amp;A891)=0,1,0),"")</f>
        <v/>
      </c>
    </row>
    <row r="892">
      <c r="A892" s="13" t="n"/>
      <c r="B892" s="20" t="n"/>
      <c r="C892" s="5" t="n"/>
      <c r="D892" s="5" t="n"/>
      <c r="E892" s="15" t="n"/>
      <c r="F892" s="5" t="n"/>
      <c r="G892" s="13" t="n"/>
      <c r="H892" s="6">
        <f>IF(C892&amp;""="","",IFERROR(INDEX('المرضى'!$B$6:$B$205,MATCH(C892&amp;"",'المرضى'!$A$6:$A$205,0))&amp;"","كود غير موجود"))</f>
        <v/>
      </c>
      <c r="I892" s="18">
        <f>IF(D892&amp;""="","",IFERROR(INDEX('الأسعار'!$B$6:$B$25,MATCH(D892&amp;"",'الأسعار'!$A$6:$A$25,0)),"سعر غير موجود"))</f>
        <v/>
      </c>
      <c r="J892" s="18">
        <f>IF(A892&amp;""="","",IF(AND(F892="حضر",ISNUMBER(I892)),I892,0))</f>
        <v/>
      </c>
      <c r="K892" s="17">
        <f>IF(ISNUMBER(A892),IF(ISNUMBER(B892),HOUR(B892)*60+MINUTE(B892),0),"")</f>
        <v/>
      </c>
      <c r="L892" s="17">
        <f>IF(AND(ISNUMBER(A892),A892='الإعدادات'!$B$4),COUNTIFS($A$6:$A$1005,'الإعدادات'!$B$4,$K$6:$K$1005,"&lt;"&amp;K892)+COUNTIFS($A$6:A892,'الإعدادات'!$B$4,$K$6:K892,K892),"")</f>
        <v/>
      </c>
      <c r="M892" s="21">
        <f>IF(AND(C892&amp;""&lt;&gt;"",ISNUMBER(G892)),IF(COUNTIFS($C$6:$C$1005,C892&amp;"",$G$6:$G$1005,"&gt;"&amp;G892)=0,1,0),"")</f>
        <v/>
      </c>
      <c r="N892" s="21">
        <f>IF(AND(C892&amp;""&lt;&gt;"",F892="حضر",ISNUMBER(A892)),IF(COUNTIFS($C$6:$C$1005,C892&amp;"",$F$6:$F$1005,"حضر",$A$6:$A$1005,"&gt;"&amp;A892)=0,1,0),"")</f>
        <v/>
      </c>
    </row>
    <row r="893">
      <c r="A893" s="13" t="n"/>
      <c r="B893" s="20" t="n"/>
      <c r="C893" s="5" t="n"/>
      <c r="D893" s="5" t="n"/>
      <c r="E893" s="15" t="n"/>
      <c r="F893" s="5" t="n"/>
      <c r="G893" s="13" t="n"/>
      <c r="H893" s="6">
        <f>IF(C893&amp;""="","",IFERROR(INDEX('المرضى'!$B$6:$B$205,MATCH(C893&amp;"",'المرضى'!$A$6:$A$205,0))&amp;"","كود غير موجود"))</f>
        <v/>
      </c>
      <c r="I893" s="18">
        <f>IF(D893&amp;""="","",IFERROR(INDEX('الأسعار'!$B$6:$B$25,MATCH(D893&amp;"",'الأسعار'!$A$6:$A$25,0)),"سعر غير موجود"))</f>
        <v/>
      </c>
      <c r="J893" s="18">
        <f>IF(A893&amp;""="","",IF(AND(F893="حضر",ISNUMBER(I893)),I893,0))</f>
        <v/>
      </c>
      <c r="K893" s="17">
        <f>IF(ISNUMBER(A893),IF(ISNUMBER(B893),HOUR(B893)*60+MINUTE(B893),0),"")</f>
        <v/>
      </c>
      <c r="L893" s="17">
        <f>IF(AND(ISNUMBER(A893),A893='الإعدادات'!$B$4),COUNTIFS($A$6:$A$1005,'الإعدادات'!$B$4,$K$6:$K$1005,"&lt;"&amp;K893)+COUNTIFS($A$6:A893,'الإعدادات'!$B$4,$K$6:K893,K893),"")</f>
        <v/>
      </c>
      <c r="M893" s="21">
        <f>IF(AND(C893&amp;""&lt;&gt;"",ISNUMBER(G893)),IF(COUNTIFS($C$6:$C$1005,C893&amp;"",$G$6:$G$1005,"&gt;"&amp;G893)=0,1,0),"")</f>
        <v/>
      </c>
      <c r="N893" s="21">
        <f>IF(AND(C893&amp;""&lt;&gt;"",F893="حضر",ISNUMBER(A893)),IF(COUNTIFS($C$6:$C$1005,C893&amp;"",$F$6:$F$1005,"حضر",$A$6:$A$1005,"&gt;"&amp;A893)=0,1,0),"")</f>
        <v/>
      </c>
    </row>
    <row r="894">
      <c r="A894" s="13" t="n"/>
      <c r="B894" s="20" t="n"/>
      <c r="C894" s="5" t="n"/>
      <c r="D894" s="5" t="n"/>
      <c r="E894" s="15" t="n"/>
      <c r="F894" s="5" t="n"/>
      <c r="G894" s="13" t="n"/>
      <c r="H894" s="6">
        <f>IF(C894&amp;""="","",IFERROR(INDEX('المرضى'!$B$6:$B$205,MATCH(C894&amp;"",'المرضى'!$A$6:$A$205,0))&amp;"","كود غير موجود"))</f>
        <v/>
      </c>
      <c r="I894" s="18">
        <f>IF(D894&amp;""="","",IFERROR(INDEX('الأسعار'!$B$6:$B$25,MATCH(D894&amp;"",'الأسعار'!$A$6:$A$25,0)),"سعر غير موجود"))</f>
        <v/>
      </c>
      <c r="J894" s="18">
        <f>IF(A894&amp;""="","",IF(AND(F894="حضر",ISNUMBER(I894)),I894,0))</f>
        <v/>
      </c>
      <c r="K894" s="17">
        <f>IF(ISNUMBER(A894),IF(ISNUMBER(B894),HOUR(B894)*60+MINUTE(B894),0),"")</f>
        <v/>
      </c>
      <c r="L894" s="17">
        <f>IF(AND(ISNUMBER(A894),A894='الإعدادات'!$B$4),COUNTIFS($A$6:$A$1005,'الإعدادات'!$B$4,$K$6:$K$1005,"&lt;"&amp;K894)+COUNTIFS($A$6:A894,'الإعدادات'!$B$4,$K$6:K894,K894),"")</f>
        <v/>
      </c>
      <c r="M894" s="21">
        <f>IF(AND(C894&amp;""&lt;&gt;"",ISNUMBER(G894)),IF(COUNTIFS($C$6:$C$1005,C894&amp;"",$G$6:$G$1005,"&gt;"&amp;G894)=0,1,0),"")</f>
        <v/>
      </c>
      <c r="N894" s="21">
        <f>IF(AND(C894&amp;""&lt;&gt;"",F894="حضر",ISNUMBER(A894)),IF(COUNTIFS($C$6:$C$1005,C894&amp;"",$F$6:$F$1005,"حضر",$A$6:$A$1005,"&gt;"&amp;A894)=0,1,0),"")</f>
        <v/>
      </c>
    </row>
    <row r="895">
      <c r="A895" s="13" t="n"/>
      <c r="B895" s="20" t="n"/>
      <c r="C895" s="5" t="n"/>
      <c r="D895" s="5" t="n"/>
      <c r="E895" s="15" t="n"/>
      <c r="F895" s="5" t="n"/>
      <c r="G895" s="13" t="n"/>
      <c r="H895" s="6">
        <f>IF(C895&amp;""="","",IFERROR(INDEX('المرضى'!$B$6:$B$205,MATCH(C895&amp;"",'المرضى'!$A$6:$A$205,0))&amp;"","كود غير موجود"))</f>
        <v/>
      </c>
      <c r="I895" s="18">
        <f>IF(D895&amp;""="","",IFERROR(INDEX('الأسعار'!$B$6:$B$25,MATCH(D895&amp;"",'الأسعار'!$A$6:$A$25,0)),"سعر غير موجود"))</f>
        <v/>
      </c>
      <c r="J895" s="18">
        <f>IF(A895&amp;""="","",IF(AND(F895="حضر",ISNUMBER(I895)),I895,0))</f>
        <v/>
      </c>
      <c r="K895" s="17">
        <f>IF(ISNUMBER(A895),IF(ISNUMBER(B895),HOUR(B895)*60+MINUTE(B895),0),"")</f>
        <v/>
      </c>
      <c r="L895" s="17">
        <f>IF(AND(ISNUMBER(A895),A895='الإعدادات'!$B$4),COUNTIFS($A$6:$A$1005,'الإعدادات'!$B$4,$K$6:$K$1005,"&lt;"&amp;K895)+COUNTIFS($A$6:A895,'الإعدادات'!$B$4,$K$6:K895,K895),"")</f>
        <v/>
      </c>
      <c r="M895" s="21">
        <f>IF(AND(C895&amp;""&lt;&gt;"",ISNUMBER(G895)),IF(COUNTIFS($C$6:$C$1005,C895&amp;"",$G$6:$G$1005,"&gt;"&amp;G895)=0,1,0),"")</f>
        <v/>
      </c>
      <c r="N895" s="21">
        <f>IF(AND(C895&amp;""&lt;&gt;"",F895="حضر",ISNUMBER(A895)),IF(COUNTIFS($C$6:$C$1005,C895&amp;"",$F$6:$F$1005,"حضر",$A$6:$A$1005,"&gt;"&amp;A895)=0,1,0),"")</f>
        <v/>
      </c>
    </row>
    <row r="896">
      <c r="A896" s="13" t="n"/>
      <c r="B896" s="20" t="n"/>
      <c r="C896" s="5" t="n"/>
      <c r="D896" s="5" t="n"/>
      <c r="E896" s="15" t="n"/>
      <c r="F896" s="5" t="n"/>
      <c r="G896" s="13" t="n"/>
      <c r="H896" s="6">
        <f>IF(C896&amp;""="","",IFERROR(INDEX('المرضى'!$B$6:$B$205,MATCH(C896&amp;"",'المرضى'!$A$6:$A$205,0))&amp;"","كود غير موجود"))</f>
        <v/>
      </c>
      <c r="I896" s="18">
        <f>IF(D896&amp;""="","",IFERROR(INDEX('الأسعار'!$B$6:$B$25,MATCH(D896&amp;"",'الأسعار'!$A$6:$A$25,0)),"سعر غير موجود"))</f>
        <v/>
      </c>
      <c r="J896" s="18">
        <f>IF(A896&amp;""="","",IF(AND(F896="حضر",ISNUMBER(I896)),I896,0))</f>
        <v/>
      </c>
      <c r="K896" s="17">
        <f>IF(ISNUMBER(A896),IF(ISNUMBER(B896),HOUR(B896)*60+MINUTE(B896),0),"")</f>
        <v/>
      </c>
      <c r="L896" s="17">
        <f>IF(AND(ISNUMBER(A896),A896='الإعدادات'!$B$4),COUNTIFS($A$6:$A$1005,'الإعدادات'!$B$4,$K$6:$K$1005,"&lt;"&amp;K896)+COUNTIFS($A$6:A896,'الإعدادات'!$B$4,$K$6:K896,K896),"")</f>
        <v/>
      </c>
      <c r="M896" s="21">
        <f>IF(AND(C896&amp;""&lt;&gt;"",ISNUMBER(G896)),IF(COUNTIFS($C$6:$C$1005,C896&amp;"",$G$6:$G$1005,"&gt;"&amp;G896)=0,1,0),"")</f>
        <v/>
      </c>
      <c r="N896" s="21">
        <f>IF(AND(C896&amp;""&lt;&gt;"",F896="حضر",ISNUMBER(A896)),IF(COUNTIFS($C$6:$C$1005,C896&amp;"",$F$6:$F$1005,"حضر",$A$6:$A$1005,"&gt;"&amp;A896)=0,1,0),"")</f>
        <v/>
      </c>
    </row>
    <row r="897">
      <c r="A897" s="13" t="n"/>
      <c r="B897" s="20" t="n"/>
      <c r="C897" s="5" t="n"/>
      <c r="D897" s="5" t="n"/>
      <c r="E897" s="15" t="n"/>
      <c r="F897" s="5" t="n"/>
      <c r="G897" s="13" t="n"/>
      <c r="H897" s="6">
        <f>IF(C897&amp;""="","",IFERROR(INDEX('المرضى'!$B$6:$B$205,MATCH(C897&amp;"",'المرضى'!$A$6:$A$205,0))&amp;"","كود غير موجود"))</f>
        <v/>
      </c>
      <c r="I897" s="18">
        <f>IF(D897&amp;""="","",IFERROR(INDEX('الأسعار'!$B$6:$B$25,MATCH(D897&amp;"",'الأسعار'!$A$6:$A$25,0)),"سعر غير موجود"))</f>
        <v/>
      </c>
      <c r="J897" s="18">
        <f>IF(A897&amp;""="","",IF(AND(F897="حضر",ISNUMBER(I897)),I897,0))</f>
        <v/>
      </c>
      <c r="K897" s="17">
        <f>IF(ISNUMBER(A897),IF(ISNUMBER(B897),HOUR(B897)*60+MINUTE(B897),0),"")</f>
        <v/>
      </c>
      <c r="L897" s="17">
        <f>IF(AND(ISNUMBER(A897),A897='الإعدادات'!$B$4),COUNTIFS($A$6:$A$1005,'الإعدادات'!$B$4,$K$6:$K$1005,"&lt;"&amp;K897)+COUNTIFS($A$6:A897,'الإعدادات'!$B$4,$K$6:K897,K897),"")</f>
        <v/>
      </c>
      <c r="M897" s="21">
        <f>IF(AND(C897&amp;""&lt;&gt;"",ISNUMBER(G897)),IF(COUNTIFS($C$6:$C$1005,C897&amp;"",$G$6:$G$1005,"&gt;"&amp;G897)=0,1,0),"")</f>
        <v/>
      </c>
      <c r="N897" s="21">
        <f>IF(AND(C897&amp;""&lt;&gt;"",F897="حضر",ISNUMBER(A897)),IF(COUNTIFS($C$6:$C$1005,C897&amp;"",$F$6:$F$1005,"حضر",$A$6:$A$1005,"&gt;"&amp;A897)=0,1,0),"")</f>
        <v/>
      </c>
    </row>
    <row r="898">
      <c r="A898" s="13" t="n"/>
      <c r="B898" s="20" t="n"/>
      <c r="C898" s="5" t="n"/>
      <c r="D898" s="5" t="n"/>
      <c r="E898" s="15" t="n"/>
      <c r="F898" s="5" t="n"/>
      <c r="G898" s="13" t="n"/>
      <c r="H898" s="6">
        <f>IF(C898&amp;""="","",IFERROR(INDEX('المرضى'!$B$6:$B$205,MATCH(C898&amp;"",'المرضى'!$A$6:$A$205,0))&amp;"","كود غير موجود"))</f>
        <v/>
      </c>
      <c r="I898" s="18">
        <f>IF(D898&amp;""="","",IFERROR(INDEX('الأسعار'!$B$6:$B$25,MATCH(D898&amp;"",'الأسعار'!$A$6:$A$25,0)),"سعر غير موجود"))</f>
        <v/>
      </c>
      <c r="J898" s="18">
        <f>IF(A898&amp;""="","",IF(AND(F898="حضر",ISNUMBER(I898)),I898,0))</f>
        <v/>
      </c>
      <c r="K898" s="17">
        <f>IF(ISNUMBER(A898),IF(ISNUMBER(B898),HOUR(B898)*60+MINUTE(B898),0),"")</f>
        <v/>
      </c>
      <c r="L898" s="17">
        <f>IF(AND(ISNUMBER(A898),A898='الإعدادات'!$B$4),COUNTIFS($A$6:$A$1005,'الإعدادات'!$B$4,$K$6:$K$1005,"&lt;"&amp;K898)+COUNTIFS($A$6:A898,'الإعدادات'!$B$4,$K$6:K898,K898),"")</f>
        <v/>
      </c>
      <c r="M898" s="21">
        <f>IF(AND(C898&amp;""&lt;&gt;"",ISNUMBER(G898)),IF(COUNTIFS($C$6:$C$1005,C898&amp;"",$G$6:$G$1005,"&gt;"&amp;G898)=0,1,0),"")</f>
        <v/>
      </c>
      <c r="N898" s="21">
        <f>IF(AND(C898&amp;""&lt;&gt;"",F898="حضر",ISNUMBER(A898)),IF(COUNTIFS($C$6:$C$1005,C898&amp;"",$F$6:$F$1005,"حضر",$A$6:$A$1005,"&gt;"&amp;A898)=0,1,0),"")</f>
        <v/>
      </c>
    </row>
    <row r="899">
      <c r="A899" s="13" t="n"/>
      <c r="B899" s="20" t="n"/>
      <c r="C899" s="5" t="n"/>
      <c r="D899" s="5" t="n"/>
      <c r="E899" s="15" t="n"/>
      <c r="F899" s="5" t="n"/>
      <c r="G899" s="13" t="n"/>
      <c r="H899" s="6">
        <f>IF(C899&amp;""="","",IFERROR(INDEX('المرضى'!$B$6:$B$205,MATCH(C899&amp;"",'المرضى'!$A$6:$A$205,0))&amp;"","كود غير موجود"))</f>
        <v/>
      </c>
      <c r="I899" s="18">
        <f>IF(D899&amp;""="","",IFERROR(INDEX('الأسعار'!$B$6:$B$25,MATCH(D899&amp;"",'الأسعار'!$A$6:$A$25,0)),"سعر غير موجود"))</f>
        <v/>
      </c>
      <c r="J899" s="18">
        <f>IF(A899&amp;""="","",IF(AND(F899="حضر",ISNUMBER(I899)),I899,0))</f>
        <v/>
      </c>
      <c r="K899" s="17">
        <f>IF(ISNUMBER(A899),IF(ISNUMBER(B899),HOUR(B899)*60+MINUTE(B899),0),"")</f>
        <v/>
      </c>
      <c r="L899" s="17">
        <f>IF(AND(ISNUMBER(A899),A899='الإعدادات'!$B$4),COUNTIFS($A$6:$A$1005,'الإعدادات'!$B$4,$K$6:$K$1005,"&lt;"&amp;K899)+COUNTIFS($A$6:A899,'الإعدادات'!$B$4,$K$6:K899,K899),"")</f>
        <v/>
      </c>
      <c r="M899" s="21">
        <f>IF(AND(C899&amp;""&lt;&gt;"",ISNUMBER(G899)),IF(COUNTIFS($C$6:$C$1005,C899&amp;"",$G$6:$G$1005,"&gt;"&amp;G899)=0,1,0),"")</f>
        <v/>
      </c>
      <c r="N899" s="21">
        <f>IF(AND(C899&amp;""&lt;&gt;"",F899="حضر",ISNUMBER(A899)),IF(COUNTIFS($C$6:$C$1005,C899&amp;"",$F$6:$F$1005,"حضر",$A$6:$A$1005,"&gt;"&amp;A899)=0,1,0),"")</f>
        <v/>
      </c>
    </row>
    <row r="900">
      <c r="A900" s="13" t="n"/>
      <c r="B900" s="20" t="n"/>
      <c r="C900" s="5" t="n"/>
      <c r="D900" s="5" t="n"/>
      <c r="E900" s="15" t="n"/>
      <c r="F900" s="5" t="n"/>
      <c r="G900" s="13" t="n"/>
      <c r="H900" s="6">
        <f>IF(C900&amp;""="","",IFERROR(INDEX('المرضى'!$B$6:$B$205,MATCH(C900&amp;"",'المرضى'!$A$6:$A$205,0))&amp;"","كود غير موجود"))</f>
        <v/>
      </c>
      <c r="I900" s="18">
        <f>IF(D900&amp;""="","",IFERROR(INDEX('الأسعار'!$B$6:$B$25,MATCH(D900&amp;"",'الأسعار'!$A$6:$A$25,0)),"سعر غير موجود"))</f>
        <v/>
      </c>
      <c r="J900" s="18">
        <f>IF(A900&amp;""="","",IF(AND(F900="حضر",ISNUMBER(I900)),I900,0))</f>
        <v/>
      </c>
      <c r="K900" s="17">
        <f>IF(ISNUMBER(A900),IF(ISNUMBER(B900),HOUR(B900)*60+MINUTE(B900),0),"")</f>
        <v/>
      </c>
      <c r="L900" s="17">
        <f>IF(AND(ISNUMBER(A900),A900='الإعدادات'!$B$4),COUNTIFS($A$6:$A$1005,'الإعدادات'!$B$4,$K$6:$K$1005,"&lt;"&amp;K900)+COUNTIFS($A$6:A900,'الإعدادات'!$B$4,$K$6:K900,K900),"")</f>
        <v/>
      </c>
      <c r="M900" s="21">
        <f>IF(AND(C900&amp;""&lt;&gt;"",ISNUMBER(G900)),IF(COUNTIFS($C$6:$C$1005,C900&amp;"",$G$6:$G$1005,"&gt;"&amp;G900)=0,1,0),"")</f>
        <v/>
      </c>
      <c r="N900" s="21">
        <f>IF(AND(C900&amp;""&lt;&gt;"",F900="حضر",ISNUMBER(A900)),IF(COUNTIFS($C$6:$C$1005,C900&amp;"",$F$6:$F$1005,"حضر",$A$6:$A$1005,"&gt;"&amp;A900)=0,1,0),"")</f>
        <v/>
      </c>
    </row>
    <row r="901">
      <c r="A901" s="13" t="n"/>
      <c r="B901" s="20" t="n"/>
      <c r="C901" s="5" t="n"/>
      <c r="D901" s="5" t="n"/>
      <c r="E901" s="15" t="n"/>
      <c r="F901" s="5" t="n"/>
      <c r="G901" s="13" t="n"/>
      <c r="H901" s="6">
        <f>IF(C901&amp;""="","",IFERROR(INDEX('المرضى'!$B$6:$B$205,MATCH(C901&amp;"",'المرضى'!$A$6:$A$205,0))&amp;"","كود غير موجود"))</f>
        <v/>
      </c>
      <c r="I901" s="18">
        <f>IF(D901&amp;""="","",IFERROR(INDEX('الأسعار'!$B$6:$B$25,MATCH(D901&amp;"",'الأسعار'!$A$6:$A$25,0)),"سعر غير موجود"))</f>
        <v/>
      </c>
      <c r="J901" s="18">
        <f>IF(A901&amp;""="","",IF(AND(F901="حضر",ISNUMBER(I901)),I901,0))</f>
        <v/>
      </c>
      <c r="K901" s="17">
        <f>IF(ISNUMBER(A901),IF(ISNUMBER(B901),HOUR(B901)*60+MINUTE(B901),0),"")</f>
        <v/>
      </c>
      <c r="L901" s="17">
        <f>IF(AND(ISNUMBER(A901),A901='الإعدادات'!$B$4),COUNTIFS($A$6:$A$1005,'الإعدادات'!$B$4,$K$6:$K$1005,"&lt;"&amp;K901)+COUNTIFS($A$6:A901,'الإعدادات'!$B$4,$K$6:K901,K901),"")</f>
        <v/>
      </c>
      <c r="M901" s="21">
        <f>IF(AND(C901&amp;""&lt;&gt;"",ISNUMBER(G901)),IF(COUNTIFS($C$6:$C$1005,C901&amp;"",$G$6:$G$1005,"&gt;"&amp;G901)=0,1,0),"")</f>
        <v/>
      </c>
      <c r="N901" s="21">
        <f>IF(AND(C901&amp;""&lt;&gt;"",F901="حضر",ISNUMBER(A901)),IF(COUNTIFS($C$6:$C$1005,C901&amp;"",$F$6:$F$1005,"حضر",$A$6:$A$1005,"&gt;"&amp;A901)=0,1,0),"")</f>
        <v/>
      </c>
    </row>
    <row r="902">
      <c r="A902" s="13" t="n"/>
      <c r="B902" s="20" t="n"/>
      <c r="C902" s="5" t="n"/>
      <c r="D902" s="5" t="n"/>
      <c r="E902" s="15" t="n"/>
      <c r="F902" s="5" t="n"/>
      <c r="G902" s="13" t="n"/>
      <c r="H902" s="6">
        <f>IF(C902&amp;""="","",IFERROR(INDEX('المرضى'!$B$6:$B$205,MATCH(C902&amp;"",'المرضى'!$A$6:$A$205,0))&amp;"","كود غير موجود"))</f>
        <v/>
      </c>
      <c r="I902" s="18">
        <f>IF(D902&amp;""="","",IFERROR(INDEX('الأسعار'!$B$6:$B$25,MATCH(D902&amp;"",'الأسعار'!$A$6:$A$25,0)),"سعر غير موجود"))</f>
        <v/>
      </c>
      <c r="J902" s="18">
        <f>IF(A902&amp;""="","",IF(AND(F902="حضر",ISNUMBER(I902)),I902,0))</f>
        <v/>
      </c>
      <c r="K902" s="17">
        <f>IF(ISNUMBER(A902),IF(ISNUMBER(B902),HOUR(B902)*60+MINUTE(B902),0),"")</f>
        <v/>
      </c>
      <c r="L902" s="17">
        <f>IF(AND(ISNUMBER(A902),A902='الإعدادات'!$B$4),COUNTIFS($A$6:$A$1005,'الإعدادات'!$B$4,$K$6:$K$1005,"&lt;"&amp;K902)+COUNTIFS($A$6:A902,'الإعدادات'!$B$4,$K$6:K902,K902),"")</f>
        <v/>
      </c>
      <c r="M902" s="21">
        <f>IF(AND(C902&amp;""&lt;&gt;"",ISNUMBER(G902)),IF(COUNTIFS($C$6:$C$1005,C902&amp;"",$G$6:$G$1005,"&gt;"&amp;G902)=0,1,0),"")</f>
        <v/>
      </c>
      <c r="N902" s="21">
        <f>IF(AND(C902&amp;""&lt;&gt;"",F902="حضر",ISNUMBER(A902)),IF(COUNTIFS($C$6:$C$1005,C902&amp;"",$F$6:$F$1005,"حضر",$A$6:$A$1005,"&gt;"&amp;A902)=0,1,0),"")</f>
        <v/>
      </c>
    </row>
    <row r="903">
      <c r="A903" s="13" t="n"/>
      <c r="B903" s="20" t="n"/>
      <c r="C903" s="5" t="n"/>
      <c r="D903" s="5" t="n"/>
      <c r="E903" s="15" t="n"/>
      <c r="F903" s="5" t="n"/>
      <c r="G903" s="13" t="n"/>
      <c r="H903" s="6">
        <f>IF(C903&amp;""="","",IFERROR(INDEX('المرضى'!$B$6:$B$205,MATCH(C903&amp;"",'المرضى'!$A$6:$A$205,0))&amp;"","كود غير موجود"))</f>
        <v/>
      </c>
      <c r="I903" s="18">
        <f>IF(D903&amp;""="","",IFERROR(INDEX('الأسعار'!$B$6:$B$25,MATCH(D903&amp;"",'الأسعار'!$A$6:$A$25,0)),"سعر غير موجود"))</f>
        <v/>
      </c>
      <c r="J903" s="18">
        <f>IF(A903&amp;""="","",IF(AND(F903="حضر",ISNUMBER(I903)),I903,0))</f>
        <v/>
      </c>
      <c r="K903" s="17">
        <f>IF(ISNUMBER(A903),IF(ISNUMBER(B903),HOUR(B903)*60+MINUTE(B903),0),"")</f>
        <v/>
      </c>
      <c r="L903" s="17">
        <f>IF(AND(ISNUMBER(A903),A903='الإعدادات'!$B$4),COUNTIFS($A$6:$A$1005,'الإعدادات'!$B$4,$K$6:$K$1005,"&lt;"&amp;K903)+COUNTIFS($A$6:A903,'الإعدادات'!$B$4,$K$6:K903,K903),"")</f>
        <v/>
      </c>
      <c r="M903" s="21">
        <f>IF(AND(C903&amp;""&lt;&gt;"",ISNUMBER(G903)),IF(COUNTIFS($C$6:$C$1005,C903&amp;"",$G$6:$G$1005,"&gt;"&amp;G903)=0,1,0),"")</f>
        <v/>
      </c>
      <c r="N903" s="21">
        <f>IF(AND(C903&amp;""&lt;&gt;"",F903="حضر",ISNUMBER(A903)),IF(COUNTIFS($C$6:$C$1005,C903&amp;"",$F$6:$F$1005,"حضر",$A$6:$A$1005,"&gt;"&amp;A903)=0,1,0),"")</f>
        <v/>
      </c>
    </row>
    <row r="904">
      <c r="A904" s="13" t="n"/>
      <c r="B904" s="20" t="n"/>
      <c r="C904" s="5" t="n"/>
      <c r="D904" s="5" t="n"/>
      <c r="E904" s="15" t="n"/>
      <c r="F904" s="5" t="n"/>
      <c r="G904" s="13" t="n"/>
      <c r="H904" s="6">
        <f>IF(C904&amp;""="","",IFERROR(INDEX('المرضى'!$B$6:$B$205,MATCH(C904&amp;"",'المرضى'!$A$6:$A$205,0))&amp;"","كود غير موجود"))</f>
        <v/>
      </c>
      <c r="I904" s="18">
        <f>IF(D904&amp;""="","",IFERROR(INDEX('الأسعار'!$B$6:$B$25,MATCH(D904&amp;"",'الأسعار'!$A$6:$A$25,0)),"سعر غير موجود"))</f>
        <v/>
      </c>
      <c r="J904" s="18">
        <f>IF(A904&amp;""="","",IF(AND(F904="حضر",ISNUMBER(I904)),I904,0))</f>
        <v/>
      </c>
      <c r="K904" s="17">
        <f>IF(ISNUMBER(A904),IF(ISNUMBER(B904),HOUR(B904)*60+MINUTE(B904),0),"")</f>
        <v/>
      </c>
      <c r="L904" s="17">
        <f>IF(AND(ISNUMBER(A904),A904='الإعدادات'!$B$4),COUNTIFS($A$6:$A$1005,'الإعدادات'!$B$4,$K$6:$K$1005,"&lt;"&amp;K904)+COUNTIFS($A$6:A904,'الإعدادات'!$B$4,$K$6:K904,K904),"")</f>
        <v/>
      </c>
      <c r="M904" s="21">
        <f>IF(AND(C904&amp;""&lt;&gt;"",ISNUMBER(G904)),IF(COUNTIFS($C$6:$C$1005,C904&amp;"",$G$6:$G$1005,"&gt;"&amp;G904)=0,1,0),"")</f>
        <v/>
      </c>
      <c r="N904" s="21">
        <f>IF(AND(C904&amp;""&lt;&gt;"",F904="حضر",ISNUMBER(A904)),IF(COUNTIFS($C$6:$C$1005,C904&amp;"",$F$6:$F$1005,"حضر",$A$6:$A$1005,"&gt;"&amp;A904)=0,1,0),"")</f>
        <v/>
      </c>
    </row>
    <row r="905">
      <c r="A905" s="13" t="n"/>
      <c r="B905" s="20" t="n"/>
      <c r="C905" s="5" t="n"/>
      <c r="D905" s="5" t="n"/>
      <c r="E905" s="15" t="n"/>
      <c r="F905" s="5" t="n"/>
      <c r="G905" s="13" t="n"/>
      <c r="H905" s="6">
        <f>IF(C905&amp;""="","",IFERROR(INDEX('المرضى'!$B$6:$B$205,MATCH(C905&amp;"",'المرضى'!$A$6:$A$205,0))&amp;"","كود غير موجود"))</f>
        <v/>
      </c>
      <c r="I905" s="18">
        <f>IF(D905&amp;""="","",IFERROR(INDEX('الأسعار'!$B$6:$B$25,MATCH(D905&amp;"",'الأسعار'!$A$6:$A$25,0)),"سعر غير موجود"))</f>
        <v/>
      </c>
      <c r="J905" s="18">
        <f>IF(A905&amp;""="","",IF(AND(F905="حضر",ISNUMBER(I905)),I905,0))</f>
        <v/>
      </c>
      <c r="K905" s="17">
        <f>IF(ISNUMBER(A905),IF(ISNUMBER(B905),HOUR(B905)*60+MINUTE(B905),0),"")</f>
        <v/>
      </c>
      <c r="L905" s="17">
        <f>IF(AND(ISNUMBER(A905),A905='الإعدادات'!$B$4),COUNTIFS($A$6:$A$1005,'الإعدادات'!$B$4,$K$6:$K$1005,"&lt;"&amp;K905)+COUNTIFS($A$6:A905,'الإعدادات'!$B$4,$K$6:K905,K905),"")</f>
        <v/>
      </c>
      <c r="M905" s="21">
        <f>IF(AND(C905&amp;""&lt;&gt;"",ISNUMBER(G905)),IF(COUNTIFS($C$6:$C$1005,C905&amp;"",$G$6:$G$1005,"&gt;"&amp;G905)=0,1,0),"")</f>
        <v/>
      </c>
      <c r="N905" s="21">
        <f>IF(AND(C905&amp;""&lt;&gt;"",F905="حضر",ISNUMBER(A905)),IF(COUNTIFS($C$6:$C$1005,C905&amp;"",$F$6:$F$1005,"حضر",$A$6:$A$1005,"&gt;"&amp;A905)=0,1,0),"")</f>
        <v/>
      </c>
    </row>
    <row r="906">
      <c r="A906" s="13" t="n"/>
      <c r="B906" s="20" t="n"/>
      <c r="C906" s="5" t="n"/>
      <c r="D906" s="5" t="n"/>
      <c r="E906" s="15" t="n"/>
      <c r="F906" s="5" t="n"/>
      <c r="G906" s="13" t="n"/>
      <c r="H906" s="6">
        <f>IF(C906&amp;""="","",IFERROR(INDEX('المرضى'!$B$6:$B$205,MATCH(C906&amp;"",'المرضى'!$A$6:$A$205,0))&amp;"","كود غير موجود"))</f>
        <v/>
      </c>
      <c r="I906" s="18">
        <f>IF(D906&amp;""="","",IFERROR(INDEX('الأسعار'!$B$6:$B$25,MATCH(D906&amp;"",'الأسعار'!$A$6:$A$25,0)),"سعر غير موجود"))</f>
        <v/>
      </c>
      <c r="J906" s="18">
        <f>IF(A906&amp;""="","",IF(AND(F906="حضر",ISNUMBER(I906)),I906,0))</f>
        <v/>
      </c>
      <c r="K906" s="17">
        <f>IF(ISNUMBER(A906),IF(ISNUMBER(B906),HOUR(B906)*60+MINUTE(B906),0),"")</f>
        <v/>
      </c>
      <c r="L906" s="17">
        <f>IF(AND(ISNUMBER(A906),A906='الإعدادات'!$B$4),COUNTIFS($A$6:$A$1005,'الإعدادات'!$B$4,$K$6:$K$1005,"&lt;"&amp;K906)+COUNTIFS($A$6:A906,'الإعدادات'!$B$4,$K$6:K906,K906),"")</f>
        <v/>
      </c>
      <c r="M906" s="21">
        <f>IF(AND(C906&amp;""&lt;&gt;"",ISNUMBER(G906)),IF(COUNTIFS($C$6:$C$1005,C906&amp;"",$G$6:$G$1005,"&gt;"&amp;G906)=0,1,0),"")</f>
        <v/>
      </c>
      <c r="N906" s="21">
        <f>IF(AND(C906&amp;""&lt;&gt;"",F906="حضر",ISNUMBER(A906)),IF(COUNTIFS($C$6:$C$1005,C906&amp;"",$F$6:$F$1005,"حضر",$A$6:$A$1005,"&gt;"&amp;A906)=0,1,0),"")</f>
        <v/>
      </c>
    </row>
    <row r="907">
      <c r="A907" s="13" t="n"/>
      <c r="B907" s="20" t="n"/>
      <c r="C907" s="5" t="n"/>
      <c r="D907" s="5" t="n"/>
      <c r="E907" s="15" t="n"/>
      <c r="F907" s="5" t="n"/>
      <c r="G907" s="13" t="n"/>
      <c r="H907" s="6">
        <f>IF(C907&amp;""="","",IFERROR(INDEX('المرضى'!$B$6:$B$205,MATCH(C907&amp;"",'المرضى'!$A$6:$A$205,0))&amp;"","كود غير موجود"))</f>
        <v/>
      </c>
      <c r="I907" s="18">
        <f>IF(D907&amp;""="","",IFERROR(INDEX('الأسعار'!$B$6:$B$25,MATCH(D907&amp;"",'الأسعار'!$A$6:$A$25,0)),"سعر غير موجود"))</f>
        <v/>
      </c>
      <c r="J907" s="18">
        <f>IF(A907&amp;""="","",IF(AND(F907="حضر",ISNUMBER(I907)),I907,0))</f>
        <v/>
      </c>
      <c r="K907" s="17">
        <f>IF(ISNUMBER(A907),IF(ISNUMBER(B907),HOUR(B907)*60+MINUTE(B907),0),"")</f>
        <v/>
      </c>
      <c r="L907" s="17">
        <f>IF(AND(ISNUMBER(A907),A907='الإعدادات'!$B$4),COUNTIFS($A$6:$A$1005,'الإعدادات'!$B$4,$K$6:$K$1005,"&lt;"&amp;K907)+COUNTIFS($A$6:A907,'الإعدادات'!$B$4,$K$6:K907,K907),"")</f>
        <v/>
      </c>
      <c r="M907" s="21">
        <f>IF(AND(C907&amp;""&lt;&gt;"",ISNUMBER(G907)),IF(COUNTIFS($C$6:$C$1005,C907&amp;"",$G$6:$G$1005,"&gt;"&amp;G907)=0,1,0),"")</f>
        <v/>
      </c>
      <c r="N907" s="21">
        <f>IF(AND(C907&amp;""&lt;&gt;"",F907="حضر",ISNUMBER(A907)),IF(COUNTIFS($C$6:$C$1005,C907&amp;"",$F$6:$F$1005,"حضر",$A$6:$A$1005,"&gt;"&amp;A907)=0,1,0),"")</f>
        <v/>
      </c>
    </row>
    <row r="908">
      <c r="A908" s="13" t="n"/>
      <c r="B908" s="20" t="n"/>
      <c r="C908" s="5" t="n"/>
      <c r="D908" s="5" t="n"/>
      <c r="E908" s="15" t="n"/>
      <c r="F908" s="5" t="n"/>
      <c r="G908" s="13" t="n"/>
      <c r="H908" s="6">
        <f>IF(C908&amp;""="","",IFERROR(INDEX('المرضى'!$B$6:$B$205,MATCH(C908&amp;"",'المرضى'!$A$6:$A$205,0))&amp;"","كود غير موجود"))</f>
        <v/>
      </c>
      <c r="I908" s="18">
        <f>IF(D908&amp;""="","",IFERROR(INDEX('الأسعار'!$B$6:$B$25,MATCH(D908&amp;"",'الأسعار'!$A$6:$A$25,0)),"سعر غير موجود"))</f>
        <v/>
      </c>
      <c r="J908" s="18">
        <f>IF(A908&amp;""="","",IF(AND(F908="حضر",ISNUMBER(I908)),I908,0))</f>
        <v/>
      </c>
      <c r="K908" s="17">
        <f>IF(ISNUMBER(A908),IF(ISNUMBER(B908),HOUR(B908)*60+MINUTE(B908),0),"")</f>
        <v/>
      </c>
      <c r="L908" s="17">
        <f>IF(AND(ISNUMBER(A908),A908='الإعدادات'!$B$4),COUNTIFS($A$6:$A$1005,'الإعدادات'!$B$4,$K$6:$K$1005,"&lt;"&amp;K908)+COUNTIFS($A$6:A908,'الإعدادات'!$B$4,$K$6:K908,K908),"")</f>
        <v/>
      </c>
      <c r="M908" s="21">
        <f>IF(AND(C908&amp;""&lt;&gt;"",ISNUMBER(G908)),IF(COUNTIFS($C$6:$C$1005,C908&amp;"",$G$6:$G$1005,"&gt;"&amp;G908)=0,1,0),"")</f>
        <v/>
      </c>
      <c r="N908" s="21">
        <f>IF(AND(C908&amp;""&lt;&gt;"",F908="حضر",ISNUMBER(A908)),IF(COUNTIFS($C$6:$C$1005,C908&amp;"",$F$6:$F$1005,"حضر",$A$6:$A$1005,"&gt;"&amp;A908)=0,1,0),"")</f>
        <v/>
      </c>
    </row>
    <row r="909">
      <c r="A909" s="13" t="n"/>
      <c r="B909" s="20" t="n"/>
      <c r="C909" s="5" t="n"/>
      <c r="D909" s="5" t="n"/>
      <c r="E909" s="15" t="n"/>
      <c r="F909" s="5" t="n"/>
      <c r="G909" s="13" t="n"/>
      <c r="H909" s="6">
        <f>IF(C909&amp;""="","",IFERROR(INDEX('المرضى'!$B$6:$B$205,MATCH(C909&amp;"",'المرضى'!$A$6:$A$205,0))&amp;"","كود غير موجود"))</f>
        <v/>
      </c>
      <c r="I909" s="18">
        <f>IF(D909&amp;""="","",IFERROR(INDEX('الأسعار'!$B$6:$B$25,MATCH(D909&amp;"",'الأسعار'!$A$6:$A$25,0)),"سعر غير موجود"))</f>
        <v/>
      </c>
      <c r="J909" s="18">
        <f>IF(A909&amp;""="","",IF(AND(F909="حضر",ISNUMBER(I909)),I909,0))</f>
        <v/>
      </c>
      <c r="K909" s="17">
        <f>IF(ISNUMBER(A909),IF(ISNUMBER(B909),HOUR(B909)*60+MINUTE(B909),0),"")</f>
        <v/>
      </c>
      <c r="L909" s="17">
        <f>IF(AND(ISNUMBER(A909),A909='الإعدادات'!$B$4),COUNTIFS($A$6:$A$1005,'الإعدادات'!$B$4,$K$6:$K$1005,"&lt;"&amp;K909)+COUNTIFS($A$6:A909,'الإعدادات'!$B$4,$K$6:K909,K909),"")</f>
        <v/>
      </c>
      <c r="M909" s="21">
        <f>IF(AND(C909&amp;""&lt;&gt;"",ISNUMBER(G909)),IF(COUNTIFS($C$6:$C$1005,C909&amp;"",$G$6:$G$1005,"&gt;"&amp;G909)=0,1,0),"")</f>
        <v/>
      </c>
      <c r="N909" s="21">
        <f>IF(AND(C909&amp;""&lt;&gt;"",F909="حضر",ISNUMBER(A909)),IF(COUNTIFS($C$6:$C$1005,C909&amp;"",$F$6:$F$1005,"حضر",$A$6:$A$1005,"&gt;"&amp;A909)=0,1,0),"")</f>
        <v/>
      </c>
    </row>
    <row r="910">
      <c r="A910" s="13" t="n"/>
      <c r="B910" s="20" t="n"/>
      <c r="C910" s="5" t="n"/>
      <c r="D910" s="5" t="n"/>
      <c r="E910" s="15" t="n"/>
      <c r="F910" s="5" t="n"/>
      <c r="G910" s="13" t="n"/>
      <c r="H910" s="6">
        <f>IF(C910&amp;""="","",IFERROR(INDEX('المرضى'!$B$6:$B$205,MATCH(C910&amp;"",'المرضى'!$A$6:$A$205,0))&amp;"","كود غير موجود"))</f>
        <v/>
      </c>
      <c r="I910" s="18">
        <f>IF(D910&amp;""="","",IFERROR(INDEX('الأسعار'!$B$6:$B$25,MATCH(D910&amp;"",'الأسعار'!$A$6:$A$25,0)),"سعر غير موجود"))</f>
        <v/>
      </c>
      <c r="J910" s="18">
        <f>IF(A910&amp;""="","",IF(AND(F910="حضر",ISNUMBER(I910)),I910,0))</f>
        <v/>
      </c>
      <c r="K910" s="17">
        <f>IF(ISNUMBER(A910),IF(ISNUMBER(B910),HOUR(B910)*60+MINUTE(B910),0),"")</f>
        <v/>
      </c>
      <c r="L910" s="17">
        <f>IF(AND(ISNUMBER(A910),A910='الإعدادات'!$B$4),COUNTIFS($A$6:$A$1005,'الإعدادات'!$B$4,$K$6:$K$1005,"&lt;"&amp;K910)+COUNTIFS($A$6:A910,'الإعدادات'!$B$4,$K$6:K910,K910),"")</f>
        <v/>
      </c>
      <c r="M910" s="21">
        <f>IF(AND(C910&amp;""&lt;&gt;"",ISNUMBER(G910)),IF(COUNTIFS($C$6:$C$1005,C910&amp;"",$G$6:$G$1005,"&gt;"&amp;G910)=0,1,0),"")</f>
        <v/>
      </c>
      <c r="N910" s="21">
        <f>IF(AND(C910&amp;""&lt;&gt;"",F910="حضر",ISNUMBER(A910)),IF(COUNTIFS($C$6:$C$1005,C910&amp;"",$F$6:$F$1005,"حضر",$A$6:$A$1005,"&gt;"&amp;A910)=0,1,0),"")</f>
        <v/>
      </c>
    </row>
    <row r="911">
      <c r="A911" s="13" t="n"/>
      <c r="B911" s="20" t="n"/>
      <c r="C911" s="5" t="n"/>
      <c r="D911" s="5" t="n"/>
      <c r="E911" s="15" t="n"/>
      <c r="F911" s="5" t="n"/>
      <c r="G911" s="13" t="n"/>
      <c r="H911" s="6">
        <f>IF(C911&amp;""="","",IFERROR(INDEX('المرضى'!$B$6:$B$205,MATCH(C911&amp;"",'المرضى'!$A$6:$A$205,0))&amp;"","كود غير موجود"))</f>
        <v/>
      </c>
      <c r="I911" s="18">
        <f>IF(D911&amp;""="","",IFERROR(INDEX('الأسعار'!$B$6:$B$25,MATCH(D911&amp;"",'الأسعار'!$A$6:$A$25,0)),"سعر غير موجود"))</f>
        <v/>
      </c>
      <c r="J911" s="18">
        <f>IF(A911&amp;""="","",IF(AND(F911="حضر",ISNUMBER(I911)),I911,0))</f>
        <v/>
      </c>
      <c r="K911" s="17">
        <f>IF(ISNUMBER(A911),IF(ISNUMBER(B911),HOUR(B911)*60+MINUTE(B911),0),"")</f>
        <v/>
      </c>
      <c r="L911" s="17">
        <f>IF(AND(ISNUMBER(A911),A911='الإعدادات'!$B$4),COUNTIFS($A$6:$A$1005,'الإعدادات'!$B$4,$K$6:$K$1005,"&lt;"&amp;K911)+COUNTIFS($A$6:A911,'الإعدادات'!$B$4,$K$6:K911,K911),"")</f>
        <v/>
      </c>
      <c r="M911" s="21">
        <f>IF(AND(C911&amp;""&lt;&gt;"",ISNUMBER(G911)),IF(COUNTIFS($C$6:$C$1005,C911&amp;"",$G$6:$G$1005,"&gt;"&amp;G911)=0,1,0),"")</f>
        <v/>
      </c>
      <c r="N911" s="21">
        <f>IF(AND(C911&amp;""&lt;&gt;"",F911="حضر",ISNUMBER(A911)),IF(COUNTIFS($C$6:$C$1005,C911&amp;"",$F$6:$F$1005,"حضر",$A$6:$A$1005,"&gt;"&amp;A911)=0,1,0),"")</f>
        <v/>
      </c>
    </row>
    <row r="912">
      <c r="A912" s="13" t="n"/>
      <c r="B912" s="20" t="n"/>
      <c r="C912" s="5" t="n"/>
      <c r="D912" s="5" t="n"/>
      <c r="E912" s="15" t="n"/>
      <c r="F912" s="5" t="n"/>
      <c r="G912" s="13" t="n"/>
      <c r="H912" s="6">
        <f>IF(C912&amp;""="","",IFERROR(INDEX('المرضى'!$B$6:$B$205,MATCH(C912&amp;"",'المرضى'!$A$6:$A$205,0))&amp;"","كود غير موجود"))</f>
        <v/>
      </c>
      <c r="I912" s="18">
        <f>IF(D912&amp;""="","",IFERROR(INDEX('الأسعار'!$B$6:$B$25,MATCH(D912&amp;"",'الأسعار'!$A$6:$A$25,0)),"سعر غير موجود"))</f>
        <v/>
      </c>
      <c r="J912" s="18">
        <f>IF(A912&amp;""="","",IF(AND(F912="حضر",ISNUMBER(I912)),I912,0))</f>
        <v/>
      </c>
      <c r="K912" s="17">
        <f>IF(ISNUMBER(A912),IF(ISNUMBER(B912),HOUR(B912)*60+MINUTE(B912),0),"")</f>
        <v/>
      </c>
      <c r="L912" s="17">
        <f>IF(AND(ISNUMBER(A912),A912='الإعدادات'!$B$4),COUNTIFS($A$6:$A$1005,'الإعدادات'!$B$4,$K$6:$K$1005,"&lt;"&amp;K912)+COUNTIFS($A$6:A912,'الإعدادات'!$B$4,$K$6:K912,K912),"")</f>
        <v/>
      </c>
      <c r="M912" s="21">
        <f>IF(AND(C912&amp;""&lt;&gt;"",ISNUMBER(G912)),IF(COUNTIFS($C$6:$C$1005,C912&amp;"",$G$6:$G$1005,"&gt;"&amp;G912)=0,1,0),"")</f>
        <v/>
      </c>
      <c r="N912" s="21">
        <f>IF(AND(C912&amp;""&lt;&gt;"",F912="حضر",ISNUMBER(A912)),IF(COUNTIFS($C$6:$C$1005,C912&amp;"",$F$6:$F$1005,"حضر",$A$6:$A$1005,"&gt;"&amp;A912)=0,1,0),"")</f>
        <v/>
      </c>
    </row>
    <row r="913">
      <c r="A913" s="13" t="n"/>
      <c r="B913" s="20" t="n"/>
      <c r="C913" s="5" t="n"/>
      <c r="D913" s="5" t="n"/>
      <c r="E913" s="15" t="n"/>
      <c r="F913" s="5" t="n"/>
      <c r="G913" s="13" t="n"/>
      <c r="H913" s="6">
        <f>IF(C913&amp;""="","",IFERROR(INDEX('المرضى'!$B$6:$B$205,MATCH(C913&amp;"",'المرضى'!$A$6:$A$205,0))&amp;"","كود غير موجود"))</f>
        <v/>
      </c>
      <c r="I913" s="18">
        <f>IF(D913&amp;""="","",IFERROR(INDEX('الأسعار'!$B$6:$B$25,MATCH(D913&amp;"",'الأسعار'!$A$6:$A$25,0)),"سعر غير موجود"))</f>
        <v/>
      </c>
      <c r="J913" s="18">
        <f>IF(A913&amp;""="","",IF(AND(F913="حضر",ISNUMBER(I913)),I913,0))</f>
        <v/>
      </c>
      <c r="K913" s="17">
        <f>IF(ISNUMBER(A913),IF(ISNUMBER(B913),HOUR(B913)*60+MINUTE(B913),0),"")</f>
        <v/>
      </c>
      <c r="L913" s="17">
        <f>IF(AND(ISNUMBER(A913),A913='الإعدادات'!$B$4),COUNTIFS($A$6:$A$1005,'الإعدادات'!$B$4,$K$6:$K$1005,"&lt;"&amp;K913)+COUNTIFS($A$6:A913,'الإعدادات'!$B$4,$K$6:K913,K913),"")</f>
        <v/>
      </c>
      <c r="M913" s="21">
        <f>IF(AND(C913&amp;""&lt;&gt;"",ISNUMBER(G913)),IF(COUNTIFS($C$6:$C$1005,C913&amp;"",$G$6:$G$1005,"&gt;"&amp;G913)=0,1,0),"")</f>
        <v/>
      </c>
      <c r="N913" s="21">
        <f>IF(AND(C913&amp;""&lt;&gt;"",F913="حضر",ISNUMBER(A913)),IF(COUNTIFS($C$6:$C$1005,C913&amp;"",$F$6:$F$1005,"حضر",$A$6:$A$1005,"&gt;"&amp;A913)=0,1,0),"")</f>
        <v/>
      </c>
    </row>
    <row r="914">
      <c r="A914" s="13" t="n"/>
      <c r="B914" s="20" t="n"/>
      <c r="C914" s="5" t="n"/>
      <c r="D914" s="5" t="n"/>
      <c r="E914" s="15" t="n"/>
      <c r="F914" s="5" t="n"/>
      <c r="G914" s="13" t="n"/>
      <c r="H914" s="6">
        <f>IF(C914&amp;""="","",IFERROR(INDEX('المرضى'!$B$6:$B$205,MATCH(C914&amp;"",'المرضى'!$A$6:$A$205,0))&amp;"","كود غير موجود"))</f>
        <v/>
      </c>
      <c r="I914" s="18">
        <f>IF(D914&amp;""="","",IFERROR(INDEX('الأسعار'!$B$6:$B$25,MATCH(D914&amp;"",'الأسعار'!$A$6:$A$25,0)),"سعر غير موجود"))</f>
        <v/>
      </c>
      <c r="J914" s="18">
        <f>IF(A914&amp;""="","",IF(AND(F914="حضر",ISNUMBER(I914)),I914,0))</f>
        <v/>
      </c>
      <c r="K914" s="17">
        <f>IF(ISNUMBER(A914),IF(ISNUMBER(B914),HOUR(B914)*60+MINUTE(B914),0),"")</f>
        <v/>
      </c>
      <c r="L914" s="17">
        <f>IF(AND(ISNUMBER(A914),A914='الإعدادات'!$B$4),COUNTIFS($A$6:$A$1005,'الإعدادات'!$B$4,$K$6:$K$1005,"&lt;"&amp;K914)+COUNTIFS($A$6:A914,'الإعدادات'!$B$4,$K$6:K914,K914),"")</f>
        <v/>
      </c>
      <c r="M914" s="21">
        <f>IF(AND(C914&amp;""&lt;&gt;"",ISNUMBER(G914)),IF(COUNTIFS($C$6:$C$1005,C914&amp;"",$G$6:$G$1005,"&gt;"&amp;G914)=0,1,0),"")</f>
        <v/>
      </c>
      <c r="N914" s="21">
        <f>IF(AND(C914&amp;""&lt;&gt;"",F914="حضر",ISNUMBER(A914)),IF(COUNTIFS($C$6:$C$1005,C914&amp;"",$F$6:$F$1005,"حضر",$A$6:$A$1005,"&gt;"&amp;A914)=0,1,0),"")</f>
        <v/>
      </c>
    </row>
    <row r="915">
      <c r="A915" s="13" t="n"/>
      <c r="B915" s="20" t="n"/>
      <c r="C915" s="5" t="n"/>
      <c r="D915" s="5" t="n"/>
      <c r="E915" s="15" t="n"/>
      <c r="F915" s="5" t="n"/>
      <c r="G915" s="13" t="n"/>
      <c r="H915" s="6">
        <f>IF(C915&amp;""="","",IFERROR(INDEX('المرضى'!$B$6:$B$205,MATCH(C915&amp;"",'المرضى'!$A$6:$A$205,0))&amp;"","كود غير موجود"))</f>
        <v/>
      </c>
      <c r="I915" s="18">
        <f>IF(D915&amp;""="","",IFERROR(INDEX('الأسعار'!$B$6:$B$25,MATCH(D915&amp;"",'الأسعار'!$A$6:$A$25,0)),"سعر غير موجود"))</f>
        <v/>
      </c>
      <c r="J915" s="18">
        <f>IF(A915&amp;""="","",IF(AND(F915="حضر",ISNUMBER(I915)),I915,0))</f>
        <v/>
      </c>
      <c r="K915" s="17">
        <f>IF(ISNUMBER(A915),IF(ISNUMBER(B915),HOUR(B915)*60+MINUTE(B915),0),"")</f>
        <v/>
      </c>
      <c r="L915" s="17">
        <f>IF(AND(ISNUMBER(A915),A915='الإعدادات'!$B$4),COUNTIFS($A$6:$A$1005,'الإعدادات'!$B$4,$K$6:$K$1005,"&lt;"&amp;K915)+COUNTIFS($A$6:A915,'الإعدادات'!$B$4,$K$6:K915,K915),"")</f>
        <v/>
      </c>
      <c r="M915" s="21">
        <f>IF(AND(C915&amp;""&lt;&gt;"",ISNUMBER(G915)),IF(COUNTIFS($C$6:$C$1005,C915&amp;"",$G$6:$G$1005,"&gt;"&amp;G915)=0,1,0),"")</f>
        <v/>
      </c>
      <c r="N915" s="21">
        <f>IF(AND(C915&amp;""&lt;&gt;"",F915="حضر",ISNUMBER(A915)),IF(COUNTIFS($C$6:$C$1005,C915&amp;"",$F$6:$F$1005,"حضر",$A$6:$A$1005,"&gt;"&amp;A915)=0,1,0),"")</f>
        <v/>
      </c>
    </row>
    <row r="916">
      <c r="A916" s="13" t="n"/>
      <c r="B916" s="20" t="n"/>
      <c r="C916" s="5" t="n"/>
      <c r="D916" s="5" t="n"/>
      <c r="E916" s="15" t="n"/>
      <c r="F916" s="5" t="n"/>
      <c r="G916" s="13" t="n"/>
      <c r="H916" s="6">
        <f>IF(C916&amp;""="","",IFERROR(INDEX('المرضى'!$B$6:$B$205,MATCH(C916&amp;"",'المرضى'!$A$6:$A$205,0))&amp;"","كود غير موجود"))</f>
        <v/>
      </c>
      <c r="I916" s="18">
        <f>IF(D916&amp;""="","",IFERROR(INDEX('الأسعار'!$B$6:$B$25,MATCH(D916&amp;"",'الأسعار'!$A$6:$A$25,0)),"سعر غير موجود"))</f>
        <v/>
      </c>
      <c r="J916" s="18">
        <f>IF(A916&amp;""="","",IF(AND(F916="حضر",ISNUMBER(I916)),I916,0))</f>
        <v/>
      </c>
      <c r="K916" s="17">
        <f>IF(ISNUMBER(A916),IF(ISNUMBER(B916),HOUR(B916)*60+MINUTE(B916),0),"")</f>
        <v/>
      </c>
      <c r="L916" s="17">
        <f>IF(AND(ISNUMBER(A916),A916='الإعدادات'!$B$4),COUNTIFS($A$6:$A$1005,'الإعدادات'!$B$4,$K$6:$K$1005,"&lt;"&amp;K916)+COUNTIFS($A$6:A916,'الإعدادات'!$B$4,$K$6:K916,K916),"")</f>
        <v/>
      </c>
      <c r="M916" s="21">
        <f>IF(AND(C916&amp;""&lt;&gt;"",ISNUMBER(G916)),IF(COUNTIFS($C$6:$C$1005,C916&amp;"",$G$6:$G$1005,"&gt;"&amp;G916)=0,1,0),"")</f>
        <v/>
      </c>
      <c r="N916" s="21">
        <f>IF(AND(C916&amp;""&lt;&gt;"",F916="حضر",ISNUMBER(A916)),IF(COUNTIFS($C$6:$C$1005,C916&amp;"",$F$6:$F$1005,"حضر",$A$6:$A$1005,"&gt;"&amp;A916)=0,1,0),"")</f>
        <v/>
      </c>
    </row>
    <row r="917">
      <c r="A917" s="13" t="n"/>
      <c r="B917" s="20" t="n"/>
      <c r="C917" s="5" t="n"/>
      <c r="D917" s="5" t="n"/>
      <c r="E917" s="15" t="n"/>
      <c r="F917" s="5" t="n"/>
      <c r="G917" s="13" t="n"/>
      <c r="H917" s="6">
        <f>IF(C917&amp;""="","",IFERROR(INDEX('المرضى'!$B$6:$B$205,MATCH(C917&amp;"",'المرضى'!$A$6:$A$205,0))&amp;"","كود غير موجود"))</f>
        <v/>
      </c>
      <c r="I917" s="18">
        <f>IF(D917&amp;""="","",IFERROR(INDEX('الأسعار'!$B$6:$B$25,MATCH(D917&amp;"",'الأسعار'!$A$6:$A$25,0)),"سعر غير موجود"))</f>
        <v/>
      </c>
      <c r="J917" s="18">
        <f>IF(A917&amp;""="","",IF(AND(F917="حضر",ISNUMBER(I917)),I917,0))</f>
        <v/>
      </c>
      <c r="K917" s="17">
        <f>IF(ISNUMBER(A917),IF(ISNUMBER(B917),HOUR(B917)*60+MINUTE(B917),0),"")</f>
        <v/>
      </c>
      <c r="L917" s="17">
        <f>IF(AND(ISNUMBER(A917),A917='الإعدادات'!$B$4),COUNTIFS($A$6:$A$1005,'الإعدادات'!$B$4,$K$6:$K$1005,"&lt;"&amp;K917)+COUNTIFS($A$6:A917,'الإعدادات'!$B$4,$K$6:K917,K917),"")</f>
        <v/>
      </c>
      <c r="M917" s="21">
        <f>IF(AND(C917&amp;""&lt;&gt;"",ISNUMBER(G917)),IF(COUNTIFS($C$6:$C$1005,C917&amp;"",$G$6:$G$1005,"&gt;"&amp;G917)=0,1,0),"")</f>
        <v/>
      </c>
      <c r="N917" s="21">
        <f>IF(AND(C917&amp;""&lt;&gt;"",F917="حضر",ISNUMBER(A917)),IF(COUNTIFS($C$6:$C$1005,C917&amp;"",$F$6:$F$1005,"حضر",$A$6:$A$1005,"&gt;"&amp;A917)=0,1,0),"")</f>
        <v/>
      </c>
    </row>
    <row r="918">
      <c r="A918" s="13" t="n"/>
      <c r="B918" s="20" t="n"/>
      <c r="C918" s="5" t="n"/>
      <c r="D918" s="5" t="n"/>
      <c r="E918" s="15" t="n"/>
      <c r="F918" s="5" t="n"/>
      <c r="G918" s="13" t="n"/>
      <c r="H918" s="6">
        <f>IF(C918&amp;""="","",IFERROR(INDEX('المرضى'!$B$6:$B$205,MATCH(C918&amp;"",'المرضى'!$A$6:$A$205,0))&amp;"","كود غير موجود"))</f>
        <v/>
      </c>
      <c r="I918" s="18">
        <f>IF(D918&amp;""="","",IFERROR(INDEX('الأسعار'!$B$6:$B$25,MATCH(D918&amp;"",'الأسعار'!$A$6:$A$25,0)),"سعر غير موجود"))</f>
        <v/>
      </c>
      <c r="J918" s="18">
        <f>IF(A918&amp;""="","",IF(AND(F918="حضر",ISNUMBER(I918)),I918,0))</f>
        <v/>
      </c>
      <c r="K918" s="17">
        <f>IF(ISNUMBER(A918),IF(ISNUMBER(B918),HOUR(B918)*60+MINUTE(B918),0),"")</f>
        <v/>
      </c>
      <c r="L918" s="17">
        <f>IF(AND(ISNUMBER(A918),A918='الإعدادات'!$B$4),COUNTIFS($A$6:$A$1005,'الإعدادات'!$B$4,$K$6:$K$1005,"&lt;"&amp;K918)+COUNTIFS($A$6:A918,'الإعدادات'!$B$4,$K$6:K918,K918),"")</f>
        <v/>
      </c>
      <c r="M918" s="21">
        <f>IF(AND(C918&amp;""&lt;&gt;"",ISNUMBER(G918)),IF(COUNTIFS($C$6:$C$1005,C918&amp;"",$G$6:$G$1005,"&gt;"&amp;G918)=0,1,0),"")</f>
        <v/>
      </c>
      <c r="N918" s="21">
        <f>IF(AND(C918&amp;""&lt;&gt;"",F918="حضر",ISNUMBER(A918)),IF(COUNTIFS($C$6:$C$1005,C918&amp;"",$F$6:$F$1005,"حضر",$A$6:$A$1005,"&gt;"&amp;A918)=0,1,0),"")</f>
        <v/>
      </c>
    </row>
    <row r="919">
      <c r="A919" s="13" t="n"/>
      <c r="B919" s="20" t="n"/>
      <c r="C919" s="5" t="n"/>
      <c r="D919" s="5" t="n"/>
      <c r="E919" s="15" t="n"/>
      <c r="F919" s="5" t="n"/>
      <c r="G919" s="13" t="n"/>
      <c r="H919" s="6">
        <f>IF(C919&amp;""="","",IFERROR(INDEX('المرضى'!$B$6:$B$205,MATCH(C919&amp;"",'المرضى'!$A$6:$A$205,0))&amp;"","كود غير موجود"))</f>
        <v/>
      </c>
      <c r="I919" s="18">
        <f>IF(D919&amp;""="","",IFERROR(INDEX('الأسعار'!$B$6:$B$25,MATCH(D919&amp;"",'الأسعار'!$A$6:$A$25,0)),"سعر غير موجود"))</f>
        <v/>
      </c>
      <c r="J919" s="18">
        <f>IF(A919&amp;""="","",IF(AND(F919="حضر",ISNUMBER(I919)),I919,0))</f>
        <v/>
      </c>
      <c r="K919" s="17">
        <f>IF(ISNUMBER(A919),IF(ISNUMBER(B919),HOUR(B919)*60+MINUTE(B919),0),"")</f>
        <v/>
      </c>
      <c r="L919" s="17">
        <f>IF(AND(ISNUMBER(A919),A919='الإعدادات'!$B$4),COUNTIFS($A$6:$A$1005,'الإعدادات'!$B$4,$K$6:$K$1005,"&lt;"&amp;K919)+COUNTIFS($A$6:A919,'الإعدادات'!$B$4,$K$6:K919,K919),"")</f>
        <v/>
      </c>
      <c r="M919" s="21">
        <f>IF(AND(C919&amp;""&lt;&gt;"",ISNUMBER(G919)),IF(COUNTIFS($C$6:$C$1005,C919&amp;"",$G$6:$G$1005,"&gt;"&amp;G919)=0,1,0),"")</f>
        <v/>
      </c>
      <c r="N919" s="21">
        <f>IF(AND(C919&amp;""&lt;&gt;"",F919="حضر",ISNUMBER(A919)),IF(COUNTIFS($C$6:$C$1005,C919&amp;"",$F$6:$F$1005,"حضر",$A$6:$A$1005,"&gt;"&amp;A919)=0,1,0),"")</f>
        <v/>
      </c>
    </row>
    <row r="920">
      <c r="A920" s="13" t="n"/>
      <c r="B920" s="20" t="n"/>
      <c r="C920" s="5" t="n"/>
      <c r="D920" s="5" t="n"/>
      <c r="E920" s="15" t="n"/>
      <c r="F920" s="5" t="n"/>
      <c r="G920" s="13" t="n"/>
      <c r="H920" s="6">
        <f>IF(C920&amp;""="","",IFERROR(INDEX('المرضى'!$B$6:$B$205,MATCH(C920&amp;"",'المرضى'!$A$6:$A$205,0))&amp;"","كود غير موجود"))</f>
        <v/>
      </c>
      <c r="I920" s="18">
        <f>IF(D920&amp;""="","",IFERROR(INDEX('الأسعار'!$B$6:$B$25,MATCH(D920&amp;"",'الأسعار'!$A$6:$A$25,0)),"سعر غير موجود"))</f>
        <v/>
      </c>
      <c r="J920" s="18">
        <f>IF(A920&amp;""="","",IF(AND(F920="حضر",ISNUMBER(I920)),I920,0))</f>
        <v/>
      </c>
      <c r="K920" s="17">
        <f>IF(ISNUMBER(A920),IF(ISNUMBER(B920),HOUR(B920)*60+MINUTE(B920),0),"")</f>
        <v/>
      </c>
      <c r="L920" s="17">
        <f>IF(AND(ISNUMBER(A920),A920='الإعدادات'!$B$4),COUNTIFS($A$6:$A$1005,'الإعدادات'!$B$4,$K$6:$K$1005,"&lt;"&amp;K920)+COUNTIFS($A$6:A920,'الإعدادات'!$B$4,$K$6:K920,K920),"")</f>
        <v/>
      </c>
      <c r="M920" s="21">
        <f>IF(AND(C920&amp;""&lt;&gt;"",ISNUMBER(G920)),IF(COUNTIFS($C$6:$C$1005,C920&amp;"",$G$6:$G$1005,"&gt;"&amp;G920)=0,1,0),"")</f>
        <v/>
      </c>
      <c r="N920" s="21">
        <f>IF(AND(C920&amp;""&lt;&gt;"",F920="حضر",ISNUMBER(A920)),IF(COUNTIFS($C$6:$C$1005,C920&amp;"",$F$6:$F$1005,"حضر",$A$6:$A$1005,"&gt;"&amp;A920)=0,1,0),"")</f>
        <v/>
      </c>
    </row>
    <row r="921">
      <c r="A921" s="13" t="n"/>
      <c r="B921" s="20" t="n"/>
      <c r="C921" s="5" t="n"/>
      <c r="D921" s="5" t="n"/>
      <c r="E921" s="15" t="n"/>
      <c r="F921" s="5" t="n"/>
      <c r="G921" s="13" t="n"/>
      <c r="H921" s="6">
        <f>IF(C921&amp;""="","",IFERROR(INDEX('المرضى'!$B$6:$B$205,MATCH(C921&amp;"",'المرضى'!$A$6:$A$205,0))&amp;"","كود غير موجود"))</f>
        <v/>
      </c>
      <c r="I921" s="18">
        <f>IF(D921&amp;""="","",IFERROR(INDEX('الأسعار'!$B$6:$B$25,MATCH(D921&amp;"",'الأسعار'!$A$6:$A$25,0)),"سعر غير موجود"))</f>
        <v/>
      </c>
      <c r="J921" s="18">
        <f>IF(A921&amp;""="","",IF(AND(F921="حضر",ISNUMBER(I921)),I921,0))</f>
        <v/>
      </c>
      <c r="K921" s="17">
        <f>IF(ISNUMBER(A921),IF(ISNUMBER(B921),HOUR(B921)*60+MINUTE(B921),0),"")</f>
        <v/>
      </c>
      <c r="L921" s="17">
        <f>IF(AND(ISNUMBER(A921),A921='الإعدادات'!$B$4),COUNTIFS($A$6:$A$1005,'الإعدادات'!$B$4,$K$6:$K$1005,"&lt;"&amp;K921)+COUNTIFS($A$6:A921,'الإعدادات'!$B$4,$K$6:K921,K921),"")</f>
        <v/>
      </c>
      <c r="M921" s="21">
        <f>IF(AND(C921&amp;""&lt;&gt;"",ISNUMBER(G921)),IF(COUNTIFS($C$6:$C$1005,C921&amp;"",$G$6:$G$1005,"&gt;"&amp;G921)=0,1,0),"")</f>
        <v/>
      </c>
      <c r="N921" s="21">
        <f>IF(AND(C921&amp;""&lt;&gt;"",F921="حضر",ISNUMBER(A921)),IF(COUNTIFS($C$6:$C$1005,C921&amp;"",$F$6:$F$1005,"حضر",$A$6:$A$1005,"&gt;"&amp;A921)=0,1,0),"")</f>
        <v/>
      </c>
    </row>
    <row r="922">
      <c r="A922" s="13" t="n"/>
      <c r="B922" s="20" t="n"/>
      <c r="C922" s="5" t="n"/>
      <c r="D922" s="5" t="n"/>
      <c r="E922" s="15" t="n"/>
      <c r="F922" s="5" t="n"/>
      <c r="G922" s="13" t="n"/>
      <c r="H922" s="6">
        <f>IF(C922&amp;""="","",IFERROR(INDEX('المرضى'!$B$6:$B$205,MATCH(C922&amp;"",'المرضى'!$A$6:$A$205,0))&amp;"","كود غير موجود"))</f>
        <v/>
      </c>
      <c r="I922" s="18">
        <f>IF(D922&amp;""="","",IFERROR(INDEX('الأسعار'!$B$6:$B$25,MATCH(D922&amp;"",'الأسعار'!$A$6:$A$25,0)),"سعر غير موجود"))</f>
        <v/>
      </c>
      <c r="J922" s="18">
        <f>IF(A922&amp;""="","",IF(AND(F922="حضر",ISNUMBER(I922)),I922,0))</f>
        <v/>
      </c>
      <c r="K922" s="17">
        <f>IF(ISNUMBER(A922),IF(ISNUMBER(B922),HOUR(B922)*60+MINUTE(B922),0),"")</f>
        <v/>
      </c>
      <c r="L922" s="17">
        <f>IF(AND(ISNUMBER(A922),A922='الإعدادات'!$B$4),COUNTIFS($A$6:$A$1005,'الإعدادات'!$B$4,$K$6:$K$1005,"&lt;"&amp;K922)+COUNTIFS($A$6:A922,'الإعدادات'!$B$4,$K$6:K922,K922),"")</f>
        <v/>
      </c>
      <c r="M922" s="21">
        <f>IF(AND(C922&amp;""&lt;&gt;"",ISNUMBER(G922)),IF(COUNTIFS($C$6:$C$1005,C922&amp;"",$G$6:$G$1005,"&gt;"&amp;G922)=0,1,0),"")</f>
        <v/>
      </c>
      <c r="N922" s="21">
        <f>IF(AND(C922&amp;""&lt;&gt;"",F922="حضر",ISNUMBER(A922)),IF(COUNTIFS($C$6:$C$1005,C922&amp;"",$F$6:$F$1005,"حضر",$A$6:$A$1005,"&gt;"&amp;A922)=0,1,0),"")</f>
        <v/>
      </c>
    </row>
    <row r="923">
      <c r="A923" s="13" t="n"/>
      <c r="B923" s="20" t="n"/>
      <c r="C923" s="5" t="n"/>
      <c r="D923" s="5" t="n"/>
      <c r="E923" s="15" t="n"/>
      <c r="F923" s="5" t="n"/>
      <c r="G923" s="13" t="n"/>
      <c r="H923" s="6">
        <f>IF(C923&amp;""="","",IFERROR(INDEX('المرضى'!$B$6:$B$205,MATCH(C923&amp;"",'المرضى'!$A$6:$A$205,0))&amp;"","كود غير موجود"))</f>
        <v/>
      </c>
      <c r="I923" s="18">
        <f>IF(D923&amp;""="","",IFERROR(INDEX('الأسعار'!$B$6:$B$25,MATCH(D923&amp;"",'الأسعار'!$A$6:$A$25,0)),"سعر غير موجود"))</f>
        <v/>
      </c>
      <c r="J923" s="18">
        <f>IF(A923&amp;""="","",IF(AND(F923="حضر",ISNUMBER(I923)),I923,0))</f>
        <v/>
      </c>
      <c r="K923" s="17">
        <f>IF(ISNUMBER(A923),IF(ISNUMBER(B923),HOUR(B923)*60+MINUTE(B923),0),"")</f>
        <v/>
      </c>
      <c r="L923" s="17">
        <f>IF(AND(ISNUMBER(A923),A923='الإعدادات'!$B$4),COUNTIFS($A$6:$A$1005,'الإعدادات'!$B$4,$K$6:$K$1005,"&lt;"&amp;K923)+COUNTIFS($A$6:A923,'الإعدادات'!$B$4,$K$6:K923,K923),"")</f>
        <v/>
      </c>
      <c r="M923" s="21">
        <f>IF(AND(C923&amp;""&lt;&gt;"",ISNUMBER(G923)),IF(COUNTIFS($C$6:$C$1005,C923&amp;"",$G$6:$G$1005,"&gt;"&amp;G923)=0,1,0),"")</f>
        <v/>
      </c>
      <c r="N923" s="21">
        <f>IF(AND(C923&amp;""&lt;&gt;"",F923="حضر",ISNUMBER(A923)),IF(COUNTIFS($C$6:$C$1005,C923&amp;"",$F$6:$F$1005,"حضر",$A$6:$A$1005,"&gt;"&amp;A923)=0,1,0),"")</f>
        <v/>
      </c>
    </row>
    <row r="924">
      <c r="A924" s="13" t="n"/>
      <c r="B924" s="20" t="n"/>
      <c r="C924" s="5" t="n"/>
      <c r="D924" s="5" t="n"/>
      <c r="E924" s="15" t="n"/>
      <c r="F924" s="5" t="n"/>
      <c r="G924" s="13" t="n"/>
      <c r="H924" s="6">
        <f>IF(C924&amp;""="","",IFERROR(INDEX('المرضى'!$B$6:$B$205,MATCH(C924&amp;"",'المرضى'!$A$6:$A$205,0))&amp;"","كود غير موجود"))</f>
        <v/>
      </c>
      <c r="I924" s="18">
        <f>IF(D924&amp;""="","",IFERROR(INDEX('الأسعار'!$B$6:$B$25,MATCH(D924&amp;"",'الأسعار'!$A$6:$A$25,0)),"سعر غير موجود"))</f>
        <v/>
      </c>
      <c r="J924" s="18">
        <f>IF(A924&amp;""="","",IF(AND(F924="حضر",ISNUMBER(I924)),I924,0))</f>
        <v/>
      </c>
      <c r="K924" s="17">
        <f>IF(ISNUMBER(A924),IF(ISNUMBER(B924),HOUR(B924)*60+MINUTE(B924),0),"")</f>
        <v/>
      </c>
      <c r="L924" s="17">
        <f>IF(AND(ISNUMBER(A924),A924='الإعدادات'!$B$4),COUNTIFS($A$6:$A$1005,'الإعدادات'!$B$4,$K$6:$K$1005,"&lt;"&amp;K924)+COUNTIFS($A$6:A924,'الإعدادات'!$B$4,$K$6:K924,K924),"")</f>
        <v/>
      </c>
      <c r="M924" s="21">
        <f>IF(AND(C924&amp;""&lt;&gt;"",ISNUMBER(G924)),IF(COUNTIFS($C$6:$C$1005,C924&amp;"",$G$6:$G$1005,"&gt;"&amp;G924)=0,1,0),"")</f>
        <v/>
      </c>
      <c r="N924" s="21">
        <f>IF(AND(C924&amp;""&lt;&gt;"",F924="حضر",ISNUMBER(A924)),IF(COUNTIFS($C$6:$C$1005,C924&amp;"",$F$6:$F$1005,"حضر",$A$6:$A$1005,"&gt;"&amp;A924)=0,1,0),"")</f>
        <v/>
      </c>
    </row>
    <row r="925">
      <c r="A925" s="13" t="n"/>
      <c r="B925" s="20" t="n"/>
      <c r="C925" s="5" t="n"/>
      <c r="D925" s="5" t="n"/>
      <c r="E925" s="15" t="n"/>
      <c r="F925" s="5" t="n"/>
      <c r="G925" s="13" t="n"/>
      <c r="H925" s="6">
        <f>IF(C925&amp;""="","",IFERROR(INDEX('المرضى'!$B$6:$B$205,MATCH(C925&amp;"",'المرضى'!$A$6:$A$205,0))&amp;"","كود غير موجود"))</f>
        <v/>
      </c>
      <c r="I925" s="18">
        <f>IF(D925&amp;""="","",IFERROR(INDEX('الأسعار'!$B$6:$B$25,MATCH(D925&amp;"",'الأسعار'!$A$6:$A$25,0)),"سعر غير موجود"))</f>
        <v/>
      </c>
      <c r="J925" s="18">
        <f>IF(A925&amp;""="","",IF(AND(F925="حضر",ISNUMBER(I925)),I925,0))</f>
        <v/>
      </c>
      <c r="K925" s="17">
        <f>IF(ISNUMBER(A925),IF(ISNUMBER(B925),HOUR(B925)*60+MINUTE(B925),0),"")</f>
        <v/>
      </c>
      <c r="L925" s="17">
        <f>IF(AND(ISNUMBER(A925),A925='الإعدادات'!$B$4),COUNTIFS($A$6:$A$1005,'الإعدادات'!$B$4,$K$6:$K$1005,"&lt;"&amp;K925)+COUNTIFS($A$6:A925,'الإعدادات'!$B$4,$K$6:K925,K925),"")</f>
        <v/>
      </c>
      <c r="M925" s="21">
        <f>IF(AND(C925&amp;""&lt;&gt;"",ISNUMBER(G925)),IF(COUNTIFS($C$6:$C$1005,C925&amp;"",$G$6:$G$1005,"&gt;"&amp;G925)=0,1,0),"")</f>
        <v/>
      </c>
      <c r="N925" s="21">
        <f>IF(AND(C925&amp;""&lt;&gt;"",F925="حضر",ISNUMBER(A925)),IF(COUNTIFS($C$6:$C$1005,C925&amp;"",$F$6:$F$1005,"حضر",$A$6:$A$1005,"&gt;"&amp;A925)=0,1,0),"")</f>
        <v/>
      </c>
    </row>
    <row r="926">
      <c r="A926" s="13" t="n"/>
      <c r="B926" s="20" t="n"/>
      <c r="C926" s="5" t="n"/>
      <c r="D926" s="5" t="n"/>
      <c r="E926" s="15" t="n"/>
      <c r="F926" s="5" t="n"/>
      <c r="G926" s="13" t="n"/>
      <c r="H926" s="6">
        <f>IF(C926&amp;""="","",IFERROR(INDEX('المرضى'!$B$6:$B$205,MATCH(C926&amp;"",'المرضى'!$A$6:$A$205,0))&amp;"","كود غير موجود"))</f>
        <v/>
      </c>
      <c r="I926" s="18">
        <f>IF(D926&amp;""="","",IFERROR(INDEX('الأسعار'!$B$6:$B$25,MATCH(D926&amp;"",'الأسعار'!$A$6:$A$25,0)),"سعر غير موجود"))</f>
        <v/>
      </c>
      <c r="J926" s="18">
        <f>IF(A926&amp;""="","",IF(AND(F926="حضر",ISNUMBER(I926)),I926,0))</f>
        <v/>
      </c>
      <c r="K926" s="17">
        <f>IF(ISNUMBER(A926),IF(ISNUMBER(B926),HOUR(B926)*60+MINUTE(B926),0),"")</f>
        <v/>
      </c>
      <c r="L926" s="17">
        <f>IF(AND(ISNUMBER(A926),A926='الإعدادات'!$B$4),COUNTIFS($A$6:$A$1005,'الإعدادات'!$B$4,$K$6:$K$1005,"&lt;"&amp;K926)+COUNTIFS($A$6:A926,'الإعدادات'!$B$4,$K$6:K926,K926),"")</f>
        <v/>
      </c>
      <c r="M926" s="21">
        <f>IF(AND(C926&amp;""&lt;&gt;"",ISNUMBER(G926)),IF(COUNTIFS($C$6:$C$1005,C926&amp;"",$G$6:$G$1005,"&gt;"&amp;G926)=0,1,0),"")</f>
        <v/>
      </c>
      <c r="N926" s="21">
        <f>IF(AND(C926&amp;""&lt;&gt;"",F926="حضر",ISNUMBER(A926)),IF(COUNTIFS($C$6:$C$1005,C926&amp;"",$F$6:$F$1005,"حضر",$A$6:$A$1005,"&gt;"&amp;A926)=0,1,0),"")</f>
        <v/>
      </c>
    </row>
    <row r="927">
      <c r="A927" s="13" t="n"/>
      <c r="B927" s="20" t="n"/>
      <c r="C927" s="5" t="n"/>
      <c r="D927" s="5" t="n"/>
      <c r="E927" s="15" t="n"/>
      <c r="F927" s="5" t="n"/>
      <c r="G927" s="13" t="n"/>
      <c r="H927" s="6">
        <f>IF(C927&amp;""="","",IFERROR(INDEX('المرضى'!$B$6:$B$205,MATCH(C927&amp;"",'المرضى'!$A$6:$A$205,0))&amp;"","كود غير موجود"))</f>
        <v/>
      </c>
      <c r="I927" s="18">
        <f>IF(D927&amp;""="","",IFERROR(INDEX('الأسعار'!$B$6:$B$25,MATCH(D927&amp;"",'الأسعار'!$A$6:$A$25,0)),"سعر غير موجود"))</f>
        <v/>
      </c>
      <c r="J927" s="18">
        <f>IF(A927&amp;""="","",IF(AND(F927="حضر",ISNUMBER(I927)),I927,0))</f>
        <v/>
      </c>
      <c r="K927" s="17">
        <f>IF(ISNUMBER(A927),IF(ISNUMBER(B927),HOUR(B927)*60+MINUTE(B927),0),"")</f>
        <v/>
      </c>
      <c r="L927" s="17">
        <f>IF(AND(ISNUMBER(A927),A927='الإعدادات'!$B$4),COUNTIFS($A$6:$A$1005,'الإعدادات'!$B$4,$K$6:$K$1005,"&lt;"&amp;K927)+COUNTIFS($A$6:A927,'الإعدادات'!$B$4,$K$6:K927,K927),"")</f>
        <v/>
      </c>
      <c r="M927" s="21">
        <f>IF(AND(C927&amp;""&lt;&gt;"",ISNUMBER(G927)),IF(COUNTIFS($C$6:$C$1005,C927&amp;"",$G$6:$G$1005,"&gt;"&amp;G927)=0,1,0),"")</f>
        <v/>
      </c>
      <c r="N927" s="21">
        <f>IF(AND(C927&amp;""&lt;&gt;"",F927="حضر",ISNUMBER(A927)),IF(COUNTIFS($C$6:$C$1005,C927&amp;"",$F$6:$F$1005,"حضر",$A$6:$A$1005,"&gt;"&amp;A927)=0,1,0),"")</f>
        <v/>
      </c>
    </row>
    <row r="928">
      <c r="A928" s="13" t="n"/>
      <c r="B928" s="20" t="n"/>
      <c r="C928" s="5" t="n"/>
      <c r="D928" s="5" t="n"/>
      <c r="E928" s="15" t="n"/>
      <c r="F928" s="5" t="n"/>
      <c r="G928" s="13" t="n"/>
      <c r="H928" s="6">
        <f>IF(C928&amp;""="","",IFERROR(INDEX('المرضى'!$B$6:$B$205,MATCH(C928&amp;"",'المرضى'!$A$6:$A$205,0))&amp;"","كود غير موجود"))</f>
        <v/>
      </c>
      <c r="I928" s="18">
        <f>IF(D928&amp;""="","",IFERROR(INDEX('الأسعار'!$B$6:$B$25,MATCH(D928&amp;"",'الأسعار'!$A$6:$A$25,0)),"سعر غير موجود"))</f>
        <v/>
      </c>
      <c r="J928" s="18">
        <f>IF(A928&amp;""="","",IF(AND(F928="حضر",ISNUMBER(I928)),I928,0))</f>
        <v/>
      </c>
      <c r="K928" s="17">
        <f>IF(ISNUMBER(A928),IF(ISNUMBER(B928),HOUR(B928)*60+MINUTE(B928),0),"")</f>
        <v/>
      </c>
      <c r="L928" s="17">
        <f>IF(AND(ISNUMBER(A928),A928='الإعدادات'!$B$4),COUNTIFS($A$6:$A$1005,'الإعدادات'!$B$4,$K$6:$K$1005,"&lt;"&amp;K928)+COUNTIFS($A$6:A928,'الإعدادات'!$B$4,$K$6:K928,K928),"")</f>
        <v/>
      </c>
      <c r="M928" s="21">
        <f>IF(AND(C928&amp;""&lt;&gt;"",ISNUMBER(G928)),IF(COUNTIFS($C$6:$C$1005,C928&amp;"",$G$6:$G$1005,"&gt;"&amp;G928)=0,1,0),"")</f>
        <v/>
      </c>
      <c r="N928" s="21">
        <f>IF(AND(C928&amp;""&lt;&gt;"",F928="حضر",ISNUMBER(A928)),IF(COUNTIFS($C$6:$C$1005,C928&amp;"",$F$6:$F$1005,"حضر",$A$6:$A$1005,"&gt;"&amp;A928)=0,1,0),"")</f>
        <v/>
      </c>
    </row>
    <row r="929">
      <c r="A929" s="13" t="n"/>
      <c r="B929" s="20" t="n"/>
      <c r="C929" s="5" t="n"/>
      <c r="D929" s="5" t="n"/>
      <c r="E929" s="15" t="n"/>
      <c r="F929" s="5" t="n"/>
      <c r="G929" s="13" t="n"/>
      <c r="H929" s="6">
        <f>IF(C929&amp;""="","",IFERROR(INDEX('المرضى'!$B$6:$B$205,MATCH(C929&amp;"",'المرضى'!$A$6:$A$205,0))&amp;"","كود غير موجود"))</f>
        <v/>
      </c>
      <c r="I929" s="18">
        <f>IF(D929&amp;""="","",IFERROR(INDEX('الأسعار'!$B$6:$B$25,MATCH(D929&amp;"",'الأسعار'!$A$6:$A$25,0)),"سعر غير موجود"))</f>
        <v/>
      </c>
      <c r="J929" s="18">
        <f>IF(A929&amp;""="","",IF(AND(F929="حضر",ISNUMBER(I929)),I929,0))</f>
        <v/>
      </c>
      <c r="K929" s="17">
        <f>IF(ISNUMBER(A929),IF(ISNUMBER(B929),HOUR(B929)*60+MINUTE(B929),0),"")</f>
        <v/>
      </c>
      <c r="L929" s="17">
        <f>IF(AND(ISNUMBER(A929),A929='الإعدادات'!$B$4),COUNTIFS($A$6:$A$1005,'الإعدادات'!$B$4,$K$6:$K$1005,"&lt;"&amp;K929)+COUNTIFS($A$6:A929,'الإعدادات'!$B$4,$K$6:K929,K929),"")</f>
        <v/>
      </c>
      <c r="M929" s="21">
        <f>IF(AND(C929&amp;""&lt;&gt;"",ISNUMBER(G929)),IF(COUNTIFS($C$6:$C$1005,C929&amp;"",$G$6:$G$1005,"&gt;"&amp;G929)=0,1,0),"")</f>
        <v/>
      </c>
      <c r="N929" s="21">
        <f>IF(AND(C929&amp;""&lt;&gt;"",F929="حضر",ISNUMBER(A929)),IF(COUNTIFS($C$6:$C$1005,C929&amp;"",$F$6:$F$1005,"حضر",$A$6:$A$1005,"&gt;"&amp;A929)=0,1,0),"")</f>
        <v/>
      </c>
    </row>
    <row r="930">
      <c r="A930" s="13" t="n"/>
      <c r="B930" s="20" t="n"/>
      <c r="C930" s="5" t="n"/>
      <c r="D930" s="5" t="n"/>
      <c r="E930" s="15" t="n"/>
      <c r="F930" s="5" t="n"/>
      <c r="G930" s="13" t="n"/>
      <c r="H930" s="6">
        <f>IF(C930&amp;""="","",IFERROR(INDEX('المرضى'!$B$6:$B$205,MATCH(C930&amp;"",'المرضى'!$A$6:$A$205,0))&amp;"","كود غير موجود"))</f>
        <v/>
      </c>
      <c r="I930" s="18">
        <f>IF(D930&amp;""="","",IFERROR(INDEX('الأسعار'!$B$6:$B$25,MATCH(D930&amp;"",'الأسعار'!$A$6:$A$25,0)),"سعر غير موجود"))</f>
        <v/>
      </c>
      <c r="J930" s="18">
        <f>IF(A930&amp;""="","",IF(AND(F930="حضر",ISNUMBER(I930)),I930,0))</f>
        <v/>
      </c>
      <c r="K930" s="17">
        <f>IF(ISNUMBER(A930),IF(ISNUMBER(B930),HOUR(B930)*60+MINUTE(B930),0),"")</f>
        <v/>
      </c>
      <c r="L930" s="17">
        <f>IF(AND(ISNUMBER(A930),A930='الإعدادات'!$B$4),COUNTIFS($A$6:$A$1005,'الإعدادات'!$B$4,$K$6:$K$1005,"&lt;"&amp;K930)+COUNTIFS($A$6:A930,'الإعدادات'!$B$4,$K$6:K930,K930),"")</f>
        <v/>
      </c>
      <c r="M930" s="21">
        <f>IF(AND(C930&amp;""&lt;&gt;"",ISNUMBER(G930)),IF(COUNTIFS($C$6:$C$1005,C930&amp;"",$G$6:$G$1005,"&gt;"&amp;G930)=0,1,0),"")</f>
        <v/>
      </c>
      <c r="N930" s="21">
        <f>IF(AND(C930&amp;""&lt;&gt;"",F930="حضر",ISNUMBER(A930)),IF(COUNTIFS($C$6:$C$1005,C930&amp;"",$F$6:$F$1005,"حضر",$A$6:$A$1005,"&gt;"&amp;A930)=0,1,0),"")</f>
        <v/>
      </c>
    </row>
    <row r="931">
      <c r="A931" s="13" t="n"/>
      <c r="B931" s="20" t="n"/>
      <c r="C931" s="5" t="n"/>
      <c r="D931" s="5" t="n"/>
      <c r="E931" s="15" t="n"/>
      <c r="F931" s="5" t="n"/>
      <c r="G931" s="13" t="n"/>
      <c r="H931" s="6">
        <f>IF(C931&amp;""="","",IFERROR(INDEX('المرضى'!$B$6:$B$205,MATCH(C931&amp;"",'المرضى'!$A$6:$A$205,0))&amp;"","كود غير موجود"))</f>
        <v/>
      </c>
      <c r="I931" s="18">
        <f>IF(D931&amp;""="","",IFERROR(INDEX('الأسعار'!$B$6:$B$25,MATCH(D931&amp;"",'الأسعار'!$A$6:$A$25,0)),"سعر غير موجود"))</f>
        <v/>
      </c>
      <c r="J931" s="18">
        <f>IF(A931&amp;""="","",IF(AND(F931="حضر",ISNUMBER(I931)),I931,0))</f>
        <v/>
      </c>
      <c r="K931" s="17">
        <f>IF(ISNUMBER(A931),IF(ISNUMBER(B931),HOUR(B931)*60+MINUTE(B931),0),"")</f>
        <v/>
      </c>
      <c r="L931" s="17">
        <f>IF(AND(ISNUMBER(A931),A931='الإعدادات'!$B$4),COUNTIFS($A$6:$A$1005,'الإعدادات'!$B$4,$K$6:$K$1005,"&lt;"&amp;K931)+COUNTIFS($A$6:A931,'الإعدادات'!$B$4,$K$6:K931,K931),"")</f>
        <v/>
      </c>
      <c r="M931" s="21">
        <f>IF(AND(C931&amp;""&lt;&gt;"",ISNUMBER(G931)),IF(COUNTIFS($C$6:$C$1005,C931&amp;"",$G$6:$G$1005,"&gt;"&amp;G931)=0,1,0),"")</f>
        <v/>
      </c>
      <c r="N931" s="21">
        <f>IF(AND(C931&amp;""&lt;&gt;"",F931="حضر",ISNUMBER(A931)),IF(COUNTIFS($C$6:$C$1005,C931&amp;"",$F$6:$F$1005,"حضر",$A$6:$A$1005,"&gt;"&amp;A931)=0,1,0),"")</f>
        <v/>
      </c>
    </row>
    <row r="932">
      <c r="A932" s="13" t="n"/>
      <c r="B932" s="20" t="n"/>
      <c r="C932" s="5" t="n"/>
      <c r="D932" s="5" t="n"/>
      <c r="E932" s="15" t="n"/>
      <c r="F932" s="5" t="n"/>
      <c r="G932" s="13" t="n"/>
      <c r="H932" s="6">
        <f>IF(C932&amp;""="","",IFERROR(INDEX('المرضى'!$B$6:$B$205,MATCH(C932&amp;"",'المرضى'!$A$6:$A$205,0))&amp;"","كود غير موجود"))</f>
        <v/>
      </c>
      <c r="I932" s="18">
        <f>IF(D932&amp;""="","",IFERROR(INDEX('الأسعار'!$B$6:$B$25,MATCH(D932&amp;"",'الأسعار'!$A$6:$A$25,0)),"سعر غير موجود"))</f>
        <v/>
      </c>
      <c r="J932" s="18">
        <f>IF(A932&amp;""="","",IF(AND(F932="حضر",ISNUMBER(I932)),I932,0))</f>
        <v/>
      </c>
      <c r="K932" s="17">
        <f>IF(ISNUMBER(A932),IF(ISNUMBER(B932),HOUR(B932)*60+MINUTE(B932),0),"")</f>
        <v/>
      </c>
      <c r="L932" s="17">
        <f>IF(AND(ISNUMBER(A932),A932='الإعدادات'!$B$4),COUNTIFS($A$6:$A$1005,'الإعدادات'!$B$4,$K$6:$K$1005,"&lt;"&amp;K932)+COUNTIFS($A$6:A932,'الإعدادات'!$B$4,$K$6:K932,K932),"")</f>
        <v/>
      </c>
      <c r="M932" s="21">
        <f>IF(AND(C932&amp;""&lt;&gt;"",ISNUMBER(G932)),IF(COUNTIFS($C$6:$C$1005,C932&amp;"",$G$6:$G$1005,"&gt;"&amp;G932)=0,1,0),"")</f>
        <v/>
      </c>
      <c r="N932" s="21">
        <f>IF(AND(C932&amp;""&lt;&gt;"",F932="حضر",ISNUMBER(A932)),IF(COUNTIFS($C$6:$C$1005,C932&amp;"",$F$6:$F$1005,"حضر",$A$6:$A$1005,"&gt;"&amp;A932)=0,1,0),"")</f>
        <v/>
      </c>
    </row>
    <row r="933">
      <c r="A933" s="13" t="n"/>
      <c r="B933" s="20" t="n"/>
      <c r="C933" s="5" t="n"/>
      <c r="D933" s="5" t="n"/>
      <c r="E933" s="15" t="n"/>
      <c r="F933" s="5" t="n"/>
      <c r="G933" s="13" t="n"/>
      <c r="H933" s="6">
        <f>IF(C933&amp;""="","",IFERROR(INDEX('المرضى'!$B$6:$B$205,MATCH(C933&amp;"",'المرضى'!$A$6:$A$205,0))&amp;"","كود غير موجود"))</f>
        <v/>
      </c>
      <c r="I933" s="18">
        <f>IF(D933&amp;""="","",IFERROR(INDEX('الأسعار'!$B$6:$B$25,MATCH(D933&amp;"",'الأسعار'!$A$6:$A$25,0)),"سعر غير موجود"))</f>
        <v/>
      </c>
      <c r="J933" s="18">
        <f>IF(A933&amp;""="","",IF(AND(F933="حضر",ISNUMBER(I933)),I933,0))</f>
        <v/>
      </c>
      <c r="K933" s="17">
        <f>IF(ISNUMBER(A933),IF(ISNUMBER(B933),HOUR(B933)*60+MINUTE(B933),0),"")</f>
        <v/>
      </c>
      <c r="L933" s="17">
        <f>IF(AND(ISNUMBER(A933),A933='الإعدادات'!$B$4),COUNTIFS($A$6:$A$1005,'الإعدادات'!$B$4,$K$6:$K$1005,"&lt;"&amp;K933)+COUNTIFS($A$6:A933,'الإعدادات'!$B$4,$K$6:K933,K933),"")</f>
        <v/>
      </c>
      <c r="M933" s="21">
        <f>IF(AND(C933&amp;""&lt;&gt;"",ISNUMBER(G933)),IF(COUNTIFS($C$6:$C$1005,C933&amp;"",$G$6:$G$1005,"&gt;"&amp;G933)=0,1,0),"")</f>
        <v/>
      </c>
      <c r="N933" s="21">
        <f>IF(AND(C933&amp;""&lt;&gt;"",F933="حضر",ISNUMBER(A933)),IF(COUNTIFS($C$6:$C$1005,C933&amp;"",$F$6:$F$1005,"حضر",$A$6:$A$1005,"&gt;"&amp;A933)=0,1,0),"")</f>
        <v/>
      </c>
    </row>
    <row r="934">
      <c r="A934" s="13" t="n"/>
      <c r="B934" s="20" t="n"/>
      <c r="C934" s="5" t="n"/>
      <c r="D934" s="5" t="n"/>
      <c r="E934" s="15" t="n"/>
      <c r="F934" s="5" t="n"/>
      <c r="G934" s="13" t="n"/>
      <c r="H934" s="6">
        <f>IF(C934&amp;""="","",IFERROR(INDEX('المرضى'!$B$6:$B$205,MATCH(C934&amp;"",'المرضى'!$A$6:$A$205,0))&amp;"","كود غير موجود"))</f>
        <v/>
      </c>
      <c r="I934" s="18">
        <f>IF(D934&amp;""="","",IFERROR(INDEX('الأسعار'!$B$6:$B$25,MATCH(D934&amp;"",'الأسعار'!$A$6:$A$25,0)),"سعر غير موجود"))</f>
        <v/>
      </c>
      <c r="J934" s="18">
        <f>IF(A934&amp;""="","",IF(AND(F934="حضر",ISNUMBER(I934)),I934,0))</f>
        <v/>
      </c>
      <c r="K934" s="17">
        <f>IF(ISNUMBER(A934),IF(ISNUMBER(B934),HOUR(B934)*60+MINUTE(B934),0),"")</f>
        <v/>
      </c>
      <c r="L934" s="17">
        <f>IF(AND(ISNUMBER(A934),A934='الإعدادات'!$B$4),COUNTIFS($A$6:$A$1005,'الإعدادات'!$B$4,$K$6:$K$1005,"&lt;"&amp;K934)+COUNTIFS($A$6:A934,'الإعدادات'!$B$4,$K$6:K934,K934),"")</f>
        <v/>
      </c>
      <c r="M934" s="21">
        <f>IF(AND(C934&amp;""&lt;&gt;"",ISNUMBER(G934)),IF(COUNTIFS($C$6:$C$1005,C934&amp;"",$G$6:$G$1005,"&gt;"&amp;G934)=0,1,0),"")</f>
        <v/>
      </c>
      <c r="N934" s="21">
        <f>IF(AND(C934&amp;""&lt;&gt;"",F934="حضر",ISNUMBER(A934)),IF(COUNTIFS($C$6:$C$1005,C934&amp;"",$F$6:$F$1005,"حضر",$A$6:$A$1005,"&gt;"&amp;A934)=0,1,0),"")</f>
        <v/>
      </c>
    </row>
    <row r="935">
      <c r="A935" s="13" t="n"/>
      <c r="B935" s="20" t="n"/>
      <c r="C935" s="5" t="n"/>
      <c r="D935" s="5" t="n"/>
      <c r="E935" s="15" t="n"/>
      <c r="F935" s="5" t="n"/>
      <c r="G935" s="13" t="n"/>
      <c r="H935" s="6">
        <f>IF(C935&amp;""="","",IFERROR(INDEX('المرضى'!$B$6:$B$205,MATCH(C935&amp;"",'المرضى'!$A$6:$A$205,0))&amp;"","كود غير موجود"))</f>
        <v/>
      </c>
      <c r="I935" s="18">
        <f>IF(D935&amp;""="","",IFERROR(INDEX('الأسعار'!$B$6:$B$25,MATCH(D935&amp;"",'الأسعار'!$A$6:$A$25,0)),"سعر غير موجود"))</f>
        <v/>
      </c>
      <c r="J935" s="18">
        <f>IF(A935&amp;""="","",IF(AND(F935="حضر",ISNUMBER(I935)),I935,0))</f>
        <v/>
      </c>
      <c r="K935" s="17">
        <f>IF(ISNUMBER(A935),IF(ISNUMBER(B935),HOUR(B935)*60+MINUTE(B935),0),"")</f>
        <v/>
      </c>
      <c r="L935" s="17">
        <f>IF(AND(ISNUMBER(A935),A935='الإعدادات'!$B$4),COUNTIFS($A$6:$A$1005,'الإعدادات'!$B$4,$K$6:$K$1005,"&lt;"&amp;K935)+COUNTIFS($A$6:A935,'الإعدادات'!$B$4,$K$6:K935,K935),"")</f>
        <v/>
      </c>
      <c r="M935" s="21">
        <f>IF(AND(C935&amp;""&lt;&gt;"",ISNUMBER(G935)),IF(COUNTIFS($C$6:$C$1005,C935&amp;"",$G$6:$G$1005,"&gt;"&amp;G935)=0,1,0),"")</f>
        <v/>
      </c>
      <c r="N935" s="21">
        <f>IF(AND(C935&amp;""&lt;&gt;"",F935="حضر",ISNUMBER(A935)),IF(COUNTIFS($C$6:$C$1005,C935&amp;"",$F$6:$F$1005,"حضر",$A$6:$A$1005,"&gt;"&amp;A935)=0,1,0),"")</f>
        <v/>
      </c>
    </row>
    <row r="936">
      <c r="A936" s="13" t="n"/>
      <c r="B936" s="20" t="n"/>
      <c r="C936" s="5" t="n"/>
      <c r="D936" s="5" t="n"/>
      <c r="E936" s="15" t="n"/>
      <c r="F936" s="5" t="n"/>
      <c r="G936" s="13" t="n"/>
      <c r="H936" s="6">
        <f>IF(C936&amp;""="","",IFERROR(INDEX('المرضى'!$B$6:$B$205,MATCH(C936&amp;"",'المرضى'!$A$6:$A$205,0))&amp;"","كود غير موجود"))</f>
        <v/>
      </c>
      <c r="I936" s="18">
        <f>IF(D936&amp;""="","",IFERROR(INDEX('الأسعار'!$B$6:$B$25,MATCH(D936&amp;"",'الأسعار'!$A$6:$A$25,0)),"سعر غير موجود"))</f>
        <v/>
      </c>
      <c r="J936" s="18">
        <f>IF(A936&amp;""="","",IF(AND(F936="حضر",ISNUMBER(I936)),I936,0))</f>
        <v/>
      </c>
      <c r="K936" s="17">
        <f>IF(ISNUMBER(A936),IF(ISNUMBER(B936),HOUR(B936)*60+MINUTE(B936),0),"")</f>
        <v/>
      </c>
      <c r="L936" s="17">
        <f>IF(AND(ISNUMBER(A936),A936='الإعدادات'!$B$4),COUNTIFS($A$6:$A$1005,'الإعدادات'!$B$4,$K$6:$K$1005,"&lt;"&amp;K936)+COUNTIFS($A$6:A936,'الإعدادات'!$B$4,$K$6:K936,K936),"")</f>
        <v/>
      </c>
      <c r="M936" s="21">
        <f>IF(AND(C936&amp;""&lt;&gt;"",ISNUMBER(G936)),IF(COUNTIFS($C$6:$C$1005,C936&amp;"",$G$6:$G$1005,"&gt;"&amp;G936)=0,1,0),"")</f>
        <v/>
      </c>
      <c r="N936" s="21">
        <f>IF(AND(C936&amp;""&lt;&gt;"",F936="حضر",ISNUMBER(A936)),IF(COUNTIFS($C$6:$C$1005,C936&amp;"",$F$6:$F$1005,"حضر",$A$6:$A$1005,"&gt;"&amp;A936)=0,1,0),"")</f>
        <v/>
      </c>
    </row>
    <row r="937">
      <c r="A937" s="13" t="n"/>
      <c r="B937" s="20" t="n"/>
      <c r="C937" s="5" t="n"/>
      <c r="D937" s="5" t="n"/>
      <c r="E937" s="15" t="n"/>
      <c r="F937" s="5" t="n"/>
      <c r="G937" s="13" t="n"/>
      <c r="H937" s="6">
        <f>IF(C937&amp;""="","",IFERROR(INDEX('المرضى'!$B$6:$B$205,MATCH(C937&amp;"",'المرضى'!$A$6:$A$205,0))&amp;"","كود غير موجود"))</f>
        <v/>
      </c>
      <c r="I937" s="18">
        <f>IF(D937&amp;""="","",IFERROR(INDEX('الأسعار'!$B$6:$B$25,MATCH(D937&amp;"",'الأسعار'!$A$6:$A$25,0)),"سعر غير موجود"))</f>
        <v/>
      </c>
      <c r="J937" s="18">
        <f>IF(A937&amp;""="","",IF(AND(F937="حضر",ISNUMBER(I937)),I937,0))</f>
        <v/>
      </c>
      <c r="K937" s="17">
        <f>IF(ISNUMBER(A937),IF(ISNUMBER(B937),HOUR(B937)*60+MINUTE(B937),0),"")</f>
        <v/>
      </c>
      <c r="L937" s="17">
        <f>IF(AND(ISNUMBER(A937),A937='الإعدادات'!$B$4),COUNTIFS($A$6:$A$1005,'الإعدادات'!$B$4,$K$6:$K$1005,"&lt;"&amp;K937)+COUNTIFS($A$6:A937,'الإعدادات'!$B$4,$K$6:K937,K937),"")</f>
        <v/>
      </c>
      <c r="M937" s="21">
        <f>IF(AND(C937&amp;""&lt;&gt;"",ISNUMBER(G937)),IF(COUNTIFS($C$6:$C$1005,C937&amp;"",$G$6:$G$1005,"&gt;"&amp;G937)=0,1,0),"")</f>
        <v/>
      </c>
      <c r="N937" s="21">
        <f>IF(AND(C937&amp;""&lt;&gt;"",F937="حضر",ISNUMBER(A937)),IF(COUNTIFS($C$6:$C$1005,C937&amp;"",$F$6:$F$1005,"حضر",$A$6:$A$1005,"&gt;"&amp;A937)=0,1,0),"")</f>
        <v/>
      </c>
    </row>
    <row r="938">
      <c r="A938" s="13" t="n"/>
      <c r="B938" s="20" t="n"/>
      <c r="C938" s="5" t="n"/>
      <c r="D938" s="5" t="n"/>
      <c r="E938" s="15" t="n"/>
      <c r="F938" s="5" t="n"/>
      <c r="G938" s="13" t="n"/>
      <c r="H938" s="6">
        <f>IF(C938&amp;""="","",IFERROR(INDEX('المرضى'!$B$6:$B$205,MATCH(C938&amp;"",'المرضى'!$A$6:$A$205,0))&amp;"","كود غير موجود"))</f>
        <v/>
      </c>
      <c r="I938" s="18">
        <f>IF(D938&amp;""="","",IFERROR(INDEX('الأسعار'!$B$6:$B$25,MATCH(D938&amp;"",'الأسعار'!$A$6:$A$25,0)),"سعر غير موجود"))</f>
        <v/>
      </c>
      <c r="J938" s="18">
        <f>IF(A938&amp;""="","",IF(AND(F938="حضر",ISNUMBER(I938)),I938,0))</f>
        <v/>
      </c>
      <c r="K938" s="17">
        <f>IF(ISNUMBER(A938),IF(ISNUMBER(B938),HOUR(B938)*60+MINUTE(B938),0),"")</f>
        <v/>
      </c>
      <c r="L938" s="17">
        <f>IF(AND(ISNUMBER(A938),A938='الإعدادات'!$B$4),COUNTIFS($A$6:$A$1005,'الإعدادات'!$B$4,$K$6:$K$1005,"&lt;"&amp;K938)+COUNTIFS($A$6:A938,'الإعدادات'!$B$4,$K$6:K938,K938),"")</f>
        <v/>
      </c>
      <c r="M938" s="21">
        <f>IF(AND(C938&amp;""&lt;&gt;"",ISNUMBER(G938)),IF(COUNTIFS($C$6:$C$1005,C938&amp;"",$G$6:$G$1005,"&gt;"&amp;G938)=0,1,0),"")</f>
        <v/>
      </c>
      <c r="N938" s="21">
        <f>IF(AND(C938&amp;""&lt;&gt;"",F938="حضر",ISNUMBER(A938)),IF(COUNTIFS($C$6:$C$1005,C938&amp;"",$F$6:$F$1005,"حضر",$A$6:$A$1005,"&gt;"&amp;A938)=0,1,0),"")</f>
        <v/>
      </c>
    </row>
    <row r="939">
      <c r="A939" s="13" t="n"/>
      <c r="B939" s="20" t="n"/>
      <c r="C939" s="5" t="n"/>
      <c r="D939" s="5" t="n"/>
      <c r="E939" s="15" t="n"/>
      <c r="F939" s="5" t="n"/>
      <c r="G939" s="13" t="n"/>
      <c r="H939" s="6">
        <f>IF(C939&amp;""="","",IFERROR(INDEX('المرضى'!$B$6:$B$205,MATCH(C939&amp;"",'المرضى'!$A$6:$A$205,0))&amp;"","كود غير موجود"))</f>
        <v/>
      </c>
      <c r="I939" s="18">
        <f>IF(D939&amp;""="","",IFERROR(INDEX('الأسعار'!$B$6:$B$25,MATCH(D939&amp;"",'الأسعار'!$A$6:$A$25,0)),"سعر غير موجود"))</f>
        <v/>
      </c>
      <c r="J939" s="18">
        <f>IF(A939&amp;""="","",IF(AND(F939="حضر",ISNUMBER(I939)),I939,0))</f>
        <v/>
      </c>
      <c r="K939" s="17">
        <f>IF(ISNUMBER(A939),IF(ISNUMBER(B939),HOUR(B939)*60+MINUTE(B939),0),"")</f>
        <v/>
      </c>
      <c r="L939" s="17">
        <f>IF(AND(ISNUMBER(A939),A939='الإعدادات'!$B$4),COUNTIFS($A$6:$A$1005,'الإعدادات'!$B$4,$K$6:$K$1005,"&lt;"&amp;K939)+COUNTIFS($A$6:A939,'الإعدادات'!$B$4,$K$6:K939,K939),"")</f>
        <v/>
      </c>
      <c r="M939" s="21">
        <f>IF(AND(C939&amp;""&lt;&gt;"",ISNUMBER(G939)),IF(COUNTIFS($C$6:$C$1005,C939&amp;"",$G$6:$G$1005,"&gt;"&amp;G939)=0,1,0),"")</f>
        <v/>
      </c>
      <c r="N939" s="21">
        <f>IF(AND(C939&amp;""&lt;&gt;"",F939="حضر",ISNUMBER(A939)),IF(COUNTIFS($C$6:$C$1005,C939&amp;"",$F$6:$F$1005,"حضر",$A$6:$A$1005,"&gt;"&amp;A939)=0,1,0),"")</f>
        <v/>
      </c>
    </row>
    <row r="940">
      <c r="A940" s="13" t="n"/>
      <c r="B940" s="20" t="n"/>
      <c r="C940" s="5" t="n"/>
      <c r="D940" s="5" t="n"/>
      <c r="E940" s="15" t="n"/>
      <c r="F940" s="5" t="n"/>
      <c r="G940" s="13" t="n"/>
      <c r="H940" s="6">
        <f>IF(C940&amp;""="","",IFERROR(INDEX('المرضى'!$B$6:$B$205,MATCH(C940&amp;"",'المرضى'!$A$6:$A$205,0))&amp;"","كود غير موجود"))</f>
        <v/>
      </c>
      <c r="I940" s="18">
        <f>IF(D940&amp;""="","",IFERROR(INDEX('الأسعار'!$B$6:$B$25,MATCH(D940&amp;"",'الأسعار'!$A$6:$A$25,0)),"سعر غير موجود"))</f>
        <v/>
      </c>
      <c r="J940" s="18">
        <f>IF(A940&amp;""="","",IF(AND(F940="حضر",ISNUMBER(I940)),I940,0))</f>
        <v/>
      </c>
      <c r="K940" s="17">
        <f>IF(ISNUMBER(A940),IF(ISNUMBER(B940),HOUR(B940)*60+MINUTE(B940),0),"")</f>
        <v/>
      </c>
      <c r="L940" s="17">
        <f>IF(AND(ISNUMBER(A940),A940='الإعدادات'!$B$4),COUNTIFS($A$6:$A$1005,'الإعدادات'!$B$4,$K$6:$K$1005,"&lt;"&amp;K940)+COUNTIFS($A$6:A940,'الإعدادات'!$B$4,$K$6:K940,K940),"")</f>
        <v/>
      </c>
      <c r="M940" s="21">
        <f>IF(AND(C940&amp;""&lt;&gt;"",ISNUMBER(G940)),IF(COUNTIFS($C$6:$C$1005,C940&amp;"",$G$6:$G$1005,"&gt;"&amp;G940)=0,1,0),"")</f>
        <v/>
      </c>
      <c r="N940" s="21">
        <f>IF(AND(C940&amp;""&lt;&gt;"",F940="حضر",ISNUMBER(A940)),IF(COUNTIFS($C$6:$C$1005,C940&amp;"",$F$6:$F$1005,"حضر",$A$6:$A$1005,"&gt;"&amp;A940)=0,1,0),"")</f>
        <v/>
      </c>
    </row>
    <row r="941">
      <c r="A941" s="13" t="n"/>
      <c r="B941" s="20" t="n"/>
      <c r="C941" s="5" t="n"/>
      <c r="D941" s="5" t="n"/>
      <c r="E941" s="15" t="n"/>
      <c r="F941" s="5" t="n"/>
      <c r="G941" s="13" t="n"/>
      <c r="H941" s="6">
        <f>IF(C941&amp;""="","",IFERROR(INDEX('المرضى'!$B$6:$B$205,MATCH(C941&amp;"",'المرضى'!$A$6:$A$205,0))&amp;"","كود غير موجود"))</f>
        <v/>
      </c>
      <c r="I941" s="18">
        <f>IF(D941&amp;""="","",IFERROR(INDEX('الأسعار'!$B$6:$B$25,MATCH(D941&amp;"",'الأسعار'!$A$6:$A$25,0)),"سعر غير موجود"))</f>
        <v/>
      </c>
      <c r="J941" s="18">
        <f>IF(A941&amp;""="","",IF(AND(F941="حضر",ISNUMBER(I941)),I941,0))</f>
        <v/>
      </c>
      <c r="K941" s="17">
        <f>IF(ISNUMBER(A941),IF(ISNUMBER(B941),HOUR(B941)*60+MINUTE(B941),0),"")</f>
        <v/>
      </c>
      <c r="L941" s="17">
        <f>IF(AND(ISNUMBER(A941),A941='الإعدادات'!$B$4),COUNTIFS($A$6:$A$1005,'الإعدادات'!$B$4,$K$6:$K$1005,"&lt;"&amp;K941)+COUNTIFS($A$6:A941,'الإعدادات'!$B$4,$K$6:K941,K941),"")</f>
        <v/>
      </c>
      <c r="M941" s="21">
        <f>IF(AND(C941&amp;""&lt;&gt;"",ISNUMBER(G941)),IF(COUNTIFS($C$6:$C$1005,C941&amp;"",$G$6:$G$1005,"&gt;"&amp;G941)=0,1,0),"")</f>
        <v/>
      </c>
      <c r="N941" s="21">
        <f>IF(AND(C941&amp;""&lt;&gt;"",F941="حضر",ISNUMBER(A941)),IF(COUNTIFS($C$6:$C$1005,C941&amp;"",$F$6:$F$1005,"حضر",$A$6:$A$1005,"&gt;"&amp;A941)=0,1,0),"")</f>
        <v/>
      </c>
    </row>
    <row r="942">
      <c r="A942" s="13" t="n"/>
      <c r="B942" s="20" t="n"/>
      <c r="C942" s="5" t="n"/>
      <c r="D942" s="5" t="n"/>
      <c r="E942" s="15" t="n"/>
      <c r="F942" s="5" t="n"/>
      <c r="G942" s="13" t="n"/>
      <c r="H942" s="6">
        <f>IF(C942&amp;""="","",IFERROR(INDEX('المرضى'!$B$6:$B$205,MATCH(C942&amp;"",'المرضى'!$A$6:$A$205,0))&amp;"","كود غير موجود"))</f>
        <v/>
      </c>
      <c r="I942" s="18">
        <f>IF(D942&amp;""="","",IFERROR(INDEX('الأسعار'!$B$6:$B$25,MATCH(D942&amp;"",'الأسعار'!$A$6:$A$25,0)),"سعر غير موجود"))</f>
        <v/>
      </c>
      <c r="J942" s="18">
        <f>IF(A942&amp;""="","",IF(AND(F942="حضر",ISNUMBER(I942)),I942,0))</f>
        <v/>
      </c>
      <c r="K942" s="17">
        <f>IF(ISNUMBER(A942),IF(ISNUMBER(B942),HOUR(B942)*60+MINUTE(B942),0),"")</f>
        <v/>
      </c>
      <c r="L942" s="17">
        <f>IF(AND(ISNUMBER(A942),A942='الإعدادات'!$B$4),COUNTIFS($A$6:$A$1005,'الإعدادات'!$B$4,$K$6:$K$1005,"&lt;"&amp;K942)+COUNTIFS($A$6:A942,'الإعدادات'!$B$4,$K$6:K942,K942),"")</f>
        <v/>
      </c>
      <c r="M942" s="21">
        <f>IF(AND(C942&amp;""&lt;&gt;"",ISNUMBER(G942)),IF(COUNTIFS($C$6:$C$1005,C942&amp;"",$G$6:$G$1005,"&gt;"&amp;G942)=0,1,0),"")</f>
        <v/>
      </c>
      <c r="N942" s="21">
        <f>IF(AND(C942&amp;""&lt;&gt;"",F942="حضر",ISNUMBER(A942)),IF(COUNTIFS($C$6:$C$1005,C942&amp;"",$F$6:$F$1005,"حضر",$A$6:$A$1005,"&gt;"&amp;A942)=0,1,0),"")</f>
        <v/>
      </c>
    </row>
    <row r="943">
      <c r="A943" s="13" t="n"/>
      <c r="B943" s="20" t="n"/>
      <c r="C943" s="5" t="n"/>
      <c r="D943" s="5" t="n"/>
      <c r="E943" s="15" t="n"/>
      <c r="F943" s="5" t="n"/>
      <c r="G943" s="13" t="n"/>
      <c r="H943" s="6">
        <f>IF(C943&amp;""="","",IFERROR(INDEX('المرضى'!$B$6:$B$205,MATCH(C943&amp;"",'المرضى'!$A$6:$A$205,0))&amp;"","كود غير موجود"))</f>
        <v/>
      </c>
      <c r="I943" s="18">
        <f>IF(D943&amp;""="","",IFERROR(INDEX('الأسعار'!$B$6:$B$25,MATCH(D943&amp;"",'الأسعار'!$A$6:$A$25,0)),"سعر غير موجود"))</f>
        <v/>
      </c>
      <c r="J943" s="18">
        <f>IF(A943&amp;""="","",IF(AND(F943="حضر",ISNUMBER(I943)),I943,0))</f>
        <v/>
      </c>
      <c r="K943" s="17">
        <f>IF(ISNUMBER(A943),IF(ISNUMBER(B943),HOUR(B943)*60+MINUTE(B943),0),"")</f>
        <v/>
      </c>
      <c r="L943" s="17">
        <f>IF(AND(ISNUMBER(A943),A943='الإعدادات'!$B$4),COUNTIFS($A$6:$A$1005,'الإعدادات'!$B$4,$K$6:$K$1005,"&lt;"&amp;K943)+COUNTIFS($A$6:A943,'الإعدادات'!$B$4,$K$6:K943,K943),"")</f>
        <v/>
      </c>
      <c r="M943" s="21">
        <f>IF(AND(C943&amp;""&lt;&gt;"",ISNUMBER(G943)),IF(COUNTIFS($C$6:$C$1005,C943&amp;"",$G$6:$G$1005,"&gt;"&amp;G943)=0,1,0),"")</f>
        <v/>
      </c>
      <c r="N943" s="21">
        <f>IF(AND(C943&amp;""&lt;&gt;"",F943="حضر",ISNUMBER(A943)),IF(COUNTIFS($C$6:$C$1005,C943&amp;"",$F$6:$F$1005,"حضر",$A$6:$A$1005,"&gt;"&amp;A943)=0,1,0),"")</f>
        <v/>
      </c>
    </row>
    <row r="944">
      <c r="A944" s="13" t="n"/>
      <c r="B944" s="20" t="n"/>
      <c r="C944" s="5" t="n"/>
      <c r="D944" s="5" t="n"/>
      <c r="E944" s="15" t="n"/>
      <c r="F944" s="5" t="n"/>
      <c r="G944" s="13" t="n"/>
      <c r="H944" s="6">
        <f>IF(C944&amp;""="","",IFERROR(INDEX('المرضى'!$B$6:$B$205,MATCH(C944&amp;"",'المرضى'!$A$6:$A$205,0))&amp;"","كود غير موجود"))</f>
        <v/>
      </c>
      <c r="I944" s="18">
        <f>IF(D944&amp;""="","",IFERROR(INDEX('الأسعار'!$B$6:$B$25,MATCH(D944&amp;"",'الأسعار'!$A$6:$A$25,0)),"سعر غير موجود"))</f>
        <v/>
      </c>
      <c r="J944" s="18">
        <f>IF(A944&amp;""="","",IF(AND(F944="حضر",ISNUMBER(I944)),I944,0))</f>
        <v/>
      </c>
      <c r="K944" s="17">
        <f>IF(ISNUMBER(A944),IF(ISNUMBER(B944),HOUR(B944)*60+MINUTE(B944),0),"")</f>
        <v/>
      </c>
      <c r="L944" s="17">
        <f>IF(AND(ISNUMBER(A944),A944='الإعدادات'!$B$4),COUNTIFS($A$6:$A$1005,'الإعدادات'!$B$4,$K$6:$K$1005,"&lt;"&amp;K944)+COUNTIFS($A$6:A944,'الإعدادات'!$B$4,$K$6:K944,K944),"")</f>
        <v/>
      </c>
      <c r="M944" s="21">
        <f>IF(AND(C944&amp;""&lt;&gt;"",ISNUMBER(G944)),IF(COUNTIFS($C$6:$C$1005,C944&amp;"",$G$6:$G$1005,"&gt;"&amp;G944)=0,1,0),"")</f>
        <v/>
      </c>
      <c r="N944" s="21">
        <f>IF(AND(C944&amp;""&lt;&gt;"",F944="حضر",ISNUMBER(A944)),IF(COUNTIFS($C$6:$C$1005,C944&amp;"",$F$6:$F$1005,"حضر",$A$6:$A$1005,"&gt;"&amp;A944)=0,1,0),"")</f>
        <v/>
      </c>
    </row>
    <row r="945">
      <c r="A945" s="13" t="n"/>
      <c r="B945" s="20" t="n"/>
      <c r="C945" s="5" t="n"/>
      <c r="D945" s="5" t="n"/>
      <c r="E945" s="15" t="n"/>
      <c r="F945" s="5" t="n"/>
      <c r="G945" s="13" t="n"/>
      <c r="H945" s="6">
        <f>IF(C945&amp;""="","",IFERROR(INDEX('المرضى'!$B$6:$B$205,MATCH(C945&amp;"",'المرضى'!$A$6:$A$205,0))&amp;"","كود غير موجود"))</f>
        <v/>
      </c>
      <c r="I945" s="18">
        <f>IF(D945&amp;""="","",IFERROR(INDEX('الأسعار'!$B$6:$B$25,MATCH(D945&amp;"",'الأسعار'!$A$6:$A$25,0)),"سعر غير موجود"))</f>
        <v/>
      </c>
      <c r="J945" s="18">
        <f>IF(A945&amp;""="","",IF(AND(F945="حضر",ISNUMBER(I945)),I945,0))</f>
        <v/>
      </c>
      <c r="K945" s="17">
        <f>IF(ISNUMBER(A945),IF(ISNUMBER(B945),HOUR(B945)*60+MINUTE(B945),0),"")</f>
        <v/>
      </c>
      <c r="L945" s="17">
        <f>IF(AND(ISNUMBER(A945),A945='الإعدادات'!$B$4),COUNTIFS($A$6:$A$1005,'الإعدادات'!$B$4,$K$6:$K$1005,"&lt;"&amp;K945)+COUNTIFS($A$6:A945,'الإعدادات'!$B$4,$K$6:K945,K945),"")</f>
        <v/>
      </c>
      <c r="M945" s="21">
        <f>IF(AND(C945&amp;""&lt;&gt;"",ISNUMBER(G945)),IF(COUNTIFS($C$6:$C$1005,C945&amp;"",$G$6:$G$1005,"&gt;"&amp;G945)=0,1,0),"")</f>
        <v/>
      </c>
      <c r="N945" s="21">
        <f>IF(AND(C945&amp;""&lt;&gt;"",F945="حضر",ISNUMBER(A945)),IF(COUNTIFS($C$6:$C$1005,C945&amp;"",$F$6:$F$1005,"حضر",$A$6:$A$1005,"&gt;"&amp;A945)=0,1,0),"")</f>
        <v/>
      </c>
    </row>
    <row r="946">
      <c r="A946" s="13" t="n"/>
      <c r="B946" s="20" t="n"/>
      <c r="C946" s="5" t="n"/>
      <c r="D946" s="5" t="n"/>
      <c r="E946" s="15" t="n"/>
      <c r="F946" s="5" t="n"/>
      <c r="G946" s="13" t="n"/>
      <c r="H946" s="6">
        <f>IF(C946&amp;""="","",IFERROR(INDEX('المرضى'!$B$6:$B$205,MATCH(C946&amp;"",'المرضى'!$A$6:$A$205,0))&amp;"","كود غير موجود"))</f>
        <v/>
      </c>
      <c r="I946" s="18">
        <f>IF(D946&amp;""="","",IFERROR(INDEX('الأسعار'!$B$6:$B$25,MATCH(D946&amp;"",'الأسعار'!$A$6:$A$25,0)),"سعر غير موجود"))</f>
        <v/>
      </c>
      <c r="J946" s="18">
        <f>IF(A946&amp;""="","",IF(AND(F946="حضر",ISNUMBER(I946)),I946,0))</f>
        <v/>
      </c>
      <c r="K946" s="17">
        <f>IF(ISNUMBER(A946),IF(ISNUMBER(B946),HOUR(B946)*60+MINUTE(B946),0),"")</f>
        <v/>
      </c>
      <c r="L946" s="17">
        <f>IF(AND(ISNUMBER(A946),A946='الإعدادات'!$B$4),COUNTIFS($A$6:$A$1005,'الإعدادات'!$B$4,$K$6:$K$1005,"&lt;"&amp;K946)+COUNTIFS($A$6:A946,'الإعدادات'!$B$4,$K$6:K946,K946),"")</f>
        <v/>
      </c>
      <c r="M946" s="21">
        <f>IF(AND(C946&amp;""&lt;&gt;"",ISNUMBER(G946)),IF(COUNTIFS($C$6:$C$1005,C946&amp;"",$G$6:$G$1005,"&gt;"&amp;G946)=0,1,0),"")</f>
        <v/>
      </c>
      <c r="N946" s="21">
        <f>IF(AND(C946&amp;""&lt;&gt;"",F946="حضر",ISNUMBER(A946)),IF(COUNTIFS($C$6:$C$1005,C946&amp;"",$F$6:$F$1005,"حضر",$A$6:$A$1005,"&gt;"&amp;A946)=0,1,0),"")</f>
        <v/>
      </c>
    </row>
    <row r="947">
      <c r="A947" s="13" t="n"/>
      <c r="B947" s="20" t="n"/>
      <c r="C947" s="5" t="n"/>
      <c r="D947" s="5" t="n"/>
      <c r="E947" s="15" t="n"/>
      <c r="F947" s="5" t="n"/>
      <c r="G947" s="13" t="n"/>
      <c r="H947" s="6">
        <f>IF(C947&amp;""="","",IFERROR(INDEX('المرضى'!$B$6:$B$205,MATCH(C947&amp;"",'المرضى'!$A$6:$A$205,0))&amp;"","كود غير موجود"))</f>
        <v/>
      </c>
      <c r="I947" s="18">
        <f>IF(D947&amp;""="","",IFERROR(INDEX('الأسعار'!$B$6:$B$25,MATCH(D947&amp;"",'الأسعار'!$A$6:$A$25,0)),"سعر غير موجود"))</f>
        <v/>
      </c>
      <c r="J947" s="18">
        <f>IF(A947&amp;""="","",IF(AND(F947="حضر",ISNUMBER(I947)),I947,0))</f>
        <v/>
      </c>
      <c r="K947" s="17">
        <f>IF(ISNUMBER(A947),IF(ISNUMBER(B947),HOUR(B947)*60+MINUTE(B947),0),"")</f>
        <v/>
      </c>
      <c r="L947" s="17">
        <f>IF(AND(ISNUMBER(A947),A947='الإعدادات'!$B$4),COUNTIFS($A$6:$A$1005,'الإعدادات'!$B$4,$K$6:$K$1005,"&lt;"&amp;K947)+COUNTIFS($A$6:A947,'الإعدادات'!$B$4,$K$6:K947,K947),"")</f>
        <v/>
      </c>
      <c r="M947" s="21">
        <f>IF(AND(C947&amp;""&lt;&gt;"",ISNUMBER(G947)),IF(COUNTIFS($C$6:$C$1005,C947&amp;"",$G$6:$G$1005,"&gt;"&amp;G947)=0,1,0),"")</f>
        <v/>
      </c>
      <c r="N947" s="21">
        <f>IF(AND(C947&amp;""&lt;&gt;"",F947="حضر",ISNUMBER(A947)),IF(COUNTIFS($C$6:$C$1005,C947&amp;"",$F$6:$F$1005,"حضر",$A$6:$A$1005,"&gt;"&amp;A947)=0,1,0),"")</f>
        <v/>
      </c>
    </row>
    <row r="948">
      <c r="A948" s="13" t="n"/>
      <c r="B948" s="20" t="n"/>
      <c r="C948" s="5" t="n"/>
      <c r="D948" s="5" t="n"/>
      <c r="E948" s="15" t="n"/>
      <c r="F948" s="5" t="n"/>
      <c r="G948" s="13" t="n"/>
      <c r="H948" s="6">
        <f>IF(C948&amp;""="","",IFERROR(INDEX('المرضى'!$B$6:$B$205,MATCH(C948&amp;"",'المرضى'!$A$6:$A$205,0))&amp;"","كود غير موجود"))</f>
        <v/>
      </c>
      <c r="I948" s="18">
        <f>IF(D948&amp;""="","",IFERROR(INDEX('الأسعار'!$B$6:$B$25,MATCH(D948&amp;"",'الأسعار'!$A$6:$A$25,0)),"سعر غير موجود"))</f>
        <v/>
      </c>
      <c r="J948" s="18">
        <f>IF(A948&amp;""="","",IF(AND(F948="حضر",ISNUMBER(I948)),I948,0))</f>
        <v/>
      </c>
      <c r="K948" s="17">
        <f>IF(ISNUMBER(A948),IF(ISNUMBER(B948),HOUR(B948)*60+MINUTE(B948),0),"")</f>
        <v/>
      </c>
      <c r="L948" s="17">
        <f>IF(AND(ISNUMBER(A948),A948='الإعدادات'!$B$4),COUNTIFS($A$6:$A$1005,'الإعدادات'!$B$4,$K$6:$K$1005,"&lt;"&amp;K948)+COUNTIFS($A$6:A948,'الإعدادات'!$B$4,$K$6:K948,K948),"")</f>
        <v/>
      </c>
      <c r="M948" s="21">
        <f>IF(AND(C948&amp;""&lt;&gt;"",ISNUMBER(G948)),IF(COUNTIFS($C$6:$C$1005,C948&amp;"",$G$6:$G$1005,"&gt;"&amp;G948)=0,1,0),"")</f>
        <v/>
      </c>
      <c r="N948" s="21">
        <f>IF(AND(C948&amp;""&lt;&gt;"",F948="حضر",ISNUMBER(A948)),IF(COUNTIFS($C$6:$C$1005,C948&amp;"",$F$6:$F$1005,"حضر",$A$6:$A$1005,"&gt;"&amp;A948)=0,1,0),"")</f>
        <v/>
      </c>
    </row>
    <row r="949">
      <c r="A949" s="13" t="n"/>
      <c r="B949" s="20" t="n"/>
      <c r="C949" s="5" t="n"/>
      <c r="D949" s="5" t="n"/>
      <c r="E949" s="15" t="n"/>
      <c r="F949" s="5" t="n"/>
      <c r="G949" s="13" t="n"/>
      <c r="H949" s="6">
        <f>IF(C949&amp;""="","",IFERROR(INDEX('المرضى'!$B$6:$B$205,MATCH(C949&amp;"",'المرضى'!$A$6:$A$205,0))&amp;"","كود غير موجود"))</f>
        <v/>
      </c>
      <c r="I949" s="18">
        <f>IF(D949&amp;""="","",IFERROR(INDEX('الأسعار'!$B$6:$B$25,MATCH(D949&amp;"",'الأسعار'!$A$6:$A$25,0)),"سعر غير موجود"))</f>
        <v/>
      </c>
      <c r="J949" s="18">
        <f>IF(A949&amp;""="","",IF(AND(F949="حضر",ISNUMBER(I949)),I949,0))</f>
        <v/>
      </c>
      <c r="K949" s="17">
        <f>IF(ISNUMBER(A949),IF(ISNUMBER(B949),HOUR(B949)*60+MINUTE(B949),0),"")</f>
        <v/>
      </c>
      <c r="L949" s="17">
        <f>IF(AND(ISNUMBER(A949),A949='الإعدادات'!$B$4),COUNTIFS($A$6:$A$1005,'الإعدادات'!$B$4,$K$6:$K$1005,"&lt;"&amp;K949)+COUNTIFS($A$6:A949,'الإعدادات'!$B$4,$K$6:K949,K949),"")</f>
        <v/>
      </c>
      <c r="M949" s="21">
        <f>IF(AND(C949&amp;""&lt;&gt;"",ISNUMBER(G949)),IF(COUNTIFS($C$6:$C$1005,C949&amp;"",$G$6:$G$1005,"&gt;"&amp;G949)=0,1,0),"")</f>
        <v/>
      </c>
      <c r="N949" s="21">
        <f>IF(AND(C949&amp;""&lt;&gt;"",F949="حضر",ISNUMBER(A949)),IF(COUNTIFS($C$6:$C$1005,C949&amp;"",$F$6:$F$1005,"حضر",$A$6:$A$1005,"&gt;"&amp;A949)=0,1,0),"")</f>
        <v/>
      </c>
    </row>
    <row r="950">
      <c r="A950" s="13" t="n"/>
      <c r="B950" s="20" t="n"/>
      <c r="C950" s="5" t="n"/>
      <c r="D950" s="5" t="n"/>
      <c r="E950" s="15" t="n"/>
      <c r="F950" s="5" t="n"/>
      <c r="G950" s="13" t="n"/>
      <c r="H950" s="6">
        <f>IF(C950&amp;""="","",IFERROR(INDEX('المرضى'!$B$6:$B$205,MATCH(C950&amp;"",'المرضى'!$A$6:$A$205,0))&amp;"","كود غير موجود"))</f>
        <v/>
      </c>
      <c r="I950" s="18">
        <f>IF(D950&amp;""="","",IFERROR(INDEX('الأسعار'!$B$6:$B$25,MATCH(D950&amp;"",'الأسعار'!$A$6:$A$25,0)),"سعر غير موجود"))</f>
        <v/>
      </c>
      <c r="J950" s="18">
        <f>IF(A950&amp;""="","",IF(AND(F950="حضر",ISNUMBER(I950)),I950,0))</f>
        <v/>
      </c>
      <c r="K950" s="17">
        <f>IF(ISNUMBER(A950),IF(ISNUMBER(B950),HOUR(B950)*60+MINUTE(B950),0),"")</f>
        <v/>
      </c>
      <c r="L950" s="17">
        <f>IF(AND(ISNUMBER(A950),A950='الإعدادات'!$B$4),COUNTIFS($A$6:$A$1005,'الإعدادات'!$B$4,$K$6:$K$1005,"&lt;"&amp;K950)+COUNTIFS($A$6:A950,'الإعدادات'!$B$4,$K$6:K950,K950),"")</f>
        <v/>
      </c>
      <c r="M950" s="21">
        <f>IF(AND(C950&amp;""&lt;&gt;"",ISNUMBER(G950)),IF(COUNTIFS($C$6:$C$1005,C950&amp;"",$G$6:$G$1005,"&gt;"&amp;G950)=0,1,0),"")</f>
        <v/>
      </c>
      <c r="N950" s="21">
        <f>IF(AND(C950&amp;""&lt;&gt;"",F950="حضر",ISNUMBER(A950)),IF(COUNTIFS($C$6:$C$1005,C950&amp;"",$F$6:$F$1005,"حضر",$A$6:$A$1005,"&gt;"&amp;A950)=0,1,0),"")</f>
        <v/>
      </c>
    </row>
    <row r="951">
      <c r="A951" s="13" t="n"/>
      <c r="B951" s="20" t="n"/>
      <c r="C951" s="5" t="n"/>
      <c r="D951" s="5" t="n"/>
      <c r="E951" s="15" t="n"/>
      <c r="F951" s="5" t="n"/>
      <c r="G951" s="13" t="n"/>
      <c r="H951" s="6">
        <f>IF(C951&amp;""="","",IFERROR(INDEX('المرضى'!$B$6:$B$205,MATCH(C951&amp;"",'المرضى'!$A$6:$A$205,0))&amp;"","كود غير موجود"))</f>
        <v/>
      </c>
      <c r="I951" s="18">
        <f>IF(D951&amp;""="","",IFERROR(INDEX('الأسعار'!$B$6:$B$25,MATCH(D951&amp;"",'الأسعار'!$A$6:$A$25,0)),"سعر غير موجود"))</f>
        <v/>
      </c>
      <c r="J951" s="18">
        <f>IF(A951&amp;""="","",IF(AND(F951="حضر",ISNUMBER(I951)),I951,0))</f>
        <v/>
      </c>
      <c r="K951" s="17">
        <f>IF(ISNUMBER(A951),IF(ISNUMBER(B951),HOUR(B951)*60+MINUTE(B951),0),"")</f>
        <v/>
      </c>
      <c r="L951" s="17">
        <f>IF(AND(ISNUMBER(A951),A951='الإعدادات'!$B$4),COUNTIFS($A$6:$A$1005,'الإعدادات'!$B$4,$K$6:$K$1005,"&lt;"&amp;K951)+COUNTIFS($A$6:A951,'الإعدادات'!$B$4,$K$6:K951,K951),"")</f>
        <v/>
      </c>
      <c r="M951" s="21">
        <f>IF(AND(C951&amp;""&lt;&gt;"",ISNUMBER(G951)),IF(COUNTIFS($C$6:$C$1005,C951&amp;"",$G$6:$G$1005,"&gt;"&amp;G951)=0,1,0),"")</f>
        <v/>
      </c>
      <c r="N951" s="21">
        <f>IF(AND(C951&amp;""&lt;&gt;"",F951="حضر",ISNUMBER(A951)),IF(COUNTIFS($C$6:$C$1005,C951&amp;"",$F$6:$F$1005,"حضر",$A$6:$A$1005,"&gt;"&amp;A951)=0,1,0),"")</f>
        <v/>
      </c>
    </row>
    <row r="952">
      <c r="A952" s="13" t="n"/>
      <c r="B952" s="20" t="n"/>
      <c r="C952" s="5" t="n"/>
      <c r="D952" s="5" t="n"/>
      <c r="E952" s="15" t="n"/>
      <c r="F952" s="5" t="n"/>
      <c r="G952" s="13" t="n"/>
      <c r="H952" s="6">
        <f>IF(C952&amp;""="","",IFERROR(INDEX('المرضى'!$B$6:$B$205,MATCH(C952&amp;"",'المرضى'!$A$6:$A$205,0))&amp;"","كود غير موجود"))</f>
        <v/>
      </c>
      <c r="I952" s="18">
        <f>IF(D952&amp;""="","",IFERROR(INDEX('الأسعار'!$B$6:$B$25,MATCH(D952&amp;"",'الأسعار'!$A$6:$A$25,0)),"سعر غير موجود"))</f>
        <v/>
      </c>
      <c r="J952" s="18">
        <f>IF(A952&amp;""="","",IF(AND(F952="حضر",ISNUMBER(I952)),I952,0))</f>
        <v/>
      </c>
      <c r="K952" s="17">
        <f>IF(ISNUMBER(A952),IF(ISNUMBER(B952),HOUR(B952)*60+MINUTE(B952),0),"")</f>
        <v/>
      </c>
      <c r="L952" s="17">
        <f>IF(AND(ISNUMBER(A952),A952='الإعدادات'!$B$4),COUNTIFS($A$6:$A$1005,'الإعدادات'!$B$4,$K$6:$K$1005,"&lt;"&amp;K952)+COUNTIFS($A$6:A952,'الإعدادات'!$B$4,$K$6:K952,K952),"")</f>
        <v/>
      </c>
      <c r="M952" s="21">
        <f>IF(AND(C952&amp;""&lt;&gt;"",ISNUMBER(G952)),IF(COUNTIFS($C$6:$C$1005,C952&amp;"",$G$6:$G$1005,"&gt;"&amp;G952)=0,1,0),"")</f>
        <v/>
      </c>
      <c r="N952" s="21">
        <f>IF(AND(C952&amp;""&lt;&gt;"",F952="حضر",ISNUMBER(A952)),IF(COUNTIFS($C$6:$C$1005,C952&amp;"",$F$6:$F$1005,"حضر",$A$6:$A$1005,"&gt;"&amp;A952)=0,1,0),"")</f>
        <v/>
      </c>
    </row>
    <row r="953">
      <c r="A953" s="13" t="n"/>
      <c r="B953" s="20" t="n"/>
      <c r="C953" s="5" t="n"/>
      <c r="D953" s="5" t="n"/>
      <c r="E953" s="15" t="n"/>
      <c r="F953" s="5" t="n"/>
      <c r="G953" s="13" t="n"/>
      <c r="H953" s="6">
        <f>IF(C953&amp;""="","",IFERROR(INDEX('المرضى'!$B$6:$B$205,MATCH(C953&amp;"",'المرضى'!$A$6:$A$205,0))&amp;"","كود غير موجود"))</f>
        <v/>
      </c>
      <c r="I953" s="18">
        <f>IF(D953&amp;""="","",IFERROR(INDEX('الأسعار'!$B$6:$B$25,MATCH(D953&amp;"",'الأسعار'!$A$6:$A$25,0)),"سعر غير موجود"))</f>
        <v/>
      </c>
      <c r="J953" s="18">
        <f>IF(A953&amp;""="","",IF(AND(F953="حضر",ISNUMBER(I953)),I953,0))</f>
        <v/>
      </c>
      <c r="K953" s="17">
        <f>IF(ISNUMBER(A953),IF(ISNUMBER(B953),HOUR(B953)*60+MINUTE(B953),0),"")</f>
        <v/>
      </c>
      <c r="L953" s="17">
        <f>IF(AND(ISNUMBER(A953),A953='الإعدادات'!$B$4),COUNTIFS($A$6:$A$1005,'الإعدادات'!$B$4,$K$6:$K$1005,"&lt;"&amp;K953)+COUNTIFS($A$6:A953,'الإعدادات'!$B$4,$K$6:K953,K953),"")</f>
        <v/>
      </c>
      <c r="M953" s="21">
        <f>IF(AND(C953&amp;""&lt;&gt;"",ISNUMBER(G953)),IF(COUNTIFS($C$6:$C$1005,C953&amp;"",$G$6:$G$1005,"&gt;"&amp;G953)=0,1,0),"")</f>
        <v/>
      </c>
      <c r="N953" s="21">
        <f>IF(AND(C953&amp;""&lt;&gt;"",F953="حضر",ISNUMBER(A953)),IF(COUNTIFS($C$6:$C$1005,C953&amp;"",$F$6:$F$1005,"حضر",$A$6:$A$1005,"&gt;"&amp;A953)=0,1,0),"")</f>
        <v/>
      </c>
    </row>
    <row r="954">
      <c r="A954" s="13" t="n"/>
      <c r="B954" s="20" t="n"/>
      <c r="C954" s="5" t="n"/>
      <c r="D954" s="5" t="n"/>
      <c r="E954" s="15" t="n"/>
      <c r="F954" s="5" t="n"/>
      <c r="G954" s="13" t="n"/>
      <c r="H954" s="6">
        <f>IF(C954&amp;""="","",IFERROR(INDEX('المرضى'!$B$6:$B$205,MATCH(C954&amp;"",'المرضى'!$A$6:$A$205,0))&amp;"","كود غير موجود"))</f>
        <v/>
      </c>
      <c r="I954" s="18">
        <f>IF(D954&amp;""="","",IFERROR(INDEX('الأسعار'!$B$6:$B$25,MATCH(D954&amp;"",'الأسعار'!$A$6:$A$25,0)),"سعر غير موجود"))</f>
        <v/>
      </c>
      <c r="J954" s="18">
        <f>IF(A954&amp;""="","",IF(AND(F954="حضر",ISNUMBER(I954)),I954,0))</f>
        <v/>
      </c>
      <c r="K954" s="17">
        <f>IF(ISNUMBER(A954),IF(ISNUMBER(B954),HOUR(B954)*60+MINUTE(B954),0),"")</f>
        <v/>
      </c>
      <c r="L954" s="17">
        <f>IF(AND(ISNUMBER(A954),A954='الإعدادات'!$B$4),COUNTIFS($A$6:$A$1005,'الإعدادات'!$B$4,$K$6:$K$1005,"&lt;"&amp;K954)+COUNTIFS($A$6:A954,'الإعدادات'!$B$4,$K$6:K954,K954),"")</f>
        <v/>
      </c>
      <c r="M954" s="21">
        <f>IF(AND(C954&amp;""&lt;&gt;"",ISNUMBER(G954)),IF(COUNTIFS($C$6:$C$1005,C954&amp;"",$G$6:$G$1005,"&gt;"&amp;G954)=0,1,0),"")</f>
        <v/>
      </c>
      <c r="N954" s="21">
        <f>IF(AND(C954&amp;""&lt;&gt;"",F954="حضر",ISNUMBER(A954)),IF(COUNTIFS($C$6:$C$1005,C954&amp;"",$F$6:$F$1005,"حضر",$A$6:$A$1005,"&gt;"&amp;A954)=0,1,0),"")</f>
        <v/>
      </c>
    </row>
    <row r="955">
      <c r="A955" s="13" t="n"/>
      <c r="B955" s="20" t="n"/>
      <c r="C955" s="5" t="n"/>
      <c r="D955" s="5" t="n"/>
      <c r="E955" s="15" t="n"/>
      <c r="F955" s="5" t="n"/>
      <c r="G955" s="13" t="n"/>
      <c r="H955" s="6">
        <f>IF(C955&amp;""="","",IFERROR(INDEX('المرضى'!$B$6:$B$205,MATCH(C955&amp;"",'المرضى'!$A$6:$A$205,0))&amp;"","كود غير موجود"))</f>
        <v/>
      </c>
      <c r="I955" s="18">
        <f>IF(D955&amp;""="","",IFERROR(INDEX('الأسعار'!$B$6:$B$25,MATCH(D955&amp;"",'الأسعار'!$A$6:$A$25,0)),"سعر غير موجود"))</f>
        <v/>
      </c>
      <c r="J955" s="18">
        <f>IF(A955&amp;""="","",IF(AND(F955="حضر",ISNUMBER(I955)),I955,0))</f>
        <v/>
      </c>
      <c r="K955" s="17">
        <f>IF(ISNUMBER(A955),IF(ISNUMBER(B955),HOUR(B955)*60+MINUTE(B955),0),"")</f>
        <v/>
      </c>
      <c r="L955" s="17">
        <f>IF(AND(ISNUMBER(A955),A955='الإعدادات'!$B$4),COUNTIFS($A$6:$A$1005,'الإعدادات'!$B$4,$K$6:$K$1005,"&lt;"&amp;K955)+COUNTIFS($A$6:A955,'الإعدادات'!$B$4,$K$6:K955,K955),"")</f>
        <v/>
      </c>
      <c r="M955" s="21">
        <f>IF(AND(C955&amp;""&lt;&gt;"",ISNUMBER(G955)),IF(COUNTIFS($C$6:$C$1005,C955&amp;"",$G$6:$G$1005,"&gt;"&amp;G955)=0,1,0),"")</f>
        <v/>
      </c>
      <c r="N955" s="21">
        <f>IF(AND(C955&amp;""&lt;&gt;"",F955="حضر",ISNUMBER(A955)),IF(COUNTIFS($C$6:$C$1005,C955&amp;"",$F$6:$F$1005,"حضر",$A$6:$A$1005,"&gt;"&amp;A955)=0,1,0),"")</f>
        <v/>
      </c>
    </row>
    <row r="956">
      <c r="A956" s="13" t="n"/>
      <c r="B956" s="20" t="n"/>
      <c r="C956" s="5" t="n"/>
      <c r="D956" s="5" t="n"/>
      <c r="E956" s="15" t="n"/>
      <c r="F956" s="5" t="n"/>
      <c r="G956" s="13" t="n"/>
      <c r="H956" s="6">
        <f>IF(C956&amp;""="","",IFERROR(INDEX('المرضى'!$B$6:$B$205,MATCH(C956&amp;"",'المرضى'!$A$6:$A$205,0))&amp;"","كود غير موجود"))</f>
        <v/>
      </c>
      <c r="I956" s="18">
        <f>IF(D956&amp;""="","",IFERROR(INDEX('الأسعار'!$B$6:$B$25,MATCH(D956&amp;"",'الأسعار'!$A$6:$A$25,0)),"سعر غير موجود"))</f>
        <v/>
      </c>
      <c r="J956" s="18">
        <f>IF(A956&amp;""="","",IF(AND(F956="حضر",ISNUMBER(I956)),I956,0))</f>
        <v/>
      </c>
      <c r="K956" s="17">
        <f>IF(ISNUMBER(A956),IF(ISNUMBER(B956),HOUR(B956)*60+MINUTE(B956),0),"")</f>
        <v/>
      </c>
      <c r="L956" s="17">
        <f>IF(AND(ISNUMBER(A956),A956='الإعدادات'!$B$4),COUNTIFS($A$6:$A$1005,'الإعدادات'!$B$4,$K$6:$K$1005,"&lt;"&amp;K956)+COUNTIFS($A$6:A956,'الإعدادات'!$B$4,$K$6:K956,K956),"")</f>
        <v/>
      </c>
      <c r="M956" s="21">
        <f>IF(AND(C956&amp;""&lt;&gt;"",ISNUMBER(G956)),IF(COUNTIFS($C$6:$C$1005,C956&amp;"",$G$6:$G$1005,"&gt;"&amp;G956)=0,1,0),"")</f>
        <v/>
      </c>
      <c r="N956" s="21">
        <f>IF(AND(C956&amp;""&lt;&gt;"",F956="حضر",ISNUMBER(A956)),IF(COUNTIFS($C$6:$C$1005,C956&amp;"",$F$6:$F$1005,"حضر",$A$6:$A$1005,"&gt;"&amp;A956)=0,1,0),"")</f>
        <v/>
      </c>
    </row>
    <row r="957">
      <c r="A957" s="13" t="n"/>
      <c r="B957" s="20" t="n"/>
      <c r="C957" s="5" t="n"/>
      <c r="D957" s="5" t="n"/>
      <c r="E957" s="15" t="n"/>
      <c r="F957" s="5" t="n"/>
      <c r="G957" s="13" t="n"/>
      <c r="H957" s="6">
        <f>IF(C957&amp;""="","",IFERROR(INDEX('المرضى'!$B$6:$B$205,MATCH(C957&amp;"",'المرضى'!$A$6:$A$205,0))&amp;"","كود غير موجود"))</f>
        <v/>
      </c>
      <c r="I957" s="18">
        <f>IF(D957&amp;""="","",IFERROR(INDEX('الأسعار'!$B$6:$B$25,MATCH(D957&amp;"",'الأسعار'!$A$6:$A$25,0)),"سعر غير موجود"))</f>
        <v/>
      </c>
      <c r="J957" s="18">
        <f>IF(A957&amp;""="","",IF(AND(F957="حضر",ISNUMBER(I957)),I957,0))</f>
        <v/>
      </c>
      <c r="K957" s="17">
        <f>IF(ISNUMBER(A957),IF(ISNUMBER(B957),HOUR(B957)*60+MINUTE(B957),0),"")</f>
        <v/>
      </c>
      <c r="L957" s="17">
        <f>IF(AND(ISNUMBER(A957),A957='الإعدادات'!$B$4),COUNTIFS($A$6:$A$1005,'الإعدادات'!$B$4,$K$6:$K$1005,"&lt;"&amp;K957)+COUNTIFS($A$6:A957,'الإعدادات'!$B$4,$K$6:K957,K957),"")</f>
        <v/>
      </c>
      <c r="M957" s="21">
        <f>IF(AND(C957&amp;""&lt;&gt;"",ISNUMBER(G957)),IF(COUNTIFS($C$6:$C$1005,C957&amp;"",$G$6:$G$1005,"&gt;"&amp;G957)=0,1,0),"")</f>
        <v/>
      </c>
      <c r="N957" s="21">
        <f>IF(AND(C957&amp;""&lt;&gt;"",F957="حضر",ISNUMBER(A957)),IF(COUNTIFS($C$6:$C$1005,C957&amp;"",$F$6:$F$1005,"حضر",$A$6:$A$1005,"&gt;"&amp;A957)=0,1,0),"")</f>
        <v/>
      </c>
    </row>
    <row r="958">
      <c r="A958" s="13" t="n"/>
      <c r="B958" s="20" t="n"/>
      <c r="C958" s="5" t="n"/>
      <c r="D958" s="5" t="n"/>
      <c r="E958" s="15" t="n"/>
      <c r="F958" s="5" t="n"/>
      <c r="G958" s="13" t="n"/>
      <c r="H958" s="6">
        <f>IF(C958&amp;""="","",IFERROR(INDEX('المرضى'!$B$6:$B$205,MATCH(C958&amp;"",'المرضى'!$A$6:$A$205,0))&amp;"","كود غير موجود"))</f>
        <v/>
      </c>
      <c r="I958" s="18">
        <f>IF(D958&amp;""="","",IFERROR(INDEX('الأسعار'!$B$6:$B$25,MATCH(D958&amp;"",'الأسعار'!$A$6:$A$25,0)),"سعر غير موجود"))</f>
        <v/>
      </c>
      <c r="J958" s="18">
        <f>IF(A958&amp;""="","",IF(AND(F958="حضر",ISNUMBER(I958)),I958,0))</f>
        <v/>
      </c>
      <c r="K958" s="17">
        <f>IF(ISNUMBER(A958),IF(ISNUMBER(B958),HOUR(B958)*60+MINUTE(B958),0),"")</f>
        <v/>
      </c>
      <c r="L958" s="17">
        <f>IF(AND(ISNUMBER(A958),A958='الإعدادات'!$B$4),COUNTIFS($A$6:$A$1005,'الإعدادات'!$B$4,$K$6:$K$1005,"&lt;"&amp;K958)+COUNTIFS($A$6:A958,'الإعدادات'!$B$4,$K$6:K958,K958),"")</f>
        <v/>
      </c>
      <c r="M958" s="21">
        <f>IF(AND(C958&amp;""&lt;&gt;"",ISNUMBER(G958)),IF(COUNTIFS($C$6:$C$1005,C958&amp;"",$G$6:$G$1005,"&gt;"&amp;G958)=0,1,0),"")</f>
        <v/>
      </c>
      <c r="N958" s="21">
        <f>IF(AND(C958&amp;""&lt;&gt;"",F958="حضر",ISNUMBER(A958)),IF(COUNTIFS($C$6:$C$1005,C958&amp;"",$F$6:$F$1005,"حضر",$A$6:$A$1005,"&gt;"&amp;A958)=0,1,0),"")</f>
        <v/>
      </c>
    </row>
    <row r="959">
      <c r="A959" s="13" t="n"/>
      <c r="B959" s="20" t="n"/>
      <c r="C959" s="5" t="n"/>
      <c r="D959" s="5" t="n"/>
      <c r="E959" s="15" t="n"/>
      <c r="F959" s="5" t="n"/>
      <c r="G959" s="13" t="n"/>
      <c r="H959" s="6">
        <f>IF(C959&amp;""="","",IFERROR(INDEX('المرضى'!$B$6:$B$205,MATCH(C959&amp;"",'المرضى'!$A$6:$A$205,0))&amp;"","كود غير موجود"))</f>
        <v/>
      </c>
      <c r="I959" s="18">
        <f>IF(D959&amp;""="","",IFERROR(INDEX('الأسعار'!$B$6:$B$25,MATCH(D959&amp;"",'الأسعار'!$A$6:$A$25,0)),"سعر غير موجود"))</f>
        <v/>
      </c>
      <c r="J959" s="18">
        <f>IF(A959&amp;""="","",IF(AND(F959="حضر",ISNUMBER(I959)),I959,0))</f>
        <v/>
      </c>
      <c r="K959" s="17">
        <f>IF(ISNUMBER(A959),IF(ISNUMBER(B959),HOUR(B959)*60+MINUTE(B959),0),"")</f>
        <v/>
      </c>
      <c r="L959" s="17">
        <f>IF(AND(ISNUMBER(A959),A959='الإعدادات'!$B$4),COUNTIFS($A$6:$A$1005,'الإعدادات'!$B$4,$K$6:$K$1005,"&lt;"&amp;K959)+COUNTIFS($A$6:A959,'الإعدادات'!$B$4,$K$6:K959,K959),"")</f>
        <v/>
      </c>
      <c r="M959" s="21">
        <f>IF(AND(C959&amp;""&lt;&gt;"",ISNUMBER(G959)),IF(COUNTIFS($C$6:$C$1005,C959&amp;"",$G$6:$G$1005,"&gt;"&amp;G959)=0,1,0),"")</f>
        <v/>
      </c>
      <c r="N959" s="21">
        <f>IF(AND(C959&amp;""&lt;&gt;"",F959="حضر",ISNUMBER(A959)),IF(COUNTIFS($C$6:$C$1005,C959&amp;"",$F$6:$F$1005,"حضر",$A$6:$A$1005,"&gt;"&amp;A959)=0,1,0),"")</f>
        <v/>
      </c>
    </row>
    <row r="960">
      <c r="A960" s="13" t="n"/>
      <c r="B960" s="20" t="n"/>
      <c r="C960" s="5" t="n"/>
      <c r="D960" s="5" t="n"/>
      <c r="E960" s="15" t="n"/>
      <c r="F960" s="5" t="n"/>
      <c r="G960" s="13" t="n"/>
      <c r="H960" s="6">
        <f>IF(C960&amp;""="","",IFERROR(INDEX('المرضى'!$B$6:$B$205,MATCH(C960&amp;"",'المرضى'!$A$6:$A$205,0))&amp;"","كود غير موجود"))</f>
        <v/>
      </c>
      <c r="I960" s="18">
        <f>IF(D960&amp;""="","",IFERROR(INDEX('الأسعار'!$B$6:$B$25,MATCH(D960&amp;"",'الأسعار'!$A$6:$A$25,0)),"سعر غير موجود"))</f>
        <v/>
      </c>
      <c r="J960" s="18">
        <f>IF(A960&amp;""="","",IF(AND(F960="حضر",ISNUMBER(I960)),I960,0))</f>
        <v/>
      </c>
      <c r="K960" s="17">
        <f>IF(ISNUMBER(A960),IF(ISNUMBER(B960),HOUR(B960)*60+MINUTE(B960),0),"")</f>
        <v/>
      </c>
      <c r="L960" s="17">
        <f>IF(AND(ISNUMBER(A960),A960='الإعدادات'!$B$4),COUNTIFS($A$6:$A$1005,'الإعدادات'!$B$4,$K$6:$K$1005,"&lt;"&amp;K960)+COUNTIFS($A$6:A960,'الإعدادات'!$B$4,$K$6:K960,K960),"")</f>
        <v/>
      </c>
      <c r="M960" s="21">
        <f>IF(AND(C960&amp;""&lt;&gt;"",ISNUMBER(G960)),IF(COUNTIFS($C$6:$C$1005,C960&amp;"",$G$6:$G$1005,"&gt;"&amp;G960)=0,1,0),"")</f>
        <v/>
      </c>
      <c r="N960" s="21">
        <f>IF(AND(C960&amp;""&lt;&gt;"",F960="حضر",ISNUMBER(A960)),IF(COUNTIFS($C$6:$C$1005,C960&amp;"",$F$6:$F$1005,"حضر",$A$6:$A$1005,"&gt;"&amp;A960)=0,1,0),"")</f>
        <v/>
      </c>
    </row>
    <row r="961">
      <c r="A961" s="13" t="n"/>
      <c r="B961" s="20" t="n"/>
      <c r="C961" s="5" t="n"/>
      <c r="D961" s="5" t="n"/>
      <c r="E961" s="15" t="n"/>
      <c r="F961" s="5" t="n"/>
      <c r="G961" s="13" t="n"/>
      <c r="H961" s="6">
        <f>IF(C961&amp;""="","",IFERROR(INDEX('المرضى'!$B$6:$B$205,MATCH(C961&amp;"",'المرضى'!$A$6:$A$205,0))&amp;"","كود غير موجود"))</f>
        <v/>
      </c>
      <c r="I961" s="18">
        <f>IF(D961&amp;""="","",IFERROR(INDEX('الأسعار'!$B$6:$B$25,MATCH(D961&amp;"",'الأسعار'!$A$6:$A$25,0)),"سعر غير موجود"))</f>
        <v/>
      </c>
      <c r="J961" s="18">
        <f>IF(A961&amp;""="","",IF(AND(F961="حضر",ISNUMBER(I961)),I961,0))</f>
        <v/>
      </c>
      <c r="K961" s="17">
        <f>IF(ISNUMBER(A961),IF(ISNUMBER(B961),HOUR(B961)*60+MINUTE(B961),0),"")</f>
        <v/>
      </c>
      <c r="L961" s="17">
        <f>IF(AND(ISNUMBER(A961),A961='الإعدادات'!$B$4),COUNTIFS($A$6:$A$1005,'الإعدادات'!$B$4,$K$6:$K$1005,"&lt;"&amp;K961)+COUNTIFS($A$6:A961,'الإعدادات'!$B$4,$K$6:K961,K961),"")</f>
        <v/>
      </c>
      <c r="M961" s="21">
        <f>IF(AND(C961&amp;""&lt;&gt;"",ISNUMBER(G961)),IF(COUNTIFS($C$6:$C$1005,C961&amp;"",$G$6:$G$1005,"&gt;"&amp;G961)=0,1,0),"")</f>
        <v/>
      </c>
      <c r="N961" s="21">
        <f>IF(AND(C961&amp;""&lt;&gt;"",F961="حضر",ISNUMBER(A961)),IF(COUNTIFS($C$6:$C$1005,C961&amp;"",$F$6:$F$1005,"حضر",$A$6:$A$1005,"&gt;"&amp;A961)=0,1,0),"")</f>
        <v/>
      </c>
    </row>
    <row r="962">
      <c r="A962" s="13" t="n"/>
      <c r="B962" s="20" t="n"/>
      <c r="C962" s="5" t="n"/>
      <c r="D962" s="5" t="n"/>
      <c r="E962" s="15" t="n"/>
      <c r="F962" s="5" t="n"/>
      <c r="G962" s="13" t="n"/>
      <c r="H962" s="6">
        <f>IF(C962&amp;""="","",IFERROR(INDEX('المرضى'!$B$6:$B$205,MATCH(C962&amp;"",'المرضى'!$A$6:$A$205,0))&amp;"","كود غير موجود"))</f>
        <v/>
      </c>
      <c r="I962" s="18">
        <f>IF(D962&amp;""="","",IFERROR(INDEX('الأسعار'!$B$6:$B$25,MATCH(D962&amp;"",'الأسعار'!$A$6:$A$25,0)),"سعر غير موجود"))</f>
        <v/>
      </c>
      <c r="J962" s="18">
        <f>IF(A962&amp;""="","",IF(AND(F962="حضر",ISNUMBER(I962)),I962,0))</f>
        <v/>
      </c>
      <c r="K962" s="17">
        <f>IF(ISNUMBER(A962),IF(ISNUMBER(B962),HOUR(B962)*60+MINUTE(B962),0),"")</f>
        <v/>
      </c>
      <c r="L962" s="17">
        <f>IF(AND(ISNUMBER(A962),A962='الإعدادات'!$B$4),COUNTIFS($A$6:$A$1005,'الإعدادات'!$B$4,$K$6:$K$1005,"&lt;"&amp;K962)+COUNTIFS($A$6:A962,'الإعدادات'!$B$4,$K$6:K962,K962),"")</f>
        <v/>
      </c>
      <c r="M962" s="21">
        <f>IF(AND(C962&amp;""&lt;&gt;"",ISNUMBER(G962)),IF(COUNTIFS($C$6:$C$1005,C962&amp;"",$G$6:$G$1005,"&gt;"&amp;G962)=0,1,0),"")</f>
        <v/>
      </c>
      <c r="N962" s="21">
        <f>IF(AND(C962&amp;""&lt;&gt;"",F962="حضر",ISNUMBER(A962)),IF(COUNTIFS($C$6:$C$1005,C962&amp;"",$F$6:$F$1005,"حضر",$A$6:$A$1005,"&gt;"&amp;A962)=0,1,0),"")</f>
        <v/>
      </c>
    </row>
    <row r="963">
      <c r="A963" s="13" t="n"/>
      <c r="B963" s="20" t="n"/>
      <c r="C963" s="5" t="n"/>
      <c r="D963" s="5" t="n"/>
      <c r="E963" s="15" t="n"/>
      <c r="F963" s="5" t="n"/>
      <c r="G963" s="13" t="n"/>
      <c r="H963" s="6">
        <f>IF(C963&amp;""="","",IFERROR(INDEX('المرضى'!$B$6:$B$205,MATCH(C963&amp;"",'المرضى'!$A$6:$A$205,0))&amp;"","كود غير موجود"))</f>
        <v/>
      </c>
      <c r="I963" s="18">
        <f>IF(D963&amp;""="","",IFERROR(INDEX('الأسعار'!$B$6:$B$25,MATCH(D963&amp;"",'الأسعار'!$A$6:$A$25,0)),"سعر غير موجود"))</f>
        <v/>
      </c>
      <c r="J963" s="18">
        <f>IF(A963&amp;""="","",IF(AND(F963="حضر",ISNUMBER(I963)),I963,0))</f>
        <v/>
      </c>
      <c r="K963" s="17">
        <f>IF(ISNUMBER(A963),IF(ISNUMBER(B963),HOUR(B963)*60+MINUTE(B963),0),"")</f>
        <v/>
      </c>
      <c r="L963" s="17">
        <f>IF(AND(ISNUMBER(A963),A963='الإعدادات'!$B$4),COUNTIFS($A$6:$A$1005,'الإعدادات'!$B$4,$K$6:$K$1005,"&lt;"&amp;K963)+COUNTIFS($A$6:A963,'الإعدادات'!$B$4,$K$6:K963,K963),"")</f>
        <v/>
      </c>
      <c r="M963" s="21">
        <f>IF(AND(C963&amp;""&lt;&gt;"",ISNUMBER(G963)),IF(COUNTIFS($C$6:$C$1005,C963&amp;"",$G$6:$G$1005,"&gt;"&amp;G963)=0,1,0),"")</f>
        <v/>
      </c>
      <c r="N963" s="21">
        <f>IF(AND(C963&amp;""&lt;&gt;"",F963="حضر",ISNUMBER(A963)),IF(COUNTIFS($C$6:$C$1005,C963&amp;"",$F$6:$F$1005,"حضر",$A$6:$A$1005,"&gt;"&amp;A963)=0,1,0),"")</f>
        <v/>
      </c>
    </row>
    <row r="964">
      <c r="A964" s="13" t="n"/>
      <c r="B964" s="20" t="n"/>
      <c r="C964" s="5" t="n"/>
      <c r="D964" s="5" t="n"/>
      <c r="E964" s="15" t="n"/>
      <c r="F964" s="5" t="n"/>
      <c r="G964" s="13" t="n"/>
      <c r="H964" s="6">
        <f>IF(C964&amp;""="","",IFERROR(INDEX('المرضى'!$B$6:$B$205,MATCH(C964&amp;"",'المرضى'!$A$6:$A$205,0))&amp;"","كود غير موجود"))</f>
        <v/>
      </c>
      <c r="I964" s="18">
        <f>IF(D964&amp;""="","",IFERROR(INDEX('الأسعار'!$B$6:$B$25,MATCH(D964&amp;"",'الأسعار'!$A$6:$A$25,0)),"سعر غير موجود"))</f>
        <v/>
      </c>
      <c r="J964" s="18">
        <f>IF(A964&amp;""="","",IF(AND(F964="حضر",ISNUMBER(I964)),I964,0))</f>
        <v/>
      </c>
      <c r="K964" s="17">
        <f>IF(ISNUMBER(A964),IF(ISNUMBER(B964),HOUR(B964)*60+MINUTE(B964),0),"")</f>
        <v/>
      </c>
      <c r="L964" s="17">
        <f>IF(AND(ISNUMBER(A964),A964='الإعدادات'!$B$4),COUNTIFS($A$6:$A$1005,'الإعدادات'!$B$4,$K$6:$K$1005,"&lt;"&amp;K964)+COUNTIFS($A$6:A964,'الإعدادات'!$B$4,$K$6:K964,K964),"")</f>
        <v/>
      </c>
      <c r="M964" s="21">
        <f>IF(AND(C964&amp;""&lt;&gt;"",ISNUMBER(G964)),IF(COUNTIFS($C$6:$C$1005,C964&amp;"",$G$6:$G$1005,"&gt;"&amp;G964)=0,1,0),"")</f>
        <v/>
      </c>
      <c r="N964" s="21">
        <f>IF(AND(C964&amp;""&lt;&gt;"",F964="حضر",ISNUMBER(A964)),IF(COUNTIFS($C$6:$C$1005,C964&amp;"",$F$6:$F$1005,"حضر",$A$6:$A$1005,"&gt;"&amp;A964)=0,1,0),"")</f>
        <v/>
      </c>
    </row>
    <row r="965">
      <c r="A965" s="13" t="n"/>
      <c r="B965" s="20" t="n"/>
      <c r="C965" s="5" t="n"/>
      <c r="D965" s="5" t="n"/>
      <c r="E965" s="15" t="n"/>
      <c r="F965" s="5" t="n"/>
      <c r="G965" s="13" t="n"/>
      <c r="H965" s="6">
        <f>IF(C965&amp;""="","",IFERROR(INDEX('المرضى'!$B$6:$B$205,MATCH(C965&amp;"",'المرضى'!$A$6:$A$205,0))&amp;"","كود غير موجود"))</f>
        <v/>
      </c>
      <c r="I965" s="18">
        <f>IF(D965&amp;""="","",IFERROR(INDEX('الأسعار'!$B$6:$B$25,MATCH(D965&amp;"",'الأسعار'!$A$6:$A$25,0)),"سعر غير موجود"))</f>
        <v/>
      </c>
      <c r="J965" s="18">
        <f>IF(A965&amp;""="","",IF(AND(F965="حضر",ISNUMBER(I965)),I965,0))</f>
        <v/>
      </c>
      <c r="K965" s="17">
        <f>IF(ISNUMBER(A965),IF(ISNUMBER(B965),HOUR(B965)*60+MINUTE(B965),0),"")</f>
        <v/>
      </c>
      <c r="L965" s="17">
        <f>IF(AND(ISNUMBER(A965),A965='الإعدادات'!$B$4),COUNTIFS($A$6:$A$1005,'الإعدادات'!$B$4,$K$6:$K$1005,"&lt;"&amp;K965)+COUNTIFS($A$6:A965,'الإعدادات'!$B$4,$K$6:K965,K965),"")</f>
        <v/>
      </c>
      <c r="M965" s="21">
        <f>IF(AND(C965&amp;""&lt;&gt;"",ISNUMBER(G965)),IF(COUNTIFS($C$6:$C$1005,C965&amp;"",$G$6:$G$1005,"&gt;"&amp;G965)=0,1,0),"")</f>
        <v/>
      </c>
      <c r="N965" s="21">
        <f>IF(AND(C965&amp;""&lt;&gt;"",F965="حضر",ISNUMBER(A965)),IF(COUNTIFS($C$6:$C$1005,C965&amp;"",$F$6:$F$1005,"حضر",$A$6:$A$1005,"&gt;"&amp;A965)=0,1,0),"")</f>
        <v/>
      </c>
    </row>
    <row r="966">
      <c r="A966" s="13" t="n"/>
      <c r="B966" s="20" t="n"/>
      <c r="C966" s="5" t="n"/>
      <c r="D966" s="5" t="n"/>
      <c r="E966" s="15" t="n"/>
      <c r="F966" s="5" t="n"/>
      <c r="G966" s="13" t="n"/>
      <c r="H966" s="6">
        <f>IF(C966&amp;""="","",IFERROR(INDEX('المرضى'!$B$6:$B$205,MATCH(C966&amp;"",'المرضى'!$A$6:$A$205,0))&amp;"","كود غير موجود"))</f>
        <v/>
      </c>
      <c r="I966" s="18">
        <f>IF(D966&amp;""="","",IFERROR(INDEX('الأسعار'!$B$6:$B$25,MATCH(D966&amp;"",'الأسعار'!$A$6:$A$25,0)),"سعر غير موجود"))</f>
        <v/>
      </c>
      <c r="J966" s="18">
        <f>IF(A966&amp;""="","",IF(AND(F966="حضر",ISNUMBER(I966)),I966,0))</f>
        <v/>
      </c>
      <c r="K966" s="17">
        <f>IF(ISNUMBER(A966),IF(ISNUMBER(B966),HOUR(B966)*60+MINUTE(B966),0),"")</f>
        <v/>
      </c>
      <c r="L966" s="17">
        <f>IF(AND(ISNUMBER(A966),A966='الإعدادات'!$B$4),COUNTIFS($A$6:$A$1005,'الإعدادات'!$B$4,$K$6:$K$1005,"&lt;"&amp;K966)+COUNTIFS($A$6:A966,'الإعدادات'!$B$4,$K$6:K966,K966),"")</f>
        <v/>
      </c>
      <c r="M966" s="21">
        <f>IF(AND(C966&amp;""&lt;&gt;"",ISNUMBER(G966)),IF(COUNTIFS($C$6:$C$1005,C966&amp;"",$G$6:$G$1005,"&gt;"&amp;G966)=0,1,0),"")</f>
        <v/>
      </c>
      <c r="N966" s="21">
        <f>IF(AND(C966&amp;""&lt;&gt;"",F966="حضر",ISNUMBER(A966)),IF(COUNTIFS($C$6:$C$1005,C966&amp;"",$F$6:$F$1005,"حضر",$A$6:$A$1005,"&gt;"&amp;A966)=0,1,0),"")</f>
        <v/>
      </c>
    </row>
    <row r="967">
      <c r="A967" s="13" t="n"/>
      <c r="B967" s="20" t="n"/>
      <c r="C967" s="5" t="n"/>
      <c r="D967" s="5" t="n"/>
      <c r="E967" s="15" t="n"/>
      <c r="F967" s="5" t="n"/>
      <c r="G967" s="13" t="n"/>
      <c r="H967" s="6">
        <f>IF(C967&amp;""="","",IFERROR(INDEX('المرضى'!$B$6:$B$205,MATCH(C967&amp;"",'المرضى'!$A$6:$A$205,0))&amp;"","كود غير موجود"))</f>
        <v/>
      </c>
      <c r="I967" s="18">
        <f>IF(D967&amp;""="","",IFERROR(INDEX('الأسعار'!$B$6:$B$25,MATCH(D967&amp;"",'الأسعار'!$A$6:$A$25,0)),"سعر غير موجود"))</f>
        <v/>
      </c>
      <c r="J967" s="18">
        <f>IF(A967&amp;""="","",IF(AND(F967="حضر",ISNUMBER(I967)),I967,0))</f>
        <v/>
      </c>
      <c r="K967" s="17">
        <f>IF(ISNUMBER(A967),IF(ISNUMBER(B967),HOUR(B967)*60+MINUTE(B967),0),"")</f>
        <v/>
      </c>
      <c r="L967" s="17">
        <f>IF(AND(ISNUMBER(A967),A967='الإعدادات'!$B$4),COUNTIFS($A$6:$A$1005,'الإعدادات'!$B$4,$K$6:$K$1005,"&lt;"&amp;K967)+COUNTIFS($A$6:A967,'الإعدادات'!$B$4,$K$6:K967,K967),"")</f>
        <v/>
      </c>
      <c r="M967" s="21">
        <f>IF(AND(C967&amp;""&lt;&gt;"",ISNUMBER(G967)),IF(COUNTIFS($C$6:$C$1005,C967&amp;"",$G$6:$G$1005,"&gt;"&amp;G967)=0,1,0),"")</f>
        <v/>
      </c>
      <c r="N967" s="21">
        <f>IF(AND(C967&amp;""&lt;&gt;"",F967="حضر",ISNUMBER(A967)),IF(COUNTIFS($C$6:$C$1005,C967&amp;"",$F$6:$F$1005,"حضر",$A$6:$A$1005,"&gt;"&amp;A967)=0,1,0),"")</f>
        <v/>
      </c>
    </row>
    <row r="968">
      <c r="A968" s="13" t="n"/>
      <c r="B968" s="20" t="n"/>
      <c r="C968" s="5" t="n"/>
      <c r="D968" s="5" t="n"/>
      <c r="E968" s="15" t="n"/>
      <c r="F968" s="5" t="n"/>
      <c r="G968" s="13" t="n"/>
      <c r="H968" s="6">
        <f>IF(C968&amp;""="","",IFERROR(INDEX('المرضى'!$B$6:$B$205,MATCH(C968&amp;"",'المرضى'!$A$6:$A$205,0))&amp;"","كود غير موجود"))</f>
        <v/>
      </c>
      <c r="I968" s="18">
        <f>IF(D968&amp;""="","",IFERROR(INDEX('الأسعار'!$B$6:$B$25,MATCH(D968&amp;"",'الأسعار'!$A$6:$A$25,0)),"سعر غير موجود"))</f>
        <v/>
      </c>
      <c r="J968" s="18">
        <f>IF(A968&amp;""="","",IF(AND(F968="حضر",ISNUMBER(I968)),I968,0))</f>
        <v/>
      </c>
      <c r="K968" s="17">
        <f>IF(ISNUMBER(A968),IF(ISNUMBER(B968),HOUR(B968)*60+MINUTE(B968),0),"")</f>
        <v/>
      </c>
      <c r="L968" s="17">
        <f>IF(AND(ISNUMBER(A968),A968='الإعدادات'!$B$4),COUNTIFS($A$6:$A$1005,'الإعدادات'!$B$4,$K$6:$K$1005,"&lt;"&amp;K968)+COUNTIFS($A$6:A968,'الإعدادات'!$B$4,$K$6:K968,K968),"")</f>
        <v/>
      </c>
      <c r="M968" s="21">
        <f>IF(AND(C968&amp;""&lt;&gt;"",ISNUMBER(G968)),IF(COUNTIFS($C$6:$C$1005,C968&amp;"",$G$6:$G$1005,"&gt;"&amp;G968)=0,1,0),"")</f>
        <v/>
      </c>
      <c r="N968" s="21">
        <f>IF(AND(C968&amp;""&lt;&gt;"",F968="حضر",ISNUMBER(A968)),IF(COUNTIFS($C$6:$C$1005,C968&amp;"",$F$6:$F$1005,"حضر",$A$6:$A$1005,"&gt;"&amp;A968)=0,1,0),"")</f>
        <v/>
      </c>
    </row>
    <row r="969">
      <c r="A969" s="13" t="n"/>
      <c r="B969" s="20" t="n"/>
      <c r="C969" s="5" t="n"/>
      <c r="D969" s="5" t="n"/>
      <c r="E969" s="15" t="n"/>
      <c r="F969" s="5" t="n"/>
      <c r="G969" s="13" t="n"/>
      <c r="H969" s="6">
        <f>IF(C969&amp;""="","",IFERROR(INDEX('المرضى'!$B$6:$B$205,MATCH(C969&amp;"",'المرضى'!$A$6:$A$205,0))&amp;"","كود غير موجود"))</f>
        <v/>
      </c>
      <c r="I969" s="18">
        <f>IF(D969&amp;""="","",IFERROR(INDEX('الأسعار'!$B$6:$B$25,MATCH(D969&amp;"",'الأسعار'!$A$6:$A$25,0)),"سعر غير موجود"))</f>
        <v/>
      </c>
      <c r="J969" s="18">
        <f>IF(A969&amp;""="","",IF(AND(F969="حضر",ISNUMBER(I969)),I969,0))</f>
        <v/>
      </c>
      <c r="K969" s="17">
        <f>IF(ISNUMBER(A969),IF(ISNUMBER(B969),HOUR(B969)*60+MINUTE(B969),0),"")</f>
        <v/>
      </c>
      <c r="L969" s="17">
        <f>IF(AND(ISNUMBER(A969),A969='الإعدادات'!$B$4),COUNTIFS($A$6:$A$1005,'الإعدادات'!$B$4,$K$6:$K$1005,"&lt;"&amp;K969)+COUNTIFS($A$6:A969,'الإعدادات'!$B$4,$K$6:K969,K969),"")</f>
        <v/>
      </c>
      <c r="M969" s="21">
        <f>IF(AND(C969&amp;""&lt;&gt;"",ISNUMBER(G969)),IF(COUNTIFS($C$6:$C$1005,C969&amp;"",$G$6:$G$1005,"&gt;"&amp;G969)=0,1,0),"")</f>
        <v/>
      </c>
      <c r="N969" s="21">
        <f>IF(AND(C969&amp;""&lt;&gt;"",F969="حضر",ISNUMBER(A969)),IF(COUNTIFS($C$6:$C$1005,C969&amp;"",$F$6:$F$1005,"حضر",$A$6:$A$1005,"&gt;"&amp;A969)=0,1,0),"")</f>
        <v/>
      </c>
    </row>
    <row r="970">
      <c r="A970" s="13" t="n"/>
      <c r="B970" s="20" t="n"/>
      <c r="C970" s="5" t="n"/>
      <c r="D970" s="5" t="n"/>
      <c r="E970" s="15" t="n"/>
      <c r="F970" s="5" t="n"/>
      <c r="G970" s="13" t="n"/>
      <c r="H970" s="6">
        <f>IF(C970&amp;""="","",IFERROR(INDEX('المرضى'!$B$6:$B$205,MATCH(C970&amp;"",'المرضى'!$A$6:$A$205,0))&amp;"","كود غير موجود"))</f>
        <v/>
      </c>
      <c r="I970" s="18">
        <f>IF(D970&amp;""="","",IFERROR(INDEX('الأسعار'!$B$6:$B$25,MATCH(D970&amp;"",'الأسعار'!$A$6:$A$25,0)),"سعر غير موجود"))</f>
        <v/>
      </c>
      <c r="J970" s="18">
        <f>IF(A970&amp;""="","",IF(AND(F970="حضر",ISNUMBER(I970)),I970,0))</f>
        <v/>
      </c>
      <c r="K970" s="17">
        <f>IF(ISNUMBER(A970),IF(ISNUMBER(B970),HOUR(B970)*60+MINUTE(B970),0),"")</f>
        <v/>
      </c>
      <c r="L970" s="17">
        <f>IF(AND(ISNUMBER(A970),A970='الإعدادات'!$B$4),COUNTIFS($A$6:$A$1005,'الإعدادات'!$B$4,$K$6:$K$1005,"&lt;"&amp;K970)+COUNTIFS($A$6:A970,'الإعدادات'!$B$4,$K$6:K970,K970),"")</f>
        <v/>
      </c>
      <c r="M970" s="21">
        <f>IF(AND(C970&amp;""&lt;&gt;"",ISNUMBER(G970)),IF(COUNTIFS($C$6:$C$1005,C970&amp;"",$G$6:$G$1005,"&gt;"&amp;G970)=0,1,0),"")</f>
        <v/>
      </c>
      <c r="N970" s="21">
        <f>IF(AND(C970&amp;""&lt;&gt;"",F970="حضر",ISNUMBER(A970)),IF(COUNTIFS($C$6:$C$1005,C970&amp;"",$F$6:$F$1005,"حضر",$A$6:$A$1005,"&gt;"&amp;A970)=0,1,0),"")</f>
        <v/>
      </c>
    </row>
    <row r="971">
      <c r="A971" s="13" t="n"/>
      <c r="B971" s="20" t="n"/>
      <c r="C971" s="5" t="n"/>
      <c r="D971" s="5" t="n"/>
      <c r="E971" s="15" t="n"/>
      <c r="F971" s="5" t="n"/>
      <c r="G971" s="13" t="n"/>
      <c r="H971" s="6">
        <f>IF(C971&amp;""="","",IFERROR(INDEX('المرضى'!$B$6:$B$205,MATCH(C971&amp;"",'المرضى'!$A$6:$A$205,0))&amp;"","كود غير موجود"))</f>
        <v/>
      </c>
      <c r="I971" s="18">
        <f>IF(D971&amp;""="","",IFERROR(INDEX('الأسعار'!$B$6:$B$25,MATCH(D971&amp;"",'الأسعار'!$A$6:$A$25,0)),"سعر غير موجود"))</f>
        <v/>
      </c>
      <c r="J971" s="18">
        <f>IF(A971&amp;""="","",IF(AND(F971="حضر",ISNUMBER(I971)),I971,0))</f>
        <v/>
      </c>
      <c r="K971" s="17">
        <f>IF(ISNUMBER(A971),IF(ISNUMBER(B971),HOUR(B971)*60+MINUTE(B971),0),"")</f>
        <v/>
      </c>
      <c r="L971" s="17">
        <f>IF(AND(ISNUMBER(A971),A971='الإعدادات'!$B$4),COUNTIFS($A$6:$A$1005,'الإعدادات'!$B$4,$K$6:$K$1005,"&lt;"&amp;K971)+COUNTIFS($A$6:A971,'الإعدادات'!$B$4,$K$6:K971,K971),"")</f>
        <v/>
      </c>
      <c r="M971" s="21">
        <f>IF(AND(C971&amp;""&lt;&gt;"",ISNUMBER(G971)),IF(COUNTIFS($C$6:$C$1005,C971&amp;"",$G$6:$G$1005,"&gt;"&amp;G971)=0,1,0),"")</f>
        <v/>
      </c>
      <c r="N971" s="21">
        <f>IF(AND(C971&amp;""&lt;&gt;"",F971="حضر",ISNUMBER(A971)),IF(COUNTIFS($C$6:$C$1005,C971&amp;"",$F$6:$F$1005,"حضر",$A$6:$A$1005,"&gt;"&amp;A971)=0,1,0),"")</f>
        <v/>
      </c>
    </row>
    <row r="972">
      <c r="A972" s="13" t="n"/>
      <c r="B972" s="20" t="n"/>
      <c r="C972" s="5" t="n"/>
      <c r="D972" s="5" t="n"/>
      <c r="E972" s="15" t="n"/>
      <c r="F972" s="5" t="n"/>
      <c r="G972" s="13" t="n"/>
      <c r="H972" s="6">
        <f>IF(C972&amp;""="","",IFERROR(INDEX('المرضى'!$B$6:$B$205,MATCH(C972&amp;"",'المرضى'!$A$6:$A$205,0))&amp;"","كود غير موجود"))</f>
        <v/>
      </c>
      <c r="I972" s="18">
        <f>IF(D972&amp;""="","",IFERROR(INDEX('الأسعار'!$B$6:$B$25,MATCH(D972&amp;"",'الأسعار'!$A$6:$A$25,0)),"سعر غير موجود"))</f>
        <v/>
      </c>
      <c r="J972" s="18">
        <f>IF(A972&amp;""="","",IF(AND(F972="حضر",ISNUMBER(I972)),I972,0))</f>
        <v/>
      </c>
      <c r="K972" s="17">
        <f>IF(ISNUMBER(A972),IF(ISNUMBER(B972),HOUR(B972)*60+MINUTE(B972),0),"")</f>
        <v/>
      </c>
      <c r="L972" s="17">
        <f>IF(AND(ISNUMBER(A972),A972='الإعدادات'!$B$4),COUNTIFS($A$6:$A$1005,'الإعدادات'!$B$4,$K$6:$K$1005,"&lt;"&amp;K972)+COUNTIFS($A$6:A972,'الإعدادات'!$B$4,$K$6:K972,K972),"")</f>
        <v/>
      </c>
      <c r="M972" s="21">
        <f>IF(AND(C972&amp;""&lt;&gt;"",ISNUMBER(G972)),IF(COUNTIFS($C$6:$C$1005,C972&amp;"",$G$6:$G$1005,"&gt;"&amp;G972)=0,1,0),"")</f>
        <v/>
      </c>
      <c r="N972" s="21">
        <f>IF(AND(C972&amp;""&lt;&gt;"",F972="حضر",ISNUMBER(A972)),IF(COUNTIFS($C$6:$C$1005,C972&amp;"",$F$6:$F$1005,"حضر",$A$6:$A$1005,"&gt;"&amp;A972)=0,1,0),"")</f>
        <v/>
      </c>
    </row>
    <row r="973">
      <c r="A973" s="13" t="n"/>
      <c r="B973" s="20" t="n"/>
      <c r="C973" s="5" t="n"/>
      <c r="D973" s="5" t="n"/>
      <c r="E973" s="15" t="n"/>
      <c r="F973" s="5" t="n"/>
      <c r="G973" s="13" t="n"/>
      <c r="H973" s="6">
        <f>IF(C973&amp;""="","",IFERROR(INDEX('المرضى'!$B$6:$B$205,MATCH(C973&amp;"",'المرضى'!$A$6:$A$205,0))&amp;"","كود غير موجود"))</f>
        <v/>
      </c>
      <c r="I973" s="18">
        <f>IF(D973&amp;""="","",IFERROR(INDEX('الأسعار'!$B$6:$B$25,MATCH(D973&amp;"",'الأسعار'!$A$6:$A$25,0)),"سعر غير موجود"))</f>
        <v/>
      </c>
      <c r="J973" s="18">
        <f>IF(A973&amp;""="","",IF(AND(F973="حضر",ISNUMBER(I973)),I973,0))</f>
        <v/>
      </c>
      <c r="K973" s="17">
        <f>IF(ISNUMBER(A973),IF(ISNUMBER(B973),HOUR(B973)*60+MINUTE(B973),0),"")</f>
        <v/>
      </c>
      <c r="L973" s="17">
        <f>IF(AND(ISNUMBER(A973),A973='الإعدادات'!$B$4),COUNTIFS($A$6:$A$1005,'الإعدادات'!$B$4,$K$6:$K$1005,"&lt;"&amp;K973)+COUNTIFS($A$6:A973,'الإعدادات'!$B$4,$K$6:K973,K973),"")</f>
        <v/>
      </c>
      <c r="M973" s="21">
        <f>IF(AND(C973&amp;""&lt;&gt;"",ISNUMBER(G973)),IF(COUNTIFS($C$6:$C$1005,C973&amp;"",$G$6:$G$1005,"&gt;"&amp;G973)=0,1,0),"")</f>
        <v/>
      </c>
      <c r="N973" s="21">
        <f>IF(AND(C973&amp;""&lt;&gt;"",F973="حضر",ISNUMBER(A973)),IF(COUNTIFS($C$6:$C$1005,C973&amp;"",$F$6:$F$1005,"حضر",$A$6:$A$1005,"&gt;"&amp;A973)=0,1,0),"")</f>
        <v/>
      </c>
    </row>
    <row r="974">
      <c r="A974" s="13" t="n"/>
      <c r="B974" s="20" t="n"/>
      <c r="C974" s="5" t="n"/>
      <c r="D974" s="5" t="n"/>
      <c r="E974" s="15" t="n"/>
      <c r="F974" s="5" t="n"/>
      <c r="G974" s="13" t="n"/>
      <c r="H974" s="6">
        <f>IF(C974&amp;""="","",IFERROR(INDEX('المرضى'!$B$6:$B$205,MATCH(C974&amp;"",'المرضى'!$A$6:$A$205,0))&amp;"","كود غير موجود"))</f>
        <v/>
      </c>
      <c r="I974" s="18">
        <f>IF(D974&amp;""="","",IFERROR(INDEX('الأسعار'!$B$6:$B$25,MATCH(D974&amp;"",'الأسعار'!$A$6:$A$25,0)),"سعر غير موجود"))</f>
        <v/>
      </c>
      <c r="J974" s="18">
        <f>IF(A974&amp;""="","",IF(AND(F974="حضر",ISNUMBER(I974)),I974,0))</f>
        <v/>
      </c>
      <c r="K974" s="17">
        <f>IF(ISNUMBER(A974),IF(ISNUMBER(B974),HOUR(B974)*60+MINUTE(B974),0),"")</f>
        <v/>
      </c>
      <c r="L974" s="17">
        <f>IF(AND(ISNUMBER(A974),A974='الإعدادات'!$B$4),COUNTIFS($A$6:$A$1005,'الإعدادات'!$B$4,$K$6:$K$1005,"&lt;"&amp;K974)+COUNTIFS($A$6:A974,'الإعدادات'!$B$4,$K$6:K974,K974),"")</f>
        <v/>
      </c>
      <c r="M974" s="21">
        <f>IF(AND(C974&amp;""&lt;&gt;"",ISNUMBER(G974)),IF(COUNTIFS($C$6:$C$1005,C974&amp;"",$G$6:$G$1005,"&gt;"&amp;G974)=0,1,0),"")</f>
        <v/>
      </c>
      <c r="N974" s="21">
        <f>IF(AND(C974&amp;""&lt;&gt;"",F974="حضر",ISNUMBER(A974)),IF(COUNTIFS($C$6:$C$1005,C974&amp;"",$F$6:$F$1005,"حضر",$A$6:$A$1005,"&gt;"&amp;A974)=0,1,0),"")</f>
        <v/>
      </c>
    </row>
    <row r="975">
      <c r="A975" s="13" t="n"/>
      <c r="B975" s="20" t="n"/>
      <c r="C975" s="5" t="n"/>
      <c r="D975" s="5" t="n"/>
      <c r="E975" s="15" t="n"/>
      <c r="F975" s="5" t="n"/>
      <c r="G975" s="13" t="n"/>
      <c r="H975" s="6">
        <f>IF(C975&amp;""="","",IFERROR(INDEX('المرضى'!$B$6:$B$205,MATCH(C975&amp;"",'المرضى'!$A$6:$A$205,0))&amp;"","كود غير موجود"))</f>
        <v/>
      </c>
      <c r="I975" s="18">
        <f>IF(D975&amp;""="","",IFERROR(INDEX('الأسعار'!$B$6:$B$25,MATCH(D975&amp;"",'الأسعار'!$A$6:$A$25,0)),"سعر غير موجود"))</f>
        <v/>
      </c>
      <c r="J975" s="18">
        <f>IF(A975&amp;""="","",IF(AND(F975="حضر",ISNUMBER(I975)),I975,0))</f>
        <v/>
      </c>
      <c r="K975" s="17">
        <f>IF(ISNUMBER(A975),IF(ISNUMBER(B975),HOUR(B975)*60+MINUTE(B975),0),"")</f>
        <v/>
      </c>
      <c r="L975" s="17">
        <f>IF(AND(ISNUMBER(A975),A975='الإعدادات'!$B$4),COUNTIFS($A$6:$A$1005,'الإعدادات'!$B$4,$K$6:$K$1005,"&lt;"&amp;K975)+COUNTIFS($A$6:A975,'الإعدادات'!$B$4,$K$6:K975,K975),"")</f>
        <v/>
      </c>
      <c r="M975" s="21">
        <f>IF(AND(C975&amp;""&lt;&gt;"",ISNUMBER(G975)),IF(COUNTIFS($C$6:$C$1005,C975&amp;"",$G$6:$G$1005,"&gt;"&amp;G975)=0,1,0),"")</f>
        <v/>
      </c>
      <c r="N975" s="21">
        <f>IF(AND(C975&amp;""&lt;&gt;"",F975="حضر",ISNUMBER(A975)),IF(COUNTIFS($C$6:$C$1005,C975&amp;"",$F$6:$F$1005,"حضر",$A$6:$A$1005,"&gt;"&amp;A975)=0,1,0),"")</f>
        <v/>
      </c>
    </row>
    <row r="976">
      <c r="A976" s="13" t="n"/>
      <c r="B976" s="20" t="n"/>
      <c r="C976" s="5" t="n"/>
      <c r="D976" s="5" t="n"/>
      <c r="E976" s="15" t="n"/>
      <c r="F976" s="5" t="n"/>
      <c r="G976" s="13" t="n"/>
      <c r="H976" s="6">
        <f>IF(C976&amp;""="","",IFERROR(INDEX('المرضى'!$B$6:$B$205,MATCH(C976&amp;"",'المرضى'!$A$6:$A$205,0))&amp;"","كود غير موجود"))</f>
        <v/>
      </c>
      <c r="I976" s="18">
        <f>IF(D976&amp;""="","",IFERROR(INDEX('الأسعار'!$B$6:$B$25,MATCH(D976&amp;"",'الأسعار'!$A$6:$A$25,0)),"سعر غير موجود"))</f>
        <v/>
      </c>
      <c r="J976" s="18">
        <f>IF(A976&amp;""="","",IF(AND(F976="حضر",ISNUMBER(I976)),I976,0))</f>
        <v/>
      </c>
      <c r="K976" s="17">
        <f>IF(ISNUMBER(A976),IF(ISNUMBER(B976),HOUR(B976)*60+MINUTE(B976),0),"")</f>
        <v/>
      </c>
      <c r="L976" s="17">
        <f>IF(AND(ISNUMBER(A976),A976='الإعدادات'!$B$4),COUNTIFS($A$6:$A$1005,'الإعدادات'!$B$4,$K$6:$K$1005,"&lt;"&amp;K976)+COUNTIFS($A$6:A976,'الإعدادات'!$B$4,$K$6:K976,K976),"")</f>
        <v/>
      </c>
      <c r="M976" s="21">
        <f>IF(AND(C976&amp;""&lt;&gt;"",ISNUMBER(G976)),IF(COUNTIFS($C$6:$C$1005,C976&amp;"",$G$6:$G$1005,"&gt;"&amp;G976)=0,1,0),"")</f>
        <v/>
      </c>
      <c r="N976" s="21">
        <f>IF(AND(C976&amp;""&lt;&gt;"",F976="حضر",ISNUMBER(A976)),IF(COUNTIFS($C$6:$C$1005,C976&amp;"",$F$6:$F$1005,"حضر",$A$6:$A$1005,"&gt;"&amp;A976)=0,1,0),"")</f>
        <v/>
      </c>
    </row>
    <row r="977">
      <c r="A977" s="13" t="n"/>
      <c r="B977" s="20" t="n"/>
      <c r="C977" s="5" t="n"/>
      <c r="D977" s="5" t="n"/>
      <c r="E977" s="15" t="n"/>
      <c r="F977" s="5" t="n"/>
      <c r="G977" s="13" t="n"/>
      <c r="H977" s="6">
        <f>IF(C977&amp;""="","",IFERROR(INDEX('المرضى'!$B$6:$B$205,MATCH(C977&amp;"",'المرضى'!$A$6:$A$205,0))&amp;"","كود غير موجود"))</f>
        <v/>
      </c>
      <c r="I977" s="18">
        <f>IF(D977&amp;""="","",IFERROR(INDEX('الأسعار'!$B$6:$B$25,MATCH(D977&amp;"",'الأسعار'!$A$6:$A$25,0)),"سعر غير موجود"))</f>
        <v/>
      </c>
      <c r="J977" s="18">
        <f>IF(A977&amp;""="","",IF(AND(F977="حضر",ISNUMBER(I977)),I977,0))</f>
        <v/>
      </c>
      <c r="K977" s="17">
        <f>IF(ISNUMBER(A977),IF(ISNUMBER(B977),HOUR(B977)*60+MINUTE(B977),0),"")</f>
        <v/>
      </c>
      <c r="L977" s="17">
        <f>IF(AND(ISNUMBER(A977),A977='الإعدادات'!$B$4),COUNTIFS($A$6:$A$1005,'الإعدادات'!$B$4,$K$6:$K$1005,"&lt;"&amp;K977)+COUNTIFS($A$6:A977,'الإعدادات'!$B$4,$K$6:K977,K977),"")</f>
        <v/>
      </c>
      <c r="M977" s="21">
        <f>IF(AND(C977&amp;""&lt;&gt;"",ISNUMBER(G977)),IF(COUNTIFS($C$6:$C$1005,C977&amp;"",$G$6:$G$1005,"&gt;"&amp;G977)=0,1,0),"")</f>
        <v/>
      </c>
      <c r="N977" s="21">
        <f>IF(AND(C977&amp;""&lt;&gt;"",F977="حضر",ISNUMBER(A977)),IF(COUNTIFS($C$6:$C$1005,C977&amp;"",$F$6:$F$1005,"حضر",$A$6:$A$1005,"&gt;"&amp;A977)=0,1,0),"")</f>
        <v/>
      </c>
    </row>
    <row r="978">
      <c r="A978" s="13" t="n"/>
      <c r="B978" s="20" t="n"/>
      <c r="C978" s="5" t="n"/>
      <c r="D978" s="5" t="n"/>
      <c r="E978" s="15" t="n"/>
      <c r="F978" s="5" t="n"/>
      <c r="G978" s="13" t="n"/>
      <c r="H978" s="6">
        <f>IF(C978&amp;""="","",IFERROR(INDEX('المرضى'!$B$6:$B$205,MATCH(C978&amp;"",'المرضى'!$A$6:$A$205,0))&amp;"","كود غير موجود"))</f>
        <v/>
      </c>
      <c r="I978" s="18">
        <f>IF(D978&amp;""="","",IFERROR(INDEX('الأسعار'!$B$6:$B$25,MATCH(D978&amp;"",'الأسعار'!$A$6:$A$25,0)),"سعر غير موجود"))</f>
        <v/>
      </c>
      <c r="J978" s="18">
        <f>IF(A978&amp;""="","",IF(AND(F978="حضر",ISNUMBER(I978)),I978,0))</f>
        <v/>
      </c>
      <c r="K978" s="17">
        <f>IF(ISNUMBER(A978),IF(ISNUMBER(B978),HOUR(B978)*60+MINUTE(B978),0),"")</f>
        <v/>
      </c>
      <c r="L978" s="17">
        <f>IF(AND(ISNUMBER(A978),A978='الإعدادات'!$B$4),COUNTIFS($A$6:$A$1005,'الإعدادات'!$B$4,$K$6:$K$1005,"&lt;"&amp;K978)+COUNTIFS($A$6:A978,'الإعدادات'!$B$4,$K$6:K978,K978),"")</f>
        <v/>
      </c>
      <c r="M978" s="21">
        <f>IF(AND(C978&amp;""&lt;&gt;"",ISNUMBER(G978)),IF(COUNTIFS($C$6:$C$1005,C978&amp;"",$G$6:$G$1005,"&gt;"&amp;G978)=0,1,0),"")</f>
        <v/>
      </c>
      <c r="N978" s="21">
        <f>IF(AND(C978&amp;""&lt;&gt;"",F978="حضر",ISNUMBER(A978)),IF(COUNTIFS($C$6:$C$1005,C978&amp;"",$F$6:$F$1005,"حضر",$A$6:$A$1005,"&gt;"&amp;A978)=0,1,0),"")</f>
        <v/>
      </c>
    </row>
    <row r="979">
      <c r="A979" s="13" t="n"/>
      <c r="B979" s="20" t="n"/>
      <c r="C979" s="5" t="n"/>
      <c r="D979" s="5" t="n"/>
      <c r="E979" s="15" t="n"/>
      <c r="F979" s="5" t="n"/>
      <c r="G979" s="13" t="n"/>
      <c r="H979" s="6">
        <f>IF(C979&amp;""="","",IFERROR(INDEX('المرضى'!$B$6:$B$205,MATCH(C979&amp;"",'المرضى'!$A$6:$A$205,0))&amp;"","كود غير موجود"))</f>
        <v/>
      </c>
      <c r="I979" s="18">
        <f>IF(D979&amp;""="","",IFERROR(INDEX('الأسعار'!$B$6:$B$25,MATCH(D979&amp;"",'الأسعار'!$A$6:$A$25,0)),"سعر غير موجود"))</f>
        <v/>
      </c>
      <c r="J979" s="18">
        <f>IF(A979&amp;""="","",IF(AND(F979="حضر",ISNUMBER(I979)),I979,0))</f>
        <v/>
      </c>
      <c r="K979" s="17">
        <f>IF(ISNUMBER(A979),IF(ISNUMBER(B979),HOUR(B979)*60+MINUTE(B979),0),"")</f>
        <v/>
      </c>
      <c r="L979" s="17">
        <f>IF(AND(ISNUMBER(A979),A979='الإعدادات'!$B$4),COUNTIFS($A$6:$A$1005,'الإعدادات'!$B$4,$K$6:$K$1005,"&lt;"&amp;K979)+COUNTIFS($A$6:A979,'الإعدادات'!$B$4,$K$6:K979,K979),"")</f>
        <v/>
      </c>
      <c r="M979" s="21">
        <f>IF(AND(C979&amp;""&lt;&gt;"",ISNUMBER(G979)),IF(COUNTIFS($C$6:$C$1005,C979&amp;"",$G$6:$G$1005,"&gt;"&amp;G979)=0,1,0),"")</f>
        <v/>
      </c>
      <c r="N979" s="21">
        <f>IF(AND(C979&amp;""&lt;&gt;"",F979="حضر",ISNUMBER(A979)),IF(COUNTIFS($C$6:$C$1005,C979&amp;"",$F$6:$F$1005,"حضر",$A$6:$A$1005,"&gt;"&amp;A979)=0,1,0),"")</f>
        <v/>
      </c>
    </row>
    <row r="980">
      <c r="A980" s="13" t="n"/>
      <c r="B980" s="20" t="n"/>
      <c r="C980" s="5" t="n"/>
      <c r="D980" s="5" t="n"/>
      <c r="E980" s="15" t="n"/>
      <c r="F980" s="5" t="n"/>
      <c r="G980" s="13" t="n"/>
      <c r="H980" s="6">
        <f>IF(C980&amp;""="","",IFERROR(INDEX('المرضى'!$B$6:$B$205,MATCH(C980&amp;"",'المرضى'!$A$6:$A$205,0))&amp;"","كود غير موجود"))</f>
        <v/>
      </c>
      <c r="I980" s="18">
        <f>IF(D980&amp;""="","",IFERROR(INDEX('الأسعار'!$B$6:$B$25,MATCH(D980&amp;"",'الأسعار'!$A$6:$A$25,0)),"سعر غير موجود"))</f>
        <v/>
      </c>
      <c r="J980" s="18">
        <f>IF(A980&amp;""="","",IF(AND(F980="حضر",ISNUMBER(I980)),I980,0))</f>
        <v/>
      </c>
      <c r="K980" s="17">
        <f>IF(ISNUMBER(A980),IF(ISNUMBER(B980),HOUR(B980)*60+MINUTE(B980),0),"")</f>
        <v/>
      </c>
      <c r="L980" s="17">
        <f>IF(AND(ISNUMBER(A980),A980='الإعدادات'!$B$4),COUNTIFS($A$6:$A$1005,'الإعدادات'!$B$4,$K$6:$K$1005,"&lt;"&amp;K980)+COUNTIFS($A$6:A980,'الإعدادات'!$B$4,$K$6:K980,K980),"")</f>
        <v/>
      </c>
      <c r="M980" s="21">
        <f>IF(AND(C980&amp;""&lt;&gt;"",ISNUMBER(G980)),IF(COUNTIFS($C$6:$C$1005,C980&amp;"",$G$6:$G$1005,"&gt;"&amp;G980)=0,1,0),"")</f>
        <v/>
      </c>
      <c r="N980" s="21">
        <f>IF(AND(C980&amp;""&lt;&gt;"",F980="حضر",ISNUMBER(A980)),IF(COUNTIFS($C$6:$C$1005,C980&amp;"",$F$6:$F$1005,"حضر",$A$6:$A$1005,"&gt;"&amp;A980)=0,1,0),"")</f>
        <v/>
      </c>
    </row>
    <row r="981">
      <c r="A981" s="13" t="n"/>
      <c r="B981" s="20" t="n"/>
      <c r="C981" s="5" t="n"/>
      <c r="D981" s="5" t="n"/>
      <c r="E981" s="15" t="n"/>
      <c r="F981" s="5" t="n"/>
      <c r="G981" s="13" t="n"/>
      <c r="H981" s="6">
        <f>IF(C981&amp;""="","",IFERROR(INDEX('المرضى'!$B$6:$B$205,MATCH(C981&amp;"",'المرضى'!$A$6:$A$205,0))&amp;"","كود غير موجود"))</f>
        <v/>
      </c>
      <c r="I981" s="18">
        <f>IF(D981&amp;""="","",IFERROR(INDEX('الأسعار'!$B$6:$B$25,MATCH(D981&amp;"",'الأسعار'!$A$6:$A$25,0)),"سعر غير موجود"))</f>
        <v/>
      </c>
      <c r="J981" s="18">
        <f>IF(A981&amp;""="","",IF(AND(F981="حضر",ISNUMBER(I981)),I981,0))</f>
        <v/>
      </c>
      <c r="K981" s="17">
        <f>IF(ISNUMBER(A981),IF(ISNUMBER(B981),HOUR(B981)*60+MINUTE(B981),0),"")</f>
        <v/>
      </c>
      <c r="L981" s="17">
        <f>IF(AND(ISNUMBER(A981),A981='الإعدادات'!$B$4),COUNTIFS($A$6:$A$1005,'الإعدادات'!$B$4,$K$6:$K$1005,"&lt;"&amp;K981)+COUNTIFS($A$6:A981,'الإعدادات'!$B$4,$K$6:K981,K981),"")</f>
        <v/>
      </c>
      <c r="M981" s="21">
        <f>IF(AND(C981&amp;""&lt;&gt;"",ISNUMBER(G981)),IF(COUNTIFS($C$6:$C$1005,C981&amp;"",$G$6:$G$1005,"&gt;"&amp;G981)=0,1,0),"")</f>
        <v/>
      </c>
      <c r="N981" s="21">
        <f>IF(AND(C981&amp;""&lt;&gt;"",F981="حضر",ISNUMBER(A981)),IF(COUNTIFS($C$6:$C$1005,C981&amp;"",$F$6:$F$1005,"حضر",$A$6:$A$1005,"&gt;"&amp;A981)=0,1,0),"")</f>
        <v/>
      </c>
    </row>
    <row r="982">
      <c r="A982" s="13" t="n"/>
      <c r="B982" s="20" t="n"/>
      <c r="C982" s="5" t="n"/>
      <c r="D982" s="5" t="n"/>
      <c r="E982" s="15" t="n"/>
      <c r="F982" s="5" t="n"/>
      <c r="G982" s="13" t="n"/>
      <c r="H982" s="6">
        <f>IF(C982&amp;""="","",IFERROR(INDEX('المرضى'!$B$6:$B$205,MATCH(C982&amp;"",'المرضى'!$A$6:$A$205,0))&amp;"","كود غير موجود"))</f>
        <v/>
      </c>
      <c r="I982" s="18">
        <f>IF(D982&amp;""="","",IFERROR(INDEX('الأسعار'!$B$6:$B$25,MATCH(D982&amp;"",'الأسعار'!$A$6:$A$25,0)),"سعر غير موجود"))</f>
        <v/>
      </c>
      <c r="J982" s="18">
        <f>IF(A982&amp;""="","",IF(AND(F982="حضر",ISNUMBER(I982)),I982,0))</f>
        <v/>
      </c>
      <c r="K982" s="17">
        <f>IF(ISNUMBER(A982),IF(ISNUMBER(B982),HOUR(B982)*60+MINUTE(B982),0),"")</f>
        <v/>
      </c>
      <c r="L982" s="17">
        <f>IF(AND(ISNUMBER(A982),A982='الإعدادات'!$B$4),COUNTIFS($A$6:$A$1005,'الإعدادات'!$B$4,$K$6:$K$1005,"&lt;"&amp;K982)+COUNTIFS($A$6:A982,'الإعدادات'!$B$4,$K$6:K982,K982),"")</f>
        <v/>
      </c>
      <c r="M982" s="21">
        <f>IF(AND(C982&amp;""&lt;&gt;"",ISNUMBER(G982)),IF(COUNTIFS($C$6:$C$1005,C982&amp;"",$G$6:$G$1005,"&gt;"&amp;G982)=0,1,0),"")</f>
        <v/>
      </c>
      <c r="N982" s="21">
        <f>IF(AND(C982&amp;""&lt;&gt;"",F982="حضر",ISNUMBER(A982)),IF(COUNTIFS($C$6:$C$1005,C982&amp;"",$F$6:$F$1005,"حضر",$A$6:$A$1005,"&gt;"&amp;A982)=0,1,0),"")</f>
        <v/>
      </c>
    </row>
    <row r="983">
      <c r="A983" s="13" t="n"/>
      <c r="B983" s="20" t="n"/>
      <c r="C983" s="5" t="n"/>
      <c r="D983" s="5" t="n"/>
      <c r="E983" s="15" t="n"/>
      <c r="F983" s="5" t="n"/>
      <c r="G983" s="13" t="n"/>
      <c r="H983" s="6">
        <f>IF(C983&amp;""="","",IFERROR(INDEX('المرضى'!$B$6:$B$205,MATCH(C983&amp;"",'المرضى'!$A$6:$A$205,0))&amp;"","كود غير موجود"))</f>
        <v/>
      </c>
      <c r="I983" s="18">
        <f>IF(D983&amp;""="","",IFERROR(INDEX('الأسعار'!$B$6:$B$25,MATCH(D983&amp;"",'الأسعار'!$A$6:$A$25,0)),"سعر غير موجود"))</f>
        <v/>
      </c>
      <c r="J983" s="18">
        <f>IF(A983&amp;""="","",IF(AND(F983="حضر",ISNUMBER(I983)),I983,0))</f>
        <v/>
      </c>
      <c r="K983" s="17">
        <f>IF(ISNUMBER(A983),IF(ISNUMBER(B983),HOUR(B983)*60+MINUTE(B983),0),"")</f>
        <v/>
      </c>
      <c r="L983" s="17">
        <f>IF(AND(ISNUMBER(A983),A983='الإعدادات'!$B$4),COUNTIFS($A$6:$A$1005,'الإعدادات'!$B$4,$K$6:$K$1005,"&lt;"&amp;K983)+COUNTIFS($A$6:A983,'الإعدادات'!$B$4,$K$6:K983,K983),"")</f>
        <v/>
      </c>
      <c r="M983" s="21">
        <f>IF(AND(C983&amp;""&lt;&gt;"",ISNUMBER(G983)),IF(COUNTIFS($C$6:$C$1005,C983&amp;"",$G$6:$G$1005,"&gt;"&amp;G983)=0,1,0),"")</f>
        <v/>
      </c>
      <c r="N983" s="21">
        <f>IF(AND(C983&amp;""&lt;&gt;"",F983="حضر",ISNUMBER(A983)),IF(COUNTIFS($C$6:$C$1005,C983&amp;"",$F$6:$F$1005,"حضر",$A$6:$A$1005,"&gt;"&amp;A983)=0,1,0),"")</f>
        <v/>
      </c>
    </row>
    <row r="984">
      <c r="A984" s="13" t="n"/>
      <c r="B984" s="20" t="n"/>
      <c r="C984" s="5" t="n"/>
      <c r="D984" s="5" t="n"/>
      <c r="E984" s="15" t="n"/>
      <c r="F984" s="5" t="n"/>
      <c r="G984" s="13" t="n"/>
      <c r="H984" s="6">
        <f>IF(C984&amp;""="","",IFERROR(INDEX('المرضى'!$B$6:$B$205,MATCH(C984&amp;"",'المرضى'!$A$6:$A$205,0))&amp;"","كود غير موجود"))</f>
        <v/>
      </c>
      <c r="I984" s="18">
        <f>IF(D984&amp;""="","",IFERROR(INDEX('الأسعار'!$B$6:$B$25,MATCH(D984&amp;"",'الأسعار'!$A$6:$A$25,0)),"سعر غير موجود"))</f>
        <v/>
      </c>
      <c r="J984" s="18">
        <f>IF(A984&amp;""="","",IF(AND(F984="حضر",ISNUMBER(I984)),I984,0))</f>
        <v/>
      </c>
      <c r="K984" s="17">
        <f>IF(ISNUMBER(A984),IF(ISNUMBER(B984),HOUR(B984)*60+MINUTE(B984),0),"")</f>
        <v/>
      </c>
      <c r="L984" s="17">
        <f>IF(AND(ISNUMBER(A984),A984='الإعدادات'!$B$4),COUNTIFS($A$6:$A$1005,'الإعدادات'!$B$4,$K$6:$K$1005,"&lt;"&amp;K984)+COUNTIFS($A$6:A984,'الإعدادات'!$B$4,$K$6:K984,K984),"")</f>
        <v/>
      </c>
      <c r="M984" s="21">
        <f>IF(AND(C984&amp;""&lt;&gt;"",ISNUMBER(G984)),IF(COUNTIFS($C$6:$C$1005,C984&amp;"",$G$6:$G$1005,"&gt;"&amp;G984)=0,1,0),"")</f>
        <v/>
      </c>
      <c r="N984" s="21">
        <f>IF(AND(C984&amp;""&lt;&gt;"",F984="حضر",ISNUMBER(A984)),IF(COUNTIFS($C$6:$C$1005,C984&amp;"",$F$6:$F$1005,"حضر",$A$6:$A$1005,"&gt;"&amp;A984)=0,1,0),"")</f>
        <v/>
      </c>
    </row>
    <row r="985">
      <c r="A985" s="13" t="n"/>
      <c r="B985" s="20" t="n"/>
      <c r="C985" s="5" t="n"/>
      <c r="D985" s="5" t="n"/>
      <c r="E985" s="15" t="n"/>
      <c r="F985" s="5" t="n"/>
      <c r="G985" s="13" t="n"/>
      <c r="H985" s="6">
        <f>IF(C985&amp;""="","",IFERROR(INDEX('المرضى'!$B$6:$B$205,MATCH(C985&amp;"",'المرضى'!$A$6:$A$205,0))&amp;"","كود غير موجود"))</f>
        <v/>
      </c>
      <c r="I985" s="18">
        <f>IF(D985&amp;""="","",IFERROR(INDEX('الأسعار'!$B$6:$B$25,MATCH(D985&amp;"",'الأسعار'!$A$6:$A$25,0)),"سعر غير موجود"))</f>
        <v/>
      </c>
      <c r="J985" s="18">
        <f>IF(A985&amp;""="","",IF(AND(F985="حضر",ISNUMBER(I985)),I985,0))</f>
        <v/>
      </c>
      <c r="K985" s="17">
        <f>IF(ISNUMBER(A985),IF(ISNUMBER(B985),HOUR(B985)*60+MINUTE(B985),0),"")</f>
        <v/>
      </c>
      <c r="L985" s="17">
        <f>IF(AND(ISNUMBER(A985),A985='الإعدادات'!$B$4),COUNTIFS($A$6:$A$1005,'الإعدادات'!$B$4,$K$6:$K$1005,"&lt;"&amp;K985)+COUNTIFS($A$6:A985,'الإعدادات'!$B$4,$K$6:K985,K985),"")</f>
        <v/>
      </c>
      <c r="M985" s="21">
        <f>IF(AND(C985&amp;""&lt;&gt;"",ISNUMBER(G985)),IF(COUNTIFS($C$6:$C$1005,C985&amp;"",$G$6:$G$1005,"&gt;"&amp;G985)=0,1,0),"")</f>
        <v/>
      </c>
      <c r="N985" s="21">
        <f>IF(AND(C985&amp;""&lt;&gt;"",F985="حضر",ISNUMBER(A985)),IF(COUNTIFS($C$6:$C$1005,C985&amp;"",$F$6:$F$1005,"حضر",$A$6:$A$1005,"&gt;"&amp;A985)=0,1,0),"")</f>
        <v/>
      </c>
    </row>
    <row r="986">
      <c r="A986" s="13" t="n"/>
      <c r="B986" s="20" t="n"/>
      <c r="C986" s="5" t="n"/>
      <c r="D986" s="5" t="n"/>
      <c r="E986" s="15" t="n"/>
      <c r="F986" s="5" t="n"/>
      <c r="G986" s="13" t="n"/>
      <c r="H986" s="6">
        <f>IF(C986&amp;""="","",IFERROR(INDEX('المرضى'!$B$6:$B$205,MATCH(C986&amp;"",'المرضى'!$A$6:$A$205,0))&amp;"","كود غير موجود"))</f>
        <v/>
      </c>
      <c r="I986" s="18">
        <f>IF(D986&amp;""="","",IFERROR(INDEX('الأسعار'!$B$6:$B$25,MATCH(D986&amp;"",'الأسعار'!$A$6:$A$25,0)),"سعر غير موجود"))</f>
        <v/>
      </c>
      <c r="J986" s="18">
        <f>IF(A986&amp;""="","",IF(AND(F986="حضر",ISNUMBER(I986)),I986,0))</f>
        <v/>
      </c>
      <c r="K986" s="17">
        <f>IF(ISNUMBER(A986),IF(ISNUMBER(B986),HOUR(B986)*60+MINUTE(B986),0),"")</f>
        <v/>
      </c>
      <c r="L986" s="17">
        <f>IF(AND(ISNUMBER(A986),A986='الإعدادات'!$B$4),COUNTIFS($A$6:$A$1005,'الإعدادات'!$B$4,$K$6:$K$1005,"&lt;"&amp;K986)+COUNTIFS($A$6:A986,'الإعدادات'!$B$4,$K$6:K986,K986),"")</f>
        <v/>
      </c>
      <c r="M986" s="21">
        <f>IF(AND(C986&amp;""&lt;&gt;"",ISNUMBER(G986)),IF(COUNTIFS($C$6:$C$1005,C986&amp;"",$G$6:$G$1005,"&gt;"&amp;G986)=0,1,0),"")</f>
        <v/>
      </c>
      <c r="N986" s="21">
        <f>IF(AND(C986&amp;""&lt;&gt;"",F986="حضر",ISNUMBER(A986)),IF(COUNTIFS($C$6:$C$1005,C986&amp;"",$F$6:$F$1005,"حضر",$A$6:$A$1005,"&gt;"&amp;A986)=0,1,0),"")</f>
        <v/>
      </c>
    </row>
    <row r="987">
      <c r="A987" s="13" t="n"/>
      <c r="B987" s="20" t="n"/>
      <c r="C987" s="5" t="n"/>
      <c r="D987" s="5" t="n"/>
      <c r="E987" s="15" t="n"/>
      <c r="F987" s="5" t="n"/>
      <c r="G987" s="13" t="n"/>
      <c r="H987" s="6">
        <f>IF(C987&amp;""="","",IFERROR(INDEX('المرضى'!$B$6:$B$205,MATCH(C987&amp;"",'المرضى'!$A$6:$A$205,0))&amp;"","كود غير موجود"))</f>
        <v/>
      </c>
      <c r="I987" s="18">
        <f>IF(D987&amp;""="","",IFERROR(INDEX('الأسعار'!$B$6:$B$25,MATCH(D987&amp;"",'الأسعار'!$A$6:$A$25,0)),"سعر غير موجود"))</f>
        <v/>
      </c>
      <c r="J987" s="18">
        <f>IF(A987&amp;""="","",IF(AND(F987="حضر",ISNUMBER(I987)),I987,0))</f>
        <v/>
      </c>
      <c r="K987" s="17">
        <f>IF(ISNUMBER(A987),IF(ISNUMBER(B987),HOUR(B987)*60+MINUTE(B987),0),"")</f>
        <v/>
      </c>
      <c r="L987" s="17">
        <f>IF(AND(ISNUMBER(A987),A987='الإعدادات'!$B$4),COUNTIFS($A$6:$A$1005,'الإعدادات'!$B$4,$K$6:$K$1005,"&lt;"&amp;K987)+COUNTIFS($A$6:A987,'الإعدادات'!$B$4,$K$6:K987,K987),"")</f>
        <v/>
      </c>
      <c r="M987" s="21">
        <f>IF(AND(C987&amp;""&lt;&gt;"",ISNUMBER(G987)),IF(COUNTIFS($C$6:$C$1005,C987&amp;"",$G$6:$G$1005,"&gt;"&amp;G987)=0,1,0),"")</f>
        <v/>
      </c>
      <c r="N987" s="21">
        <f>IF(AND(C987&amp;""&lt;&gt;"",F987="حضر",ISNUMBER(A987)),IF(COUNTIFS($C$6:$C$1005,C987&amp;"",$F$6:$F$1005,"حضر",$A$6:$A$1005,"&gt;"&amp;A987)=0,1,0),"")</f>
        <v/>
      </c>
    </row>
    <row r="988">
      <c r="A988" s="13" t="n"/>
      <c r="B988" s="20" t="n"/>
      <c r="C988" s="5" t="n"/>
      <c r="D988" s="5" t="n"/>
      <c r="E988" s="15" t="n"/>
      <c r="F988" s="5" t="n"/>
      <c r="G988" s="13" t="n"/>
      <c r="H988" s="6">
        <f>IF(C988&amp;""="","",IFERROR(INDEX('المرضى'!$B$6:$B$205,MATCH(C988&amp;"",'المرضى'!$A$6:$A$205,0))&amp;"","كود غير موجود"))</f>
        <v/>
      </c>
      <c r="I988" s="18">
        <f>IF(D988&amp;""="","",IFERROR(INDEX('الأسعار'!$B$6:$B$25,MATCH(D988&amp;"",'الأسعار'!$A$6:$A$25,0)),"سعر غير موجود"))</f>
        <v/>
      </c>
      <c r="J988" s="18">
        <f>IF(A988&amp;""="","",IF(AND(F988="حضر",ISNUMBER(I988)),I988,0))</f>
        <v/>
      </c>
      <c r="K988" s="17">
        <f>IF(ISNUMBER(A988),IF(ISNUMBER(B988),HOUR(B988)*60+MINUTE(B988),0),"")</f>
        <v/>
      </c>
      <c r="L988" s="17">
        <f>IF(AND(ISNUMBER(A988),A988='الإعدادات'!$B$4),COUNTIFS($A$6:$A$1005,'الإعدادات'!$B$4,$K$6:$K$1005,"&lt;"&amp;K988)+COUNTIFS($A$6:A988,'الإعدادات'!$B$4,$K$6:K988,K988),"")</f>
        <v/>
      </c>
      <c r="M988" s="21">
        <f>IF(AND(C988&amp;""&lt;&gt;"",ISNUMBER(G988)),IF(COUNTIFS($C$6:$C$1005,C988&amp;"",$G$6:$G$1005,"&gt;"&amp;G988)=0,1,0),"")</f>
        <v/>
      </c>
      <c r="N988" s="21">
        <f>IF(AND(C988&amp;""&lt;&gt;"",F988="حضر",ISNUMBER(A988)),IF(COUNTIFS($C$6:$C$1005,C988&amp;"",$F$6:$F$1005,"حضر",$A$6:$A$1005,"&gt;"&amp;A988)=0,1,0),"")</f>
        <v/>
      </c>
    </row>
    <row r="989">
      <c r="A989" s="13" t="n"/>
      <c r="B989" s="20" t="n"/>
      <c r="C989" s="5" t="n"/>
      <c r="D989" s="5" t="n"/>
      <c r="E989" s="15" t="n"/>
      <c r="F989" s="5" t="n"/>
      <c r="G989" s="13" t="n"/>
      <c r="H989" s="6">
        <f>IF(C989&amp;""="","",IFERROR(INDEX('المرضى'!$B$6:$B$205,MATCH(C989&amp;"",'المرضى'!$A$6:$A$205,0))&amp;"","كود غير موجود"))</f>
        <v/>
      </c>
      <c r="I989" s="18">
        <f>IF(D989&amp;""="","",IFERROR(INDEX('الأسعار'!$B$6:$B$25,MATCH(D989&amp;"",'الأسعار'!$A$6:$A$25,0)),"سعر غير موجود"))</f>
        <v/>
      </c>
      <c r="J989" s="18">
        <f>IF(A989&amp;""="","",IF(AND(F989="حضر",ISNUMBER(I989)),I989,0))</f>
        <v/>
      </c>
      <c r="K989" s="17">
        <f>IF(ISNUMBER(A989),IF(ISNUMBER(B989),HOUR(B989)*60+MINUTE(B989),0),"")</f>
        <v/>
      </c>
      <c r="L989" s="17">
        <f>IF(AND(ISNUMBER(A989),A989='الإعدادات'!$B$4),COUNTIFS($A$6:$A$1005,'الإعدادات'!$B$4,$K$6:$K$1005,"&lt;"&amp;K989)+COUNTIFS($A$6:A989,'الإعدادات'!$B$4,$K$6:K989,K989),"")</f>
        <v/>
      </c>
      <c r="M989" s="21">
        <f>IF(AND(C989&amp;""&lt;&gt;"",ISNUMBER(G989)),IF(COUNTIFS($C$6:$C$1005,C989&amp;"",$G$6:$G$1005,"&gt;"&amp;G989)=0,1,0),"")</f>
        <v/>
      </c>
      <c r="N989" s="21">
        <f>IF(AND(C989&amp;""&lt;&gt;"",F989="حضر",ISNUMBER(A989)),IF(COUNTIFS($C$6:$C$1005,C989&amp;"",$F$6:$F$1005,"حضر",$A$6:$A$1005,"&gt;"&amp;A989)=0,1,0),"")</f>
        <v/>
      </c>
    </row>
    <row r="990">
      <c r="A990" s="13" t="n"/>
      <c r="B990" s="20" t="n"/>
      <c r="C990" s="5" t="n"/>
      <c r="D990" s="5" t="n"/>
      <c r="E990" s="15" t="n"/>
      <c r="F990" s="5" t="n"/>
      <c r="G990" s="13" t="n"/>
      <c r="H990" s="6">
        <f>IF(C990&amp;""="","",IFERROR(INDEX('المرضى'!$B$6:$B$205,MATCH(C990&amp;"",'المرضى'!$A$6:$A$205,0))&amp;"","كود غير موجود"))</f>
        <v/>
      </c>
      <c r="I990" s="18">
        <f>IF(D990&amp;""="","",IFERROR(INDEX('الأسعار'!$B$6:$B$25,MATCH(D990&amp;"",'الأسعار'!$A$6:$A$25,0)),"سعر غير موجود"))</f>
        <v/>
      </c>
      <c r="J990" s="18">
        <f>IF(A990&amp;""="","",IF(AND(F990="حضر",ISNUMBER(I990)),I990,0))</f>
        <v/>
      </c>
      <c r="K990" s="17">
        <f>IF(ISNUMBER(A990),IF(ISNUMBER(B990),HOUR(B990)*60+MINUTE(B990),0),"")</f>
        <v/>
      </c>
      <c r="L990" s="17">
        <f>IF(AND(ISNUMBER(A990),A990='الإعدادات'!$B$4),COUNTIFS($A$6:$A$1005,'الإعدادات'!$B$4,$K$6:$K$1005,"&lt;"&amp;K990)+COUNTIFS($A$6:A990,'الإعدادات'!$B$4,$K$6:K990,K990),"")</f>
        <v/>
      </c>
      <c r="M990" s="21">
        <f>IF(AND(C990&amp;""&lt;&gt;"",ISNUMBER(G990)),IF(COUNTIFS($C$6:$C$1005,C990&amp;"",$G$6:$G$1005,"&gt;"&amp;G990)=0,1,0),"")</f>
        <v/>
      </c>
      <c r="N990" s="21">
        <f>IF(AND(C990&amp;""&lt;&gt;"",F990="حضر",ISNUMBER(A990)),IF(COUNTIFS($C$6:$C$1005,C990&amp;"",$F$6:$F$1005,"حضر",$A$6:$A$1005,"&gt;"&amp;A990)=0,1,0),"")</f>
        <v/>
      </c>
    </row>
    <row r="991">
      <c r="A991" s="13" t="n"/>
      <c r="B991" s="20" t="n"/>
      <c r="C991" s="5" t="n"/>
      <c r="D991" s="5" t="n"/>
      <c r="E991" s="15" t="n"/>
      <c r="F991" s="5" t="n"/>
      <c r="G991" s="13" t="n"/>
      <c r="H991" s="6">
        <f>IF(C991&amp;""="","",IFERROR(INDEX('المرضى'!$B$6:$B$205,MATCH(C991&amp;"",'المرضى'!$A$6:$A$205,0))&amp;"","كود غير موجود"))</f>
        <v/>
      </c>
      <c r="I991" s="18">
        <f>IF(D991&amp;""="","",IFERROR(INDEX('الأسعار'!$B$6:$B$25,MATCH(D991&amp;"",'الأسعار'!$A$6:$A$25,0)),"سعر غير موجود"))</f>
        <v/>
      </c>
      <c r="J991" s="18">
        <f>IF(A991&amp;""="","",IF(AND(F991="حضر",ISNUMBER(I991)),I991,0))</f>
        <v/>
      </c>
      <c r="K991" s="17">
        <f>IF(ISNUMBER(A991),IF(ISNUMBER(B991),HOUR(B991)*60+MINUTE(B991),0),"")</f>
        <v/>
      </c>
      <c r="L991" s="17">
        <f>IF(AND(ISNUMBER(A991),A991='الإعدادات'!$B$4),COUNTIFS($A$6:$A$1005,'الإعدادات'!$B$4,$K$6:$K$1005,"&lt;"&amp;K991)+COUNTIFS($A$6:A991,'الإعدادات'!$B$4,$K$6:K991,K991),"")</f>
        <v/>
      </c>
      <c r="M991" s="21">
        <f>IF(AND(C991&amp;""&lt;&gt;"",ISNUMBER(G991)),IF(COUNTIFS($C$6:$C$1005,C991&amp;"",$G$6:$G$1005,"&gt;"&amp;G991)=0,1,0),"")</f>
        <v/>
      </c>
      <c r="N991" s="21">
        <f>IF(AND(C991&amp;""&lt;&gt;"",F991="حضر",ISNUMBER(A991)),IF(COUNTIFS($C$6:$C$1005,C991&amp;"",$F$6:$F$1005,"حضر",$A$6:$A$1005,"&gt;"&amp;A991)=0,1,0),"")</f>
        <v/>
      </c>
    </row>
    <row r="992">
      <c r="A992" s="13" t="n"/>
      <c r="B992" s="20" t="n"/>
      <c r="C992" s="5" t="n"/>
      <c r="D992" s="5" t="n"/>
      <c r="E992" s="15" t="n"/>
      <c r="F992" s="5" t="n"/>
      <c r="G992" s="13" t="n"/>
      <c r="H992" s="6">
        <f>IF(C992&amp;""="","",IFERROR(INDEX('المرضى'!$B$6:$B$205,MATCH(C992&amp;"",'المرضى'!$A$6:$A$205,0))&amp;"","كود غير موجود"))</f>
        <v/>
      </c>
      <c r="I992" s="18">
        <f>IF(D992&amp;""="","",IFERROR(INDEX('الأسعار'!$B$6:$B$25,MATCH(D992&amp;"",'الأسعار'!$A$6:$A$25,0)),"سعر غير موجود"))</f>
        <v/>
      </c>
      <c r="J992" s="18">
        <f>IF(A992&amp;""="","",IF(AND(F992="حضر",ISNUMBER(I992)),I992,0))</f>
        <v/>
      </c>
      <c r="K992" s="17">
        <f>IF(ISNUMBER(A992),IF(ISNUMBER(B992),HOUR(B992)*60+MINUTE(B992),0),"")</f>
        <v/>
      </c>
      <c r="L992" s="17">
        <f>IF(AND(ISNUMBER(A992),A992='الإعدادات'!$B$4),COUNTIFS($A$6:$A$1005,'الإعدادات'!$B$4,$K$6:$K$1005,"&lt;"&amp;K992)+COUNTIFS($A$6:A992,'الإعدادات'!$B$4,$K$6:K992,K992),"")</f>
        <v/>
      </c>
      <c r="M992" s="21">
        <f>IF(AND(C992&amp;""&lt;&gt;"",ISNUMBER(G992)),IF(COUNTIFS($C$6:$C$1005,C992&amp;"",$G$6:$G$1005,"&gt;"&amp;G992)=0,1,0),"")</f>
        <v/>
      </c>
      <c r="N992" s="21">
        <f>IF(AND(C992&amp;""&lt;&gt;"",F992="حضر",ISNUMBER(A992)),IF(COUNTIFS($C$6:$C$1005,C992&amp;"",$F$6:$F$1005,"حضر",$A$6:$A$1005,"&gt;"&amp;A992)=0,1,0),"")</f>
        <v/>
      </c>
    </row>
    <row r="993">
      <c r="A993" s="13" t="n"/>
      <c r="B993" s="20" t="n"/>
      <c r="C993" s="5" t="n"/>
      <c r="D993" s="5" t="n"/>
      <c r="E993" s="15" t="n"/>
      <c r="F993" s="5" t="n"/>
      <c r="G993" s="13" t="n"/>
      <c r="H993" s="6">
        <f>IF(C993&amp;""="","",IFERROR(INDEX('المرضى'!$B$6:$B$205,MATCH(C993&amp;"",'المرضى'!$A$6:$A$205,0))&amp;"","كود غير موجود"))</f>
        <v/>
      </c>
      <c r="I993" s="18">
        <f>IF(D993&amp;""="","",IFERROR(INDEX('الأسعار'!$B$6:$B$25,MATCH(D993&amp;"",'الأسعار'!$A$6:$A$25,0)),"سعر غير موجود"))</f>
        <v/>
      </c>
      <c r="J993" s="18">
        <f>IF(A993&amp;""="","",IF(AND(F993="حضر",ISNUMBER(I993)),I993,0))</f>
        <v/>
      </c>
      <c r="K993" s="17">
        <f>IF(ISNUMBER(A993),IF(ISNUMBER(B993),HOUR(B993)*60+MINUTE(B993),0),"")</f>
        <v/>
      </c>
      <c r="L993" s="17">
        <f>IF(AND(ISNUMBER(A993),A993='الإعدادات'!$B$4),COUNTIFS($A$6:$A$1005,'الإعدادات'!$B$4,$K$6:$K$1005,"&lt;"&amp;K993)+COUNTIFS($A$6:A993,'الإعدادات'!$B$4,$K$6:K993,K993),"")</f>
        <v/>
      </c>
      <c r="M993" s="21">
        <f>IF(AND(C993&amp;""&lt;&gt;"",ISNUMBER(G993)),IF(COUNTIFS($C$6:$C$1005,C993&amp;"",$G$6:$G$1005,"&gt;"&amp;G993)=0,1,0),"")</f>
        <v/>
      </c>
      <c r="N993" s="21">
        <f>IF(AND(C993&amp;""&lt;&gt;"",F993="حضر",ISNUMBER(A993)),IF(COUNTIFS($C$6:$C$1005,C993&amp;"",$F$6:$F$1005,"حضر",$A$6:$A$1005,"&gt;"&amp;A993)=0,1,0),"")</f>
        <v/>
      </c>
    </row>
    <row r="994">
      <c r="A994" s="13" t="n"/>
      <c r="B994" s="20" t="n"/>
      <c r="C994" s="5" t="n"/>
      <c r="D994" s="5" t="n"/>
      <c r="E994" s="15" t="n"/>
      <c r="F994" s="5" t="n"/>
      <c r="G994" s="13" t="n"/>
      <c r="H994" s="6">
        <f>IF(C994&amp;""="","",IFERROR(INDEX('المرضى'!$B$6:$B$205,MATCH(C994&amp;"",'المرضى'!$A$6:$A$205,0))&amp;"","كود غير موجود"))</f>
        <v/>
      </c>
      <c r="I994" s="18">
        <f>IF(D994&amp;""="","",IFERROR(INDEX('الأسعار'!$B$6:$B$25,MATCH(D994&amp;"",'الأسعار'!$A$6:$A$25,0)),"سعر غير موجود"))</f>
        <v/>
      </c>
      <c r="J994" s="18">
        <f>IF(A994&amp;""="","",IF(AND(F994="حضر",ISNUMBER(I994)),I994,0))</f>
        <v/>
      </c>
      <c r="K994" s="17">
        <f>IF(ISNUMBER(A994),IF(ISNUMBER(B994),HOUR(B994)*60+MINUTE(B994),0),"")</f>
        <v/>
      </c>
      <c r="L994" s="17">
        <f>IF(AND(ISNUMBER(A994),A994='الإعدادات'!$B$4),COUNTIFS($A$6:$A$1005,'الإعدادات'!$B$4,$K$6:$K$1005,"&lt;"&amp;K994)+COUNTIFS($A$6:A994,'الإعدادات'!$B$4,$K$6:K994,K994),"")</f>
        <v/>
      </c>
      <c r="M994" s="21">
        <f>IF(AND(C994&amp;""&lt;&gt;"",ISNUMBER(G994)),IF(COUNTIFS($C$6:$C$1005,C994&amp;"",$G$6:$G$1005,"&gt;"&amp;G994)=0,1,0),"")</f>
        <v/>
      </c>
      <c r="N994" s="21">
        <f>IF(AND(C994&amp;""&lt;&gt;"",F994="حضر",ISNUMBER(A994)),IF(COUNTIFS($C$6:$C$1005,C994&amp;"",$F$6:$F$1005,"حضر",$A$6:$A$1005,"&gt;"&amp;A994)=0,1,0),"")</f>
        <v/>
      </c>
    </row>
    <row r="995">
      <c r="A995" s="13" t="n"/>
      <c r="B995" s="20" t="n"/>
      <c r="C995" s="5" t="n"/>
      <c r="D995" s="5" t="n"/>
      <c r="E995" s="15" t="n"/>
      <c r="F995" s="5" t="n"/>
      <c r="G995" s="13" t="n"/>
      <c r="H995" s="6">
        <f>IF(C995&amp;""="","",IFERROR(INDEX('المرضى'!$B$6:$B$205,MATCH(C995&amp;"",'المرضى'!$A$6:$A$205,0))&amp;"","كود غير موجود"))</f>
        <v/>
      </c>
      <c r="I995" s="18">
        <f>IF(D995&amp;""="","",IFERROR(INDEX('الأسعار'!$B$6:$B$25,MATCH(D995&amp;"",'الأسعار'!$A$6:$A$25,0)),"سعر غير موجود"))</f>
        <v/>
      </c>
      <c r="J995" s="18">
        <f>IF(A995&amp;""="","",IF(AND(F995="حضر",ISNUMBER(I995)),I995,0))</f>
        <v/>
      </c>
      <c r="K995" s="17">
        <f>IF(ISNUMBER(A995),IF(ISNUMBER(B995),HOUR(B995)*60+MINUTE(B995),0),"")</f>
        <v/>
      </c>
      <c r="L995" s="17">
        <f>IF(AND(ISNUMBER(A995),A995='الإعدادات'!$B$4),COUNTIFS($A$6:$A$1005,'الإعدادات'!$B$4,$K$6:$K$1005,"&lt;"&amp;K995)+COUNTIFS($A$6:A995,'الإعدادات'!$B$4,$K$6:K995,K995),"")</f>
        <v/>
      </c>
      <c r="M995" s="21">
        <f>IF(AND(C995&amp;""&lt;&gt;"",ISNUMBER(G995)),IF(COUNTIFS($C$6:$C$1005,C995&amp;"",$G$6:$G$1005,"&gt;"&amp;G995)=0,1,0),"")</f>
        <v/>
      </c>
      <c r="N995" s="21">
        <f>IF(AND(C995&amp;""&lt;&gt;"",F995="حضر",ISNUMBER(A995)),IF(COUNTIFS($C$6:$C$1005,C995&amp;"",$F$6:$F$1005,"حضر",$A$6:$A$1005,"&gt;"&amp;A995)=0,1,0),"")</f>
        <v/>
      </c>
    </row>
    <row r="996">
      <c r="A996" s="13" t="n"/>
      <c r="B996" s="20" t="n"/>
      <c r="C996" s="5" t="n"/>
      <c r="D996" s="5" t="n"/>
      <c r="E996" s="15" t="n"/>
      <c r="F996" s="5" t="n"/>
      <c r="G996" s="13" t="n"/>
      <c r="H996" s="6">
        <f>IF(C996&amp;""="","",IFERROR(INDEX('المرضى'!$B$6:$B$205,MATCH(C996&amp;"",'المرضى'!$A$6:$A$205,0))&amp;"","كود غير موجود"))</f>
        <v/>
      </c>
      <c r="I996" s="18">
        <f>IF(D996&amp;""="","",IFERROR(INDEX('الأسعار'!$B$6:$B$25,MATCH(D996&amp;"",'الأسعار'!$A$6:$A$25,0)),"سعر غير موجود"))</f>
        <v/>
      </c>
      <c r="J996" s="18">
        <f>IF(A996&amp;""="","",IF(AND(F996="حضر",ISNUMBER(I996)),I996,0))</f>
        <v/>
      </c>
      <c r="K996" s="17">
        <f>IF(ISNUMBER(A996),IF(ISNUMBER(B996),HOUR(B996)*60+MINUTE(B996),0),"")</f>
        <v/>
      </c>
      <c r="L996" s="17">
        <f>IF(AND(ISNUMBER(A996),A996='الإعدادات'!$B$4),COUNTIFS($A$6:$A$1005,'الإعدادات'!$B$4,$K$6:$K$1005,"&lt;"&amp;K996)+COUNTIFS($A$6:A996,'الإعدادات'!$B$4,$K$6:K996,K996),"")</f>
        <v/>
      </c>
      <c r="M996" s="21">
        <f>IF(AND(C996&amp;""&lt;&gt;"",ISNUMBER(G996)),IF(COUNTIFS($C$6:$C$1005,C996&amp;"",$G$6:$G$1005,"&gt;"&amp;G996)=0,1,0),"")</f>
        <v/>
      </c>
      <c r="N996" s="21">
        <f>IF(AND(C996&amp;""&lt;&gt;"",F996="حضر",ISNUMBER(A996)),IF(COUNTIFS($C$6:$C$1005,C996&amp;"",$F$6:$F$1005,"حضر",$A$6:$A$1005,"&gt;"&amp;A996)=0,1,0),"")</f>
        <v/>
      </c>
    </row>
    <row r="997">
      <c r="A997" s="13" t="n"/>
      <c r="B997" s="20" t="n"/>
      <c r="C997" s="5" t="n"/>
      <c r="D997" s="5" t="n"/>
      <c r="E997" s="15" t="n"/>
      <c r="F997" s="5" t="n"/>
      <c r="G997" s="13" t="n"/>
      <c r="H997" s="6">
        <f>IF(C997&amp;""="","",IFERROR(INDEX('المرضى'!$B$6:$B$205,MATCH(C997&amp;"",'المرضى'!$A$6:$A$205,0))&amp;"","كود غير موجود"))</f>
        <v/>
      </c>
      <c r="I997" s="18">
        <f>IF(D997&amp;""="","",IFERROR(INDEX('الأسعار'!$B$6:$B$25,MATCH(D997&amp;"",'الأسعار'!$A$6:$A$25,0)),"سعر غير موجود"))</f>
        <v/>
      </c>
      <c r="J997" s="18">
        <f>IF(A997&amp;""="","",IF(AND(F997="حضر",ISNUMBER(I997)),I997,0))</f>
        <v/>
      </c>
      <c r="K997" s="17">
        <f>IF(ISNUMBER(A997),IF(ISNUMBER(B997),HOUR(B997)*60+MINUTE(B997),0),"")</f>
        <v/>
      </c>
      <c r="L997" s="17">
        <f>IF(AND(ISNUMBER(A997),A997='الإعدادات'!$B$4),COUNTIFS($A$6:$A$1005,'الإعدادات'!$B$4,$K$6:$K$1005,"&lt;"&amp;K997)+COUNTIFS($A$6:A997,'الإعدادات'!$B$4,$K$6:K997,K997),"")</f>
        <v/>
      </c>
      <c r="M997" s="21">
        <f>IF(AND(C997&amp;""&lt;&gt;"",ISNUMBER(G997)),IF(COUNTIFS($C$6:$C$1005,C997&amp;"",$G$6:$G$1005,"&gt;"&amp;G997)=0,1,0),"")</f>
        <v/>
      </c>
      <c r="N997" s="21">
        <f>IF(AND(C997&amp;""&lt;&gt;"",F997="حضر",ISNUMBER(A997)),IF(COUNTIFS($C$6:$C$1005,C997&amp;"",$F$6:$F$1005,"حضر",$A$6:$A$1005,"&gt;"&amp;A997)=0,1,0),"")</f>
        <v/>
      </c>
    </row>
    <row r="998">
      <c r="A998" s="13" t="n"/>
      <c r="B998" s="20" t="n"/>
      <c r="C998" s="5" t="n"/>
      <c r="D998" s="5" t="n"/>
      <c r="E998" s="15" t="n"/>
      <c r="F998" s="5" t="n"/>
      <c r="G998" s="13" t="n"/>
      <c r="H998" s="6">
        <f>IF(C998&amp;""="","",IFERROR(INDEX('المرضى'!$B$6:$B$205,MATCH(C998&amp;"",'المرضى'!$A$6:$A$205,0))&amp;"","كود غير موجود"))</f>
        <v/>
      </c>
      <c r="I998" s="18">
        <f>IF(D998&amp;""="","",IFERROR(INDEX('الأسعار'!$B$6:$B$25,MATCH(D998&amp;"",'الأسعار'!$A$6:$A$25,0)),"سعر غير موجود"))</f>
        <v/>
      </c>
      <c r="J998" s="18">
        <f>IF(A998&amp;""="","",IF(AND(F998="حضر",ISNUMBER(I998)),I998,0))</f>
        <v/>
      </c>
      <c r="K998" s="17">
        <f>IF(ISNUMBER(A998),IF(ISNUMBER(B998),HOUR(B998)*60+MINUTE(B998),0),"")</f>
        <v/>
      </c>
      <c r="L998" s="17">
        <f>IF(AND(ISNUMBER(A998),A998='الإعدادات'!$B$4),COUNTIFS($A$6:$A$1005,'الإعدادات'!$B$4,$K$6:$K$1005,"&lt;"&amp;K998)+COUNTIFS($A$6:A998,'الإعدادات'!$B$4,$K$6:K998,K998),"")</f>
        <v/>
      </c>
      <c r="M998" s="21">
        <f>IF(AND(C998&amp;""&lt;&gt;"",ISNUMBER(G998)),IF(COUNTIFS($C$6:$C$1005,C998&amp;"",$G$6:$G$1005,"&gt;"&amp;G998)=0,1,0),"")</f>
        <v/>
      </c>
      <c r="N998" s="21">
        <f>IF(AND(C998&amp;""&lt;&gt;"",F998="حضر",ISNUMBER(A998)),IF(COUNTIFS($C$6:$C$1005,C998&amp;"",$F$6:$F$1005,"حضر",$A$6:$A$1005,"&gt;"&amp;A998)=0,1,0),"")</f>
        <v/>
      </c>
    </row>
    <row r="999">
      <c r="A999" s="13" t="n"/>
      <c r="B999" s="20" t="n"/>
      <c r="C999" s="5" t="n"/>
      <c r="D999" s="5" t="n"/>
      <c r="E999" s="15" t="n"/>
      <c r="F999" s="5" t="n"/>
      <c r="G999" s="13" t="n"/>
      <c r="H999" s="6">
        <f>IF(C999&amp;""="","",IFERROR(INDEX('المرضى'!$B$6:$B$205,MATCH(C999&amp;"",'المرضى'!$A$6:$A$205,0))&amp;"","كود غير موجود"))</f>
        <v/>
      </c>
      <c r="I999" s="18">
        <f>IF(D999&amp;""="","",IFERROR(INDEX('الأسعار'!$B$6:$B$25,MATCH(D999&amp;"",'الأسعار'!$A$6:$A$25,0)),"سعر غير موجود"))</f>
        <v/>
      </c>
      <c r="J999" s="18">
        <f>IF(A999&amp;""="","",IF(AND(F999="حضر",ISNUMBER(I999)),I999,0))</f>
        <v/>
      </c>
      <c r="K999" s="17">
        <f>IF(ISNUMBER(A999),IF(ISNUMBER(B999),HOUR(B999)*60+MINUTE(B999),0),"")</f>
        <v/>
      </c>
      <c r="L999" s="17">
        <f>IF(AND(ISNUMBER(A999),A999='الإعدادات'!$B$4),COUNTIFS($A$6:$A$1005,'الإعدادات'!$B$4,$K$6:$K$1005,"&lt;"&amp;K999)+COUNTIFS($A$6:A999,'الإعدادات'!$B$4,$K$6:K999,K999),"")</f>
        <v/>
      </c>
      <c r="M999" s="21">
        <f>IF(AND(C999&amp;""&lt;&gt;"",ISNUMBER(G999)),IF(COUNTIFS($C$6:$C$1005,C999&amp;"",$G$6:$G$1005,"&gt;"&amp;G999)=0,1,0),"")</f>
        <v/>
      </c>
      <c r="N999" s="21">
        <f>IF(AND(C999&amp;""&lt;&gt;"",F999="حضر",ISNUMBER(A999)),IF(COUNTIFS($C$6:$C$1005,C999&amp;"",$F$6:$F$1005,"حضر",$A$6:$A$1005,"&gt;"&amp;A999)=0,1,0),"")</f>
        <v/>
      </c>
    </row>
    <row r="1000">
      <c r="A1000" s="13" t="n"/>
      <c r="B1000" s="20" t="n"/>
      <c r="C1000" s="5" t="n"/>
      <c r="D1000" s="5" t="n"/>
      <c r="E1000" s="15" t="n"/>
      <c r="F1000" s="5" t="n"/>
      <c r="G1000" s="13" t="n"/>
      <c r="H1000" s="6">
        <f>IF(C1000&amp;""="","",IFERROR(INDEX('المرضى'!$B$6:$B$205,MATCH(C1000&amp;"",'المرضى'!$A$6:$A$205,0))&amp;"","كود غير موجود"))</f>
        <v/>
      </c>
      <c r="I1000" s="18">
        <f>IF(D1000&amp;""="","",IFERROR(INDEX('الأسعار'!$B$6:$B$25,MATCH(D1000&amp;"",'الأسعار'!$A$6:$A$25,0)),"سعر غير موجود"))</f>
        <v/>
      </c>
      <c r="J1000" s="18">
        <f>IF(A1000&amp;""="","",IF(AND(F1000="حضر",ISNUMBER(I1000)),I1000,0))</f>
        <v/>
      </c>
      <c r="K1000" s="17">
        <f>IF(ISNUMBER(A1000),IF(ISNUMBER(B1000),HOUR(B1000)*60+MINUTE(B1000),0),"")</f>
        <v/>
      </c>
      <c r="L1000" s="17">
        <f>IF(AND(ISNUMBER(A1000),A1000='الإعدادات'!$B$4),COUNTIFS($A$6:$A$1005,'الإعدادات'!$B$4,$K$6:$K$1005,"&lt;"&amp;K1000)+COUNTIFS($A$6:A1000,'الإعدادات'!$B$4,$K$6:K1000,K1000),"")</f>
        <v/>
      </c>
      <c r="M1000" s="21">
        <f>IF(AND(C1000&amp;""&lt;&gt;"",ISNUMBER(G1000)),IF(COUNTIFS($C$6:$C$1005,C1000&amp;"",$G$6:$G$1005,"&gt;"&amp;G1000)=0,1,0),"")</f>
        <v/>
      </c>
      <c r="N1000" s="21">
        <f>IF(AND(C1000&amp;""&lt;&gt;"",F1000="حضر",ISNUMBER(A1000)),IF(COUNTIFS($C$6:$C$1005,C1000&amp;"",$F$6:$F$1005,"حضر",$A$6:$A$1005,"&gt;"&amp;A1000)=0,1,0),"")</f>
        <v/>
      </c>
    </row>
    <row r="1001">
      <c r="A1001" s="13" t="n"/>
      <c r="B1001" s="20" t="n"/>
      <c r="C1001" s="5" t="n"/>
      <c r="D1001" s="5" t="n"/>
      <c r="E1001" s="15" t="n"/>
      <c r="F1001" s="5" t="n"/>
      <c r="G1001" s="13" t="n"/>
      <c r="H1001" s="6">
        <f>IF(C1001&amp;""="","",IFERROR(INDEX('المرضى'!$B$6:$B$205,MATCH(C1001&amp;"",'المرضى'!$A$6:$A$205,0))&amp;"","كود غير موجود"))</f>
        <v/>
      </c>
      <c r="I1001" s="18">
        <f>IF(D1001&amp;""="","",IFERROR(INDEX('الأسعار'!$B$6:$B$25,MATCH(D1001&amp;"",'الأسعار'!$A$6:$A$25,0)),"سعر غير موجود"))</f>
        <v/>
      </c>
      <c r="J1001" s="18">
        <f>IF(A1001&amp;""="","",IF(AND(F1001="حضر",ISNUMBER(I1001)),I1001,0))</f>
        <v/>
      </c>
      <c r="K1001" s="17">
        <f>IF(ISNUMBER(A1001),IF(ISNUMBER(B1001),HOUR(B1001)*60+MINUTE(B1001),0),"")</f>
        <v/>
      </c>
      <c r="L1001" s="17">
        <f>IF(AND(ISNUMBER(A1001),A1001='الإعدادات'!$B$4),COUNTIFS($A$6:$A$1005,'الإعدادات'!$B$4,$K$6:$K$1005,"&lt;"&amp;K1001)+COUNTIFS($A$6:A1001,'الإعدادات'!$B$4,$K$6:K1001,K1001),"")</f>
        <v/>
      </c>
      <c r="M1001" s="21">
        <f>IF(AND(C1001&amp;""&lt;&gt;"",ISNUMBER(G1001)),IF(COUNTIFS($C$6:$C$1005,C1001&amp;"",$G$6:$G$1005,"&gt;"&amp;G1001)=0,1,0),"")</f>
        <v/>
      </c>
      <c r="N1001" s="21">
        <f>IF(AND(C1001&amp;""&lt;&gt;"",F1001="حضر",ISNUMBER(A1001)),IF(COUNTIFS($C$6:$C$1005,C1001&amp;"",$F$6:$F$1005,"حضر",$A$6:$A$1005,"&gt;"&amp;A1001)=0,1,0),"")</f>
        <v/>
      </c>
    </row>
    <row r="1002">
      <c r="A1002" s="13" t="n"/>
      <c r="B1002" s="20" t="n"/>
      <c r="C1002" s="5" t="n"/>
      <c r="D1002" s="5" t="n"/>
      <c r="E1002" s="15" t="n"/>
      <c r="F1002" s="5" t="n"/>
      <c r="G1002" s="13" t="n"/>
      <c r="H1002" s="6">
        <f>IF(C1002&amp;""="","",IFERROR(INDEX('المرضى'!$B$6:$B$205,MATCH(C1002&amp;"",'المرضى'!$A$6:$A$205,0))&amp;"","كود غير موجود"))</f>
        <v/>
      </c>
      <c r="I1002" s="18">
        <f>IF(D1002&amp;""="","",IFERROR(INDEX('الأسعار'!$B$6:$B$25,MATCH(D1002&amp;"",'الأسعار'!$A$6:$A$25,0)),"سعر غير موجود"))</f>
        <v/>
      </c>
      <c r="J1002" s="18">
        <f>IF(A1002&amp;""="","",IF(AND(F1002="حضر",ISNUMBER(I1002)),I1002,0))</f>
        <v/>
      </c>
      <c r="K1002" s="17">
        <f>IF(ISNUMBER(A1002),IF(ISNUMBER(B1002),HOUR(B1002)*60+MINUTE(B1002),0),"")</f>
        <v/>
      </c>
      <c r="L1002" s="17">
        <f>IF(AND(ISNUMBER(A1002),A1002='الإعدادات'!$B$4),COUNTIFS($A$6:$A$1005,'الإعدادات'!$B$4,$K$6:$K$1005,"&lt;"&amp;K1002)+COUNTIFS($A$6:A1002,'الإعدادات'!$B$4,$K$6:K1002,K1002),"")</f>
        <v/>
      </c>
      <c r="M1002" s="21">
        <f>IF(AND(C1002&amp;""&lt;&gt;"",ISNUMBER(G1002)),IF(COUNTIFS($C$6:$C$1005,C1002&amp;"",$G$6:$G$1005,"&gt;"&amp;G1002)=0,1,0),"")</f>
        <v/>
      </c>
      <c r="N1002" s="21">
        <f>IF(AND(C1002&amp;""&lt;&gt;"",F1002="حضر",ISNUMBER(A1002)),IF(COUNTIFS($C$6:$C$1005,C1002&amp;"",$F$6:$F$1005,"حضر",$A$6:$A$1005,"&gt;"&amp;A1002)=0,1,0),"")</f>
        <v/>
      </c>
    </row>
    <row r="1003">
      <c r="A1003" s="13" t="n"/>
      <c r="B1003" s="20" t="n"/>
      <c r="C1003" s="5" t="n"/>
      <c r="D1003" s="5" t="n"/>
      <c r="E1003" s="15" t="n"/>
      <c r="F1003" s="5" t="n"/>
      <c r="G1003" s="13" t="n"/>
      <c r="H1003" s="6">
        <f>IF(C1003&amp;""="","",IFERROR(INDEX('المرضى'!$B$6:$B$205,MATCH(C1003&amp;"",'المرضى'!$A$6:$A$205,0))&amp;"","كود غير موجود"))</f>
        <v/>
      </c>
      <c r="I1003" s="18">
        <f>IF(D1003&amp;""="","",IFERROR(INDEX('الأسعار'!$B$6:$B$25,MATCH(D1003&amp;"",'الأسعار'!$A$6:$A$25,0)),"سعر غير موجود"))</f>
        <v/>
      </c>
      <c r="J1003" s="18">
        <f>IF(A1003&amp;""="","",IF(AND(F1003="حضر",ISNUMBER(I1003)),I1003,0))</f>
        <v/>
      </c>
      <c r="K1003" s="17">
        <f>IF(ISNUMBER(A1003),IF(ISNUMBER(B1003),HOUR(B1003)*60+MINUTE(B1003),0),"")</f>
        <v/>
      </c>
      <c r="L1003" s="17">
        <f>IF(AND(ISNUMBER(A1003),A1003='الإعدادات'!$B$4),COUNTIFS($A$6:$A$1005,'الإعدادات'!$B$4,$K$6:$K$1005,"&lt;"&amp;K1003)+COUNTIFS($A$6:A1003,'الإعدادات'!$B$4,$K$6:K1003,K1003),"")</f>
        <v/>
      </c>
      <c r="M1003" s="21">
        <f>IF(AND(C1003&amp;""&lt;&gt;"",ISNUMBER(G1003)),IF(COUNTIFS($C$6:$C$1005,C1003&amp;"",$G$6:$G$1005,"&gt;"&amp;G1003)=0,1,0),"")</f>
        <v/>
      </c>
      <c r="N1003" s="21">
        <f>IF(AND(C1003&amp;""&lt;&gt;"",F1003="حضر",ISNUMBER(A1003)),IF(COUNTIFS($C$6:$C$1005,C1003&amp;"",$F$6:$F$1005,"حضر",$A$6:$A$1005,"&gt;"&amp;A1003)=0,1,0),"")</f>
        <v/>
      </c>
    </row>
    <row r="1004">
      <c r="A1004" s="13" t="n"/>
      <c r="B1004" s="20" t="n"/>
      <c r="C1004" s="5" t="n"/>
      <c r="D1004" s="5" t="n"/>
      <c r="E1004" s="15" t="n"/>
      <c r="F1004" s="5" t="n"/>
      <c r="G1004" s="13" t="n"/>
      <c r="H1004" s="6">
        <f>IF(C1004&amp;""="","",IFERROR(INDEX('المرضى'!$B$6:$B$205,MATCH(C1004&amp;"",'المرضى'!$A$6:$A$205,0))&amp;"","كود غير موجود"))</f>
        <v/>
      </c>
      <c r="I1004" s="18">
        <f>IF(D1004&amp;""="","",IFERROR(INDEX('الأسعار'!$B$6:$B$25,MATCH(D1004&amp;"",'الأسعار'!$A$6:$A$25,0)),"سعر غير موجود"))</f>
        <v/>
      </c>
      <c r="J1004" s="18">
        <f>IF(A1004&amp;""="","",IF(AND(F1004="حضر",ISNUMBER(I1004)),I1004,0))</f>
        <v/>
      </c>
      <c r="K1004" s="17">
        <f>IF(ISNUMBER(A1004),IF(ISNUMBER(B1004),HOUR(B1004)*60+MINUTE(B1004),0),"")</f>
        <v/>
      </c>
      <c r="L1004" s="17">
        <f>IF(AND(ISNUMBER(A1004),A1004='الإعدادات'!$B$4),COUNTIFS($A$6:$A$1005,'الإعدادات'!$B$4,$K$6:$K$1005,"&lt;"&amp;K1004)+COUNTIFS($A$6:A1004,'الإعدادات'!$B$4,$K$6:K1004,K1004),"")</f>
        <v/>
      </c>
      <c r="M1004" s="21">
        <f>IF(AND(C1004&amp;""&lt;&gt;"",ISNUMBER(G1004)),IF(COUNTIFS($C$6:$C$1005,C1004&amp;"",$G$6:$G$1005,"&gt;"&amp;G1004)=0,1,0),"")</f>
        <v/>
      </c>
      <c r="N1004" s="21">
        <f>IF(AND(C1004&amp;""&lt;&gt;"",F1004="حضر",ISNUMBER(A1004)),IF(COUNTIFS($C$6:$C$1005,C1004&amp;"",$F$6:$F$1005,"حضر",$A$6:$A$1005,"&gt;"&amp;A1004)=0,1,0),"")</f>
        <v/>
      </c>
    </row>
    <row r="1005">
      <c r="A1005" s="13" t="n"/>
      <c r="B1005" s="20" t="n"/>
      <c r="C1005" s="5" t="n"/>
      <c r="D1005" s="5" t="n"/>
      <c r="E1005" s="15" t="n"/>
      <c r="F1005" s="5" t="n"/>
      <c r="G1005" s="13" t="n"/>
      <c r="H1005" s="6">
        <f>IF(C1005&amp;""="","",IFERROR(INDEX('المرضى'!$B$6:$B$205,MATCH(C1005&amp;"",'المرضى'!$A$6:$A$205,0))&amp;"","كود غير موجود"))</f>
        <v/>
      </c>
      <c r="I1005" s="18">
        <f>IF(D1005&amp;""="","",IFERROR(INDEX('الأسعار'!$B$6:$B$25,MATCH(D1005&amp;"",'الأسعار'!$A$6:$A$25,0)),"سعر غير موجود"))</f>
        <v/>
      </c>
      <c r="J1005" s="18">
        <f>IF(A1005&amp;""="","",IF(AND(F1005="حضر",ISNUMBER(I1005)),I1005,0))</f>
        <v/>
      </c>
      <c r="K1005" s="17">
        <f>IF(ISNUMBER(A1005),IF(ISNUMBER(B1005),HOUR(B1005)*60+MINUTE(B1005),0),"")</f>
        <v/>
      </c>
      <c r="L1005" s="17">
        <f>IF(AND(ISNUMBER(A1005),A1005='الإعدادات'!$B$4),COUNTIFS($A$6:$A$1005,'الإعدادات'!$B$4,$K$6:$K$1005,"&lt;"&amp;K1005)+COUNTIFS($A$6:A1005,'الإعدادات'!$B$4,$K$6:K1005,K1005),"")</f>
        <v/>
      </c>
      <c r="M1005" s="21">
        <f>IF(AND(C1005&amp;""&lt;&gt;"",ISNUMBER(G1005)),IF(COUNTIFS($C$6:$C$1005,C1005&amp;"",$G$6:$G$1005,"&gt;"&amp;G1005)=0,1,0),"")</f>
        <v/>
      </c>
      <c r="N1005" s="21">
        <f>IF(AND(C1005&amp;""&lt;&gt;"",F1005="حضر",ISNUMBER(A1005)),IF(COUNTIFS($C$6:$C$1005,C1005&amp;"",$F$6:$F$1005,"حضر",$A$6:$A$1005,"&gt;"&amp;A1005)=0,1,0),"")</f>
        <v/>
      </c>
    </row>
  </sheetData>
  <autoFilter ref="A5:N1005"/>
  <mergeCells count="2">
    <mergeCell ref="A2:N2"/>
    <mergeCell ref="A1:N1"/>
  </mergeCells>
  <conditionalFormatting sqref="A6:J1005">
    <cfRule type="expression" priority="1" dxfId="0">
      <formula>$F6="لم يحضر"</formula>
    </cfRule>
    <cfRule type="expression" priority="2" dxfId="1">
      <formula>$F6="ملغي"</formula>
    </cfRule>
  </conditionalFormatting>
  <conditionalFormatting sqref="H6:I1005">
    <cfRule type="expression" priority="3" dxfId="0">
      <formula>OR(H6="كود غير موجود",I6="سعر غير موجود")</formula>
    </cfRule>
  </conditionalFormatting>
  <dataValidations count="3">
    <dataValidation sqref="C6:C1005" showDropDown="0" showInputMessage="0" showErrorMessage="0" allowBlank="1" type="list">
      <formula1>='المرضى'!$A$6:$A$205</formula1>
    </dataValidation>
    <dataValidation sqref="D6:D1005" showDropDown="0" showInputMessage="0" showErrorMessage="0" allowBlank="1" type="list">
      <formula1>='الأسعار'!$A$6:$A$25</formula1>
    </dataValidation>
    <dataValidation sqref="F6:F1005" showDropDown="0" showInputMessage="0" showErrorMessage="0" allowBlank="1" type="list">
      <formula1>"حضر,لم يحضر,ملغي"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I56"/>
  <sheetViews>
    <sheetView showGridLines="1" rightToLeft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9" customWidth="1" min="2" max="2"/>
    <col width="11" customWidth="1" min="3" max="3"/>
    <col width="22" customWidth="1" min="4" max="4"/>
    <col width="15" customWidth="1" min="5" max="5"/>
    <col width="14" customWidth="1" min="6" max="6"/>
    <col width="12" customWidth="1" min="7" max="7"/>
    <col width="12" customWidth="1" min="8" max="8"/>
    <col width="12" customWidth="1" min="9" max="9"/>
  </cols>
  <sheetData>
    <row r="1" ht="26" customHeight="1">
      <c r="A1" s="10" t="inlineStr">
        <is>
          <t>شيت مواعيد العيادة · قالب مجاني من Softwiro</t>
        </is>
      </c>
    </row>
    <row r="2">
      <c r="A2" s="11" t="inlineStr">
        <is>
          <t>تتيح صحتي للمريض البحث عن المواعيد بالتخصص والموقع والحجز دون اتصال هاتفي، بدل أن تدوّنها أنت ← اضغط هنا</t>
        </is>
      </c>
    </row>
    <row r="4">
      <c r="A4" s="12" t="inlineStr">
        <is>
          <t>مواعيد اليوم</t>
        </is>
      </c>
      <c r="B4" s="22">
        <f>COUNTIFS('المواعيد'!$A$6:$A$1005,'الإعدادات'!$B$4)</f>
        <v/>
      </c>
    </row>
    <row r="6" ht="32" customHeight="1">
      <c r="A6" s="14" t="inlineStr">
        <is>
          <t>م</t>
        </is>
      </c>
      <c r="B6" s="14" t="inlineStr">
        <is>
          <t>الوقت</t>
        </is>
      </c>
      <c r="C6" s="14" t="inlineStr">
        <is>
          <t>الكود</t>
        </is>
      </c>
      <c r="D6" s="14" t="inlineStr">
        <is>
          <t>المريض</t>
        </is>
      </c>
      <c r="E6" s="14" t="inlineStr">
        <is>
          <t>الجوال</t>
        </is>
      </c>
      <c r="F6" s="14" t="inlineStr">
        <is>
          <t>نوع الكشف</t>
        </is>
      </c>
      <c r="G6" s="14" t="inlineStr">
        <is>
          <t>سعر الكشف</t>
        </is>
      </c>
      <c r="H6" s="14" t="inlineStr">
        <is>
          <t>المدفوع</t>
        </is>
      </c>
      <c r="I6" s="14" t="inlineStr">
        <is>
          <t>الحالة</t>
        </is>
      </c>
    </row>
    <row r="7">
      <c r="A7" s="6">
        <f>IF(1&lt;=$B$4,1,"")</f>
        <v/>
      </c>
      <c r="B7" s="23">
        <f>IF($A7="","",INDEX('المواعيد'!$B$6:$B$1005,MATCH($A7,'المواعيد'!$L$6:$L$1005,0)))</f>
        <v/>
      </c>
      <c r="C7" s="6">
        <f>IF($A7="","",INDEX('المواعيد'!$C$6:$C$1005,MATCH($A7,'المواعيد'!$L$6:$L$1005,0))&amp;"")</f>
        <v/>
      </c>
      <c r="D7" s="6">
        <f>IF($A7="","",INDEX('المواعيد'!$H$6:$H$1005,MATCH($A7,'المواعيد'!$L$6:$L$1005,0)))</f>
        <v/>
      </c>
      <c r="E7" s="6">
        <f>IF($A7="","",IFERROR(INDEX('المرضى'!$C$6:$C$205,MATCH(C7,'المرضى'!$A$6:$A$205,0))&amp;"",""))</f>
        <v/>
      </c>
      <c r="F7" s="6">
        <f>IF($A7="","",INDEX('المواعيد'!$D$6:$D$1005,MATCH($A7,'المواعيد'!$L$6:$L$1005,0))&amp;"")</f>
        <v/>
      </c>
      <c r="G7" s="18">
        <f>IF($A7="","",INDEX('المواعيد'!$I$6:$I$1005,MATCH($A7,'المواعيد'!$L$6:$L$1005,0)))</f>
        <v/>
      </c>
      <c r="H7" s="18">
        <f>IF($A7="","",INDEX('المواعيد'!$E$6:$E$1005,MATCH($A7,'المواعيد'!$L$6:$L$1005,0)))</f>
        <v/>
      </c>
      <c r="I7" s="6">
        <f>IF($A7="","",IF(INDEX('المواعيد'!$F$6:$F$1005,MATCH($A7,'المواعيد'!$L$6:$L$1005,0))&amp;""="","محجوز",INDEX('المواعيد'!$F$6:$F$1005,MATCH($A7,'المواعيد'!$L$6:$L$1005,0))&amp;""))</f>
        <v/>
      </c>
    </row>
    <row r="8">
      <c r="A8" s="6">
        <f>IF(2&lt;=$B$4,2,"")</f>
        <v/>
      </c>
      <c r="B8" s="23">
        <f>IF($A8="","",INDEX('المواعيد'!$B$6:$B$1005,MATCH($A8,'المواعيد'!$L$6:$L$1005,0)))</f>
        <v/>
      </c>
      <c r="C8" s="6">
        <f>IF($A8="","",INDEX('المواعيد'!$C$6:$C$1005,MATCH($A8,'المواعيد'!$L$6:$L$1005,0))&amp;"")</f>
        <v/>
      </c>
      <c r="D8" s="6">
        <f>IF($A8="","",INDEX('المواعيد'!$H$6:$H$1005,MATCH($A8,'المواعيد'!$L$6:$L$1005,0)))</f>
        <v/>
      </c>
      <c r="E8" s="6">
        <f>IF($A8="","",IFERROR(INDEX('المرضى'!$C$6:$C$205,MATCH(C8,'المرضى'!$A$6:$A$205,0))&amp;"",""))</f>
        <v/>
      </c>
      <c r="F8" s="6">
        <f>IF($A8="","",INDEX('المواعيد'!$D$6:$D$1005,MATCH($A8,'المواعيد'!$L$6:$L$1005,0))&amp;"")</f>
        <v/>
      </c>
      <c r="G8" s="18">
        <f>IF($A8="","",INDEX('المواعيد'!$I$6:$I$1005,MATCH($A8,'المواعيد'!$L$6:$L$1005,0)))</f>
        <v/>
      </c>
      <c r="H8" s="18">
        <f>IF($A8="","",INDEX('المواعيد'!$E$6:$E$1005,MATCH($A8,'المواعيد'!$L$6:$L$1005,0)))</f>
        <v/>
      </c>
      <c r="I8" s="6">
        <f>IF($A8="","",IF(INDEX('المواعيد'!$F$6:$F$1005,MATCH($A8,'المواعيد'!$L$6:$L$1005,0))&amp;""="","محجوز",INDEX('المواعيد'!$F$6:$F$1005,MATCH($A8,'المواعيد'!$L$6:$L$1005,0))&amp;""))</f>
        <v/>
      </c>
    </row>
    <row r="9">
      <c r="A9" s="6">
        <f>IF(3&lt;=$B$4,3,"")</f>
        <v/>
      </c>
      <c r="B9" s="23">
        <f>IF($A9="","",INDEX('المواعيد'!$B$6:$B$1005,MATCH($A9,'المواعيد'!$L$6:$L$1005,0)))</f>
        <v/>
      </c>
      <c r="C9" s="6">
        <f>IF($A9="","",INDEX('المواعيد'!$C$6:$C$1005,MATCH($A9,'المواعيد'!$L$6:$L$1005,0))&amp;"")</f>
        <v/>
      </c>
      <c r="D9" s="6">
        <f>IF($A9="","",INDEX('المواعيد'!$H$6:$H$1005,MATCH($A9,'المواعيد'!$L$6:$L$1005,0)))</f>
        <v/>
      </c>
      <c r="E9" s="6">
        <f>IF($A9="","",IFERROR(INDEX('المرضى'!$C$6:$C$205,MATCH(C9,'المرضى'!$A$6:$A$205,0))&amp;"",""))</f>
        <v/>
      </c>
      <c r="F9" s="6">
        <f>IF($A9="","",INDEX('المواعيد'!$D$6:$D$1005,MATCH($A9,'المواعيد'!$L$6:$L$1005,0))&amp;"")</f>
        <v/>
      </c>
      <c r="G9" s="18">
        <f>IF($A9="","",INDEX('المواعيد'!$I$6:$I$1005,MATCH($A9,'المواعيد'!$L$6:$L$1005,0)))</f>
        <v/>
      </c>
      <c r="H9" s="18">
        <f>IF($A9="","",INDEX('المواعيد'!$E$6:$E$1005,MATCH($A9,'المواعيد'!$L$6:$L$1005,0)))</f>
        <v/>
      </c>
      <c r="I9" s="6">
        <f>IF($A9="","",IF(INDEX('المواعيد'!$F$6:$F$1005,MATCH($A9,'المواعيد'!$L$6:$L$1005,0))&amp;""="","محجوز",INDEX('المواعيد'!$F$6:$F$1005,MATCH($A9,'المواعيد'!$L$6:$L$1005,0))&amp;""))</f>
        <v/>
      </c>
    </row>
    <row r="10">
      <c r="A10" s="6">
        <f>IF(4&lt;=$B$4,4,"")</f>
        <v/>
      </c>
      <c r="B10" s="23">
        <f>IF($A10="","",INDEX('المواعيد'!$B$6:$B$1005,MATCH($A10,'المواعيد'!$L$6:$L$1005,0)))</f>
        <v/>
      </c>
      <c r="C10" s="6">
        <f>IF($A10="","",INDEX('المواعيد'!$C$6:$C$1005,MATCH($A10,'المواعيد'!$L$6:$L$1005,0))&amp;"")</f>
        <v/>
      </c>
      <c r="D10" s="6">
        <f>IF($A10="","",INDEX('المواعيد'!$H$6:$H$1005,MATCH($A10,'المواعيد'!$L$6:$L$1005,0)))</f>
        <v/>
      </c>
      <c r="E10" s="6">
        <f>IF($A10="","",IFERROR(INDEX('المرضى'!$C$6:$C$205,MATCH(C10,'المرضى'!$A$6:$A$205,0))&amp;"",""))</f>
        <v/>
      </c>
      <c r="F10" s="6">
        <f>IF($A10="","",INDEX('المواعيد'!$D$6:$D$1005,MATCH($A10,'المواعيد'!$L$6:$L$1005,0))&amp;"")</f>
        <v/>
      </c>
      <c r="G10" s="18">
        <f>IF($A10="","",INDEX('المواعيد'!$I$6:$I$1005,MATCH($A10,'المواعيد'!$L$6:$L$1005,0)))</f>
        <v/>
      </c>
      <c r="H10" s="18">
        <f>IF($A10="","",INDEX('المواعيد'!$E$6:$E$1005,MATCH($A10,'المواعيد'!$L$6:$L$1005,0)))</f>
        <v/>
      </c>
      <c r="I10" s="6">
        <f>IF($A10="","",IF(INDEX('المواعيد'!$F$6:$F$1005,MATCH($A10,'المواعيد'!$L$6:$L$1005,0))&amp;""="","محجوز",INDEX('المواعيد'!$F$6:$F$1005,MATCH($A10,'المواعيد'!$L$6:$L$1005,0))&amp;""))</f>
        <v/>
      </c>
    </row>
    <row r="11">
      <c r="A11" s="6">
        <f>IF(5&lt;=$B$4,5,"")</f>
        <v/>
      </c>
      <c r="B11" s="23">
        <f>IF($A11="","",INDEX('المواعيد'!$B$6:$B$1005,MATCH($A11,'المواعيد'!$L$6:$L$1005,0)))</f>
        <v/>
      </c>
      <c r="C11" s="6">
        <f>IF($A11="","",INDEX('المواعيد'!$C$6:$C$1005,MATCH($A11,'المواعيد'!$L$6:$L$1005,0))&amp;"")</f>
        <v/>
      </c>
      <c r="D11" s="6">
        <f>IF($A11="","",INDEX('المواعيد'!$H$6:$H$1005,MATCH($A11,'المواعيد'!$L$6:$L$1005,0)))</f>
        <v/>
      </c>
      <c r="E11" s="6">
        <f>IF($A11="","",IFERROR(INDEX('المرضى'!$C$6:$C$205,MATCH(C11,'المرضى'!$A$6:$A$205,0))&amp;"",""))</f>
        <v/>
      </c>
      <c r="F11" s="6">
        <f>IF($A11="","",INDEX('المواعيد'!$D$6:$D$1005,MATCH($A11,'المواعيد'!$L$6:$L$1005,0))&amp;"")</f>
        <v/>
      </c>
      <c r="G11" s="18">
        <f>IF($A11="","",INDEX('المواعيد'!$I$6:$I$1005,MATCH($A11,'المواعيد'!$L$6:$L$1005,0)))</f>
        <v/>
      </c>
      <c r="H11" s="18">
        <f>IF($A11="","",INDEX('المواعيد'!$E$6:$E$1005,MATCH($A11,'المواعيد'!$L$6:$L$1005,0)))</f>
        <v/>
      </c>
      <c r="I11" s="6">
        <f>IF($A11="","",IF(INDEX('المواعيد'!$F$6:$F$1005,MATCH($A11,'المواعيد'!$L$6:$L$1005,0))&amp;""="","محجوز",INDEX('المواعيد'!$F$6:$F$1005,MATCH($A11,'المواعيد'!$L$6:$L$1005,0))&amp;""))</f>
        <v/>
      </c>
    </row>
    <row r="12">
      <c r="A12" s="6">
        <f>IF(6&lt;=$B$4,6,"")</f>
        <v/>
      </c>
      <c r="B12" s="23">
        <f>IF($A12="","",INDEX('المواعيد'!$B$6:$B$1005,MATCH($A12,'المواعيد'!$L$6:$L$1005,0)))</f>
        <v/>
      </c>
      <c r="C12" s="6">
        <f>IF($A12="","",INDEX('المواعيد'!$C$6:$C$1005,MATCH($A12,'المواعيد'!$L$6:$L$1005,0))&amp;"")</f>
        <v/>
      </c>
      <c r="D12" s="6">
        <f>IF($A12="","",INDEX('المواعيد'!$H$6:$H$1005,MATCH($A12,'المواعيد'!$L$6:$L$1005,0)))</f>
        <v/>
      </c>
      <c r="E12" s="6">
        <f>IF($A12="","",IFERROR(INDEX('المرضى'!$C$6:$C$205,MATCH(C12,'المرضى'!$A$6:$A$205,0))&amp;"",""))</f>
        <v/>
      </c>
      <c r="F12" s="6">
        <f>IF($A12="","",INDEX('المواعيد'!$D$6:$D$1005,MATCH($A12,'المواعيد'!$L$6:$L$1005,0))&amp;"")</f>
        <v/>
      </c>
      <c r="G12" s="18">
        <f>IF($A12="","",INDEX('المواعيد'!$I$6:$I$1005,MATCH($A12,'المواعيد'!$L$6:$L$1005,0)))</f>
        <v/>
      </c>
      <c r="H12" s="18">
        <f>IF($A12="","",INDEX('المواعيد'!$E$6:$E$1005,MATCH($A12,'المواعيد'!$L$6:$L$1005,0)))</f>
        <v/>
      </c>
      <c r="I12" s="6">
        <f>IF($A12="","",IF(INDEX('المواعيد'!$F$6:$F$1005,MATCH($A12,'المواعيد'!$L$6:$L$1005,0))&amp;""="","محجوز",INDEX('المواعيد'!$F$6:$F$1005,MATCH($A12,'المواعيد'!$L$6:$L$1005,0))&amp;""))</f>
        <v/>
      </c>
    </row>
    <row r="13">
      <c r="A13" s="6">
        <f>IF(7&lt;=$B$4,7,"")</f>
        <v/>
      </c>
      <c r="B13" s="23">
        <f>IF($A13="","",INDEX('المواعيد'!$B$6:$B$1005,MATCH($A13,'المواعيد'!$L$6:$L$1005,0)))</f>
        <v/>
      </c>
      <c r="C13" s="6">
        <f>IF($A13="","",INDEX('المواعيد'!$C$6:$C$1005,MATCH($A13,'المواعيد'!$L$6:$L$1005,0))&amp;"")</f>
        <v/>
      </c>
      <c r="D13" s="6">
        <f>IF($A13="","",INDEX('المواعيد'!$H$6:$H$1005,MATCH($A13,'المواعيد'!$L$6:$L$1005,0)))</f>
        <v/>
      </c>
      <c r="E13" s="6">
        <f>IF($A13="","",IFERROR(INDEX('المرضى'!$C$6:$C$205,MATCH(C13,'المرضى'!$A$6:$A$205,0))&amp;"",""))</f>
        <v/>
      </c>
      <c r="F13" s="6">
        <f>IF($A13="","",INDEX('المواعيد'!$D$6:$D$1005,MATCH($A13,'المواعيد'!$L$6:$L$1005,0))&amp;"")</f>
        <v/>
      </c>
      <c r="G13" s="18">
        <f>IF($A13="","",INDEX('المواعيد'!$I$6:$I$1005,MATCH($A13,'المواعيد'!$L$6:$L$1005,0)))</f>
        <v/>
      </c>
      <c r="H13" s="18">
        <f>IF($A13="","",INDEX('المواعيد'!$E$6:$E$1005,MATCH($A13,'المواعيد'!$L$6:$L$1005,0)))</f>
        <v/>
      </c>
      <c r="I13" s="6">
        <f>IF($A13="","",IF(INDEX('المواعيد'!$F$6:$F$1005,MATCH($A13,'المواعيد'!$L$6:$L$1005,0))&amp;""="","محجوز",INDEX('المواعيد'!$F$6:$F$1005,MATCH($A13,'المواعيد'!$L$6:$L$1005,0))&amp;""))</f>
        <v/>
      </c>
    </row>
    <row r="14">
      <c r="A14" s="6">
        <f>IF(8&lt;=$B$4,8,"")</f>
        <v/>
      </c>
      <c r="B14" s="23">
        <f>IF($A14="","",INDEX('المواعيد'!$B$6:$B$1005,MATCH($A14,'المواعيد'!$L$6:$L$1005,0)))</f>
        <v/>
      </c>
      <c r="C14" s="6">
        <f>IF($A14="","",INDEX('المواعيد'!$C$6:$C$1005,MATCH($A14,'المواعيد'!$L$6:$L$1005,0))&amp;"")</f>
        <v/>
      </c>
      <c r="D14" s="6">
        <f>IF($A14="","",INDEX('المواعيد'!$H$6:$H$1005,MATCH($A14,'المواعيد'!$L$6:$L$1005,0)))</f>
        <v/>
      </c>
      <c r="E14" s="6">
        <f>IF($A14="","",IFERROR(INDEX('المرضى'!$C$6:$C$205,MATCH(C14,'المرضى'!$A$6:$A$205,0))&amp;"",""))</f>
        <v/>
      </c>
      <c r="F14" s="6">
        <f>IF($A14="","",INDEX('المواعيد'!$D$6:$D$1005,MATCH($A14,'المواعيد'!$L$6:$L$1005,0))&amp;"")</f>
        <v/>
      </c>
      <c r="G14" s="18">
        <f>IF($A14="","",INDEX('المواعيد'!$I$6:$I$1005,MATCH($A14,'المواعيد'!$L$6:$L$1005,0)))</f>
        <v/>
      </c>
      <c r="H14" s="18">
        <f>IF($A14="","",INDEX('المواعيد'!$E$6:$E$1005,MATCH($A14,'المواعيد'!$L$6:$L$1005,0)))</f>
        <v/>
      </c>
      <c r="I14" s="6">
        <f>IF($A14="","",IF(INDEX('المواعيد'!$F$6:$F$1005,MATCH($A14,'المواعيد'!$L$6:$L$1005,0))&amp;""="","محجوز",INDEX('المواعيد'!$F$6:$F$1005,MATCH($A14,'المواعيد'!$L$6:$L$1005,0))&amp;""))</f>
        <v/>
      </c>
    </row>
    <row r="15">
      <c r="A15" s="6">
        <f>IF(9&lt;=$B$4,9,"")</f>
        <v/>
      </c>
      <c r="B15" s="23">
        <f>IF($A15="","",INDEX('المواعيد'!$B$6:$B$1005,MATCH($A15,'المواعيد'!$L$6:$L$1005,0)))</f>
        <v/>
      </c>
      <c r="C15" s="6">
        <f>IF($A15="","",INDEX('المواعيد'!$C$6:$C$1005,MATCH($A15,'المواعيد'!$L$6:$L$1005,0))&amp;"")</f>
        <v/>
      </c>
      <c r="D15" s="6">
        <f>IF($A15="","",INDEX('المواعيد'!$H$6:$H$1005,MATCH($A15,'المواعيد'!$L$6:$L$1005,0)))</f>
        <v/>
      </c>
      <c r="E15" s="6">
        <f>IF($A15="","",IFERROR(INDEX('المرضى'!$C$6:$C$205,MATCH(C15,'المرضى'!$A$6:$A$205,0))&amp;"",""))</f>
        <v/>
      </c>
      <c r="F15" s="6">
        <f>IF($A15="","",INDEX('المواعيد'!$D$6:$D$1005,MATCH($A15,'المواعيد'!$L$6:$L$1005,0))&amp;"")</f>
        <v/>
      </c>
      <c r="G15" s="18">
        <f>IF($A15="","",INDEX('المواعيد'!$I$6:$I$1005,MATCH($A15,'المواعيد'!$L$6:$L$1005,0)))</f>
        <v/>
      </c>
      <c r="H15" s="18">
        <f>IF($A15="","",INDEX('المواعيد'!$E$6:$E$1005,MATCH($A15,'المواعيد'!$L$6:$L$1005,0)))</f>
        <v/>
      </c>
      <c r="I15" s="6">
        <f>IF($A15="","",IF(INDEX('المواعيد'!$F$6:$F$1005,MATCH($A15,'المواعيد'!$L$6:$L$1005,0))&amp;""="","محجوز",INDEX('المواعيد'!$F$6:$F$1005,MATCH($A15,'المواعيد'!$L$6:$L$1005,0))&amp;""))</f>
        <v/>
      </c>
    </row>
    <row r="16">
      <c r="A16" s="6">
        <f>IF(10&lt;=$B$4,10,"")</f>
        <v/>
      </c>
      <c r="B16" s="23">
        <f>IF($A16="","",INDEX('المواعيد'!$B$6:$B$1005,MATCH($A16,'المواعيد'!$L$6:$L$1005,0)))</f>
        <v/>
      </c>
      <c r="C16" s="6">
        <f>IF($A16="","",INDEX('المواعيد'!$C$6:$C$1005,MATCH($A16,'المواعيد'!$L$6:$L$1005,0))&amp;"")</f>
        <v/>
      </c>
      <c r="D16" s="6">
        <f>IF($A16="","",INDEX('المواعيد'!$H$6:$H$1005,MATCH($A16,'المواعيد'!$L$6:$L$1005,0)))</f>
        <v/>
      </c>
      <c r="E16" s="6">
        <f>IF($A16="","",IFERROR(INDEX('المرضى'!$C$6:$C$205,MATCH(C16,'المرضى'!$A$6:$A$205,0))&amp;"",""))</f>
        <v/>
      </c>
      <c r="F16" s="6">
        <f>IF($A16="","",INDEX('المواعيد'!$D$6:$D$1005,MATCH($A16,'المواعيد'!$L$6:$L$1005,0))&amp;"")</f>
        <v/>
      </c>
      <c r="G16" s="18">
        <f>IF($A16="","",INDEX('المواعيد'!$I$6:$I$1005,MATCH($A16,'المواعيد'!$L$6:$L$1005,0)))</f>
        <v/>
      </c>
      <c r="H16" s="18">
        <f>IF($A16="","",INDEX('المواعيد'!$E$6:$E$1005,MATCH($A16,'المواعيد'!$L$6:$L$1005,0)))</f>
        <v/>
      </c>
      <c r="I16" s="6">
        <f>IF($A16="","",IF(INDEX('المواعيد'!$F$6:$F$1005,MATCH($A16,'المواعيد'!$L$6:$L$1005,0))&amp;""="","محجوز",INDEX('المواعيد'!$F$6:$F$1005,MATCH($A16,'المواعيد'!$L$6:$L$1005,0))&amp;""))</f>
        <v/>
      </c>
    </row>
    <row r="17">
      <c r="A17" s="6">
        <f>IF(11&lt;=$B$4,11,"")</f>
        <v/>
      </c>
      <c r="B17" s="23">
        <f>IF($A17="","",INDEX('المواعيد'!$B$6:$B$1005,MATCH($A17,'المواعيد'!$L$6:$L$1005,0)))</f>
        <v/>
      </c>
      <c r="C17" s="6">
        <f>IF($A17="","",INDEX('المواعيد'!$C$6:$C$1005,MATCH($A17,'المواعيد'!$L$6:$L$1005,0))&amp;"")</f>
        <v/>
      </c>
      <c r="D17" s="6">
        <f>IF($A17="","",INDEX('المواعيد'!$H$6:$H$1005,MATCH($A17,'المواعيد'!$L$6:$L$1005,0)))</f>
        <v/>
      </c>
      <c r="E17" s="6">
        <f>IF($A17="","",IFERROR(INDEX('المرضى'!$C$6:$C$205,MATCH(C17,'المرضى'!$A$6:$A$205,0))&amp;"",""))</f>
        <v/>
      </c>
      <c r="F17" s="6">
        <f>IF($A17="","",INDEX('المواعيد'!$D$6:$D$1005,MATCH($A17,'المواعيد'!$L$6:$L$1005,0))&amp;"")</f>
        <v/>
      </c>
      <c r="G17" s="18">
        <f>IF($A17="","",INDEX('المواعيد'!$I$6:$I$1005,MATCH($A17,'المواعيد'!$L$6:$L$1005,0)))</f>
        <v/>
      </c>
      <c r="H17" s="18">
        <f>IF($A17="","",INDEX('المواعيد'!$E$6:$E$1005,MATCH($A17,'المواعيد'!$L$6:$L$1005,0)))</f>
        <v/>
      </c>
      <c r="I17" s="6">
        <f>IF($A17="","",IF(INDEX('المواعيد'!$F$6:$F$1005,MATCH($A17,'المواعيد'!$L$6:$L$1005,0))&amp;""="","محجوز",INDEX('المواعيد'!$F$6:$F$1005,MATCH($A17,'المواعيد'!$L$6:$L$1005,0))&amp;""))</f>
        <v/>
      </c>
    </row>
    <row r="18">
      <c r="A18" s="6">
        <f>IF(12&lt;=$B$4,12,"")</f>
        <v/>
      </c>
      <c r="B18" s="23">
        <f>IF($A18="","",INDEX('المواعيد'!$B$6:$B$1005,MATCH($A18,'المواعيد'!$L$6:$L$1005,0)))</f>
        <v/>
      </c>
      <c r="C18" s="6">
        <f>IF($A18="","",INDEX('المواعيد'!$C$6:$C$1005,MATCH($A18,'المواعيد'!$L$6:$L$1005,0))&amp;"")</f>
        <v/>
      </c>
      <c r="D18" s="6">
        <f>IF($A18="","",INDEX('المواعيد'!$H$6:$H$1005,MATCH($A18,'المواعيد'!$L$6:$L$1005,0)))</f>
        <v/>
      </c>
      <c r="E18" s="6">
        <f>IF($A18="","",IFERROR(INDEX('المرضى'!$C$6:$C$205,MATCH(C18,'المرضى'!$A$6:$A$205,0))&amp;"",""))</f>
        <v/>
      </c>
      <c r="F18" s="6">
        <f>IF($A18="","",INDEX('المواعيد'!$D$6:$D$1005,MATCH($A18,'المواعيد'!$L$6:$L$1005,0))&amp;"")</f>
        <v/>
      </c>
      <c r="G18" s="18">
        <f>IF($A18="","",INDEX('المواعيد'!$I$6:$I$1005,MATCH($A18,'المواعيد'!$L$6:$L$1005,0)))</f>
        <v/>
      </c>
      <c r="H18" s="18">
        <f>IF($A18="","",INDEX('المواعيد'!$E$6:$E$1005,MATCH($A18,'المواعيد'!$L$6:$L$1005,0)))</f>
        <v/>
      </c>
      <c r="I18" s="6">
        <f>IF($A18="","",IF(INDEX('المواعيد'!$F$6:$F$1005,MATCH($A18,'المواعيد'!$L$6:$L$1005,0))&amp;""="","محجوز",INDEX('المواعيد'!$F$6:$F$1005,MATCH($A18,'المواعيد'!$L$6:$L$1005,0))&amp;""))</f>
        <v/>
      </c>
    </row>
    <row r="19">
      <c r="A19" s="6">
        <f>IF(13&lt;=$B$4,13,"")</f>
        <v/>
      </c>
      <c r="B19" s="23">
        <f>IF($A19="","",INDEX('المواعيد'!$B$6:$B$1005,MATCH($A19,'المواعيد'!$L$6:$L$1005,0)))</f>
        <v/>
      </c>
      <c r="C19" s="6">
        <f>IF($A19="","",INDEX('المواعيد'!$C$6:$C$1005,MATCH($A19,'المواعيد'!$L$6:$L$1005,0))&amp;"")</f>
        <v/>
      </c>
      <c r="D19" s="6">
        <f>IF($A19="","",INDEX('المواعيد'!$H$6:$H$1005,MATCH($A19,'المواعيد'!$L$6:$L$1005,0)))</f>
        <v/>
      </c>
      <c r="E19" s="6">
        <f>IF($A19="","",IFERROR(INDEX('المرضى'!$C$6:$C$205,MATCH(C19,'المرضى'!$A$6:$A$205,0))&amp;"",""))</f>
        <v/>
      </c>
      <c r="F19" s="6">
        <f>IF($A19="","",INDEX('المواعيد'!$D$6:$D$1005,MATCH($A19,'المواعيد'!$L$6:$L$1005,0))&amp;"")</f>
        <v/>
      </c>
      <c r="G19" s="18">
        <f>IF($A19="","",INDEX('المواعيد'!$I$6:$I$1005,MATCH($A19,'المواعيد'!$L$6:$L$1005,0)))</f>
        <v/>
      </c>
      <c r="H19" s="18">
        <f>IF($A19="","",INDEX('المواعيد'!$E$6:$E$1005,MATCH($A19,'المواعيد'!$L$6:$L$1005,0)))</f>
        <v/>
      </c>
      <c r="I19" s="6">
        <f>IF($A19="","",IF(INDEX('المواعيد'!$F$6:$F$1005,MATCH($A19,'المواعيد'!$L$6:$L$1005,0))&amp;""="","محجوز",INDEX('المواعيد'!$F$6:$F$1005,MATCH($A19,'المواعيد'!$L$6:$L$1005,0))&amp;""))</f>
        <v/>
      </c>
    </row>
    <row r="20">
      <c r="A20" s="6">
        <f>IF(14&lt;=$B$4,14,"")</f>
        <v/>
      </c>
      <c r="B20" s="23">
        <f>IF($A20="","",INDEX('المواعيد'!$B$6:$B$1005,MATCH($A20,'المواعيد'!$L$6:$L$1005,0)))</f>
        <v/>
      </c>
      <c r="C20" s="6">
        <f>IF($A20="","",INDEX('المواعيد'!$C$6:$C$1005,MATCH($A20,'المواعيد'!$L$6:$L$1005,0))&amp;"")</f>
        <v/>
      </c>
      <c r="D20" s="6">
        <f>IF($A20="","",INDEX('المواعيد'!$H$6:$H$1005,MATCH($A20,'المواعيد'!$L$6:$L$1005,0)))</f>
        <v/>
      </c>
      <c r="E20" s="6">
        <f>IF($A20="","",IFERROR(INDEX('المرضى'!$C$6:$C$205,MATCH(C20,'المرضى'!$A$6:$A$205,0))&amp;"",""))</f>
        <v/>
      </c>
      <c r="F20" s="6">
        <f>IF($A20="","",INDEX('المواعيد'!$D$6:$D$1005,MATCH($A20,'المواعيد'!$L$6:$L$1005,0))&amp;"")</f>
        <v/>
      </c>
      <c r="G20" s="18">
        <f>IF($A20="","",INDEX('المواعيد'!$I$6:$I$1005,MATCH($A20,'المواعيد'!$L$6:$L$1005,0)))</f>
        <v/>
      </c>
      <c r="H20" s="18">
        <f>IF($A20="","",INDEX('المواعيد'!$E$6:$E$1005,MATCH($A20,'المواعيد'!$L$6:$L$1005,0)))</f>
        <v/>
      </c>
      <c r="I20" s="6">
        <f>IF($A20="","",IF(INDEX('المواعيد'!$F$6:$F$1005,MATCH($A20,'المواعيد'!$L$6:$L$1005,0))&amp;""="","محجوز",INDEX('المواعيد'!$F$6:$F$1005,MATCH($A20,'المواعيد'!$L$6:$L$1005,0))&amp;""))</f>
        <v/>
      </c>
    </row>
    <row r="21">
      <c r="A21" s="6">
        <f>IF(15&lt;=$B$4,15,"")</f>
        <v/>
      </c>
      <c r="B21" s="23">
        <f>IF($A21="","",INDEX('المواعيد'!$B$6:$B$1005,MATCH($A21,'المواعيد'!$L$6:$L$1005,0)))</f>
        <v/>
      </c>
      <c r="C21" s="6">
        <f>IF($A21="","",INDEX('المواعيد'!$C$6:$C$1005,MATCH($A21,'المواعيد'!$L$6:$L$1005,0))&amp;"")</f>
        <v/>
      </c>
      <c r="D21" s="6">
        <f>IF($A21="","",INDEX('المواعيد'!$H$6:$H$1005,MATCH($A21,'المواعيد'!$L$6:$L$1005,0)))</f>
        <v/>
      </c>
      <c r="E21" s="6">
        <f>IF($A21="","",IFERROR(INDEX('المرضى'!$C$6:$C$205,MATCH(C21,'المرضى'!$A$6:$A$205,0))&amp;"",""))</f>
        <v/>
      </c>
      <c r="F21" s="6">
        <f>IF($A21="","",INDEX('المواعيد'!$D$6:$D$1005,MATCH($A21,'المواعيد'!$L$6:$L$1005,0))&amp;"")</f>
        <v/>
      </c>
      <c r="G21" s="18">
        <f>IF($A21="","",INDEX('المواعيد'!$I$6:$I$1005,MATCH($A21,'المواعيد'!$L$6:$L$1005,0)))</f>
        <v/>
      </c>
      <c r="H21" s="18">
        <f>IF($A21="","",INDEX('المواعيد'!$E$6:$E$1005,MATCH($A21,'المواعيد'!$L$6:$L$1005,0)))</f>
        <v/>
      </c>
      <c r="I21" s="6">
        <f>IF($A21="","",IF(INDEX('المواعيد'!$F$6:$F$1005,MATCH($A21,'المواعيد'!$L$6:$L$1005,0))&amp;""="","محجوز",INDEX('المواعيد'!$F$6:$F$1005,MATCH($A21,'المواعيد'!$L$6:$L$1005,0))&amp;""))</f>
        <v/>
      </c>
    </row>
    <row r="22">
      <c r="A22" s="6">
        <f>IF(16&lt;=$B$4,16,"")</f>
        <v/>
      </c>
      <c r="B22" s="23">
        <f>IF($A22="","",INDEX('المواعيد'!$B$6:$B$1005,MATCH($A22,'المواعيد'!$L$6:$L$1005,0)))</f>
        <v/>
      </c>
      <c r="C22" s="6">
        <f>IF($A22="","",INDEX('المواعيد'!$C$6:$C$1005,MATCH($A22,'المواعيد'!$L$6:$L$1005,0))&amp;"")</f>
        <v/>
      </c>
      <c r="D22" s="6">
        <f>IF($A22="","",INDEX('المواعيد'!$H$6:$H$1005,MATCH($A22,'المواعيد'!$L$6:$L$1005,0)))</f>
        <v/>
      </c>
      <c r="E22" s="6">
        <f>IF($A22="","",IFERROR(INDEX('المرضى'!$C$6:$C$205,MATCH(C22,'المرضى'!$A$6:$A$205,0))&amp;"",""))</f>
        <v/>
      </c>
      <c r="F22" s="6">
        <f>IF($A22="","",INDEX('المواعيد'!$D$6:$D$1005,MATCH($A22,'المواعيد'!$L$6:$L$1005,0))&amp;"")</f>
        <v/>
      </c>
      <c r="G22" s="18">
        <f>IF($A22="","",INDEX('المواعيد'!$I$6:$I$1005,MATCH($A22,'المواعيد'!$L$6:$L$1005,0)))</f>
        <v/>
      </c>
      <c r="H22" s="18">
        <f>IF($A22="","",INDEX('المواعيد'!$E$6:$E$1005,MATCH($A22,'المواعيد'!$L$6:$L$1005,0)))</f>
        <v/>
      </c>
      <c r="I22" s="6">
        <f>IF($A22="","",IF(INDEX('المواعيد'!$F$6:$F$1005,MATCH($A22,'المواعيد'!$L$6:$L$1005,0))&amp;""="","محجوز",INDEX('المواعيد'!$F$6:$F$1005,MATCH($A22,'المواعيد'!$L$6:$L$1005,0))&amp;""))</f>
        <v/>
      </c>
    </row>
    <row r="23">
      <c r="A23" s="6">
        <f>IF(17&lt;=$B$4,17,"")</f>
        <v/>
      </c>
      <c r="B23" s="23">
        <f>IF($A23="","",INDEX('المواعيد'!$B$6:$B$1005,MATCH($A23,'المواعيد'!$L$6:$L$1005,0)))</f>
        <v/>
      </c>
      <c r="C23" s="6">
        <f>IF($A23="","",INDEX('المواعيد'!$C$6:$C$1005,MATCH($A23,'المواعيد'!$L$6:$L$1005,0))&amp;"")</f>
        <v/>
      </c>
      <c r="D23" s="6">
        <f>IF($A23="","",INDEX('المواعيد'!$H$6:$H$1005,MATCH($A23,'المواعيد'!$L$6:$L$1005,0)))</f>
        <v/>
      </c>
      <c r="E23" s="6">
        <f>IF($A23="","",IFERROR(INDEX('المرضى'!$C$6:$C$205,MATCH(C23,'المرضى'!$A$6:$A$205,0))&amp;"",""))</f>
        <v/>
      </c>
      <c r="F23" s="6">
        <f>IF($A23="","",INDEX('المواعيد'!$D$6:$D$1005,MATCH($A23,'المواعيد'!$L$6:$L$1005,0))&amp;"")</f>
        <v/>
      </c>
      <c r="G23" s="18">
        <f>IF($A23="","",INDEX('المواعيد'!$I$6:$I$1005,MATCH($A23,'المواعيد'!$L$6:$L$1005,0)))</f>
        <v/>
      </c>
      <c r="H23" s="18">
        <f>IF($A23="","",INDEX('المواعيد'!$E$6:$E$1005,MATCH($A23,'المواعيد'!$L$6:$L$1005,0)))</f>
        <v/>
      </c>
      <c r="I23" s="6">
        <f>IF($A23="","",IF(INDEX('المواعيد'!$F$6:$F$1005,MATCH($A23,'المواعيد'!$L$6:$L$1005,0))&amp;""="","محجوز",INDEX('المواعيد'!$F$6:$F$1005,MATCH($A23,'المواعيد'!$L$6:$L$1005,0))&amp;""))</f>
        <v/>
      </c>
    </row>
    <row r="24">
      <c r="A24" s="6">
        <f>IF(18&lt;=$B$4,18,"")</f>
        <v/>
      </c>
      <c r="B24" s="23">
        <f>IF($A24="","",INDEX('المواعيد'!$B$6:$B$1005,MATCH($A24,'المواعيد'!$L$6:$L$1005,0)))</f>
        <v/>
      </c>
      <c r="C24" s="6">
        <f>IF($A24="","",INDEX('المواعيد'!$C$6:$C$1005,MATCH($A24,'المواعيد'!$L$6:$L$1005,0))&amp;"")</f>
        <v/>
      </c>
      <c r="D24" s="6">
        <f>IF($A24="","",INDEX('المواعيد'!$H$6:$H$1005,MATCH($A24,'المواعيد'!$L$6:$L$1005,0)))</f>
        <v/>
      </c>
      <c r="E24" s="6">
        <f>IF($A24="","",IFERROR(INDEX('المرضى'!$C$6:$C$205,MATCH(C24,'المرضى'!$A$6:$A$205,0))&amp;"",""))</f>
        <v/>
      </c>
      <c r="F24" s="6">
        <f>IF($A24="","",INDEX('المواعيد'!$D$6:$D$1005,MATCH($A24,'المواعيد'!$L$6:$L$1005,0))&amp;"")</f>
        <v/>
      </c>
      <c r="G24" s="18">
        <f>IF($A24="","",INDEX('المواعيد'!$I$6:$I$1005,MATCH($A24,'المواعيد'!$L$6:$L$1005,0)))</f>
        <v/>
      </c>
      <c r="H24" s="18">
        <f>IF($A24="","",INDEX('المواعيد'!$E$6:$E$1005,MATCH($A24,'المواعيد'!$L$6:$L$1005,0)))</f>
        <v/>
      </c>
      <c r="I24" s="6">
        <f>IF($A24="","",IF(INDEX('المواعيد'!$F$6:$F$1005,MATCH($A24,'المواعيد'!$L$6:$L$1005,0))&amp;""="","محجوز",INDEX('المواعيد'!$F$6:$F$1005,MATCH($A24,'المواعيد'!$L$6:$L$1005,0))&amp;""))</f>
        <v/>
      </c>
    </row>
    <row r="25">
      <c r="A25" s="6">
        <f>IF(19&lt;=$B$4,19,"")</f>
        <v/>
      </c>
      <c r="B25" s="23">
        <f>IF($A25="","",INDEX('المواعيد'!$B$6:$B$1005,MATCH($A25,'المواعيد'!$L$6:$L$1005,0)))</f>
        <v/>
      </c>
      <c r="C25" s="6">
        <f>IF($A25="","",INDEX('المواعيد'!$C$6:$C$1005,MATCH($A25,'المواعيد'!$L$6:$L$1005,0))&amp;"")</f>
        <v/>
      </c>
      <c r="D25" s="6">
        <f>IF($A25="","",INDEX('المواعيد'!$H$6:$H$1005,MATCH($A25,'المواعيد'!$L$6:$L$1005,0)))</f>
        <v/>
      </c>
      <c r="E25" s="6">
        <f>IF($A25="","",IFERROR(INDEX('المرضى'!$C$6:$C$205,MATCH(C25,'المرضى'!$A$6:$A$205,0))&amp;"",""))</f>
        <v/>
      </c>
      <c r="F25" s="6">
        <f>IF($A25="","",INDEX('المواعيد'!$D$6:$D$1005,MATCH($A25,'المواعيد'!$L$6:$L$1005,0))&amp;"")</f>
        <v/>
      </c>
      <c r="G25" s="18">
        <f>IF($A25="","",INDEX('المواعيد'!$I$6:$I$1005,MATCH($A25,'المواعيد'!$L$6:$L$1005,0)))</f>
        <v/>
      </c>
      <c r="H25" s="18">
        <f>IF($A25="","",INDEX('المواعيد'!$E$6:$E$1005,MATCH($A25,'المواعيد'!$L$6:$L$1005,0)))</f>
        <v/>
      </c>
      <c r="I25" s="6">
        <f>IF($A25="","",IF(INDEX('المواعيد'!$F$6:$F$1005,MATCH($A25,'المواعيد'!$L$6:$L$1005,0))&amp;""="","محجوز",INDEX('المواعيد'!$F$6:$F$1005,MATCH($A25,'المواعيد'!$L$6:$L$1005,0))&amp;""))</f>
        <v/>
      </c>
    </row>
    <row r="26">
      <c r="A26" s="6">
        <f>IF(20&lt;=$B$4,20,"")</f>
        <v/>
      </c>
      <c r="B26" s="23">
        <f>IF($A26="","",INDEX('المواعيد'!$B$6:$B$1005,MATCH($A26,'المواعيد'!$L$6:$L$1005,0)))</f>
        <v/>
      </c>
      <c r="C26" s="6">
        <f>IF($A26="","",INDEX('المواعيد'!$C$6:$C$1005,MATCH($A26,'المواعيد'!$L$6:$L$1005,0))&amp;"")</f>
        <v/>
      </c>
      <c r="D26" s="6">
        <f>IF($A26="","",INDEX('المواعيد'!$H$6:$H$1005,MATCH($A26,'المواعيد'!$L$6:$L$1005,0)))</f>
        <v/>
      </c>
      <c r="E26" s="6">
        <f>IF($A26="","",IFERROR(INDEX('المرضى'!$C$6:$C$205,MATCH(C26,'المرضى'!$A$6:$A$205,0))&amp;"",""))</f>
        <v/>
      </c>
      <c r="F26" s="6">
        <f>IF($A26="","",INDEX('المواعيد'!$D$6:$D$1005,MATCH($A26,'المواعيد'!$L$6:$L$1005,0))&amp;"")</f>
        <v/>
      </c>
      <c r="G26" s="18">
        <f>IF($A26="","",INDEX('المواعيد'!$I$6:$I$1005,MATCH($A26,'المواعيد'!$L$6:$L$1005,0)))</f>
        <v/>
      </c>
      <c r="H26" s="18">
        <f>IF($A26="","",INDEX('المواعيد'!$E$6:$E$1005,MATCH($A26,'المواعيد'!$L$6:$L$1005,0)))</f>
        <v/>
      </c>
      <c r="I26" s="6">
        <f>IF($A26="","",IF(INDEX('المواعيد'!$F$6:$F$1005,MATCH($A26,'المواعيد'!$L$6:$L$1005,0))&amp;""="","محجوز",INDEX('المواعيد'!$F$6:$F$1005,MATCH($A26,'المواعيد'!$L$6:$L$1005,0))&amp;""))</f>
        <v/>
      </c>
    </row>
    <row r="27">
      <c r="A27" s="6">
        <f>IF(21&lt;=$B$4,21,"")</f>
        <v/>
      </c>
      <c r="B27" s="23">
        <f>IF($A27="","",INDEX('المواعيد'!$B$6:$B$1005,MATCH($A27,'المواعيد'!$L$6:$L$1005,0)))</f>
        <v/>
      </c>
      <c r="C27" s="6">
        <f>IF($A27="","",INDEX('المواعيد'!$C$6:$C$1005,MATCH($A27,'المواعيد'!$L$6:$L$1005,0))&amp;"")</f>
        <v/>
      </c>
      <c r="D27" s="6">
        <f>IF($A27="","",INDEX('المواعيد'!$H$6:$H$1005,MATCH($A27,'المواعيد'!$L$6:$L$1005,0)))</f>
        <v/>
      </c>
      <c r="E27" s="6">
        <f>IF($A27="","",IFERROR(INDEX('المرضى'!$C$6:$C$205,MATCH(C27,'المرضى'!$A$6:$A$205,0))&amp;"",""))</f>
        <v/>
      </c>
      <c r="F27" s="6">
        <f>IF($A27="","",INDEX('المواعيد'!$D$6:$D$1005,MATCH($A27,'المواعيد'!$L$6:$L$1005,0))&amp;"")</f>
        <v/>
      </c>
      <c r="G27" s="18">
        <f>IF($A27="","",INDEX('المواعيد'!$I$6:$I$1005,MATCH($A27,'المواعيد'!$L$6:$L$1005,0)))</f>
        <v/>
      </c>
      <c r="H27" s="18">
        <f>IF($A27="","",INDEX('المواعيد'!$E$6:$E$1005,MATCH($A27,'المواعيد'!$L$6:$L$1005,0)))</f>
        <v/>
      </c>
      <c r="I27" s="6">
        <f>IF($A27="","",IF(INDEX('المواعيد'!$F$6:$F$1005,MATCH($A27,'المواعيد'!$L$6:$L$1005,0))&amp;""="","محجوز",INDEX('المواعيد'!$F$6:$F$1005,MATCH($A27,'المواعيد'!$L$6:$L$1005,0))&amp;""))</f>
        <v/>
      </c>
    </row>
    <row r="28">
      <c r="A28" s="6">
        <f>IF(22&lt;=$B$4,22,"")</f>
        <v/>
      </c>
      <c r="B28" s="23">
        <f>IF($A28="","",INDEX('المواعيد'!$B$6:$B$1005,MATCH($A28,'المواعيد'!$L$6:$L$1005,0)))</f>
        <v/>
      </c>
      <c r="C28" s="6">
        <f>IF($A28="","",INDEX('المواعيد'!$C$6:$C$1005,MATCH($A28,'المواعيد'!$L$6:$L$1005,0))&amp;"")</f>
        <v/>
      </c>
      <c r="D28" s="6">
        <f>IF($A28="","",INDEX('المواعيد'!$H$6:$H$1005,MATCH($A28,'المواعيد'!$L$6:$L$1005,0)))</f>
        <v/>
      </c>
      <c r="E28" s="6">
        <f>IF($A28="","",IFERROR(INDEX('المرضى'!$C$6:$C$205,MATCH(C28,'المرضى'!$A$6:$A$205,0))&amp;"",""))</f>
        <v/>
      </c>
      <c r="F28" s="6">
        <f>IF($A28="","",INDEX('المواعيد'!$D$6:$D$1005,MATCH($A28,'المواعيد'!$L$6:$L$1005,0))&amp;"")</f>
        <v/>
      </c>
      <c r="G28" s="18">
        <f>IF($A28="","",INDEX('المواعيد'!$I$6:$I$1005,MATCH($A28,'المواعيد'!$L$6:$L$1005,0)))</f>
        <v/>
      </c>
      <c r="H28" s="18">
        <f>IF($A28="","",INDEX('المواعيد'!$E$6:$E$1005,MATCH($A28,'المواعيد'!$L$6:$L$1005,0)))</f>
        <v/>
      </c>
      <c r="I28" s="6">
        <f>IF($A28="","",IF(INDEX('المواعيد'!$F$6:$F$1005,MATCH($A28,'المواعيد'!$L$6:$L$1005,0))&amp;""="","محجوز",INDEX('المواعيد'!$F$6:$F$1005,MATCH($A28,'المواعيد'!$L$6:$L$1005,0))&amp;""))</f>
        <v/>
      </c>
    </row>
    <row r="29">
      <c r="A29" s="6">
        <f>IF(23&lt;=$B$4,23,"")</f>
        <v/>
      </c>
      <c r="B29" s="23">
        <f>IF($A29="","",INDEX('المواعيد'!$B$6:$B$1005,MATCH($A29,'المواعيد'!$L$6:$L$1005,0)))</f>
        <v/>
      </c>
      <c r="C29" s="6">
        <f>IF($A29="","",INDEX('المواعيد'!$C$6:$C$1005,MATCH($A29,'المواعيد'!$L$6:$L$1005,0))&amp;"")</f>
        <v/>
      </c>
      <c r="D29" s="6">
        <f>IF($A29="","",INDEX('المواعيد'!$H$6:$H$1005,MATCH($A29,'المواعيد'!$L$6:$L$1005,0)))</f>
        <v/>
      </c>
      <c r="E29" s="6">
        <f>IF($A29="","",IFERROR(INDEX('المرضى'!$C$6:$C$205,MATCH(C29,'المرضى'!$A$6:$A$205,0))&amp;"",""))</f>
        <v/>
      </c>
      <c r="F29" s="6">
        <f>IF($A29="","",INDEX('المواعيد'!$D$6:$D$1005,MATCH($A29,'المواعيد'!$L$6:$L$1005,0))&amp;"")</f>
        <v/>
      </c>
      <c r="G29" s="18">
        <f>IF($A29="","",INDEX('المواعيد'!$I$6:$I$1005,MATCH($A29,'المواعيد'!$L$6:$L$1005,0)))</f>
        <v/>
      </c>
      <c r="H29" s="18">
        <f>IF($A29="","",INDEX('المواعيد'!$E$6:$E$1005,MATCH($A29,'المواعيد'!$L$6:$L$1005,0)))</f>
        <v/>
      </c>
      <c r="I29" s="6">
        <f>IF($A29="","",IF(INDEX('المواعيد'!$F$6:$F$1005,MATCH($A29,'المواعيد'!$L$6:$L$1005,0))&amp;""="","محجوز",INDEX('المواعيد'!$F$6:$F$1005,MATCH($A29,'المواعيد'!$L$6:$L$1005,0))&amp;""))</f>
        <v/>
      </c>
    </row>
    <row r="30">
      <c r="A30" s="6">
        <f>IF(24&lt;=$B$4,24,"")</f>
        <v/>
      </c>
      <c r="B30" s="23">
        <f>IF($A30="","",INDEX('المواعيد'!$B$6:$B$1005,MATCH($A30,'المواعيد'!$L$6:$L$1005,0)))</f>
        <v/>
      </c>
      <c r="C30" s="6">
        <f>IF($A30="","",INDEX('المواعيد'!$C$6:$C$1005,MATCH($A30,'المواعيد'!$L$6:$L$1005,0))&amp;"")</f>
        <v/>
      </c>
      <c r="D30" s="6">
        <f>IF($A30="","",INDEX('المواعيد'!$H$6:$H$1005,MATCH($A30,'المواعيد'!$L$6:$L$1005,0)))</f>
        <v/>
      </c>
      <c r="E30" s="6">
        <f>IF($A30="","",IFERROR(INDEX('المرضى'!$C$6:$C$205,MATCH(C30,'المرضى'!$A$6:$A$205,0))&amp;"",""))</f>
        <v/>
      </c>
      <c r="F30" s="6">
        <f>IF($A30="","",INDEX('المواعيد'!$D$6:$D$1005,MATCH($A30,'المواعيد'!$L$6:$L$1005,0))&amp;"")</f>
        <v/>
      </c>
      <c r="G30" s="18">
        <f>IF($A30="","",INDEX('المواعيد'!$I$6:$I$1005,MATCH($A30,'المواعيد'!$L$6:$L$1005,0)))</f>
        <v/>
      </c>
      <c r="H30" s="18">
        <f>IF($A30="","",INDEX('المواعيد'!$E$6:$E$1005,MATCH($A30,'المواعيد'!$L$6:$L$1005,0)))</f>
        <v/>
      </c>
      <c r="I30" s="6">
        <f>IF($A30="","",IF(INDEX('المواعيد'!$F$6:$F$1005,MATCH($A30,'المواعيد'!$L$6:$L$1005,0))&amp;""="","محجوز",INDEX('المواعيد'!$F$6:$F$1005,MATCH($A30,'المواعيد'!$L$6:$L$1005,0))&amp;""))</f>
        <v/>
      </c>
    </row>
    <row r="31">
      <c r="A31" s="6">
        <f>IF(25&lt;=$B$4,25,"")</f>
        <v/>
      </c>
      <c r="B31" s="23">
        <f>IF($A31="","",INDEX('المواعيد'!$B$6:$B$1005,MATCH($A31,'المواعيد'!$L$6:$L$1005,0)))</f>
        <v/>
      </c>
      <c r="C31" s="6">
        <f>IF($A31="","",INDEX('المواعيد'!$C$6:$C$1005,MATCH($A31,'المواعيد'!$L$6:$L$1005,0))&amp;"")</f>
        <v/>
      </c>
      <c r="D31" s="6">
        <f>IF($A31="","",INDEX('المواعيد'!$H$6:$H$1005,MATCH($A31,'المواعيد'!$L$6:$L$1005,0)))</f>
        <v/>
      </c>
      <c r="E31" s="6">
        <f>IF($A31="","",IFERROR(INDEX('المرضى'!$C$6:$C$205,MATCH(C31,'المرضى'!$A$6:$A$205,0))&amp;"",""))</f>
        <v/>
      </c>
      <c r="F31" s="6">
        <f>IF($A31="","",INDEX('المواعيد'!$D$6:$D$1005,MATCH($A31,'المواعيد'!$L$6:$L$1005,0))&amp;"")</f>
        <v/>
      </c>
      <c r="G31" s="18">
        <f>IF($A31="","",INDEX('المواعيد'!$I$6:$I$1005,MATCH($A31,'المواعيد'!$L$6:$L$1005,0)))</f>
        <v/>
      </c>
      <c r="H31" s="18">
        <f>IF($A31="","",INDEX('المواعيد'!$E$6:$E$1005,MATCH($A31,'المواعيد'!$L$6:$L$1005,0)))</f>
        <v/>
      </c>
      <c r="I31" s="6">
        <f>IF($A31="","",IF(INDEX('المواعيد'!$F$6:$F$1005,MATCH($A31,'المواعيد'!$L$6:$L$1005,0))&amp;""="","محجوز",INDEX('المواعيد'!$F$6:$F$1005,MATCH($A31,'المواعيد'!$L$6:$L$1005,0))&amp;""))</f>
        <v/>
      </c>
    </row>
    <row r="32">
      <c r="A32" s="6">
        <f>IF(26&lt;=$B$4,26,"")</f>
        <v/>
      </c>
      <c r="B32" s="23">
        <f>IF($A32="","",INDEX('المواعيد'!$B$6:$B$1005,MATCH($A32,'المواعيد'!$L$6:$L$1005,0)))</f>
        <v/>
      </c>
      <c r="C32" s="6">
        <f>IF($A32="","",INDEX('المواعيد'!$C$6:$C$1005,MATCH($A32,'المواعيد'!$L$6:$L$1005,0))&amp;"")</f>
        <v/>
      </c>
      <c r="D32" s="6">
        <f>IF($A32="","",INDEX('المواعيد'!$H$6:$H$1005,MATCH($A32,'المواعيد'!$L$6:$L$1005,0)))</f>
        <v/>
      </c>
      <c r="E32" s="6">
        <f>IF($A32="","",IFERROR(INDEX('المرضى'!$C$6:$C$205,MATCH(C32,'المرضى'!$A$6:$A$205,0))&amp;"",""))</f>
        <v/>
      </c>
      <c r="F32" s="6">
        <f>IF($A32="","",INDEX('المواعيد'!$D$6:$D$1005,MATCH($A32,'المواعيد'!$L$6:$L$1005,0))&amp;"")</f>
        <v/>
      </c>
      <c r="G32" s="18">
        <f>IF($A32="","",INDEX('المواعيد'!$I$6:$I$1005,MATCH($A32,'المواعيد'!$L$6:$L$1005,0)))</f>
        <v/>
      </c>
      <c r="H32" s="18">
        <f>IF($A32="","",INDEX('المواعيد'!$E$6:$E$1005,MATCH($A32,'المواعيد'!$L$6:$L$1005,0)))</f>
        <v/>
      </c>
      <c r="I32" s="6">
        <f>IF($A32="","",IF(INDEX('المواعيد'!$F$6:$F$1005,MATCH($A32,'المواعيد'!$L$6:$L$1005,0))&amp;""="","محجوز",INDEX('المواعيد'!$F$6:$F$1005,MATCH($A32,'المواعيد'!$L$6:$L$1005,0))&amp;""))</f>
        <v/>
      </c>
    </row>
    <row r="33">
      <c r="A33" s="6">
        <f>IF(27&lt;=$B$4,27,"")</f>
        <v/>
      </c>
      <c r="B33" s="23">
        <f>IF($A33="","",INDEX('المواعيد'!$B$6:$B$1005,MATCH($A33,'المواعيد'!$L$6:$L$1005,0)))</f>
        <v/>
      </c>
      <c r="C33" s="6">
        <f>IF($A33="","",INDEX('المواعيد'!$C$6:$C$1005,MATCH($A33,'المواعيد'!$L$6:$L$1005,0))&amp;"")</f>
        <v/>
      </c>
      <c r="D33" s="6">
        <f>IF($A33="","",INDEX('المواعيد'!$H$6:$H$1005,MATCH($A33,'المواعيد'!$L$6:$L$1005,0)))</f>
        <v/>
      </c>
      <c r="E33" s="6">
        <f>IF($A33="","",IFERROR(INDEX('المرضى'!$C$6:$C$205,MATCH(C33,'المرضى'!$A$6:$A$205,0))&amp;"",""))</f>
        <v/>
      </c>
      <c r="F33" s="6">
        <f>IF($A33="","",INDEX('المواعيد'!$D$6:$D$1005,MATCH($A33,'المواعيد'!$L$6:$L$1005,0))&amp;"")</f>
        <v/>
      </c>
      <c r="G33" s="18">
        <f>IF($A33="","",INDEX('المواعيد'!$I$6:$I$1005,MATCH($A33,'المواعيد'!$L$6:$L$1005,0)))</f>
        <v/>
      </c>
      <c r="H33" s="18">
        <f>IF($A33="","",INDEX('المواعيد'!$E$6:$E$1005,MATCH($A33,'المواعيد'!$L$6:$L$1005,0)))</f>
        <v/>
      </c>
      <c r="I33" s="6">
        <f>IF($A33="","",IF(INDEX('المواعيد'!$F$6:$F$1005,MATCH($A33,'المواعيد'!$L$6:$L$1005,0))&amp;""="","محجوز",INDEX('المواعيد'!$F$6:$F$1005,MATCH($A33,'المواعيد'!$L$6:$L$1005,0))&amp;""))</f>
        <v/>
      </c>
    </row>
    <row r="34">
      <c r="A34" s="6">
        <f>IF(28&lt;=$B$4,28,"")</f>
        <v/>
      </c>
      <c r="B34" s="23">
        <f>IF($A34="","",INDEX('المواعيد'!$B$6:$B$1005,MATCH($A34,'المواعيد'!$L$6:$L$1005,0)))</f>
        <v/>
      </c>
      <c r="C34" s="6">
        <f>IF($A34="","",INDEX('المواعيد'!$C$6:$C$1005,MATCH($A34,'المواعيد'!$L$6:$L$1005,0))&amp;"")</f>
        <v/>
      </c>
      <c r="D34" s="6">
        <f>IF($A34="","",INDEX('المواعيد'!$H$6:$H$1005,MATCH($A34,'المواعيد'!$L$6:$L$1005,0)))</f>
        <v/>
      </c>
      <c r="E34" s="6">
        <f>IF($A34="","",IFERROR(INDEX('المرضى'!$C$6:$C$205,MATCH(C34,'المرضى'!$A$6:$A$205,0))&amp;"",""))</f>
        <v/>
      </c>
      <c r="F34" s="6">
        <f>IF($A34="","",INDEX('المواعيد'!$D$6:$D$1005,MATCH($A34,'المواعيد'!$L$6:$L$1005,0))&amp;"")</f>
        <v/>
      </c>
      <c r="G34" s="18">
        <f>IF($A34="","",INDEX('المواعيد'!$I$6:$I$1005,MATCH($A34,'المواعيد'!$L$6:$L$1005,0)))</f>
        <v/>
      </c>
      <c r="H34" s="18">
        <f>IF($A34="","",INDEX('المواعيد'!$E$6:$E$1005,MATCH($A34,'المواعيد'!$L$6:$L$1005,0)))</f>
        <v/>
      </c>
      <c r="I34" s="6">
        <f>IF($A34="","",IF(INDEX('المواعيد'!$F$6:$F$1005,MATCH($A34,'المواعيد'!$L$6:$L$1005,0))&amp;""="","محجوز",INDEX('المواعيد'!$F$6:$F$1005,MATCH($A34,'المواعيد'!$L$6:$L$1005,0))&amp;""))</f>
        <v/>
      </c>
    </row>
    <row r="35">
      <c r="A35" s="6">
        <f>IF(29&lt;=$B$4,29,"")</f>
        <v/>
      </c>
      <c r="B35" s="23">
        <f>IF($A35="","",INDEX('المواعيد'!$B$6:$B$1005,MATCH($A35,'المواعيد'!$L$6:$L$1005,0)))</f>
        <v/>
      </c>
      <c r="C35" s="6">
        <f>IF($A35="","",INDEX('المواعيد'!$C$6:$C$1005,MATCH($A35,'المواعيد'!$L$6:$L$1005,0))&amp;"")</f>
        <v/>
      </c>
      <c r="D35" s="6">
        <f>IF($A35="","",INDEX('المواعيد'!$H$6:$H$1005,MATCH($A35,'المواعيد'!$L$6:$L$1005,0)))</f>
        <v/>
      </c>
      <c r="E35" s="6">
        <f>IF($A35="","",IFERROR(INDEX('المرضى'!$C$6:$C$205,MATCH(C35,'المرضى'!$A$6:$A$205,0))&amp;"",""))</f>
        <v/>
      </c>
      <c r="F35" s="6">
        <f>IF($A35="","",INDEX('المواعيد'!$D$6:$D$1005,MATCH($A35,'المواعيد'!$L$6:$L$1005,0))&amp;"")</f>
        <v/>
      </c>
      <c r="G35" s="18">
        <f>IF($A35="","",INDEX('المواعيد'!$I$6:$I$1005,MATCH($A35,'المواعيد'!$L$6:$L$1005,0)))</f>
        <v/>
      </c>
      <c r="H35" s="18">
        <f>IF($A35="","",INDEX('المواعيد'!$E$6:$E$1005,MATCH($A35,'المواعيد'!$L$6:$L$1005,0)))</f>
        <v/>
      </c>
      <c r="I35" s="6">
        <f>IF($A35="","",IF(INDEX('المواعيد'!$F$6:$F$1005,MATCH($A35,'المواعيد'!$L$6:$L$1005,0))&amp;""="","محجوز",INDEX('المواعيد'!$F$6:$F$1005,MATCH($A35,'المواعيد'!$L$6:$L$1005,0))&amp;""))</f>
        <v/>
      </c>
    </row>
    <row r="36">
      <c r="A36" s="6">
        <f>IF(30&lt;=$B$4,30,"")</f>
        <v/>
      </c>
      <c r="B36" s="23">
        <f>IF($A36="","",INDEX('المواعيد'!$B$6:$B$1005,MATCH($A36,'المواعيد'!$L$6:$L$1005,0)))</f>
        <v/>
      </c>
      <c r="C36" s="6">
        <f>IF($A36="","",INDEX('المواعيد'!$C$6:$C$1005,MATCH($A36,'المواعيد'!$L$6:$L$1005,0))&amp;"")</f>
        <v/>
      </c>
      <c r="D36" s="6">
        <f>IF($A36="","",INDEX('المواعيد'!$H$6:$H$1005,MATCH($A36,'المواعيد'!$L$6:$L$1005,0)))</f>
        <v/>
      </c>
      <c r="E36" s="6">
        <f>IF($A36="","",IFERROR(INDEX('المرضى'!$C$6:$C$205,MATCH(C36,'المرضى'!$A$6:$A$205,0))&amp;"",""))</f>
        <v/>
      </c>
      <c r="F36" s="6">
        <f>IF($A36="","",INDEX('المواعيد'!$D$6:$D$1005,MATCH($A36,'المواعيد'!$L$6:$L$1005,0))&amp;"")</f>
        <v/>
      </c>
      <c r="G36" s="18">
        <f>IF($A36="","",INDEX('المواعيد'!$I$6:$I$1005,MATCH($A36,'المواعيد'!$L$6:$L$1005,0)))</f>
        <v/>
      </c>
      <c r="H36" s="18">
        <f>IF($A36="","",INDEX('المواعيد'!$E$6:$E$1005,MATCH($A36,'المواعيد'!$L$6:$L$1005,0)))</f>
        <v/>
      </c>
      <c r="I36" s="6">
        <f>IF($A36="","",IF(INDEX('المواعيد'!$F$6:$F$1005,MATCH($A36,'المواعيد'!$L$6:$L$1005,0))&amp;""="","محجوز",INDEX('المواعيد'!$F$6:$F$1005,MATCH($A36,'المواعيد'!$L$6:$L$1005,0))&amp;""))</f>
        <v/>
      </c>
    </row>
    <row r="37">
      <c r="A37" s="6">
        <f>IF(31&lt;=$B$4,31,"")</f>
        <v/>
      </c>
      <c r="B37" s="23">
        <f>IF($A37="","",INDEX('المواعيد'!$B$6:$B$1005,MATCH($A37,'المواعيد'!$L$6:$L$1005,0)))</f>
        <v/>
      </c>
      <c r="C37" s="6">
        <f>IF($A37="","",INDEX('المواعيد'!$C$6:$C$1005,MATCH($A37,'المواعيد'!$L$6:$L$1005,0))&amp;"")</f>
        <v/>
      </c>
      <c r="D37" s="6">
        <f>IF($A37="","",INDEX('المواعيد'!$H$6:$H$1005,MATCH($A37,'المواعيد'!$L$6:$L$1005,0)))</f>
        <v/>
      </c>
      <c r="E37" s="6">
        <f>IF($A37="","",IFERROR(INDEX('المرضى'!$C$6:$C$205,MATCH(C37,'المرضى'!$A$6:$A$205,0))&amp;"",""))</f>
        <v/>
      </c>
      <c r="F37" s="6">
        <f>IF($A37="","",INDEX('المواعيد'!$D$6:$D$1005,MATCH($A37,'المواعيد'!$L$6:$L$1005,0))&amp;"")</f>
        <v/>
      </c>
      <c r="G37" s="18">
        <f>IF($A37="","",INDEX('المواعيد'!$I$6:$I$1005,MATCH($A37,'المواعيد'!$L$6:$L$1005,0)))</f>
        <v/>
      </c>
      <c r="H37" s="18">
        <f>IF($A37="","",INDEX('المواعيد'!$E$6:$E$1005,MATCH($A37,'المواعيد'!$L$6:$L$1005,0)))</f>
        <v/>
      </c>
      <c r="I37" s="6">
        <f>IF($A37="","",IF(INDEX('المواعيد'!$F$6:$F$1005,MATCH($A37,'المواعيد'!$L$6:$L$1005,0))&amp;""="","محجوز",INDEX('المواعيد'!$F$6:$F$1005,MATCH($A37,'المواعيد'!$L$6:$L$1005,0))&amp;""))</f>
        <v/>
      </c>
    </row>
    <row r="38">
      <c r="A38" s="6">
        <f>IF(32&lt;=$B$4,32,"")</f>
        <v/>
      </c>
      <c r="B38" s="23">
        <f>IF($A38="","",INDEX('المواعيد'!$B$6:$B$1005,MATCH($A38,'المواعيد'!$L$6:$L$1005,0)))</f>
        <v/>
      </c>
      <c r="C38" s="6">
        <f>IF($A38="","",INDEX('المواعيد'!$C$6:$C$1005,MATCH($A38,'المواعيد'!$L$6:$L$1005,0))&amp;"")</f>
        <v/>
      </c>
      <c r="D38" s="6">
        <f>IF($A38="","",INDEX('المواعيد'!$H$6:$H$1005,MATCH($A38,'المواعيد'!$L$6:$L$1005,0)))</f>
        <v/>
      </c>
      <c r="E38" s="6">
        <f>IF($A38="","",IFERROR(INDEX('المرضى'!$C$6:$C$205,MATCH(C38,'المرضى'!$A$6:$A$205,0))&amp;"",""))</f>
        <v/>
      </c>
      <c r="F38" s="6">
        <f>IF($A38="","",INDEX('المواعيد'!$D$6:$D$1005,MATCH($A38,'المواعيد'!$L$6:$L$1005,0))&amp;"")</f>
        <v/>
      </c>
      <c r="G38" s="18">
        <f>IF($A38="","",INDEX('المواعيد'!$I$6:$I$1005,MATCH($A38,'المواعيد'!$L$6:$L$1005,0)))</f>
        <v/>
      </c>
      <c r="H38" s="18">
        <f>IF($A38="","",INDEX('المواعيد'!$E$6:$E$1005,MATCH($A38,'المواعيد'!$L$6:$L$1005,0)))</f>
        <v/>
      </c>
      <c r="I38" s="6">
        <f>IF($A38="","",IF(INDEX('المواعيد'!$F$6:$F$1005,MATCH($A38,'المواعيد'!$L$6:$L$1005,0))&amp;""="","محجوز",INDEX('المواعيد'!$F$6:$F$1005,MATCH($A38,'المواعيد'!$L$6:$L$1005,0))&amp;""))</f>
        <v/>
      </c>
    </row>
    <row r="39">
      <c r="A39" s="6">
        <f>IF(33&lt;=$B$4,33,"")</f>
        <v/>
      </c>
      <c r="B39" s="23">
        <f>IF($A39="","",INDEX('المواعيد'!$B$6:$B$1005,MATCH($A39,'المواعيد'!$L$6:$L$1005,0)))</f>
        <v/>
      </c>
      <c r="C39" s="6">
        <f>IF($A39="","",INDEX('المواعيد'!$C$6:$C$1005,MATCH($A39,'المواعيد'!$L$6:$L$1005,0))&amp;"")</f>
        <v/>
      </c>
      <c r="D39" s="6">
        <f>IF($A39="","",INDEX('المواعيد'!$H$6:$H$1005,MATCH($A39,'المواعيد'!$L$6:$L$1005,0)))</f>
        <v/>
      </c>
      <c r="E39" s="6">
        <f>IF($A39="","",IFERROR(INDEX('المرضى'!$C$6:$C$205,MATCH(C39,'المرضى'!$A$6:$A$205,0))&amp;"",""))</f>
        <v/>
      </c>
      <c r="F39" s="6">
        <f>IF($A39="","",INDEX('المواعيد'!$D$6:$D$1005,MATCH($A39,'المواعيد'!$L$6:$L$1005,0))&amp;"")</f>
        <v/>
      </c>
      <c r="G39" s="18">
        <f>IF($A39="","",INDEX('المواعيد'!$I$6:$I$1005,MATCH($A39,'المواعيد'!$L$6:$L$1005,0)))</f>
        <v/>
      </c>
      <c r="H39" s="18">
        <f>IF($A39="","",INDEX('المواعيد'!$E$6:$E$1005,MATCH($A39,'المواعيد'!$L$6:$L$1005,0)))</f>
        <v/>
      </c>
      <c r="I39" s="6">
        <f>IF($A39="","",IF(INDEX('المواعيد'!$F$6:$F$1005,MATCH($A39,'المواعيد'!$L$6:$L$1005,0))&amp;""="","محجوز",INDEX('المواعيد'!$F$6:$F$1005,MATCH($A39,'المواعيد'!$L$6:$L$1005,0))&amp;""))</f>
        <v/>
      </c>
    </row>
    <row r="40">
      <c r="A40" s="6">
        <f>IF(34&lt;=$B$4,34,"")</f>
        <v/>
      </c>
      <c r="B40" s="23">
        <f>IF($A40="","",INDEX('المواعيد'!$B$6:$B$1005,MATCH($A40,'المواعيد'!$L$6:$L$1005,0)))</f>
        <v/>
      </c>
      <c r="C40" s="6">
        <f>IF($A40="","",INDEX('المواعيد'!$C$6:$C$1005,MATCH($A40,'المواعيد'!$L$6:$L$1005,0))&amp;"")</f>
        <v/>
      </c>
      <c r="D40" s="6">
        <f>IF($A40="","",INDEX('المواعيد'!$H$6:$H$1005,MATCH($A40,'المواعيد'!$L$6:$L$1005,0)))</f>
        <v/>
      </c>
      <c r="E40" s="6">
        <f>IF($A40="","",IFERROR(INDEX('المرضى'!$C$6:$C$205,MATCH(C40,'المرضى'!$A$6:$A$205,0))&amp;"",""))</f>
        <v/>
      </c>
      <c r="F40" s="6">
        <f>IF($A40="","",INDEX('المواعيد'!$D$6:$D$1005,MATCH($A40,'المواعيد'!$L$6:$L$1005,0))&amp;"")</f>
        <v/>
      </c>
      <c r="G40" s="18">
        <f>IF($A40="","",INDEX('المواعيد'!$I$6:$I$1005,MATCH($A40,'المواعيد'!$L$6:$L$1005,0)))</f>
        <v/>
      </c>
      <c r="H40" s="18">
        <f>IF($A40="","",INDEX('المواعيد'!$E$6:$E$1005,MATCH($A40,'المواعيد'!$L$6:$L$1005,0)))</f>
        <v/>
      </c>
      <c r="I40" s="6">
        <f>IF($A40="","",IF(INDEX('المواعيد'!$F$6:$F$1005,MATCH($A40,'المواعيد'!$L$6:$L$1005,0))&amp;""="","محجوز",INDEX('المواعيد'!$F$6:$F$1005,MATCH($A40,'المواعيد'!$L$6:$L$1005,0))&amp;""))</f>
        <v/>
      </c>
    </row>
    <row r="41">
      <c r="A41" s="6">
        <f>IF(35&lt;=$B$4,35,"")</f>
        <v/>
      </c>
      <c r="B41" s="23">
        <f>IF($A41="","",INDEX('المواعيد'!$B$6:$B$1005,MATCH($A41,'المواعيد'!$L$6:$L$1005,0)))</f>
        <v/>
      </c>
      <c r="C41" s="6">
        <f>IF($A41="","",INDEX('المواعيد'!$C$6:$C$1005,MATCH($A41,'المواعيد'!$L$6:$L$1005,0))&amp;"")</f>
        <v/>
      </c>
      <c r="D41" s="6">
        <f>IF($A41="","",INDEX('المواعيد'!$H$6:$H$1005,MATCH($A41,'المواعيد'!$L$6:$L$1005,0)))</f>
        <v/>
      </c>
      <c r="E41" s="6">
        <f>IF($A41="","",IFERROR(INDEX('المرضى'!$C$6:$C$205,MATCH(C41,'المرضى'!$A$6:$A$205,0))&amp;"",""))</f>
        <v/>
      </c>
      <c r="F41" s="6">
        <f>IF($A41="","",INDEX('المواعيد'!$D$6:$D$1005,MATCH($A41,'المواعيد'!$L$6:$L$1005,0))&amp;"")</f>
        <v/>
      </c>
      <c r="G41" s="18">
        <f>IF($A41="","",INDEX('المواعيد'!$I$6:$I$1005,MATCH($A41,'المواعيد'!$L$6:$L$1005,0)))</f>
        <v/>
      </c>
      <c r="H41" s="18">
        <f>IF($A41="","",INDEX('المواعيد'!$E$6:$E$1005,MATCH($A41,'المواعيد'!$L$6:$L$1005,0)))</f>
        <v/>
      </c>
      <c r="I41" s="6">
        <f>IF($A41="","",IF(INDEX('المواعيد'!$F$6:$F$1005,MATCH($A41,'المواعيد'!$L$6:$L$1005,0))&amp;""="","محجوز",INDEX('المواعيد'!$F$6:$F$1005,MATCH($A41,'المواعيد'!$L$6:$L$1005,0))&amp;""))</f>
        <v/>
      </c>
    </row>
    <row r="42">
      <c r="A42" s="6">
        <f>IF(36&lt;=$B$4,36,"")</f>
        <v/>
      </c>
      <c r="B42" s="23">
        <f>IF($A42="","",INDEX('المواعيد'!$B$6:$B$1005,MATCH($A42,'المواعيد'!$L$6:$L$1005,0)))</f>
        <v/>
      </c>
      <c r="C42" s="6">
        <f>IF($A42="","",INDEX('المواعيد'!$C$6:$C$1005,MATCH($A42,'المواعيد'!$L$6:$L$1005,0))&amp;"")</f>
        <v/>
      </c>
      <c r="D42" s="6">
        <f>IF($A42="","",INDEX('المواعيد'!$H$6:$H$1005,MATCH($A42,'المواعيد'!$L$6:$L$1005,0)))</f>
        <v/>
      </c>
      <c r="E42" s="6">
        <f>IF($A42="","",IFERROR(INDEX('المرضى'!$C$6:$C$205,MATCH(C42,'المرضى'!$A$6:$A$205,0))&amp;"",""))</f>
        <v/>
      </c>
      <c r="F42" s="6">
        <f>IF($A42="","",INDEX('المواعيد'!$D$6:$D$1005,MATCH($A42,'المواعيد'!$L$6:$L$1005,0))&amp;"")</f>
        <v/>
      </c>
      <c r="G42" s="18">
        <f>IF($A42="","",INDEX('المواعيد'!$I$6:$I$1005,MATCH($A42,'المواعيد'!$L$6:$L$1005,0)))</f>
        <v/>
      </c>
      <c r="H42" s="18">
        <f>IF($A42="","",INDEX('المواعيد'!$E$6:$E$1005,MATCH($A42,'المواعيد'!$L$6:$L$1005,0)))</f>
        <v/>
      </c>
      <c r="I42" s="6">
        <f>IF($A42="","",IF(INDEX('المواعيد'!$F$6:$F$1005,MATCH($A42,'المواعيد'!$L$6:$L$1005,0))&amp;""="","محجوز",INDEX('المواعيد'!$F$6:$F$1005,MATCH($A42,'المواعيد'!$L$6:$L$1005,0))&amp;""))</f>
        <v/>
      </c>
    </row>
    <row r="43">
      <c r="A43" s="6">
        <f>IF(37&lt;=$B$4,37,"")</f>
        <v/>
      </c>
      <c r="B43" s="23">
        <f>IF($A43="","",INDEX('المواعيد'!$B$6:$B$1005,MATCH($A43,'المواعيد'!$L$6:$L$1005,0)))</f>
        <v/>
      </c>
      <c r="C43" s="6">
        <f>IF($A43="","",INDEX('المواعيد'!$C$6:$C$1005,MATCH($A43,'المواعيد'!$L$6:$L$1005,0))&amp;"")</f>
        <v/>
      </c>
      <c r="D43" s="6">
        <f>IF($A43="","",INDEX('المواعيد'!$H$6:$H$1005,MATCH($A43,'المواعيد'!$L$6:$L$1005,0)))</f>
        <v/>
      </c>
      <c r="E43" s="6">
        <f>IF($A43="","",IFERROR(INDEX('المرضى'!$C$6:$C$205,MATCH(C43,'المرضى'!$A$6:$A$205,0))&amp;"",""))</f>
        <v/>
      </c>
      <c r="F43" s="6">
        <f>IF($A43="","",INDEX('المواعيد'!$D$6:$D$1005,MATCH($A43,'المواعيد'!$L$6:$L$1005,0))&amp;"")</f>
        <v/>
      </c>
      <c r="G43" s="18">
        <f>IF($A43="","",INDEX('المواعيد'!$I$6:$I$1005,MATCH($A43,'المواعيد'!$L$6:$L$1005,0)))</f>
        <v/>
      </c>
      <c r="H43" s="18">
        <f>IF($A43="","",INDEX('المواعيد'!$E$6:$E$1005,MATCH($A43,'المواعيد'!$L$6:$L$1005,0)))</f>
        <v/>
      </c>
      <c r="I43" s="6">
        <f>IF($A43="","",IF(INDEX('المواعيد'!$F$6:$F$1005,MATCH($A43,'المواعيد'!$L$6:$L$1005,0))&amp;""="","محجوز",INDEX('المواعيد'!$F$6:$F$1005,MATCH($A43,'المواعيد'!$L$6:$L$1005,0))&amp;""))</f>
        <v/>
      </c>
    </row>
    <row r="44">
      <c r="A44" s="6">
        <f>IF(38&lt;=$B$4,38,"")</f>
        <v/>
      </c>
      <c r="B44" s="23">
        <f>IF($A44="","",INDEX('المواعيد'!$B$6:$B$1005,MATCH($A44,'المواعيد'!$L$6:$L$1005,0)))</f>
        <v/>
      </c>
      <c r="C44" s="6">
        <f>IF($A44="","",INDEX('المواعيد'!$C$6:$C$1005,MATCH($A44,'المواعيد'!$L$6:$L$1005,0))&amp;"")</f>
        <v/>
      </c>
      <c r="D44" s="6">
        <f>IF($A44="","",INDEX('المواعيد'!$H$6:$H$1005,MATCH($A44,'المواعيد'!$L$6:$L$1005,0)))</f>
        <v/>
      </c>
      <c r="E44" s="6">
        <f>IF($A44="","",IFERROR(INDEX('المرضى'!$C$6:$C$205,MATCH(C44,'المرضى'!$A$6:$A$205,0))&amp;"",""))</f>
        <v/>
      </c>
      <c r="F44" s="6">
        <f>IF($A44="","",INDEX('المواعيد'!$D$6:$D$1005,MATCH($A44,'المواعيد'!$L$6:$L$1005,0))&amp;"")</f>
        <v/>
      </c>
      <c r="G44" s="18">
        <f>IF($A44="","",INDEX('المواعيد'!$I$6:$I$1005,MATCH($A44,'المواعيد'!$L$6:$L$1005,0)))</f>
        <v/>
      </c>
      <c r="H44" s="18">
        <f>IF($A44="","",INDEX('المواعيد'!$E$6:$E$1005,MATCH($A44,'المواعيد'!$L$6:$L$1005,0)))</f>
        <v/>
      </c>
      <c r="I44" s="6">
        <f>IF($A44="","",IF(INDEX('المواعيد'!$F$6:$F$1005,MATCH($A44,'المواعيد'!$L$6:$L$1005,0))&amp;""="","محجوز",INDEX('المواعيد'!$F$6:$F$1005,MATCH($A44,'المواعيد'!$L$6:$L$1005,0))&amp;""))</f>
        <v/>
      </c>
    </row>
    <row r="45">
      <c r="A45" s="6">
        <f>IF(39&lt;=$B$4,39,"")</f>
        <v/>
      </c>
      <c r="B45" s="23">
        <f>IF($A45="","",INDEX('المواعيد'!$B$6:$B$1005,MATCH($A45,'المواعيد'!$L$6:$L$1005,0)))</f>
        <v/>
      </c>
      <c r="C45" s="6">
        <f>IF($A45="","",INDEX('المواعيد'!$C$6:$C$1005,MATCH($A45,'المواعيد'!$L$6:$L$1005,0))&amp;"")</f>
        <v/>
      </c>
      <c r="D45" s="6">
        <f>IF($A45="","",INDEX('المواعيد'!$H$6:$H$1005,MATCH($A45,'المواعيد'!$L$6:$L$1005,0)))</f>
        <v/>
      </c>
      <c r="E45" s="6">
        <f>IF($A45="","",IFERROR(INDEX('المرضى'!$C$6:$C$205,MATCH(C45,'المرضى'!$A$6:$A$205,0))&amp;"",""))</f>
        <v/>
      </c>
      <c r="F45" s="6">
        <f>IF($A45="","",INDEX('المواعيد'!$D$6:$D$1005,MATCH($A45,'المواعيد'!$L$6:$L$1005,0))&amp;"")</f>
        <v/>
      </c>
      <c r="G45" s="18">
        <f>IF($A45="","",INDEX('المواعيد'!$I$6:$I$1005,MATCH($A45,'المواعيد'!$L$6:$L$1005,0)))</f>
        <v/>
      </c>
      <c r="H45" s="18">
        <f>IF($A45="","",INDEX('المواعيد'!$E$6:$E$1005,MATCH($A45,'المواعيد'!$L$6:$L$1005,0)))</f>
        <v/>
      </c>
      <c r="I45" s="6">
        <f>IF($A45="","",IF(INDEX('المواعيد'!$F$6:$F$1005,MATCH($A45,'المواعيد'!$L$6:$L$1005,0))&amp;""="","محجوز",INDEX('المواعيد'!$F$6:$F$1005,MATCH($A45,'المواعيد'!$L$6:$L$1005,0))&amp;""))</f>
        <v/>
      </c>
    </row>
    <row r="46">
      <c r="A46" s="6">
        <f>IF(40&lt;=$B$4,40,"")</f>
        <v/>
      </c>
      <c r="B46" s="23">
        <f>IF($A46="","",INDEX('المواعيد'!$B$6:$B$1005,MATCH($A46,'المواعيد'!$L$6:$L$1005,0)))</f>
        <v/>
      </c>
      <c r="C46" s="6">
        <f>IF($A46="","",INDEX('المواعيد'!$C$6:$C$1005,MATCH($A46,'المواعيد'!$L$6:$L$1005,0))&amp;"")</f>
        <v/>
      </c>
      <c r="D46" s="6">
        <f>IF($A46="","",INDEX('المواعيد'!$H$6:$H$1005,MATCH($A46,'المواعيد'!$L$6:$L$1005,0)))</f>
        <v/>
      </c>
      <c r="E46" s="6">
        <f>IF($A46="","",IFERROR(INDEX('المرضى'!$C$6:$C$205,MATCH(C46,'المرضى'!$A$6:$A$205,0))&amp;"",""))</f>
        <v/>
      </c>
      <c r="F46" s="6">
        <f>IF($A46="","",INDEX('المواعيد'!$D$6:$D$1005,MATCH($A46,'المواعيد'!$L$6:$L$1005,0))&amp;"")</f>
        <v/>
      </c>
      <c r="G46" s="18">
        <f>IF($A46="","",INDEX('المواعيد'!$I$6:$I$1005,MATCH($A46,'المواعيد'!$L$6:$L$1005,0)))</f>
        <v/>
      </c>
      <c r="H46" s="18">
        <f>IF($A46="","",INDEX('المواعيد'!$E$6:$E$1005,MATCH($A46,'المواعيد'!$L$6:$L$1005,0)))</f>
        <v/>
      </c>
      <c r="I46" s="6">
        <f>IF($A46="","",IF(INDEX('المواعيد'!$F$6:$F$1005,MATCH($A46,'المواعيد'!$L$6:$L$1005,0))&amp;""="","محجوز",INDEX('المواعيد'!$F$6:$F$1005,MATCH($A46,'المواعيد'!$L$6:$L$1005,0))&amp;""))</f>
        <v/>
      </c>
    </row>
    <row r="47">
      <c r="A47" s="6">
        <f>IF(41&lt;=$B$4,41,"")</f>
        <v/>
      </c>
      <c r="B47" s="23">
        <f>IF($A47="","",INDEX('المواعيد'!$B$6:$B$1005,MATCH($A47,'المواعيد'!$L$6:$L$1005,0)))</f>
        <v/>
      </c>
      <c r="C47" s="6">
        <f>IF($A47="","",INDEX('المواعيد'!$C$6:$C$1005,MATCH($A47,'المواعيد'!$L$6:$L$1005,0))&amp;"")</f>
        <v/>
      </c>
      <c r="D47" s="6">
        <f>IF($A47="","",INDEX('المواعيد'!$H$6:$H$1005,MATCH($A47,'المواعيد'!$L$6:$L$1005,0)))</f>
        <v/>
      </c>
      <c r="E47" s="6">
        <f>IF($A47="","",IFERROR(INDEX('المرضى'!$C$6:$C$205,MATCH(C47,'المرضى'!$A$6:$A$205,0))&amp;"",""))</f>
        <v/>
      </c>
      <c r="F47" s="6">
        <f>IF($A47="","",INDEX('المواعيد'!$D$6:$D$1005,MATCH($A47,'المواعيد'!$L$6:$L$1005,0))&amp;"")</f>
        <v/>
      </c>
      <c r="G47" s="18">
        <f>IF($A47="","",INDEX('المواعيد'!$I$6:$I$1005,MATCH($A47,'المواعيد'!$L$6:$L$1005,0)))</f>
        <v/>
      </c>
      <c r="H47" s="18">
        <f>IF($A47="","",INDEX('المواعيد'!$E$6:$E$1005,MATCH($A47,'المواعيد'!$L$6:$L$1005,0)))</f>
        <v/>
      </c>
      <c r="I47" s="6">
        <f>IF($A47="","",IF(INDEX('المواعيد'!$F$6:$F$1005,MATCH($A47,'المواعيد'!$L$6:$L$1005,0))&amp;""="","محجوز",INDEX('المواعيد'!$F$6:$F$1005,MATCH($A47,'المواعيد'!$L$6:$L$1005,0))&amp;""))</f>
        <v/>
      </c>
    </row>
    <row r="48">
      <c r="A48" s="6">
        <f>IF(42&lt;=$B$4,42,"")</f>
        <v/>
      </c>
      <c r="B48" s="23">
        <f>IF($A48="","",INDEX('المواعيد'!$B$6:$B$1005,MATCH($A48,'المواعيد'!$L$6:$L$1005,0)))</f>
        <v/>
      </c>
      <c r="C48" s="6">
        <f>IF($A48="","",INDEX('المواعيد'!$C$6:$C$1005,MATCH($A48,'المواعيد'!$L$6:$L$1005,0))&amp;"")</f>
        <v/>
      </c>
      <c r="D48" s="6">
        <f>IF($A48="","",INDEX('المواعيد'!$H$6:$H$1005,MATCH($A48,'المواعيد'!$L$6:$L$1005,0)))</f>
        <v/>
      </c>
      <c r="E48" s="6">
        <f>IF($A48="","",IFERROR(INDEX('المرضى'!$C$6:$C$205,MATCH(C48,'المرضى'!$A$6:$A$205,0))&amp;"",""))</f>
        <v/>
      </c>
      <c r="F48" s="6">
        <f>IF($A48="","",INDEX('المواعيد'!$D$6:$D$1005,MATCH($A48,'المواعيد'!$L$6:$L$1005,0))&amp;"")</f>
        <v/>
      </c>
      <c r="G48" s="18">
        <f>IF($A48="","",INDEX('المواعيد'!$I$6:$I$1005,MATCH($A48,'المواعيد'!$L$6:$L$1005,0)))</f>
        <v/>
      </c>
      <c r="H48" s="18">
        <f>IF($A48="","",INDEX('المواعيد'!$E$6:$E$1005,MATCH($A48,'المواعيد'!$L$6:$L$1005,0)))</f>
        <v/>
      </c>
      <c r="I48" s="6">
        <f>IF($A48="","",IF(INDEX('المواعيد'!$F$6:$F$1005,MATCH($A48,'المواعيد'!$L$6:$L$1005,0))&amp;""="","محجوز",INDEX('المواعيد'!$F$6:$F$1005,MATCH($A48,'المواعيد'!$L$6:$L$1005,0))&amp;""))</f>
        <v/>
      </c>
    </row>
    <row r="49">
      <c r="A49" s="6">
        <f>IF(43&lt;=$B$4,43,"")</f>
        <v/>
      </c>
      <c r="B49" s="23">
        <f>IF($A49="","",INDEX('المواعيد'!$B$6:$B$1005,MATCH($A49,'المواعيد'!$L$6:$L$1005,0)))</f>
        <v/>
      </c>
      <c r="C49" s="6">
        <f>IF($A49="","",INDEX('المواعيد'!$C$6:$C$1005,MATCH($A49,'المواعيد'!$L$6:$L$1005,0))&amp;"")</f>
        <v/>
      </c>
      <c r="D49" s="6">
        <f>IF($A49="","",INDEX('المواعيد'!$H$6:$H$1005,MATCH($A49,'المواعيد'!$L$6:$L$1005,0)))</f>
        <v/>
      </c>
      <c r="E49" s="6">
        <f>IF($A49="","",IFERROR(INDEX('المرضى'!$C$6:$C$205,MATCH(C49,'المرضى'!$A$6:$A$205,0))&amp;"",""))</f>
        <v/>
      </c>
      <c r="F49" s="6">
        <f>IF($A49="","",INDEX('المواعيد'!$D$6:$D$1005,MATCH($A49,'المواعيد'!$L$6:$L$1005,0))&amp;"")</f>
        <v/>
      </c>
      <c r="G49" s="18">
        <f>IF($A49="","",INDEX('المواعيد'!$I$6:$I$1005,MATCH($A49,'المواعيد'!$L$6:$L$1005,0)))</f>
        <v/>
      </c>
      <c r="H49" s="18">
        <f>IF($A49="","",INDEX('المواعيد'!$E$6:$E$1005,MATCH($A49,'المواعيد'!$L$6:$L$1005,0)))</f>
        <v/>
      </c>
      <c r="I49" s="6">
        <f>IF($A49="","",IF(INDEX('المواعيد'!$F$6:$F$1005,MATCH($A49,'المواعيد'!$L$6:$L$1005,0))&amp;""="","محجوز",INDEX('المواعيد'!$F$6:$F$1005,MATCH($A49,'المواعيد'!$L$6:$L$1005,0))&amp;""))</f>
        <v/>
      </c>
    </row>
    <row r="50">
      <c r="A50" s="6">
        <f>IF(44&lt;=$B$4,44,"")</f>
        <v/>
      </c>
      <c r="B50" s="23">
        <f>IF($A50="","",INDEX('المواعيد'!$B$6:$B$1005,MATCH($A50,'المواعيد'!$L$6:$L$1005,0)))</f>
        <v/>
      </c>
      <c r="C50" s="6">
        <f>IF($A50="","",INDEX('المواعيد'!$C$6:$C$1005,MATCH($A50,'المواعيد'!$L$6:$L$1005,0))&amp;"")</f>
        <v/>
      </c>
      <c r="D50" s="6">
        <f>IF($A50="","",INDEX('المواعيد'!$H$6:$H$1005,MATCH($A50,'المواعيد'!$L$6:$L$1005,0)))</f>
        <v/>
      </c>
      <c r="E50" s="6">
        <f>IF($A50="","",IFERROR(INDEX('المرضى'!$C$6:$C$205,MATCH(C50,'المرضى'!$A$6:$A$205,0))&amp;"",""))</f>
        <v/>
      </c>
      <c r="F50" s="6">
        <f>IF($A50="","",INDEX('المواعيد'!$D$6:$D$1005,MATCH($A50,'المواعيد'!$L$6:$L$1005,0))&amp;"")</f>
        <v/>
      </c>
      <c r="G50" s="18">
        <f>IF($A50="","",INDEX('المواعيد'!$I$6:$I$1005,MATCH($A50,'المواعيد'!$L$6:$L$1005,0)))</f>
        <v/>
      </c>
      <c r="H50" s="18">
        <f>IF($A50="","",INDEX('المواعيد'!$E$6:$E$1005,MATCH($A50,'المواعيد'!$L$6:$L$1005,0)))</f>
        <v/>
      </c>
      <c r="I50" s="6">
        <f>IF($A50="","",IF(INDEX('المواعيد'!$F$6:$F$1005,MATCH($A50,'المواعيد'!$L$6:$L$1005,0))&amp;""="","محجوز",INDEX('المواعيد'!$F$6:$F$1005,MATCH($A50,'المواعيد'!$L$6:$L$1005,0))&amp;""))</f>
        <v/>
      </c>
    </row>
    <row r="51">
      <c r="A51" s="6">
        <f>IF(45&lt;=$B$4,45,"")</f>
        <v/>
      </c>
      <c r="B51" s="23">
        <f>IF($A51="","",INDEX('المواعيد'!$B$6:$B$1005,MATCH($A51,'المواعيد'!$L$6:$L$1005,0)))</f>
        <v/>
      </c>
      <c r="C51" s="6">
        <f>IF($A51="","",INDEX('المواعيد'!$C$6:$C$1005,MATCH($A51,'المواعيد'!$L$6:$L$1005,0))&amp;"")</f>
        <v/>
      </c>
      <c r="D51" s="6">
        <f>IF($A51="","",INDEX('المواعيد'!$H$6:$H$1005,MATCH($A51,'المواعيد'!$L$6:$L$1005,0)))</f>
        <v/>
      </c>
      <c r="E51" s="6">
        <f>IF($A51="","",IFERROR(INDEX('المرضى'!$C$6:$C$205,MATCH(C51,'المرضى'!$A$6:$A$205,0))&amp;"",""))</f>
        <v/>
      </c>
      <c r="F51" s="6">
        <f>IF($A51="","",INDEX('المواعيد'!$D$6:$D$1005,MATCH($A51,'المواعيد'!$L$6:$L$1005,0))&amp;"")</f>
        <v/>
      </c>
      <c r="G51" s="18">
        <f>IF($A51="","",INDEX('المواعيد'!$I$6:$I$1005,MATCH($A51,'المواعيد'!$L$6:$L$1005,0)))</f>
        <v/>
      </c>
      <c r="H51" s="18">
        <f>IF($A51="","",INDEX('المواعيد'!$E$6:$E$1005,MATCH($A51,'المواعيد'!$L$6:$L$1005,0)))</f>
        <v/>
      </c>
      <c r="I51" s="6">
        <f>IF($A51="","",IF(INDEX('المواعيد'!$F$6:$F$1005,MATCH($A51,'المواعيد'!$L$6:$L$1005,0))&amp;""="","محجوز",INDEX('المواعيد'!$F$6:$F$1005,MATCH($A51,'المواعيد'!$L$6:$L$1005,0))&amp;""))</f>
        <v/>
      </c>
    </row>
    <row r="52">
      <c r="A52" s="6">
        <f>IF(46&lt;=$B$4,46,"")</f>
        <v/>
      </c>
      <c r="B52" s="23">
        <f>IF($A52="","",INDEX('المواعيد'!$B$6:$B$1005,MATCH($A52,'المواعيد'!$L$6:$L$1005,0)))</f>
        <v/>
      </c>
      <c r="C52" s="6">
        <f>IF($A52="","",INDEX('المواعيد'!$C$6:$C$1005,MATCH($A52,'المواعيد'!$L$6:$L$1005,0))&amp;"")</f>
        <v/>
      </c>
      <c r="D52" s="6">
        <f>IF($A52="","",INDEX('المواعيد'!$H$6:$H$1005,MATCH($A52,'المواعيد'!$L$6:$L$1005,0)))</f>
        <v/>
      </c>
      <c r="E52" s="6">
        <f>IF($A52="","",IFERROR(INDEX('المرضى'!$C$6:$C$205,MATCH(C52,'المرضى'!$A$6:$A$205,0))&amp;"",""))</f>
        <v/>
      </c>
      <c r="F52" s="6">
        <f>IF($A52="","",INDEX('المواعيد'!$D$6:$D$1005,MATCH($A52,'المواعيد'!$L$6:$L$1005,0))&amp;"")</f>
        <v/>
      </c>
      <c r="G52" s="18">
        <f>IF($A52="","",INDEX('المواعيد'!$I$6:$I$1005,MATCH($A52,'المواعيد'!$L$6:$L$1005,0)))</f>
        <v/>
      </c>
      <c r="H52" s="18">
        <f>IF($A52="","",INDEX('المواعيد'!$E$6:$E$1005,MATCH($A52,'المواعيد'!$L$6:$L$1005,0)))</f>
        <v/>
      </c>
      <c r="I52" s="6">
        <f>IF($A52="","",IF(INDEX('المواعيد'!$F$6:$F$1005,MATCH($A52,'المواعيد'!$L$6:$L$1005,0))&amp;""="","محجوز",INDEX('المواعيد'!$F$6:$F$1005,MATCH($A52,'المواعيد'!$L$6:$L$1005,0))&amp;""))</f>
        <v/>
      </c>
    </row>
    <row r="53">
      <c r="A53" s="6">
        <f>IF(47&lt;=$B$4,47,"")</f>
        <v/>
      </c>
      <c r="B53" s="23">
        <f>IF($A53="","",INDEX('المواعيد'!$B$6:$B$1005,MATCH($A53,'المواعيد'!$L$6:$L$1005,0)))</f>
        <v/>
      </c>
      <c r="C53" s="6">
        <f>IF($A53="","",INDEX('المواعيد'!$C$6:$C$1005,MATCH($A53,'المواعيد'!$L$6:$L$1005,0))&amp;"")</f>
        <v/>
      </c>
      <c r="D53" s="6">
        <f>IF($A53="","",INDEX('المواعيد'!$H$6:$H$1005,MATCH($A53,'المواعيد'!$L$6:$L$1005,0)))</f>
        <v/>
      </c>
      <c r="E53" s="6">
        <f>IF($A53="","",IFERROR(INDEX('المرضى'!$C$6:$C$205,MATCH(C53,'المرضى'!$A$6:$A$205,0))&amp;"",""))</f>
        <v/>
      </c>
      <c r="F53" s="6">
        <f>IF($A53="","",INDEX('المواعيد'!$D$6:$D$1005,MATCH($A53,'المواعيد'!$L$6:$L$1005,0))&amp;"")</f>
        <v/>
      </c>
      <c r="G53" s="18">
        <f>IF($A53="","",INDEX('المواعيد'!$I$6:$I$1005,MATCH($A53,'المواعيد'!$L$6:$L$1005,0)))</f>
        <v/>
      </c>
      <c r="H53" s="18">
        <f>IF($A53="","",INDEX('المواعيد'!$E$6:$E$1005,MATCH($A53,'المواعيد'!$L$6:$L$1005,0)))</f>
        <v/>
      </c>
      <c r="I53" s="6">
        <f>IF($A53="","",IF(INDEX('المواعيد'!$F$6:$F$1005,MATCH($A53,'المواعيد'!$L$6:$L$1005,0))&amp;""="","محجوز",INDEX('المواعيد'!$F$6:$F$1005,MATCH($A53,'المواعيد'!$L$6:$L$1005,0))&amp;""))</f>
        <v/>
      </c>
    </row>
    <row r="54">
      <c r="A54" s="6">
        <f>IF(48&lt;=$B$4,48,"")</f>
        <v/>
      </c>
      <c r="B54" s="23">
        <f>IF($A54="","",INDEX('المواعيد'!$B$6:$B$1005,MATCH($A54,'المواعيد'!$L$6:$L$1005,0)))</f>
        <v/>
      </c>
      <c r="C54" s="6">
        <f>IF($A54="","",INDEX('المواعيد'!$C$6:$C$1005,MATCH($A54,'المواعيد'!$L$6:$L$1005,0))&amp;"")</f>
        <v/>
      </c>
      <c r="D54" s="6">
        <f>IF($A54="","",INDEX('المواعيد'!$H$6:$H$1005,MATCH($A54,'المواعيد'!$L$6:$L$1005,0)))</f>
        <v/>
      </c>
      <c r="E54" s="6">
        <f>IF($A54="","",IFERROR(INDEX('المرضى'!$C$6:$C$205,MATCH(C54,'المرضى'!$A$6:$A$205,0))&amp;"",""))</f>
        <v/>
      </c>
      <c r="F54" s="6">
        <f>IF($A54="","",INDEX('المواعيد'!$D$6:$D$1005,MATCH($A54,'المواعيد'!$L$6:$L$1005,0))&amp;"")</f>
        <v/>
      </c>
      <c r="G54" s="18">
        <f>IF($A54="","",INDEX('المواعيد'!$I$6:$I$1005,MATCH($A54,'المواعيد'!$L$6:$L$1005,0)))</f>
        <v/>
      </c>
      <c r="H54" s="18">
        <f>IF($A54="","",INDEX('المواعيد'!$E$6:$E$1005,MATCH($A54,'المواعيد'!$L$6:$L$1005,0)))</f>
        <v/>
      </c>
      <c r="I54" s="6">
        <f>IF($A54="","",IF(INDEX('المواعيد'!$F$6:$F$1005,MATCH($A54,'المواعيد'!$L$6:$L$1005,0))&amp;""="","محجوز",INDEX('المواعيد'!$F$6:$F$1005,MATCH($A54,'المواعيد'!$L$6:$L$1005,0))&amp;""))</f>
        <v/>
      </c>
    </row>
    <row r="55">
      <c r="A55" s="6">
        <f>IF(49&lt;=$B$4,49,"")</f>
        <v/>
      </c>
      <c r="B55" s="23">
        <f>IF($A55="","",INDEX('المواعيد'!$B$6:$B$1005,MATCH($A55,'المواعيد'!$L$6:$L$1005,0)))</f>
        <v/>
      </c>
      <c r="C55" s="6">
        <f>IF($A55="","",INDEX('المواعيد'!$C$6:$C$1005,MATCH($A55,'المواعيد'!$L$6:$L$1005,0))&amp;"")</f>
        <v/>
      </c>
      <c r="D55" s="6">
        <f>IF($A55="","",INDEX('المواعيد'!$H$6:$H$1005,MATCH($A55,'المواعيد'!$L$6:$L$1005,0)))</f>
        <v/>
      </c>
      <c r="E55" s="6">
        <f>IF($A55="","",IFERROR(INDEX('المرضى'!$C$6:$C$205,MATCH(C55,'المرضى'!$A$6:$A$205,0))&amp;"",""))</f>
        <v/>
      </c>
      <c r="F55" s="6">
        <f>IF($A55="","",INDEX('المواعيد'!$D$6:$D$1005,MATCH($A55,'المواعيد'!$L$6:$L$1005,0))&amp;"")</f>
        <v/>
      </c>
      <c r="G55" s="18">
        <f>IF($A55="","",INDEX('المواعيد'!$I$6:$I$1005,MATCH($A55,'المواعيد'!$L$6:$L$1005,0)))</f>
        <v/>
      </c>
      <c r="H55" s="18">
        <f>IF($A55="","",INDEX('المواعيد'!$E$6:$E$1005,MATCH($A55,'المواعيد'!$L$6:$L$1005,0)))</f>
        <v/>
      </c>
      <c r="I55" s="6">
        <f>IF($A55="","",IF(INDEX('المواعيد'!$F$6:$F$1005,MATCH($A55,'المواعيد'!$L$6:$L$1005,0))&amp;""="","محجوز",INDEX('المواعيد'!$F$6:$F$1005,MATCH($A55,'المواعيد'!$L$6:$L$1005,0))&amp;""))</f>
        <v/>
      </c>
    </row>
    <row r="56">
      <c r="A56" s="6">
        <f>IF(50&lt;=$B$4,50,"")</f>
        <v/>
      </c>
      <c r="B56" s="23">
        <f>IF($A56="","",INDEX('المواعيد'!$B$6:$B$1005,MATCH($A56,'المواعيد'!$L$6:$L$1005,0)))</f>
        <v/>
      </c>
      <c r="C56" s="6">
        <f>IF($A56="","",INDEX('المواعيد'!$C$6:$C$1005,MATCH($A56,'المواعيد'!$L$6:$L$1005,0))&amp;"")</f>
        <v/>
      </c>
      <c r="D56" s="6">
        <f>IF($A56="","",INDEX('المواعيد'!$H$6:$H$1005,MATCH($A56,'المواعيد'!$L$6:$L$1005,0)))</f>
        <v/>
      </c>
      <c r="E56" s="6">
        <f>IF($A56="","",IFERROR(INDEX('المرضى'!$C$6:$C$205,MATCH(C56,'المرضى'!$A$6:$A$205,0))&amp;"",""))</f>
        <v/>
      </c>
      <c r="F56" s="6">
        <f>IF($A56="","",INDEX('المواعيد'!$D$6:$D$1005,MATCH($A56,'المواعيد'!$L$6:$L$1005,0))&amp;"")</f>
        <v/>
      </c>
      <c r="G56" s="18">
        <f>IF($A56="","",INDEX('المواعيد'!$I$6:$I$1005,MATCH($A56,'المواعيد'!$L$6:$L$1005,0)))</f>
        <v/>
      </c>
      <c r="H56" s="18">
        <f>IF($A56="","",INDEX('المواعيد'!$E$6:$E$1005,MATCH($A56,'المواعيد'!$L$6:$L$1005,0)))</f>
        <v/>
      </c>
      <c r="I56" s="6">
        <f>IF($A56="","",IF(INDEX('المواعيد'!$F$6:$F$1005,MATCH($A56,'المواعيد'!$L$6:$L$1005,0))&amp;""="","محجوز",INDEX('المواعيد'!$F$6:$F$1005,MATCH($A56,'المواعيد'!$L$6:$L$1005,0))&amp;""))</f>
        <v/>
      </c>
    </row>
  </sheetData>
  <mergeCells count="2">
    <mergeCell ref="A1:I1"/>
    <mergeCell ref="A2:I2"/>
  </mergeCells>
  <conditionalFormatting sqref="A7:I56">
    <cfRule type="expression" priority="1" dxfId="0">
      <formula>$I7="لم يحضر"</formula>
    </cfRule>
    <cfRule type="expression" priority="2" dxfId="1">
      <formula>$I7="ملغي"</formula>
    </cfRule>
  </conditionalFormatting>
  <conditionalFormatting sqref="I7:I56">
    <cfRule type="expression" priority="3" dxfId="2">
      <formula>$I7="حضر"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H57"/>
  <sheetViews>
    <sheetView showGridLines="1" rightToLeft="1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2" customWidth="1" min="3" max="3"/>
    <col width="15" customWidth="1" min="4" max="4"/>
    <col width="15" customWidth="1" min="5" max="5"/>
    <col width="12" customWidth="1" min="6" max="6"/>
    <col width="14" customWidth="1" min="7" max="7"/>
    <col width="14" customWidth="1" min="8" max="8"/>
  </cols>
  <sheetData>
    <row r="1" ht="26" customHeight="1">
      <c r="A1" s="10" t="inlineStr">
        <is>
          <t>شيت مواعيد العيادة · قالب مجاني من Softwiro</t>
        </is>
      </c>
    </row>
    <row r="2">
      <c r="A2" s="11" t="inlineStr">
        <is>
          <t>تتيح صحتي للمريض البحث عن المواعيد بالتخصص والموقع والحجز دون اتصال هاتفي، بدل أن تدوّنها أنت ← اضغط هنا</t>
        </is>
      </c>
    </row>
    <row r="4">
      <c r="A4" s="12" t="inlineStr">
        <is>
          <t>متأخرون عن المتابعة</t>
        </is>
      </c>
      <c r="B4" s="22">
        <f>COUNTIF('المرضى'!$K$6:$K$205,"متأخر عن المتابعة")</f>
        <v/>
      </c>
    </row>
    <row r="5">
      <c r="A5" s="12" t="inlineStr">
        <is>
          <t>متابعات قادمة</t>
        </is>
      </c>
      <c r="B5" s="17">
        <f>COUNTIF('المرضى'!$K$6:$K$205,"قادمة")</f>
        <v/>
      </c>
    </row>
    <row r="7" ht="32" customHeight="1">
      <c r="A7" s="14" t="inlineStr">
        <is>
          <t>م</t>
        </is>
      </c>
      <c r="B7" s="14" t="inlineStr">
        <is>
          <t>الكود</t>
        </is>
      </c>
      <c r="C7" s="14" t="inlineStr">
        <is>
          <t>المريض</t>
        </is>
      </c>
      <c r="D7" s="14" t="inlineStr">
        <is>
          <t>الجوال</t>
        </is>
      </c>
      <c r="E7" s="14" t="inlineStr">
        <is>
          <t>موعد المتابعة</t>
        </is>
      </c>
      <c r="F7" s="14" t="inlineStr">
        <is>
          <t>أيام التأخير</t>
        </is>
      </c>
      <c r="G7" s="14" t="inlineStr">
        <is>
          <t>آخر زيارة</t>
        </is>
      </c>
      <c r="H7" s="14" t="inlineStr">
        <is>
          <t>المتبقي</t>
        </is>
      </c>
    </row>
    <row r="8">
      <c r="A8" s="6">
        <f>IF(1&lt;=$B$4,1,"")</f>
        <v/>
      </c>
      <c r="B8" s="6">
        <f>IF($A8="","",INDEX('المرضى'!$A$6:$A$205,MATCH($A8,'المرضى'!$L$6:$L$205,0))&amp;"")</f>
        <v/>
      </c>
      <c r="C8" s="6">
        <f>IF($A8="","",INDEX('المرضى'!$B$6:$B$205,MATCH($A8,'المرضى'!$L$6:$L$205,0))&amp;"")</f>
        <v/>
      </c>
      <c r="D8" s="6">
        <f>IF($A8="","",INDEX('المرضى'!$C$6:$C$205,MATCH($A8,'المرضى'!$L$6:$L$205,0))&amp;"")</f>
        <v/>
      </c>
      <c r="E8" s="19">
        <f>IF($A8="","",INDEX('المرضى'!$J$6:$J$205,MATCH($A8,'المرضى'!$L$6:$L$205,0)))</f>
        <v/>
      </c>
      <c r="F8" s="17">
        <f>IF($A8="","",'الإعدادات'!$B$4-E8)</f>
        <v/>
      </c>
      <c r="G8" s="19">
        <f>IF($A8="","",INDEX('المرضى'!$I$6:$I$205,MATCH($A8,'المرضى'!$L$6:$L$205,0)))</f>
        <v/>
      </c>
      <c r="H8" s="18">
        <f>IF($A8="","",INDEX('المرضى'!$H$6:$H$205,MATCH($A8,'المرضى'!$L$6:$L$205,0)))</f>
        <v/>
      </c>
    </row>
    <row r="9">
      <c r="A9" s="6">
        <f>IF(2&lt;=$B$4,2,"")</f>
        <v/>
      </c>
      <c r="B9" s="6">
        <f>IF($A9="","",INDEX('المرضى'!$A$6:$A$205,MATCH($A9,'المرضى'!$L$6:$L$205,0))&amp;"")</f>
        <v/>
      </c>
      <c r="C9" s="6">
        <f>IF($A9="","",INDEX('المرضى'!$B$6:$B$205,MATCH($A9,'المرضى'!$L$6:$L$205,0))&amp;"")</f>
        <v/>
      </c>
      <c r="D9" s="6">
        <f>IF($A9="","",INDEX('المرضى'!$C$6:$C$205,MATCH($A9,'المرضى'!$L$6:$L$205,0))&amp;"")</f>
        <v/>
      </c>
      <c r="E9" s="19">
        <f>IF($A9="","",INDEX('المرضى'!$J$6:$J$205,MATCH($A9,'المرضى'!$L$6:$L$205,0)))</f>
        <v/>
      </c>
      <c r="F9" s="17">
        <f>IF($A9="","",'الإعدادات'!$B$4-E9)</f>
        <v/>
      </c>
      <c r="G9" s="19">
        <f>IF($A9="","",INDEX('المرضى'!$I$6:$I$205,MATCH($A9,'المرضى'!$L$6:$L$205,0)))</f>
        <v/>
      </c>
      <c r="H9" s="18">
        <f>IF($A9="","",INDEX('المرضى'!$H$6:$H$205,MATCH($A9,'المرضى'!$L$6:$L$205,0)))</f>
        <v/>
      </c>
    </row>
    <row r="10">
      <c r="A10" s="6">
        <f>IF(3&lt;=$B$4,3,"")</f>
        <v/>
      </c>
      <c r="B10" s="6">
        <f>IF($A10="","",INDEX('المرضى'!$A$6:$A$205,MATCH($A10,'المرضى'!$L$6:$L$205,0))&amp;"")</f>
        <v/>
      </c>
      <c r="C10" s="6">
        <f>IF($A10="","",INDEX('المرضى'!$B$6:$B$205,MATCH($A10,'المرضى'!$L$6:$L$205,0))&amp;"")</f>
        <v/>
      </c>
      <c r="D10" s="6">
        <f>IF($A10="","",INDEX('المرضى'!$C$6:$C$205,MATCH($A10,'المرضى'!$L$6:$L$205,0))&amp;"")</f>
        <v/>
      </c>
      <c r="E10" s="19">
        <f>IF($A10="","",INDEX('المرضى'!$J$6:$J$205,MATCH($A10,'المرضى'!$L$6:$L$205,0)))</f>
        <v/>
      </c>
      <c r="F10" s="17">
        <f>IF($A10="","",'الإعدادات'!$B$4-E10)</f>
        <v/>
      </c>
      <c r="G10" s="19">
        <f>IF($A10="","",INDEX('المرضى'!$I$6:$I$205,MATCH($A10,'المرضى'!$L$6:$L$205,0)))</f>
        <v/>
      </c>
      <c r="H10" s="18">
        <f>IF($A10="","",INDEX('المرضى'!$H$6:$H$205,MATCH($A10,'المرضى'!$L$6:$L$205,0)))</f>
        <v/>
      </c>
    </row>
    <row r="11">
      <c r="A11" s="6">
        <f>IF(4&lt;=$B$4,4,"")</f>
        <v/>
      </c>
      <c r="B11" s="6">
        <f>IF($A11="","",INDEX('المرضى'!$A$6:$A$205,MATCH($A11,'المرضى'!$L$6:$L$205,0))&amp;"")</f>
        <v/>
      </c>
      <c r="C11" s="6">
        <f>IF($A11="","",INDEX('المرضى'!$B$6:$B$205,MATCH($A11,'المرضى'!$L$6:$L$205,0))&amp;"")</f>
        <v/>
      </c>
      <c r="D11" s="6">
        <f>IF($A11="","",INDEX('المرضى'!$C$6:$C$205,MATCH($A11,'المرضى'!$L$6:$L$205,0))&amp;"")</f>
        <v/>
      </c>
      <c r="E11" s="19">
        <f>IF($A11="","",INDEX('المرضى'!$J$6:$J$205,MATCH($A11,'المرضى'!$L$6:$L$205,0)))</f>
        <v/>
      </c>
      <c r="F11" s="17">
        <f>IF($A11="","",'الإعدادات'!$B$4-E11)</f>
        <v/>
      </c>
      <c r="G11" s="19">
        <f>IF($A11="","",INDEX('المرضى'!$I$6:$I$205,MATCH($A11,'المرضى'!$L$6:$L$205,0)))</f>
        <v/>
      </c>
      <c r="H11" s="18">
        <f>IF($A11="","",INDEX('المرضى'!$H$6:$H$205,MATCH($A11,'المرضى'!$L$6:$L$205,0)))</f>
        <v/>
      </c>
    </row>
    <row r="12">
      <c r="A12" s="6">
        <f>IF(5&lt;=$B$4,5,"")</f>
        <v/>
      </c>
      <c r="B12" s="6">
        <f>IF($A12="","",INDEX('المرضى'!$A$6:$A$205,MATCH($A12,'المرضى'!$L$6:$L$205,0))&amp;"")</f>
        <v/>
      </c>
      <c r="C12" s="6">
        <f>IF($A12="","",INDEX('المرضى'!$B$6:$B$205,MATCH($A12,'المرضى'!$L$6:$L$205,0))&amp;"")</f>
        <v/>
      </c>
      <c r="D12" s="6">
        <f>IF($A12="","",INDEX('المرضى'!$C$6:$C$205,MATCH($A12,'المرضى'!$L$6:$L$205,0))&amp;"")</f>
        <v/>
      </c>
      <c r="E12" s="19">
        <f>IF($A12="","",INDEX('المرضى'!$J$6:$J$205,MATCH($A12,'المرضى'!$L$6:$L$205,0)))</f>
        <v/>
      </c>
      <c r="F12" s="17">
        <f>IF($A12="","",'الإعدادات'!$B$4-E12)</f>
        <v/>
      </c>
      <c r="G12" s="19">
        <f>IF($A12="","",INDEX('المرضى'!$I$6:$I$205,MATCH($A12,'المرضى'!$L$6:$L$205,0)))</f>
        <v/>
      </c>
      <c r="H12" s="18">
        <f>IF($A12="","",INDEX('المرضى'!$H$6:$H$205,MATCH($A12,'المرضى'!$L$6:$L$205,0)))</f>
        <v/>
      </c>
    </row>
    <row r="13">
      <c r="A13" s="6">
        <f>IF(6&lt;=$B$4,6,"")</f>
        <v/>
      </c>
      <c r="B13" s="6">
        <f>IF($A13="","",INDEX('المرضى'!$A$6:$A$205,MATCH($A13,'المرضى'!$L$6:$L$205,0))&amp;"")</f>
        <v/>
      </c>
      <c r="C13" s="6">
        <f>IF($A13="","",INDEX('المرضى'!$B$6:$B$205,MATCH($A13,'المرضى'!$L$6:$L$205,0))&amp;"")</f>
        <v/>
      </c>
      <c r="D13" s="6">
        <f>IF($A13="","",INDEX('المرضى'!$C$6:$C$205,MATCH($A13,'المرضى'!$L$6:$L$205,0))&amp;"")</f>
        <v/>
      </c>
      <c r="E13" s="19">
        <f>IF($A13="","",INDEX('المرضى'!$J$6:$J$205,MATCH($A13,'المرضى'!$L$6:$L$205,0)))</f>
        <v/>
      </c>
      <c r="F13" s="17">
        <f>IF($A13="","",'الإعدادات'!$B$4-E13)</f>
        <v/>
      </c>
      <c r="G13" s="19">
        <f>IF($A13="","",INDEX('المرضى'!$I$6:$I$205,MATCH($A13,'المرضى'!$L$6:$L$205,0)))</f>
        <v/>
      </c>
      <c r="H13" s="18">
        <f>IF($A13="","",INDEX('المرضى'!$H$6:$H$205,MATCH($A13,'المرضى'!$L$6:$L$205,0)))</f>
        <v/>
      </c>
    </row>
    <row r="14">
      <c r="A14" s="6">
        <f>IF(7&lt;=$B$4,7,"")</f>
        <v/>
      </c>
      <c r="B14" s="6">
        <f>IF($A14="","",INDEX('المرضى'!$A$6:$A$205,MATCH($A14,'المرضى'!$L$6:$L$205,0))&amp;"")</f>
        <v/>
      </c>
      <c r="C14" s="6">
        <f>IF($A14="","",INDEX('المرضى'!$B$6:$B$205,MATCH($A14,'المرضى'!$L$6:$L$205,0))&amp;"")</f>
        <v/>
      </c>
      <c r="D14" s="6">
        <f>IF($A14="","",INDEX('المرضى'!$C$6:$C$205,MATCH($A14,'المرضى'!$L$6:$L$205,0))&amp;"")</f>
        <v/>
      </c>
      <c r="E14" s="19">
        <f>IF($A14="","",INDEX('المرضى'!$J$6:$J$205,MATCH($A14,'المرضى'!$L$6:$L$205,0)))</f>
        <v/>
      </c>
      <c r="F14" s="17">
        <f>IF($A14="","",'الإعدادات'!$B$4-E14)</f>
        <v/>
      </c>
      <c r="G14" s="19">
        <f>IF($A14="","",INDEX('المرضى'!$I$6:$I$205,MATCH($A14,'المرضى'!$L$6:$L$205,0)))</f>
        <v/>
      </c>
      <c r="H14" s="18">
        <f>IF($A14="","",INDEX('المرضى'!$H$6:$H$205,MATCH($A14,'المرضى'!$L$6:$L$205,0)))</f>
        <v/>
      </c>
    </row>
    <row r="15">
      <c r="A15" s="6">
        <f>IF(8&lt;=$B$4,8,"")</f>
        <v/>
      </c>
      <c r="B15" s="6">
        <f>IF($A15="","",INDEX('المرضى'!$A$6:$A$205,MATCH($A15,'المرضى'!$L$6:$L$205,0))&amp;"")</f>
        <v/>
      </c>
      <c r="C15" s="6">
        <f>IF($A15="","",INDEX('المرضى'!$B$6:$B$205,MATCH($A15,'المرضى'!$L$6:$L$205,0))&amp;"")</f>
        <v/>
      </c>
      <c r="D15" s="6">
        <f>IF($A15="","",INDEX('المرضى'!$C$6:$C$205,MATCH($A15,'المرضى'!$L$6:$L$205,0))&amp;"")</f>
        <v/>
      </c>
      <c r="E15" s="19">
        <f>IF($A15="","",INDEX('المرضى'!$J$6:$J$205,MATCH($A15,'المرضى'!$L$6:$L$205,0)))</f>
        <v/>
      </c>
      <c r="F15" s="17">
        <f>IF($A15="","",'الإعدادات'!$B$4-E15)</f>
        <v/>
      </c>
      <c r="G15" s="19">
        <f>IF($A15="","",INDEX('المرضى'!$I$6:$I$205,MATCH($A15,'المرضى'!$L$6:$L$205,0)))</f>
        <v/>
      </c>
      <c r="H15" s="18">
        <f>IF($A15="","",INDEX('المرضى'!$H$6:$H$205,MATCH($A15,'المرضى'!$L$6:$L$205,0)))</f>
        <v/>
      </c>
    </row>
    <row r="16">
      <c r="A16" s="6">
        <f>IF(9&lt;=$B$4,9,"")</f>
        <v/>
      </c>
      <c r="B16" s="6">
        <f>IF($A16="","",INDEX('المرضى'!$A$6:$A$205,MATCH($A16,'المرضى'!$L$6:$L$205,0))&amp;"")</f>
        <v/>
      </c>
      <c r="C16" s="6">
        <f>IF($A16="","",INDEX('المرضى'!$B$6:$B$205,MATCH($A16,'المرضى'!$L$6:$L$205,0))&amp;"")</f>
        <v/>
      </c>
      <c r="D16" s="6">
        <f>IF($A16="","",INDEX('المرضى'!$C$6:$C$205,MATCH($A16,'المرضى'!$L$6:$L$205,0))&amp;"")</f>
        <v/>
      </c>
      <c r="E16" s="19">
        <f>IF($A16="","",INDEX('المرضى'!$J$6:$J$205,MATCH($A16,'المرضى'!$L$6:$L$205,0)))</f>
        <v/>
      </c>
      <c r="F16" s="17">
        <f>IF($A16="","",'الإعدادات'!$B$4-E16)</f>
        <v/>
      </c>
      <c r="G16" s="19">
        <f>IF($A16="","",INDEX('المرضى'!$I$6:$I$205,MATCH($A16,'المرضى'!$L$6:$L$205,0)))</f>
        <v/>
      </c>
      <c r="H16" s="18">
        <f>IF($A16="","",INDEX('المرضى'!$H$6:$H$205,MATCH($A16,'المرضى'!$L$6:$L$205,0)))</f>
        <v/>
      </c>
    </row>
    <row r="17">
      <c r="A17" s="6">
        <f>IF(10&lt;=$B$4,10,"")</f>
        <v/>
      </c>
      <c r="B17" s="6">
        <f>IF($A17="","",INDEX('المرضى'!$A$6:$A$205,MATCH($A17,'المرضى'!$L$6:$L$205,0))&amp;"")</f>
        <v/>
      </c>
      <c r="C17" s="6">
        <f>IF($A17="","",INDEX('المرضى'!$B$6:$B$205,MATCH($A17,'المرضى'!$L$6:$L$205,0))&amp;"")</f>
        <v/>
      </c>
      <c r="D17" s="6">
        <f>IF($A17="","",INDEX('المرضى'!$C$6:$C$205,MATCH($A17,'المرضى'!$L$6:$L$205,0))&amp;"")</f>
        <v/>
      </c>
      <c r="E17" s="19">
        <f>IF($A17="","",INDEX('المرضى'!$J$6:$J$205,MATCH($A17,'المرضى'!$L$6:$L$205,0)))</f>
        <v/>
      </c>
      <c r="F17" s="17">
        <f>IF($A17="","",'الإعدادات'!$B$4-E17)</f>
        <v/>
      </c>
      <c r="G17" s="19">
        <f>IF($A17="","",INDEX('المرضى'!$I$6:$I$205,MATCH($A17,'المرضى'!$L$6:$L$205,0)))</f>
        <v/>
      </c>
      <c r="H17" s="18">
        <f>IF($A17="","",INDEX('المرضى'!$H$6:$H$205,MATCH($A17,'المرضى'!$L$6:$L$205,0)))</f>
        <v/>
      </c>
    </row>
    <row r="18">
      <c r="A18" s="6">
        <f>IF(11&lt;=$B$4,11,"")</f>
        <v/>
      </c>
      <c r="B18" s="6">
        <f>IF($A18="","",INDEX('المرضى'!$A$6:$A$205,MATCH($A18,'المرضى'!$L$6:$L$205,0))&amp;"")</f>
        <v/>
      </c>
      <c r="C18" s="6">
        <f>IF($A18="","",INDEX('المرضى'!$B$6:$B$205,MATCH($A18,'المرضى'!$L$6:$L$205,0))&amp;"")</f>
        <v/>
      </c>
      <c r="D18" s="6">
        <f>IF($A18="","",INDEX('المرضى'!$C$6:$C$205,MATCH($A18,'المرضى'!$L$6:$L$205,0))&amp;"")</f>
        <v/>
      </c>
      <c r="E18" s="19">
        <f>IF($A18="","",INDEX('المرضى'!$J$6:$J$205,MATCH($A18,'المرضى'!$L$6:$L$205,0)))</f>
        <v/>
      </c>
      <c r="F18" s="17">
        <f>IF($A18="","",'الإعدادات'!$B$4-E18)</f>
        <v/>
      </c>
      <c r="G18" s="19">
        <f>IF($A18="","",INDEX('المرضى'!$I$6:$I$205,MATCH($A18,'المرضى'!$L$6:$L$205,0)))</f>
        <v/>
      </c>
      <c r="H18" s="18">
        <f>IF($A18="","",INDEX('المرضى'!$H$6:$H$205,MATCH($A18,'المرضى'!$L$6:$L$205,0)))</f>
        <v/>
      </c>
    </row>
    <row r="19">
      <c r="A19" s="6">
        <f>IF(12&lt;=$B$4,12,"")</f>
        <v/>
      </c>
      <c r="B19" s="6">
        <f>IF($A19="","",INDEX('المرضى'!$A$6:$A$205,MATCH($A19,'المرضى'!$L$6:$L$205,0))&amp;"")</f>
        <v/>
      </c>
      <c r="C19" s="6">
        <f>IF($A19="","",INDEX('المرضى'!$B$6:$B$205,MATCH($A19,'المرضى'!$L$6:$L$205,0))&amp;"")</f>
        <v/>
      </c>
      <c r="D19" s="6">
        <f>IF($A19="","",INDEX('المرضى'!$C$6:$C$205,MATCH($A19,'المرضى'!$L$6:$L$205,0))&amp;"")</f>
        <v/>
      </c>
      <c r="E19" s="19">
        <f>IF($A19="","",INDEX('المرضى'!$J$6:$J$205,MATCH($A19,'المرضى'!$L$6:$L$205,0)))</f>
        <v/>
      </c>
      <c r="F19" s="17">
        <f>IF($A19="","",'الإعدادات'!$B$4-E19)</f>
        <v/>
      </c>
      <c r="G19" s="19">
        <f>IF($A19="","",INDEX('المرضى'!$I$6:$I$205,MATCH($A19,'المرضى'!$L$6:$L$205,0)))</f>
        <v/>
      </c>
      <c r="H19" s="18">
        <f>IF($A19="","",INDEX('المرضى'!$H$6:$H$205,MATCH($A19,'المرضى'!$L$6:$L$205,0)))</f>
        <v/>
      </c>
    </row>
    <row r="20">
      <c r="A20" s="6">
        <f>IF(13&lt;=$B$4,13,"")</f>
        <v/>
      </c>
      <c r="B20" s="6">
        <f>IF($A20="","",INDEX('المرضى'!$A$6:$A$205,MATCH($A20,'المرضى'!$L$6:$L$205,0))&amp;"")</f>
        <v/>
      </c>
      <c r="C20" s="6">
        <f>IF($A20="","",INDEX('المرضى'!$B$6:$B$205,MATCH($A20,'المرضى'!$L$6:$L$205,0))&amp;"")</f>
        <v/>
      </c>
      <c r="D20" s="6">
        <f>IF($A20="","",INDEX('المرضى'!$C$6:$C$205,MATCH($A20,'المرضى'!$L$6:$L$205,0))&amp;"")</f>
        <v/>
      </c>
      <c r="E20" s="19">
        <f>IF($A20="","",INDEX('المرضى'!$J$6:$J$205,MATCH($A20,'المرضى'!$L$6:$L$205,0)))</f>
        <v/>
      </c>
      <c r="F20" s="17">
        <f>IF($A20="","",'الإعدادات'!$B$4-E20)</f>
        <v/>
      </c>
      <c r="G20" s="19">
        <f>IF($A20="","",INDEX('المرضى'!$I$6:$I$205,MATCH($A20,'المرضى'!$L$6:$L$205,0)))</f>
        <v/>
      </c>
      <c r="H20" s="18">
        <f>IF($A20="","",INDEX('المرضى'!$H$6:$H$205,MATCH($A20,'المرضى'!$L$6:$L$205,0)))</f>
        <v/>
      </c>
    </row>
    <row r="21">
      <c r="A21" s="6">
        <f>IF(14&lt;=$B$4,14,"")</f>
        <v/>
      </c>
      <c r="B21" s="6">
        <f>IF($A21="","",INDEX('المرضى'!$A$6:$A$205,MATCH($A21,'المرضى'!$L$6:$L$205,0))&amp;"")</f>
        <v/>
      </c>
      <c r="C21" s="6">
        <f>IF($A21="","",INDEX('المرضى'!$B$6:$B$205,MATCH($A21,'المرضى'!$L$6:$L$205,0))&amp;"")</f>
        <v/>
      </c>
      <c r="D21" s="6">
        <f>IF($A21="","",INDEX('المرضى'!$C$6:$C$205,MATCH($A21,'المرضى'!$L$6:$L$205,0))&amp;"")</f>
        <v/>
      </c>
      <c r="E21" s="19">
        <f>IF($A21="","",INDEX('المرضى'!$J$6:$J$205,MATCH($A21,'المرضى'!$L$6:$L$205,0)))</f>
        <v/>
      </c>
      <c r="F21" s="17">
        <f>IF($A21="","",'الإعدادات'!$B$4-E21)</f>
        <v/>
      </c>
      <c r="G21" s="19">
        <f>IF($A21="","",INDEX('المرضى'!$I$6:$I$205,MATCH($A21,'المرضى'!$L$6:$L$205,0)))</f>
        <v/>
      </c>
      <c r="H21" s="18">
        <f>IF($A21="","",INDEX('المرضى'!$H$6:$H$205,MATCH($A21,'المرضى'!$L$6:$L$205,0)))</f>
        <v/>
      </c>
    </row>
    <row r="22">
      <c r="A22" s="6">
        <f>IF(15&lt;=$B$4,15,"")</f>
        <v/>
      </c>
      <c r="B22" s="6">
        <f>IF($A22="","",INDEX('المرضى'!$A$6:$A$205,MATCH($A22,'المرضى'!$L$6:$L$205,0))&amp;"")</f>
        <v/>
      </c>
      <c r="C22" s="6">
        <f>IF($A22="","",INDEX('المرضى'!$B$6:$B$205,MATCH($A22,'المرضى'!$L$6:$L$205,0))&amp;"")</f>
        <v/>
      </c>
      <c r="D22" s="6">
        <f>IF($A22="","",INDEX('المرضى'!$C$6:$C$205,MATCH($A22,'المرضى'!$L$6:$L$205,0))&amp;"")</f>
        <v/>
      </c>
      <c r="E22" s="19">
        <f>IF($A22="","",INDEX('المرضى'!$J$6:$J$205,MATCH($A22,'المرضى'!$L$6:$L$205,0)))</f>
        <v/>
      </c>
      <c r="F22" s="17">
        <f>IF($A22="","",'الإعدادات'!$B$4-E22)</f>
        <v/>
      </c>
      <c r="G22" s="19">
        <f>IF($A22="","",INDEX('المرضى'!$I$6:$I$205,MATCH($A22,'المرضى'!$L$6:$L$205,0)))</f>
        <v/>
      </c>
      <c r="H22" s="18">
        <f>IF($A22="","",INDEX('المرضى'!$H$6:$H$205,MATCH($A22,'المرضى'!$L$6:$L$205,0)))</f>
        <v/>
      </c>
    </row>
    <row r="23">
      <c r="A23" s="6">
        <f>IF(16&lt;=$B$4,16,"")</f>
        <v/>
      </c>
      <c r="B23" s="6">
        <f>IF($A23="","",INDEX('المرضى'!$A$6:$A$205,MATCH($A23,'المرضى'!$L$6:$L$205,0))&amp;"")</f>
        <v/>
      </c>
      <c r="C23" s="6">
        <f>IF($A23="","",INDEX('المرضى'!$B$6:$B$205,MATCH($A23,'المرضى'!$L$6:$L$205,0))&amp;"")</f>
        <v/>
      </c>
      <c r="D23" s="6">
        <f>IF($A23="","",INDEX('المرضى'!$C$6:$C$205,MATCH($A23,'المرضى'!$L$6:$L$205,0))&amp;"")</f>
        <v/>
      </c>
      <c r="E23" s="19">
        <f>IF($A23="","",INDEX('المرضى'!$J$6:$J$205,MATCH($A23,'المرضى'!$L$6:$L$205,0)))</f>
        <v/>
      </c>
      <c r="F23" s="17">
        <f>IF($A23="","",'الإعدادات'!$B$4-E23)</f>
        <v/>
      </c>
      <c r="G23" s="19">
        <f>IF($A23="","",INDEX('المرضى'!$I$6:$I$205,MATCH($A23,'المرضى'!$L$6:$L$205,0)))</f>
        <v/>
      </c>
      <c r="H23" s="18">
        <f>IF($A23="","",INDEX('المرضى'!$H$6:$H$205,MATCH($A23,'المرضى'!$L$6:$L$205,0)))</f>
        <v/>
      </c>
    </row>
    <row r="24">
      <c r="A24" s="6">
        <f>IF(17&lt;=$B$4,17,"")</f>
        <v/>
      </c>
      <c r="B24" s="6">
        <f>IF($A24="","",INDEX('المرضى'!$A$6:$A$205,MATCH($A24,'المرضى'!$L$6:$L$205,0))&amp;"")</f>
        <v/>
      </c>
      <c r="C24" s="6">
        <f>IF($A24="","",INDEX('المرضى'!$B$6:$B$205,MATCH($A24,'المرضى'!$L$6:$L$205,0))&amp;"")</f>
        <v/>
      </c>
      <c r="D24" s="6">
        <f>IF($A24="","",INDEX('المرضى'!$C$6:$C$205,MATCH($A24,'المرضى'!$L$6:$L$205,0))&amp;"")</f>
        <v/>
      </c>
      <c r="E24" s="19">
        <f>IF($A24="","",INDEX('المرضى'!$J$6:$J$205,MATCH($A24,'المرضى'!$L$6:$L$205,0)))</f>
        <v/>
      </c>
      <c r="F24" s="17">
        <f>IF($A24="","",'الإعدادات'!$B$4-E24)</f>
        <v/>
      </c>
      <c r="G24" s="19">
        <f>IF($A24="","",INDEX('المرضى'!$I$6:$I$205,MATCH($A24,'المرضى'!$L$6:$L$205,0)))</f>
        <v/>
      </c>
      <c r="H24" s="18">
        <f>IF($A24="","",INDEX('المرضى'!$H$6:$H$205,MATCH($A24,'المرضى'!$L$6:$L$205,0)))</f>
        <v/>
      </c>
    </row>
    <row r="25">
      <c r="A25" s="6">
        <f>IF(18&lt;=$B$4,18,"")</f>
        <v/>
      </c>
      <c r="B25" s="6">
        <f>IF($A25="","",INDEX('المرضى'!$A$6:$A$205,MATCH($A25,'المرضى'!$L$6:$L$205,0))&amp;"")</f>
        <v/>
      </c>
      <c r="C25" s="6">
        <f>IF($A25="","",INDEX('المرضى'!$B$6:$B$205,MATCH($A25,'المرضى'!$L$6:$L$205,0))&amp;"")</f>
        <v/>
      </c>
      <c r="D25" s="6">
        <f>IF($A25="","",INDEX('المرضى'!$C$6:$C$205,MATCH($A25,'المرضى'!$L$6:$L$205,0))&amp;"")</f>
        <v/>
      </c>
      <c r="E25" s="19">
        <f>IF($A25="","",INDEX('المرضى'!$J$6:$J$205,MATCH($A25,'المرضى'!$L$6:$L$205,0)))</f>
        <v/>
      </c>
      <c r="F25" s="17">
        <f>IF($A25="","",'الإعدادات'!$B$4-E25)</f>
        <v/>
      </c>
      <c r="G25" s="19">
        <f>IF($A25="","",INDEX('المرضى'!$I$6:$I$205,MATCH($A25,'المرضى'!$L$6:$L$205,0)))</f>
        <v/>
      </c>
      <c r="H25" s="18">
        <f>IF($A25="","",INDEX('المرضى'!$H$6:$H$205,MATCH($A25,'المرضى'!$L$6:$L$205,0)))</f>
        <v/>
      </c>
    </row>
    <row r="26">
      <c r="A26" s="6">
        <f>IF(19&lt;=$B$4,19,"")</f>
        <v/>
      </c>
      <c r="B26" s="6">
        <f>IF($A26="","",INDEX('المرضى'!$A$6:$A$205,MATCH($A26,'المرضى'!$L$6:$L$205,0))&amp;"")</f>
        <v/>
      </c>
      <c r="C26" s="6">
        <f>IF($A26="","",INDEX('المرضى'!$B$6:$B$205,MATCH($A26,'المرضى'!$L$6:$L$205,0))&amp;"")</f>
        <v/>
      </c>
      <c r="D26" s="6">
        <f>IF($A26="","",INDEX('المرضى'!$C$6:$C$205,MATCH($A26,'المرضى'!$L$6:$L$205,0))&amp;"")</f>
        <v/>
      </c>
      <c r="E26" s="19">
        <f>IF($A26="","",INDEX('المرضى'!$J$6:$J$205,MATCH($A26,'المرضى'!$L$6:$L$205,0)))</f>
        <v/>
      </c>
      <c r="F26" s="17">
        <f>IF($A26="","",'الإعدادات'!$B$4-E26)</f>
        <v/>
      </c>
      <c r="G26" s="19">
        <f>IF($A26="","",INDEX('المرضى'!$I$6:$I$205,MATCH($A26,'المرضى'!$L$6:$L$205,0)))</f>
        <v/>
      </c>
      <c r="H26" s="18">
        <f>IF($A26="","",INDEX('المرضى'!$H$6:$H$205,MATCH($A26,'المرضى'!$L$6:$L$205,0)))</f>
        <v/>
      </c>
    </row>
    <row r="27">
      <c r="A27" s="6">
        <f>IF(20&lt;=$B$4,20,"")</f>
        <v/>
      </c>
      <c r="B27" s="6">
        <f>IF($A27="","",INDEX('المرضى'!$A$6:$A$205,MATCH($A27,'المرضى'!$L$6:$L$205,0))&amp;"")</f>
        <v/>
      </c>
      <c r="C27" s="6">
        <f>IF($A27="","",INDEX('المرضى'!$B$6:$B$205,MATCH($A27,'المرضى'!$L$6:$L$205,0))&amp;"")</f>
        <v/>
      </c>
      <c r="D27" s="6">
        <f>IF($A27="","",INDEX('المرضى'!$C$6:$C$205,MATCH($A27,'المرضى'!$L$6:$L$205,0))&amp;"")</f>
        <v/>
      </c>
      <c r="E27" s="19">
        <f>IF($A27="","",INDEX('المرضى'!$J$6:$J$205,MATCH($A27,'المرضى'!$L$6:$L$205,0)))</f>
        <v/>
      </c>
      <c r="F27" s="17">
        <f>IF($A27="","",'الإعدادات'!$B$4-E27)</f>
        <v/>
      </c>
      <c r="G27" s="19">
        <f>IF($A27="","",INDEX('المرضى'!$I$6:$I$205,MATCH($A27,'المرضى'!$L$6:$L$205,0)))</f>
        <v/>
      </c>
      <c r="H27" s="18">
        <f>IF($A27="","",INDEX('المرضى'!$H$6:$H$205,MATCH($A27,'المرضى'!$L$6:$L$205,0)))</f>
        <v/>
      </c>
    </row>
    <row r="28">
      <c r="A28" s="6">
        <f>IF(21&lt;=$B$4,21,"")</f>
        <v/>
      </c>
      <c r="B28" s="6">
        <f>IF($A28="","",INDEX('المرضى'!$A$6:$A$205,MATCH($A28,'المرضى'!$L$6:$L$205,0))&amp;"")</f>
        <v/>
      </c>
      <c r="C28" s="6">
        <f>IF($A28="","",INDEX('المرضى'!$B$6:$B$205,MATCH($A28,'المرضى'!$L$6:$L$205,0))&amp;"")</f>
        <v/>
      </c>
      <c r="D28" s="6">
        <f>IF($A28="","",INDEX('المرضى'!$C$6:$C$205,MATCH($A28,'المرضى'!$L$6:$L$205,0))&amp;"")</f>
        <v/>
      </c>
      <c r="E28" s="19">
        <f>IF($A28="","",INDEX('المرضى'!$J$6:$J$205,MATCH($A28,'المرضى'!$L$6:$L$205,0)))</f>
        <v/>
      </c>
      <c r="F28" s="17">
        <f>IF($A28="","",'الإعدادات'!$B$4-E28)</f>
        <v/>
      </c>
      <c r="G28" s="19">
        <f>IF($A28="","",INDEX('المرضى'!$I$6:$I$205,MATCH($A28,'المرضى'!$L$6:$L$205,0)))</f>
        <v/>
      </c>
      <c r="H28" s="18">
        <f>IF($A28="","",INDEX('المرضى'!$H$6:$H$205,MATCH($A28,'المرضى'!$L$6:$L$205,0)))</f>
        <v/>
      </c>
    </row>
    <row r="29">
      <c r="A29" s="6">
        <f>IF(22&lt;=$B$4,22,"")</f>
        <v/>
      </c>
      <c r="B29" s="6">
        <f>IF($A29="","",INDEX('المرضى'!$A$6:$A$205,MATCH($A29,'المرضى'!$L$6:$L$205,0))&amp;"")</f>
        <v/>
      </c>
      <c r="C29" s="6">
        <f>IF($A29="","",INDEX('المرضى'!$B$6:$B$205,MATCH($A29,'المرضى'!$L$6:$L$205,0))&amp;"")</f>
        <v/>
      </c>
      <c r="D29" s="6">
        <f>IF($A29="","",INDEX('المرضى'!$C$6:$C$205,MATCH($A29,'المرضى'!$L$6:$L$205,0))&amp;"")</f>
        <v/>
      </c>
      <c r="E29" s="19">
        <f>IF($A29="","",INDEX('المرضى'!$J$6:$J$205,MATCH($A29,'المرضى'!$L$6:$L$205,0)))</f>
        <v/>
      </c>
      <c r="F29" s="17">
        <f>IF($A29="","",'الإعدادات'!$B$4-E29)</f>
        <v/>
      </c>
      <c r="G29" s="19">
        <f>IF($A29="","",INDEX('المرضى'!$I$6:$I$205,MATCH($A29,'المرضى'!$L$6:$L$205,0)))</f>
        <v/>
      </c>
      <c r="H29" s="18">
        <f>IF($A29="","",INDEX('المرضى'!$H$6:$H$205,MATCH($A29,'المرضى'!$L$6:$L$205,0)))</f>
        <v/>
      </c>
    </row>
    <row r="30">
      <c r="A30" s="6">
        <f>IF(23&lt;=$B$4,23,"")</f>
        <v/>
      </c>
      <c r="B30" s="6">
        <f>IF($A30="","",INDEX('المرضى'!$A$6:$A$205,MATCH($A30,'المرضى'!$L$6:$L$205,0))&amp;"")</f>
        <v/>
      </c>
      <c r="C30" s="6">
        <f>IF($A30="","",INDEX('المرضى'!$B$6:$B$205,MATCH($A30,'المرضى'!$L$6:$L$205,0))&amp;"")</f>
        <v/>
      </c>
      <c r="D30" s="6">
        <f>IF($A30="","",INDEX('المرضى'!$C$6:$C$205,MATCH($A30,'المرضى'!$L$6:$L$205,0))&amp;"")</f>
        <v/>
      </c>
      <c r="E30" s="19">
        <f>IF($A30="","",INDEX('المرضى'!$J$6:$J$205,MATCH($A30,'المرضى'!$L$6:$L$205,0)))</f>
        <v/>
      </c>
      <c r="F30" s="17">
        <f>IF($A30="","",'الإعدادات'!$B$4-E30)</f>
        <v/>
      </c>
      <c r="G30" s="19">
        <f>IF($A30="","",INDEX('المرضى'!$I$6:$I$205,MATCH($A30,'المرضى'!$L$6:$L$205,0)))</f>
        <v/>
      </c>
      <c r="H30" s="18">
        <f>IF($A30="","",INDEX('المرضى'!$H$6:$H$205,MATCH($A30,'المرضى'!$L$6:$L$205,0)))</f>
        <v/>
      </c>
    </row>
    <row r="31">
      <c r="A31" s="6">
        <f>IF(24&lt;=$B$4,24,"")</f>
        <v/>
      </c>
      <c r="B31" s="6">
        <f>IF($A31="","",INDEX('المرضى'!$A$6:$A$205,MATCH($A31,'المرضى'!$L$6:$L$205,0))&amp;"")</f>
        <v/>
      </c>
      <c r="C31" s="6">
        <f>IF($A31="","",INDEX('المرضى'!$B$6:$B$205,MATCH($A31,'المرضى'!$L$6:$L$205,0))&amp;"")</f>
        <v/>
      </c>
      <c r="D31" s="6">
        <f>IF($A31="","",INDEX('المرضى'!$C$6:$C$205,MATCH($A31,'المرضى'!$L$6:$L$205,0))&amp;"")</f>
        <v/>
      </c>
      <c r="E31" s="19">
        <f>IF($A31="","",INDEX('المرضى'!$J$6:$J$205,MATCH($A31,'المرضى'!$L$6:$L$205,0)))</f>
        <v/>
      </c>
      <c r="F31" s="17">
        <f>IF($A31="","",'الإعدادات'!$B$4-E31)</f>
        <v/>
      </c>
      <c r="G31" s="19">
        <f>IF($A31="","",INDEX('المرضى'!$I$6:$I$205,MATCH($A31,'المرضى'!$L$6:$L$205,0)))</f>
        <v/>
      </c>
      <c r="H31" s="18">
        <f>IF($A31="","",INDEX('المرضى'!$H$6:$H$205,MATCH($A31,'المرضى'!$L$6:$L$205,0)))</f>
        <v/>
      </c>
    </row>
    <row r="32">
      <c r="A32" s="6">
        <f>IF(25&lt;=$B$4,25,"")</f>
        <v/>
      </c>
      <c r="B32" s="6">
        <f>IF($A32="","",INDEX('المرضى'!$A$6:$A$205,MATCH($A32,'المرضى'!$L$6:$L$205,0))&amp;"")</f>
        <v/>
      </c>
      <c r="C32" s="6">
        <f>IF($A32="","",INDEX('المرضى'!$B$6:$B$205,MATCH($A32,'المرضى'!$L$6:$L$205,0))&amp;"")</f>
        <v/>
      </c>
      <c r="D32" s="6">
        <f>IF($A32="","",INDEX('المرضى'!$C$6:$C$205,MATCH($A32,'المرضى'!$L$6:$L$205,0))&amp;"")</f>
        <v/>
      </c>
      <c r="E32" s="19">
        <f>IF($A32="","",INDEX('المرضى'!$J$6:$J$205,MATCH($A32,'المرضى'!$L$6:$L$205,0)))</f>
        <v/>
      </c>
      <c r="F32" s="17">
        <f>IF($A32="","",'الإعدادات'!$B$4-E32)</f>
        <v/>
      </c>
      <c r="G32" s="19">
        <f>IF($A32="","",INDEX('المرضى'!$I$6:$I$205,MATCH($A32,'المرضى'!$L$6:$L$205,0)))</f>
        <v/>
      </c>
      <c r="H32" s="18">
        <f>IF($A32="","",INDEX('المرضى'!$H$6:$H$205,MATCH($A32,'المرضى'!$L$6:$L$205,0)))</f>
        <v/>
      </c>
    </row>
    <row r="33">
      <c r="A33" s="6">
        <f>IF(26&lt;=$B$4,26,"")</f>
        <v/>
      </c>
      <c r="B33" s="6">
        <f>IF($A33="","",INDEX('المرضى'!$A$6:$A$205,MATCH($A33,'المرضى'!$L$6:$L$205,0))&amp;"")</f>
        <v/>
      </c>
      <c r="C33" s="6">
        <f>IF($A33="","",INDEX('المرضى'!$B$6:$B$205,MATCH($A33,'المرضى'!$L$6:$L$205,0))&amp;"")</f>
        <v/>
      </c>
      <c r="D33" s="6">
        <f>IF($A33="","",INDEX('المرضى'!$C$6:$C$205,MATCH($A33,'المرضى'!$L$6:$L$205,0))&amp;"")</f>
        <v/>
      </c>
      <c r="E33" s="19">
        <f>IF($A33="","",INDEX('المرضى'!$J$6:$J$205,MATCH($A33,'المرضى'!$L$6:$L$205,0)))</f>
        <v/>
      </c>
      <c r="F33" s="17">
        <f>IF($A33="","",'الإعدادات'!$B$4-E33)</f>
        <v/>
      </c>
      <c r="G33" s="19">
        <f>IF($A33="","",INDEX('المرضى'!$I$6:$I$205,MATCH($A33,'المرضى'!$L$6:$L$205,0)))</f>
        <v/>
      </c>
      <c r="H33" s="18">
        <f>IF($A33="","",INDEX('المرضى'!$H$6:$H$205,MATCH($A33,'المرضى'!$L$6:$L$205,0)))</f>
        <v/>
      </c>
    </row>
    <row r="34">
      <c r="A34" s="6">
        <f>IF(27&lt;=$B$4,27,"")</f>
        <v/>
      </c>
      <c r="B34" s="6">
        <f>IF($A34="","",INDEX('المرضى'!$A$6:$A$205,MATCH($A34,'المرضى'!$L$6:$L$205,0))&amp;"")</f>
        <v/>
      </c>
      <c r="C34" s="6">
        <f>IF($A34="","",INDEX('المرضى'!$B$6:$B$205,MATCH($A34,'المرضى'!$L$6:$L$205,0))&amp;"")</f>
        <v/>
      </c>
      <c r="D34" s="6">
        <f>IF($A34="","",INDEX('المرضى'!$C$6:$C$205,MATCH($A34,'المرضى'!$L$6:$L$205,0))&amp;"")</f>
        <v/>
      </c>
      <c r="E34" s="19">
        <f>IF($A34="","",INDEX('المرضى'!$J$6:$J$205,MATCH($A34,'المرضى'!$L$6:$L$205,0)))</f>
        <v/>
      </c>
      <c r="F34" s="17">
        <f>IF($A34="","",'الإعدادات'!$B$4-E34)</f>
        <v/>
      </c>
      <c r="G34" s="19">
        <f>IF($A34="","",INDEX('المرضى'!$I$6:$I$205,MATCH($A34,'المرضى'!$L$6:$L$205,0)))</f>
        <v/>
      </c>
      <c r="H34" s="18">
        <f>IF($A34="","",INDEX('المرضى'!$H$6:$H$205,MATCH($A34,'المرضى'!$L$6:$L$205,0)))</f>
        <v/>
      </c>
    </row>
    <row r="35">
      <c r="A35" s="6">
        <f>IF(28&lt;=$B$4,28,"")</f>
        <v/>
      </c>
      <c r="B35" s="6">
        <f>IF($A35="","",INDEX('المرضى'!$A$6:$A$205,MATCH($A35,'المرضى'!$L$6:$L$205,0))&amp;"")</f>
        <v/>
      </c>
      <c r="C35" s="6">
        <f>IF($A35="","",INDEX('المرضى'!$B$6:$B$205,MATCH($A35,'المرضى'!$L$6:$L$205,0))&amp;"")</f>
        <v/>
      </c>
      <c r="D35" s="6">
        <f>IF($A35="","",INDEX('المرضى'!$C$6:$C$205,MATCH($A35,'المرضى'!$L$6:$L$205,0))&amp;"")</f>
        <v/>
      </c>
      <c r="E35" s="19">
        <f>IF($A35="","",INDEX('المرضى'!$J$6:$J$205,MATCH($A35,'المرضى'!$L$6:$L$205,0)))</f>
        <v/>
      </c>
      <c r="F35" s="17">
        <f>IF($A35="","",'الإعدادات'!$B$4-E35)</f>
        <v/>
      </c>
      <c r="G35" s="19">
        <f>IF($A35="","",INDEX('المرضى'!$I$6:$I$205,MATCH($A35,'المرضى'!$L$6:$L$205,0)))</f>
        <v/>
      </c>
      <c r="H35" s="18">
        <f>IF($A35="","",INDEX('المرضى'!$H$6:$H$205,MATCH($A35,'المرضى'!$L$6:$L$205,0)))</f>
        <v/>
      </c>
    </row>
    <row r="36">
      <c r="A36" s="6">
        <f>IF(29&lt;=$B$4,29,"")</f>
        <v/>
      </c>
      <c r="B36" s="6">
        <f>IF($A36="","",INDEX('المرضى'!$A$6:$A$205,MATCH($A36,'المرضى'!$L$6:$L$205,0))&amp;"")</f>
        <v/>
      </c>
      <c r="C36" s="6">
        <f>IF($A36="","",INDEX('المرضى'!$B$6:$B$205,MATCH($A36,'المرضى'!$L$6:$L$205,0))&amp;"")</f>
        <v/>
      </c>
      <c r="D36" s="6">
        <f>IF($A36="","",INDEX('المرضى'!$C$6:$C$205,MATCH($A36,'المرضى'!$L$6:$L$205,0))&amp;"")</f>
        <v/>
      </c>
      <c r="E36" s="19">
        <f>IF($A36="","",INDEX('المرضى'!$J$6:$J$205,MATCH($A36,'المرضى'!$L$6:$L$205,0)))</f>
        <v/>
      </c>
      <c r="F36" s="17">
        <f>IF($A36="","",'الإعدادات'!$B$4-E36)</f>
        <v/>
      </c>
      <c r="G36" s="19">
        <f>IF($A36="","",INDEX('المرضى'!$I$6:$I$205,MATCH($A36,'المرضى'!$L$6:$L$205,0)))</f>
        <v/>
      </c>
      <c r="H36" s="18">
        <f>IF($A36="","",INDEX('المرضى'!$H$6:$H$205,MATCH($A36,'المرضى'!$L$6:$L$205,0)))</f>
        <v/>
      </c>
    </row>
    <row r="37">
      <c r="A37" s="6">
        <f>IF(30&lt;=$B$4,30,"")</f>
        <v/>
      </c>
      <c r="B37" s="6">
        <f>IF($A37="","",INDEX('المرضى'!$A$6:$A$205,MATCH($A37,'المرضى'!$L$6:$L$205,0))&amp;"")</f>
        <v/>
      </c>
      <c r="C37" s="6">
        <f>IF($A37="","",INDEX('المرضى'!$B$6:$B$205,MATCH($A37,'المرضى'!$L$6:$L$205,0))&amp;"")</f>
        <v/>
      </c>
      <c r="D37" s="6">
        <f>IF($A37="","",INDEX('المرضى'!$C$6:$C$205,MATCH($A37,'المرضى'!$L$6:$L$205,0))&amp;"")</f>
        <v/>
      </c>
      <c r="E37" s="19">
        <f>IF($A37="","",INDEX('المرضى'!$J$6:$J$205,MATCH($A37,'المرضى'!$L$6:$L$205,0)))</f>
        <v/>
      </c>
      <c r="F37" s="17">
        <f>IF($A37="","",'الإعدادات'!$B$4-E37)</f>
        <v/>
      </c>
      <c r="G37" s="19">
        <f>IF($A37="","",INDEX('المرضى'!$I$6:$I$205,MATCH($A37,'المرضى'!$L$6:$L$205,0)))</f>
        <v/>
      </c>
      <c r="H37" s="18">
        <f>IF($A37="","",INDEX('المرضى'!$H$6:$H$205,MATCH($A37,'المرضى'!$L$6:$L$205,0)))</f>
        <v/>
      </c>
    </row>
    <row r="38">
      <c r="A38" s="6">
        <f>IF(31&lt;=$B$4,31,"")</f>
        <v/>
      </c>
      <c r="B38" s="6">
        <f>IF($A38="","",INDEX('المرضى'!$A$6:$A$205,MATCH($A38,'المرضى'!$L$6:$L$205,0))&amp;"")</f>
        <v/>
      </c>
      <c r="C38" s="6">
        <f>IF($A38="","",INDEX('المرضى'!$B$6:$B$205,MATCH($A38,'المرضى'!$L$6:$L$205,0))&amp;"")</f>
        <v/>
      </c>
      <c r="D38" s="6">
        <f>IF($A38="","",INDEX('المرضى'!$C$6:$C$205,MATCH($A38,'المرضى'!$L$6:$L$205,0))&amp;"")</f>
        <v/>
      </c>
      <c r="E38" s="19">
        <f>IF($A38="","",INDEX('المرضى'!$J$6:$J$205,MATCH($A38,'المرضى'!$L$6:$L$205,0)))</f>
        <v/>
      </c>
      <c r="F38" s="17">
        <f>IF($A38="","",'الإعدادات'!$B$4-E38)</f>
        <v/>
      </c>
      <c r="G38" s="19">
        <f>IF($A38="","",INDEX('المرضى'!$I$6:$I$205,MATCH($A38,'المرضى'!$L$6:$L$205,0)))</f>
        <v/>
      </c>
      <c r="H38" s="18">
        <f>IF($A38="","",INDEX('المرضى'!$H$6:$H$205,MATCH($A38,'المرضى'!$L$6:$L$205,0)))</f>
        <v/>
      </c>
    </row>
    <row r="39">
      <c r="A39" s="6">
        <f>IF(32&lt;=$B$4,32,"")</f>
        <v/>
      </c>
      <c r="B39" s="6">
        <f>IF($A39="","",INDEX('المرضى'!$A$6:$A$205,MATCH($A39,'المرضى'!$L$6:$L$205,0))&amp;"")</f>
        <v/>
      </c>
      <c r="C39" s="6">
        <f>IF($A39="","",INDEX('المرضى'!$B$6:$B$205,MATCH($A39,'المرضى'!$L$6:$L$205,0))&amp;"")</f>
        <v/>
      </c>
      <c r="D39" s="6">
        <f>IF($A39="","",INDEX('المرضى'!$C$6:$C$205,MATCH($A39,'المرضى'!$L$6:$L$205,0))&amp;"")</f>
        <v/>
      </c>
      <c r="E39" s="19">
        <f>IF($A39="","",INDEX('المرضى'!$J$6:$J$205,MATCH($A39,'المرضى'!$L$6:$L$205,0)))</f>
        <v/>
      </c>
      <c r="F39" s="17">
        <f>IF($A39="","",'الإعدادات'!$B$4-E39)</f>
        <v/>
      </c>
      <c r="G39" s="19">
        <f>IF($A39="","",INDEX('المرضى'!$I$6:$I$205,MATCH($A39,'المرضى'!$L$6:$L$205,0)))</f>
        <v/>
      </c>
      <c r="H39" s="18">
        <f>IF($A39="","",INDEX('المرضى'!$H$6:$H$205,MATCH($A39,'المرضى'!$L$6:$L$205,0)))</f>
        <v/>
      </c>
    </row>
    <row r="40">
      <c r="A40" s="6">
        <f>IF(33&lt;=$B$4,33,"")</f>
        <v/>
      </c>
      <c r="B40" s="6">
        <f>IF($A40="","",INDEX('المرضى'!$A$6:$A$205,MATCH($A40,'المرضى'!$L$6:$L$205,0))&amp;"")</f>
        <v/>
      </c>
      <c r="C40" s="6">
        <f>IF($A40="","",INDEX('المرضى'!$B$6:$B$205,MATCH($A40,'المرضى'!$L$6:$L$205,0))&amp;"")</f>
        <v/>
      </c>
      <c r="D40" s="6">
        <f>IF($A40="","",INDEX('المرضى'!$C$6:$C$205,MATCH($A40,'المرضى'!$L$6:$L$205,0))&amp;"")</f>
        <v/>
      </c>
      <c r="E40" s="19">
        <f>IF($A40="","",INDEX('المرضى'!$J$6:$J$205,MATCH($A40,'المرضى'!$L$6:$L$205,0)))</f>
        <v/>
      </c>
      <c r="F40" s="17">
        <f>IF($A40="","",'الإعدادات'!$B$4-E40)</f>
        <v/>
      </c>
      <c r="G40" s="19">
        <f>IF($A40="","",INDEX('المرضى'!$I$6:$I$205,MATCH($A40,'المرضى'!$L$6:$L$205,0)))</f>
        <v/>
      </c>
      <c r="H40" s="18">
        <f>IF($A40="","",INDEX('المرضى'!$H$6:$H$205,MATCH($A40,'المرضى'!$L$6:$L$205,0)))</f>
        <v/>
      </c>
    </row>
    <row r="41">
      <c r="A41" s="6">
        <f>IF(34&lt;=$B$4,34,"")</f>
        <v/>
      </c>
      <c r="B41" s="6">
        <f>IF($A41="","",INDEX('المرضى'!$A$6:$A$205,MATCH($A41,'المرضى'!$L$6:$L$205,0))&amp;"")</f>
        <v/>
      </c>
      <c r="C41" s="6">
        <f>IF($A41="","",INDEX('المرضى'!$B$6:$B$205,MATCH($A41,'المرضى'!$L$6:$L$205,0))&amp;"")</f>
        <v/>
      </c>
      <c r="D41" s="6">
        <f>IF($A41="","",INDEX('المرضى'!$C$6:$C$205,MATCH($A41,'المرضى'!$L$6:$L$205,0))&amp;"")</f>
        <v/>
      </c>
      <c r="E41" s="19">
        <f>IF($A41="","",INDEX('المرضى'!$J$6:$J$205,MATCH($A41,'المرضى'!$L$6:$L$205,0)))</f>
        <v/>
      </c>
      <c r="F41" s="17">
        <f>IF($A41="","",'الإعدادات'!$B$4-E41)</f>
        <v/>
      </c>
      <c r="G41" s="19">
        <f>IF($A41="","",INDEX('المرضى'!$I$6:$I$205,MATCH($A41,'المرضى'!$L$6:$L$205,0)))</f>
        <v/>
      </c>
      <c r="H41" s="18">
        <f>IF($A41="","",INDEX('المرضى'!$H$6:$H$205,MATCH($A41,'المرضى'!$L$6:$L$205,0)))</f>
        <v/>
      </c>
    </row>
    <row r="42">
      <c r="A42" s="6">
        <f>IF(35&lt;=$B$4,35,"")</f>
        <v/>
      </c>
      <c r="B42" s="6">
        <f>IF($A42="","",INDEX('المرضى'!$A$6:$A$205,MATCH($A42,'المرضى'!$L$6:$L$205,0))&amp;"")</f>
        <v/>
      </c>
      <c r="C42" s="6">
        <f>IF($A42="","",INDEX('المرضى'!$B$6:$B$205,MATCH($A42,'المرضى'!$L$6:$L$205,0))&amp;"")</f>
        <v/>
      </c>
      <c r="D42" s="6">
        <f>IF($A42="","",INDEX('المرضى'!$C$6:$C$205,MATCH($A42,'المرضى'!$L$6:$L$205,0))&amp;"")</f>
        <v/>
      </c>
      <c r="E42" s="19">
        <f>IF($A42="","",INDEX('المرضى'!$J$6:$J$205,MATCH($A42,'المرضى'!$L$6:$L$205,0)))</f>
        <v/>
      </c>
      <c r="F42" s="17">
        <f>IF($A42="","",'الإعدادات'!$B$4-E42)</f>
        <v/>
      </c>
      <c r="G42" s="19">
        <f>IF($A42="","",INDEX('المرضى'!$I$6:$I$205,MATCH($A42,'المرضى'!$L$6:$L$205,0)))</f>
        <v/>
      </c>
      <c r="H42" s="18">
        <f>IF($A42="","",INDEX('المرضى'!$H$6:$H$205,MATCH($A42,'المرضى'!$L$6:$L$205,0)))</f>
        <v/>
      </c>
    </row>
    <row r="43">
      <c r="A43" s="6">
        <f>IF(36&lt;=$B$4,36,"")</f>
        <v/>
      </c>
      <c r="B43" s="6">
        <f>IF($A43="","",INDEX('المرضى'!$A$6:$A$205,MATCH($A43,'المرضى'!$L$6:$L$205,0))&amp;"")</f>
        <v/>
      </c>
      <c r="C43" s="6">
        <f>IF($A43="","",INDEX('المرضى'!$B$6:$B$205,MATCH($A43,'المرضى'!$L$6:$L$205,0))&amp;"")</f>
        <v/>
      </c>
      <c r="D43" s="6">
        <f>IF($A43="","",INDEX('المرضى'!$C$6:$C$205,MATCH($A43,'المرضى'!$L$6:$L$205,0))&amp;"")</f>
        <v/>
      </c>
      <c r="E43" s="19">
        <f>IF($A43="","",INDEX('المرضى'!$J$6:$J$205,MATCH($A43,'المرضى'!$L$6:$L$205,0)))</f>
        <v/>
      </c>
      <c r="F43" s="17">
        <f>IF($A43="","",'الإعدادات'!$B$4-E43)</f>
        <v/>
      </c>
      <c r="G43" s="19">
        <f>IF($A43="","",INDEX('المرضى'!$I$6:$I$205,MATCH($A43,'المرضى'!$L$6:$L$205,0)))</f>
        <v/>
      </c>
      <c r="H43" s="18">
        <f>IF($A43="","",INDEX('المرضى'!$H$6:$H$205,MATCH($A43,'المرضى'!$L$6:$L$205,0)))</f>
        <v/>
      </c>
    </row>
    <row r="44">
      <c r="A44" s="6">
        <f>IF(37&lt;=$B$4,37,"")</f>
        <v/>
      </c>
      <c r="B44" s="6">
        <f>IF($A44="","",INDEX('المرضى'!$A$6:$A$205,MATCH($A44,'المرضى'!$L$6:$L$205,0))&amp;"")</f>
        <v/>
      </c>
      <c r="C44" s="6">
        <f>IF($A44="","",INDEX('المرضى'!$B$6:$B$205,MATCH($A44,'المرضى'!$L$6:$L$205,0))&amp;"")</f>
        <v/>
      </c>
      <c r="D44" s="6">
        <f>IF($A44="","",INDEX('المرضى'!$C$6:$C$205,MATCH($A44,'المرضى'!$L$6:$L$205,0))&amp;"")</f>
        <v/>
      </c>
      <c r="E44" s="19">
        <f>IF($A44="","",INDEX('المرضى'!$J$6:$J$205,MATCH($A44,'المرضى'!$L$6:$L$205,0)))</f>
        <v/>
      </c>
      <c r="F44" s="17">
        <f>IF($A44="","",'الإعدادات'!$B$4-E44)</f>
        <v/>
      </c>
      <c r="G44" s="19">
        <f>IF($A44="","",INDEX('المرضى'!$I$6:$I$205,MATCH($A44,'المرضى'!$L$6:$L$205,0)))</f>
        <v/>
      </c>
      <c r="H44" s="18">
        <f>IF($A44="","",INDEX('المرضى'!$H$6:$H$205,MATCH($A44,'المرضى'!$L$6:$L$205,0)))</f>
        <v/>
      </c>
    </row>
    <row r="45">
      <c r="A45" s="6">
        <f>IF(38&lt;=$B$4,38,"")</f>
        <v/>
      </c>
      <c r="B45" s="6">
        <f>IF($A45="","",INDEX('المرضى'!$A$6:$A$205,MATCH($A45,'المرضى'!$L$6:$L$205,0))&amp;"")</f>
        <v/>
      </c>
      <c r="C45" s="6">
        <f>IF($A45="","",INDEX('المرضى'!$B$6:$B$205,MATCH($A45,'المرضى'!$L$6:$L$205,0))&amp;"")</f>
        <v/>
      </c>
      <c r="D45" s="6">
        <f>IF($A45="","",INDEX('المرضى'!$C$6:$C$205,MATCH($A45,'المرضى'!$L$6:$L$205,0))&amp;"")</f>
        <v/>
      </c>
      <c r="E45" s="19">
        <f>IF($A45="","",INDEX('المرضى'!$J$6:$J$205,MATCH($A45,'المرضى'!$L$6:$L$205,0)))</f>
        <v/>
      </c>
      <c r="F45" s="17">
        <f>IF($A45="","",'الإعدادات'!$B$4-E45)</f>
        <v/>
      </c>
      <c r="G45" s="19">
        <f>IF($A45="","",INDEX('المرضى'!$I$6:$I$205,MATCH($A45,'المرضى'!$L$6:$L$205,0)))</f>
        <v/>
      </c>
      <c r="H45" s="18">
        <f>IF($A45="","",INDEX('المرضى'!$H$6:$H$205,MATCH($A45,'المرضى'!$L$6:$L$205,0)))</f>
        <v/>
      </c>
    </row>
    <row r="46">
      <c r="A46" s="6">
        <f>IF(39&lt;=$B$4,39,"")</f>
        <v/>
      </c>
      <c r="B46" s="6">
        <f>IF($A46="","",INDEX('المرضى'!$A$6:$A$205,MATCH($A46,'المرضى'!$L$6:$L$205,0))&amp;"")</f>
        <v/>
      </c>
      <c r="C46" s="6">
        <f>IF($A46="","",INDEX('المرضى'!$B$6:$B$205,MATCH($A46,'المرضى'!$L$6:$L$205,0))&amp;"")</f>
        <v/>
      </c>
      <c r="D46" s="6">
        <f>IF($A46="","",INDEX('المرضى'!$C$6:$C$205,MATCH($A46,'المرضى'!$L$6:$L$205,0))&amp;"")</f>
        <v/>
      </c>
      <c r="E46" s="19">
        <f>IF($A46="","",INDEX('المرضى'!$J$6:$J$205,MATCH($A46,'المرضى'!$L$6:$L$205,0)))</f>
        <v/>
      </c>
      <c r="F46" s="17">
        <f>IF($A46="","",'الإعدادات'!$B$4-E46)</f>
        <v/>
      </c>
      <c r="G46" s="19">
        <f>IF($A46="","",INDEX('المرضى'!$I$6:$I$205,MATCH($A46,'المرضى'!$L$6:$L$205,0)))</f>
        <v/>
      </c>
      <c r="H46" s="18">
        <f>IF($A46="","",INDEX('المرضى'!$H$6:$H$205,MATCH($A46,'المرضى'!$L$6:$L$205,0)))</f>
        <v/>
      </c>
    </row>
    <row r="47">
      <c r="A47" s="6">
        <f>IF(40&lt;=$B$4,40,"")</f>
        <v/>
      </c>
      <c r="B47" s="6">
        <f>IF($A47="","",INDEX('المرضى'!$A$6:$A$205,MATCH($A47,'المرضى'!$L$6:$L$205,0))&amp;"")</f>
        <v/>
      </c>
      <c r="C47" s="6">
        <f>IF($A47="","",INDEX('المرضى'!$B$6:$B$205,MATCH($A47,'المرضى'!$L$6:$L$205,0))&amp;"")</f>
        <v/>
      </c>
      <c r="D47" s="6">
        <f>IF($A47="","",INDEX('المرضى'!$C$6:$C$205,MATCH($A47,'المرضى'!$L$6:$L$205,0))&amp;"")</f>
        <v/>
      </c>
      <c r="E47" s="19">
        <f>IF($A47="","",INDEX('المرضى'!$J$6:$J$205,MATCH($A47,'المرضى'!$L$6:$L$205,0)))</f>
        <v/>
      </c>
      <c r="F47" s="17">
        <f>IF($A47="","",'الإعدادات'!$B$4-E47)</f>
        <v/>
      </c>
      <c r="G47" s="19">
        <f>IF($A47="","",INDEX('المرضى'!$I$6:$I$205,MATCH($A47,'المرضى'!$L$6:$L$205,0)))</f>
        <v/>
      </c>
      <c r="H47" s="18">
        <f>IF($A47="","",INDEX('المرضى'!$H$6:$H$205,MATCH($A47,'المرضى'!$L$6:$L$205,0)))</f>
        <v/>
      </c>
    </row>
    <row r="48">
      <c r="A48" s="6">
        <f>IF(41&lt;=$B$4,41,"")</f>
        <v/>
      </c>
      <c r="B48" s="6">
        <f>IF($A48="","",INDEX('المرضى'!$A$6:$A$205,MATCH($A48,'المرضى'!$L$6:$L$205,0))&amp;"")</f>
        <v/>
      </c>
      <c r="C48" s="6">
        <f>IF($A48="","",INDEX('المرضى'!$B$6:$B$205,MATCH($A48,'المرضى'!$L$6:$L$205,0))&amp;"")</f>
        <v/>
      </c>
      <c r="D48" s="6">
        <f>IF($A48="","",INDEX('المرضى'!$C$6:$C$205,MATCH($A48,'المرضى'!$L$6:$L$205,0))&amp;"")</f>
        <v/>
      </c>
      <c r="E48" s="19">
        <f>IF($A48="","",INDEX('المرضى'!$J$6:$J$205,MATCH($A48,'المرضى'!$L$6:$L$205,0)))</f>
        <v/>
      </c>
      <c r="F48" s="17">
        <f>IF($A48="","",'الإعدادات'!$B$4-E48)</f>
        <v/>
      </c>
      <c r="G48" s="19">
        <f>IF($A48="","",INDEX('المرضى'!$I$6:$I$205,MATCH($A48,'المرضى'!$L$6:$L$205,0)))</f>
        <v/>
      </c>
      <c r="H48" s="18">
        <f>IF($A48="","",INDEX('المرضى'!$H$6:$H$205,MATCH($A48,'المرضى'!$L$6:$L$205,0)))</f>
        <v/>
      </c>
    </row>
    <row r="49">
      <c r="A49" s="6">
        <f>IF(42&lt;=$B$4,42,"")</f>
        <v/>
      </c>
      <c r="B49" s="6">
        <f>IF($A49="","",INDEX('المرضى'!$A$6:$A$205,MATCH($A49,'المرضى'!$L$6:$L$205,0))&amp;"")</f>
        <v/>
      </c>
      <c r="C49" s="6">
        <f>IF($A49="","",INDEX('المرضى'!$B$6:$B$205,MATCH($A49,'المرضى'!$L$6:$L$205,0))&amp;"")</f>
        <v/>
      </c>
      <c r="D49" s="6">
        <f>IF($A49="","",INDEX('المرضى'!$C$6:$C$205,MATCH($A49,'المرضى'!$L$6:$L$205,0))&amp;"")</f>
        <v/>
      </c>
      <c r="E49" s="19">
        <f>IF($A49="","",INDEX('المرضى'!$J$6:$J$205,MATCH($A49,'المرضى'!$L$6:$L$205,0)))</f>
        <v/>
      </c>
      <c r="F49" s="17">
        <f>IF($A49="","",'الإعدادات'!$B$4-E49)</f>
        <v/>
      </c>
      <c r="G49" s="19">
        <f>IF($A49="","",INDEX('المرضى'!$I$6:$I$205,MATCH($A49,'المرضى'!$L$6:$L$205,0)))</f>
        <v/>
      </c>
      <c r="H49" s="18">
        <f>IF($A49="","",INDEX('المرضى'!$H$6:$H$205,MATCH($A49,'المرضى'!$L$6:$L$205,0)))</f>
        <v/>
      </c>
    </row>
    <row r="50">
      <c r="A50" s="6">
        <f>IF(43&lt;=$B$4,43,"")</f>
        <v/>
      </c>
      <c r="B50" s="6">
        <f>IF($A50="","",INDEX('المرضى'!$A$6:$A$205,MATCH($A50,'المرضى'!$L$6:$L$205,0))&amp;"")</f>
        <v/>
      </c>
      <c r="C50" s="6">
        <f>IF($A50="","",INDEX('المرضى'!$B$6:$B$205,MATCH($A50,'المرضى'!$L$6:$L$205,0))&amp;"")</f>
        <v/>
      </c>
      <c r="D50" s="6">
        <f>IF($A50="","",INDEX('المرضى'!$C$6:$C$205,MATCH($A50,'المرضى'!$L$6:$L$205,0))&amp;"")</f>
        <v/>
      </c>
      <c r="E50" s="19">
        <f>IF($A50="","",INDEX('المرضى'!$J$6:$J$205,MATCH($A50,'المرضى'!$L$6:$L$205,0)))</f>
        <v/>
      </c>
      <c r="F50" s="17">
        <f>IF($A50="","",'الإعدادات'!$B$4-E50)</f>
        <v/>
      </c>
      <c r="G50" s="19">
        <f>IF($A50="","",INDEX('المرضى'!$I$6:$I$205,MATCH($A50,'المرضى'!$L$6:$L$205,0)))</f>
        <v/>
      </c>
      <c r="H50" s="18">
        <f>IF($A50="","",INDEX('المرضى'!$H$6:$H$205,MATCH($A50,'المرضى'!$L$6:$L$205,0)))</f>
        <v/>
      </c>
    </row>
    <row r="51">
      <c r="A51" s="6">
        <f>IF(44&lt;=$B$4,44,"")</f>
        <v/>
      </c>
      <c r="B51" s="6">
        <f>IF($A51="","",INDEX('المرضى'!$A$6:$A$205,MATCH($A51,'المرضى'!$L$6:$L$205,0))&amp;"")</f>
        <v/>
      </c>
      <c r="C51" s="6">
        <f>IF($A51="","",INDEX('المرضى'!$B$6:$B$205,MATCH($A51,'المرضى'!$L$6:$L$205,0))&amp;"")</f>
        <v/>
      </c>
      <c r="D51" s="6">
        <f>IF($A51="","",INDEX('المرضى'!$C$6:$C$205,MATCH($A51,'المرضى'!$L$6:$L$205,0))&amp;"")</f>
        <v/>
      </c>
      <c r="E51" s="19">
        <f>IF($A51="","",INDEX('المرضى'!$J$6:$J$205,MATCH($A51,'المرضى'!$L$6:$L$205,0)))</f>
        <v/>
      </c>
      <c r="F51" s="17">
        <f>IF($A51="","",'الإعدادات'!$B$4-E51)</f>
        <v/>
      </c>
      <c r="G51" s="19">
        <f>IF($A51="","",INDEX('المرضى'!$I$6:$I$205,MATCH($A51,'المرضى'!$L$6:$L$205,0)))</f>
        <v/>
      </c>
      <c r="H51" s="18">
        <f>IF($A51="","",INDEX('المرضى'!$H$6:$H$205,MATCH($A51,'المرضى'!$L$6:$L$205,0)))</f>
        <v/>
      </c>
    </row>
    <row r="52">
      <c r="A52" s="6">
        <f>IF(45&lt;=$B$4,45,"")</f>
        <v/>
      </c>
      <c r="B52" s="6">
        <f>IF($A52="","",INDEX('المرضى'!$A$6:$A$205,MATCH($A52,'المرضى'!$L$6:$L$205,0))&amp;"")</f>
        <v/>
      </c>
      <c r="C52" s="6">
        <f>IF($A52="","",INDEX('المرضى'!$B$6:$B$205,MATCH($A52,'المرضى'!$L$6:$L$205,0))&amp;"")</f>
        <v/>
      </c>
      <c r="D52" s="6">
        <f>IF($A52="","",INDEX('المرضى'!$C$6:$C$205,MATCH($A52,'المرضى'!$L$6:$L$205,0))&amp;"")</f>
        <v/>
      </c>
      <c r="E52" s="19">
        <f>IF($A52="","",INDEX('المرضى'!$J$6:$J$205,MATCH($A52,'المرضى'!$L$6:$L$205,0)))</f>
        <v/>
      </c>
      <c r="F52" s="17">
        <f>IF($A52="","",'الإعدادات'!$B$4-E52)</f>
        <v/>
      </c>
      <c r="G52" s="19">
        <f>IF($A52="","",INDEX('المرضى'!$I$6:$I$205,MATCH($A52,'المرضى'!$L$6:$L$205,0)))</f>
        <v/>
      </c>
      <c r="H52" s="18">
        <f>IF($A52="","",INDEX('المرضى'!$H$6:$H$205,MATCH($A52,'المرضى'!$L$6:$L$205,0)))</f>
        <v/>
      </c>
    </row>
    <row r="53">
      <c r="A53" s="6">
        <f>IF(46&lt;=$B$4,46,"")</f>
        <v/>
      </c>
      <c r="B53" s="6">
        <f>IF($A53="","",INDEX('المرضى'!$A$6:$A$205,MATCH($A53,'المرضى'!$L$6:$L$205,0))&amp;"")</f>
        <v/>
      </c>
      <c r="C53" s="6">
        <f>IF($A53="","",INDEX('المرضى'!$B$6:$B$205,MATCH($A53,'المرضى'!$L$6:$L$205,0))&amp;"")</f>
        <v/>
      </c>
      <c r="D53" s="6">
        <f>IF($A53="","",INDEX('المرضى'!$C$6:$C$205,MATCH($A53,'المرضى'!$L$6:$L$205,0))&amp;"")</f>
        <v/>
      </c>
      <c r="E53" s="19">
        <f>IF($A53="","",INDEX('المرضى'!$J$6:$J$205,MATCH($A53,'المرضى'!$L$6:$L$205,0)))</f>
        <v/>
      </c>
      <c r="F53" s="17">
        <f>IF($A53="","",'الإعدادات'!$B$4-E53)</f>
        <v/>
      </c>
      <c r="G53" s="19">
        <f>IF($A53="","",INDEX('المرضى'!$I$6:$I$205,MATCH($A53,'المرضى'!$L$6:$L$205,0)))</f>
        <v/>
      </c>
      <c r="H53" s="18">
        <f>IF($A53="","",INDEX('المرضى'!$H$6:$H$205,MATCH($A53,'المرضى'!$L$6:$L$205,0)))</f>
        <v/>
      </c>
    </row>
    <row r="54">
      <c r="A54" s="6">
        <f>IF(47&lt;=$B$4,47,"")</f>
        <v/>
      </c>
      <c r="B54" s="6">
        <f>IF($A54="","",INDEX('المرضى'!$A$6:$A$205,MATCH($A54,'المرضى'!$L$6:$L$205,0))&amp;"")</f>
        <v/>
      </c>
      <c r="C54" s="6">
        <f>IF($A54="","",INDEX('المرضى'!$B$6:$B$205,MATCH($A54,'المرضى'!$L$6:$L$205,0))&amp;"")</f>
        <v/>
      </c>
      <c r="D54" s="6">
        <f>IF($A54="","",INDEX('المرضى'!$C$6:$C$205,MATCH($A54,'المرضى'!$L$6:$L$205,0))&amp;"")</f>
        <v/>
      </c>
      <c r="E54" s="19">
        <f>IF($A54="","",INDEX('المرضى'!$J$6:$J$205,MATCH($A54,'المرضى'!$L$6:$L$205,0)))</f>
        <v/>
      </c>
      <c r="F54" s="17">
        <f>IF($A54="","",'الإعدادات'!$B$4-E54)</f>
        <v/>
      </c>
      <c r="G54" s="19">
        <f>IF($A54="","",INDEX('المرضى'!$I$6:$I$205,MATCH($A54,'المرضى'!$L$6:$L$205,0)))</f>
        <v/>
      </c>
      <c r="H54" s="18">
        <f>IF($A54="","",INDEX('المرضى'!$H$6:$H$205,MATCH($A54,'المرضى'!$L$6:$L$205,0)))</f>
        <v/>
      </c>
    </row>
    <row r="55">
      <c r="A55" s="6">
        <f>IF(48&lt;=$B$4,48,"")</f>
        <v/>
      </c>
      <c r="B55" s="6">
        <f>IF($A55="","",INDEX('المرضى'!$A$6:$A$205,MATCH($A55,'المرضى'!$L$6:$L$205,0))&amp;"")</f>
        <v/>
      </c>
      <c r="C55" s="6">
        <f>IF($A55="","",INDEX('المرضى'!$B$6:$B$205,MATCH($A55,'المرضى'!$L$6:$L$205,0))&amp;"")</f>
        <v/>
      </c>
      <c r="D55" s="6">
        <f>IF($A55="","",INDEX('المرضى'!$C$6:$C$205,MATCH($A55,'المرضى'!$L$6:$L$205,0))&amp;"")</f>
        <v/>
      </c>
      <c r="E55" s="19">
        <f>IF($A55="","",INDEX('المرضى'!$J$6:$J$205,MATCH($A55,'المرضى'!$L$6:$L$205,0)))</f>
        <v/>
      </c>
      <c r="F55" s="17">
        <f>IF($A55="","",'الإعدادات'!$B$4-E55)</f>
        <v/>
      </c>
      <c r="G55" s="19">
        <f>IF($A55="","",INDEX('المرضى'!$I$6:$I$205,MATCH($A55,'المرضى'!$L$6:$L$205,0)))</f>
        <v/>
      </c>
      <c r="H55" s="18">
        <f>IF($A55="","",INDEX('المرضى'!$H$6:$H$205,MATCH($A55,'المرضى'!$L$6:$L$205,0)))</f>
        <v/>
      </c>
    </row>
    <row r="56">
      <c r="A56" s="6">
        <f>IF(49&lt;=$B$4,49,"")</f>
        <v/>
      </c>
      <c r="B56" s="6">
        <f>IF($A56="","",INDEX('المرضى'!$A$6:$A$205,MATCH($A56,'المرضى'!$L$6:$L$205,0))&amp;"")</f>
        <v/>
      </c>
      <c r="C56" s="6">
        <f>IF($A56="","",INDEX('المرضى'!$B$6:$B$205,MATCH($A56,'المرضى'!$L$6:$L$205,0))&amp;"")</f>
        <v/>
      </c>
      <c r="D56" s="6">
        <f>IF($A56="","",INDEX('المرضى'!$C$6:$C$205,MATCH($A56,'المرضى'!$L$6:$L$205,0))&amp;"")</f>
        <v/>
      </c>
      <c r="E56" s="19">
        <f>IF($A56="","",INDEX('المرضى'!$J$6:$J$205,MATCH($A56,'المرضى'!$L$6:$L$205,0)))</f>
        <v/>
      </c>
      <c r="F56" s="17">
        <f>IF($A56="","",'الإعدادات'!$B$4-E56)</f>
        <v/>
      </c>
      <c r="G56" s="19">
        <f>IF($A56="","",INDEX('المرضى'!$I$6:$I$205,MATCH($A56,'المرضى'!$L$6:$L$205,0)))</f>
        <v/>
      </c>
      <c r="H56" s="18">
        <f>IF($A56="","",INDEX('المرضى'!$H$6:$H$205,MATCH($A56,'المرضى'!$L$6:$L$205,0)))</f>
        <v/>
      </c>
    </row>
    <row r="57">
      <c r="A57" s="6">
        <f>IF(50&lt;=$B$4,50,"")</f>
        <v/>
      </c>
      <c r="B57" s="6">
        <f>IF($A57="","",INDEX('المرضى'!$A$6:$A$205,MATCH($A57,'المرضى'!$L$6:$L$205,0))&amp;"")</f>
        <v/>
      </c>
      <c r="C57" s="6">
        <f>IF($A57="","",INDEX('المرضى'!$B$6:$B$205,MATCH($A57,'المرضى'!$L$6:$L$205,0))&amp;"")</f>
        <v/>
      </c>
      <c r="D57" s="6">
        <f>IF($A57="","",INDEX('المرضى'!$C$6:$C$205,MATCH($A57,'المرضى'!$L$6:$L$205,0))&amp;"")</f>
        <v/>
      </c>
      <c r="E57" s="19">
        <f>IF($A57="","",INDEX('المرضى'!$J$6:$J$205,MATCH($A57,'المرضى'!$L$6:$L$205,0)))</f>
        <v/>
      </c>
      <c r="F57" s="17">
        <f>IF($A57="","",'الإعدادات'!$B$4-E57)</f>
        <v/>
      </c>
      <c r="G57" s="19">
        <f>IF($A57="","",INDEX('المرضى'!$I$6:$I$205,MATCH($A57,'المرضى'!$L$6:$L$205,0)))</f>
        <v/>
      </c>
      <c r="H57" s="18">
        <f>IF($A57="","",INDEX('المرضى'!$H$6:$H$205,MATCH($A57,'المرضى'!$L$6:$L$205,0)))</f>
        <v/>
      </c>
    </row>
  </sheetData>
  <mergeCells count="2">
    <mergeCell ref="A2:H2"/>
    <mergeCell ref="A1:H1"/>
  </mergeCells>
  <conditionalFormatting sqref="A8:H57">
    <cfRule type="expression" priority="1" dxfId="0">
      <formula>AND($A8&lt;&gt;"",$F8&gt;=7)</formula>
    </cfRule>
    <cfRule type="expression" priority="2" dxfId="1">
      <formula>$A8&lt;&gt;""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C35"/>
  <sheetViews>
    <sheetView showGridLines="1"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</cols>
  <sheetData>
    <row r="1" ht="26" customHeight="1">
      <c r="A1" s="10" t="inlineStr">
        <is>
          <t>شيت مواعيد العيادة · قالب مجاني من Softwiro</t>
        </is>
      </c>
    </row>
    <row r="2">
      <c r="A2" s="11" t="inlineStr">
        <is>
          <t>تتيح صحتي للمريض البحث عن المواعيد بالتخصص والموقع والحجز دون اتصال هاتفي، بدل أن تدوّنها أنت ← اضغط هنا</t>
        </is>
      </c>
    </row>
    <row r="4">
      <c r="A4" s="24" t="inlineStr">
        <is>
          <t>الشهر</t>
        </is>
      </c>
    </row>
    <row r="5">
      <c r="A5" s="12" t="inlineStr">
        <is>
          <t>من (بداية الشهر)</t>
        </is>
      </c>
      <c r="B5" s="19">
        <f>DATE(YEAR('الإعدادات'!$B$5),MONTH('الإعدادات'!$B$5),1)</f>
        <v/>
      </c>
    </row>
    <row r="6">
      <c r="A6" s="12" t="inlineStr">
        <is>
          <t>قبل (بداية الشهر التالي)</t>
        </is>
      </c>
      <c r="B6" s="19">
        <f>DATE(YEAR('الإعدادات'!$B$5),MONTH('الإعدادات'!$B$5)+1,1)</f>
        <v/>
      </c>
    </row>
    <row r="8">
      <c r="A8" s="24" t="inlineStr">
        <is>
          <t>المواعيد</t>
        </is>
      </c>
    </row>
    <row r="9">
      <c r="A9" s="12" t="inlineStr">
        <is>
          <t>إجمالي المواعيد</t>
        </is>
      </c>
      <c r="B9" s="17">
        <f>COUNTIFS('المواعيد'!$A$6:$A$1005,"&gt;="&amp;$B$5,'المواعيد'!$A$6:$A$1005,"&lt;"&amp;$B$6)</f>
        <v/>
      </c>
    </row>
    <row r="10">
      <c r="A10" s="12" t="inlineStr">
        <is>
          <t>حضر</t>
        </is>
      </c>
      <c r="B10" s="17">
        <f>COUNTIFS('المواعيد'!$A$6:$A$1005,"&gt;="&amp;$B$5,'المواعيد'!$A$6:$A$1005,"&lt;"&amp;$B$6,'المواعيد'!$F$6:$F$1005,"حضر")</f>
        <v/>
      </c>
    </row>
    <row r="11">
      <c r="A11" s="12" t="inlineStr">
        <is>
          <t>لم يحضر</t>
        </is>
      </c>
      <c r="B11" s="17">
        <f>COUNTIFS('المواعيد'!$A$6:$A$1005,"&gt;="&amp;$B$5,'المواعيد'!$A$6:$A$1005,"&lt;"&amp;$B$6,'المواعيد'!$F$6:$F$1005,"لم يحضر")</f>
        <v/>
      </c>
    </row>
    <row r="12">
      <c r="A12" s="12" t="inlineStr">
        <is>
          <t>ملغي</t>
        </is>
      </c>
      <c r="B12" s="17">
        <f>COUNTIFS('المواعيد'!$A$6:$A$1005,"&gt;="&amp;$B$5,'المواعيد'!$A$6:$A$1005,"&lt;"&amp;$B$6,'المواعيد'!$F$6:$F$1005,"ملغي")</f>
        <v/>
      </c>
    </row>
    <row r="13">
      <c r="A13" s="12" t="inlineStr">
        <is>
          <t>محجوز (بلا حالة بعد)</t>
        </is>
      </c>
      <c r="B13" s="17">
        <f>B9-B10-B11-B12</f>
        <v/>
      </c>
    </row>
    <row r="14">
      <c r="A14" s="12" t="inlineStr">
        <is>
          <t>نسبة الحضور</t>
        </is>
      </c>
      <c r="B14" s="25">
        <f>IF(B10+B11=0,"",B10/(B10+B11))</f>
        <v/>
      </c>
    </row>
    <row r="16">
      <c r="A16" s="24" t="inlineStr">
        <is>
          <t>الإيراد</t>
        </is>
      </c>
    </row>
    <row r="17">
      <c r="A17" s="12" t="inlineStr">
        <is>
          <t>قيمة كشوفات الحاضرين</t>
        </is>
      </c>
      <c r="B17" s="18">
        <f>SUMIFS('المواعيد'!$J$6:$J$1005,'المواعيد'!$A$6:$A$1005,"&gt;="&amp;$B$5,'المواعيد'!$A$6:$A$1005,"&lt;"&amp;$B$6)</f>
        <v/>
      </c>
    </row>
    <row r="18">
      <c r="A18" s="12" t="inlineStr">
        <is>
          <t>المحصّل في الشهر</t>
        </is>
      </c>
      <c r="B18" s="26">
        <f>SUMIFS('المواعيد'!$E$6:$E$1005,'المواعيد'!$A$6:$A$1005,"&gt;="&amp;$B$5,'المواعيد'!$A$6:$A$1005,"&lt;"&amp;$B$6)</f>
        <v/>
      </c>
    </row>
    <row r="19">
      <c r="A19" s="12" t="inlineStr">
        <is>
          <t>متوسط سعر الكشف الحاضر</t>
        </is>
      </c>
      <c r="B19" s="18">
        <f>IF(B10=0,"",B17/B10)</f>
        <v/>
      </c>
    </row>
    <row r="21">
      <c r="A21" s="24" t="inlineStr">
        <is>
          <t>المرضى والمتابعة</t>
        </is>
      </c>
    </row>
    <row r="22">
      <c r="A22" s="12" t="inlineStr">
        <is>
          <t>عدد المرضى</t>
        </is>
      </c>
      <c r="B22" s="17">
        <f>COUNTIF('المرضى'!$A$6:$A$205,"?*")</f>
        <v/>
      </c>
    </row>
    <row r="23">
      <c r="A23" s="12" t="inlineStr">
        <is>
          <t>مرضى عليهم متبقي</t>
        </is>
      </c>
      <c r="B23" s="17">
        <f>COUNTIF('المرضى'!$H$6:$H$205,"&gt;0")</f>
        <v/>
      </c>
    </row>
    <row r="24">
      <c r="A24" s="12" t="inlineStr">
        <is>
          <t>إجمالي المتبقي على المرضى</t>
        </is>
      </c>
      <c r="B24" s="26">
        <f>SUMIF('المرضى'!$H$6:$H$205,"&gt;0")</f>
        <v/>
      </c>
    </row>
    <row r="25">
      <c r="A25" s="12" t="inlineStr">
        <is>
          <t>متأخرون عن المتابعة</t>
        </is>
      </c>
      <c r="B25" s="17">
        <f>COUNTIF('المرضى'!$K$6:$K$205,"متأخر عن المتابعة")</f>
        <v/>
      </c>
    </row>
    <row r="26">
      <c r="A26" s="12" t="inlineStr">
        <is>
          <t>متابعات قادمة</t>
        </is>
      </c>
      <c r="B26" s="17">
        <f>COUNTIF('المرضى'!$K$6:$K$205,"قادمة")</f>
        <v/>
      </c>
    </row>
    <row r="27">
      <c r="A27" s="12" t="inlineStr">
        <is>
          <t>مواعيد اليوم</t>
        </is>
      </c>
      <c r="B27" s="17">
        <f>COUNTIFS('المواعيد'!$A$6:$A$1005,'الإعدادات'!$B$4)</f>
        <v/>
      </c>
    </row>
    <row r="29">
      <c r="A29" s="24" t="inlineStr">
        <is>
          <t>حسب نوع الكشف (الشهر)</t>
        </is>
      </c>
    </row>
    <row r="30" ht="32" customHeight="1">
      <c r="A30" s="14" t="inlineStr">
        <is>
          <t>نوع الكشف</t>
        </is>
      </c>
      <c r="B30" s="14" t="inlineStr">
        <is>
          <t>عدد الحاضرين</t>
        </is>
      </c>
      <c r="C30" s="14" t="inlineStr">
        <is>
          <t>القيمة</t>
        </is>
      </c>
    </row>
    <row r="31">
      <c r="A31" s="12">
        <f>IF('الأسعار'!A6&amp;""="","",'الأسعار'!A6)</f>
        <v/>
      </c>
      <c r="B31" s="17">
        <f>IF(A31="","",COUNTIFS('المواعيد'!$D$6:$D$1005,A31,'المواعيد'!$F$6:$F$1005,"حضر",'المواعيد'!$A$6:$A$1005,"&gt;="&amp;$B$5,'المواعيد'!$A$6:$A$1005,"&lt;"&amp;$B$6))</f>
        <v/>
      </c>
      <c r="C31" s="18">
        <f>IF(A31="","",SUMIFS('المواعيد'!$J$6:$J$1005,'المواعيد'!$D$6:$D$1005,A31,'المواعيد'!$A$6:$A$1005,"&gt;="&amp;$B$5,'المواعيد'!$A$6:$A$1005,"&lt;"&amp;$B$6))</f>
        <v/>
      </c>
    </row>
    <row r="32">
      <c r="A32" s="12">
        <f>IF('الأسعار'!A7&amp;""="","",'الأسعار'!A7)</f>
        <v/>
      </c>
      <c r="B32" s="17">
        <f>IF(A32="","",COUNTIFS('المواعيد'!$D$6:$D$1005,A32,'المواعيد'!$F$6:$F$1005,"حضر",'المواعيد'!$A$6:$A$1005,"&gt;="&amp;$B$5,'المواعيد'!$A$6:$A$1005,"&lt;"&amp;$B$6))</f>
        <v/>
      </c>
      <c r="C32" s="18">
        <f>IF(A32="","",SUMIFS('المواعيد'!$J$6:$J$1005,'المواعيد'!$D$6:$D$1005,A32,'المواعيد'!$A$6:$A$1005,"&gt;="&amp;$B$5,'المواعيد'!$A$6:$A$1005,"&lt;"&amp;$B$6))</f>
        <v/>
      </c>
    </row>
    <row r="33">
      <c r="A33" s="12">
        <f>IF('الأسعار'!A8&amp;""="","",'الأسعار'!A8)</f>
        <v/>
      </c>
      <c r="B33" s="17">
        <f>IF(A33="","",COUNTIFS('المواعيد'!$D$6:$D$1005,A33,'المواعيد'!$F$6:$F$1005,"حضر",'المواعيد'!$A$6:$A$1005,"&gt;="&amp;$B$5,'المواعيد'!$A$6:$A$1005,"&lt;"&amp;$B$6))</f>
        <v/>
      </c>
      <c r="C33" s="18">
        <f>IF(A33="","",SUMIFS('المواعيد'!$J$6:$J$1005,'المواعيد'!$D$6:$D$1005,A33,'المواعيد'!$A$6:$A$1005,"&gt;="&amp;$B$5,'المواعيد'!$A$6:$A$1005,"&lt;"&amp;$B$6))</f>
        <v/>
      </c>
    </row>
    <row r="34">
      <c r="A34" s="12">
        <f>IF('الأسعار'!A9&amp;""="","",'الأسعار'!A9)</f>
        <v/>
      </c>
      <c r="B34" s="17">
        <f>IF(A34="","",COUNTIFS('المواعيد'!$D$6:$D$1005,A34,'المواعيد'!$F$6:$F$1005,"حضر",'المواعيد'!$A$6:$A$1005,"&gt;="&amp;$B$5,'المواعيد'!$A$6:$A$1005,"&lt;"&amp;$B$6))</f>
        <v/>
      </c>
      <c r="C34" s="18">
        <f>IF(A34="","",SUMIFS('المواعيد'!$J$6:$J$1005,'المواعيد'!$D$6:$D$1005,A34,'المواعيد'!$A$6:$A$1005,"&gt;="&amp;$B$5,'المواعيد'!$A$6:$A$1005,"&lt;"&amp;$B$6))</f>
        <v/>
      </c>
    </row>
    <row r="35">
      <c r="A35" s="12">
        <f>IF('الأسعار'!A10&amp;""="","",'الأسعار'!A10)</f>
        <v/>
      </c>
      <c r="B35" s="17">
        <f>IF(A35="","",COUNTIFS('المواعيد'!$D$6:$D$1005,A35,'المواعيد'!$F$6:$F$1005,"حضر",'المواعيد'!$A$6:$A$1005,"&gt;="&amp;$B$5,'المواعيد'!$A$6:$A$1005,"&lt;"&amp;$B$6))</f>
        <v/>
      </c>
      <c r="C35" s="18">
        <f>IF(A35="","",SUMIFS('المواعيد'!$J$6:$J$1005,'المواعيد'!$D$6:$D$1005,A35,'المواعيد'!$A$6:$A$1005,"&gt;="&amp;$B$5,'المواعيد'!$A$6:$A$1005,"&lt;"&amp;$B$6))</f>
        <v/>
      </c>
    </row>
  </sheetData>
  <mergeCells count="2">
    <mergeCell ref="A1:C1"/>
    <mergeCell ref="A2:C2"/>
  </mergeCells>
  <conditionalFormatting sqref="B24">
    <cfRule type="expression" priority="1" dxfId="1">
      <formula>B24&gt;0</formula>
    </cfRule>
  </conditionalFormatting>
  <conditionalFormatting sqref="B25">
    <cfRule type="expression" priority="2" dxfId="0">
      <formula>B25&gt;0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tabColor rgb="00DB2777"/>
    <outlinePr summaryBelow="1" summaryRight="1"/>
    <pageSetUpPr fitToPage="1"/>
  </sheetPr>
  <dimension ref="B2:C11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42" customWidth="1" min="2" max="2"/>
    <col width="52" customWidth="1" min="3" max="3"/>
  </cols>
  <sheetData>
    <row r="2">
      <c r="B2" s="1" t="inlineStr">
        <is>
          <t>لماذا ما زلت تعمل على إكسل؟</t>
        </is>
      </c>
    </row>
    <row r="3" ht="48" customHeight="1">
      <c r="B3" s="2" t="inlineStr">
        <is>
          <t>يعتمد هذا الشيت على أن تسجّل أنت كل موعد ودفعة بيدك، ولا يحجز للمريض ولا يربط العيادة بالصيدلية.</t>
        </is>
      </c>
    </row>
    <row r="5" ht="32" customHeight="1">
      <c r="B5" s="14" t="inlineStr">
        <is>
          <t>في هذا الشيت</t>
        </is>
      </c>
      <c r="C5" s="14" t="inlineStr">
        <is>
          <t>في صحتي (MyClinic)</t>
        </is>
      </c>
    </row>
    <row r="6" ht="48" customHeight="1">
      <c r="B6" s="5" t="inlineStr">
        <is>
          <t>المريض يتصل بأكثر من عيادة ليحجز.</t>
        </is>
      </c>
      <c r="C6" s="27" t="inlineStr">
        <is>
          <t>يبحث المريض عن المواعيد بالتخصص والموقع ويحجز دون اتصال هاتفي.</t>
        </is>
      </c>
    </row>
    <row r="7" ht="48" customHeight="1">
      <c r="B7" s="5" t="inlineStr">
        <is>
          <t>الوصفة ورقة قد تضيع أو يصعب قراءتها، ولا يبقى أثر لصرفها.</t>
        </is>
      </c>
      <c r="C7" s="27" t="inlineStr">
        <is>
          <t>تُنتج الاستشارة وصفة إلكترونية في الملف الطبي للمريض، وتقيّد الصيدلية الصرف على هذه الوصفة نفسها.</t>
        </is>
      </c>
    </row>
    <row r="9" ht="30" customHeight="1">
      <c r="B9" s="28" t="inlineStr">
        <is>
          <t>تعرّف على صحتي (MyClinic) واطلب عرضًا تجريبيًا ←</t>
        </is>
      </c>
    </row>
    <row r="11">
      <c r="B11" s="29" t="inlineStr">
        <is>
          <t>أو تواصل معنا: sales@softwiro.com · softwiro.com/ar/contact</t>
        </is>
      </c>
    </row>
  </sheetData>
  <mergeCells count="3">
    <mergeCell ref="B9:C9"/>
    <mergeCell ref="B3:C3"/>
    <mergeCell ref="B11:C11"/>
  </mergeCells>
  <hyperlinks>
    <hyperlink xmlns:r="http://schemas.openxmlformats.org/officeDocument/2006/relationships" ref="B9" r:id="rId1"/>
    <hyperlink xmlns:r="http://schemas.openxmlformats.org/officeDocument/2006/relationships" ref="B11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Softwiro</dc:creator>
  <dc:title>شيت مواعيد العيادة</dc:title>
  <dc:description>يسجّل مرضى عيادتك ومواعيدهم وكشوفاتهم: قائمة اليوم مرتبة بالوقت، وسعر الكشف من جدول أسعارك، والمدفوع والمتبقي لكل مريض، وموعد المتابعة القادم ومن تأخر عنه، وإيراد الشهر ونسبة الحضور.</dc:description>
  <dcterms:created xsi:type="dcterms:W3CDTF">2026-11-04T22:25:05Z</dcterms:created>
  <dcterms:modified xsi:type="dcterms:W3CDTF">2026-11-04T22:25:06Z</dcterms:modified>
  <cp:keywords>Softwiro, Excel, شيت مواعيد العيادة</cp:keywords>
</cp:coreProperties>
</file>