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سيارات" sheetId="3" state="visible" r:id="rId3"/>
    <sheet name="الحجوزات" sheetId="4" state="visible" r:id="rId4"/>
    <sheet name="الصيانة" sheetId="5" state="visible" r:id="rId5"/>
    <sheet name="للمتابعة" sheetId="6" state="visible" r:id="rId6"/>
    <sheet name="الملخص" sheetId="7" state="visible" r:id="rId7"/>
    <sheet name="لماذا ما زلت على إكسل؟" sheetId="8" state="visible" r:id="rId8"/>
  </sheets>
  <definedNames>
    <definedName name="_xlnm._FilterDatabase" localSheetId="2" hidden="1">'السيارات'!$A$5:$N$205</definedName>
    <definedName name="_xlnm._FilterDatabase" localSheetId="3" hidden="1">'الحجوزات'!$A$5:$Q$1005</definedName>
    <definedName name="_xlnm._FilterDatabase" localSheetId="4" hidden="1">'الصيانة'!$A$5:$G$1005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8">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2" borderId="1" applyAlignment="1" pivotButton="0" quotePrefix="0" xfId="0">
      <alignment horizontal="right" vertical="center" wrapText="1" readingOrder="2"/>
    </xf>
    <xf numFmtId="4" fontId="4" fillId="2" borderId="1" applyAlignment="1" pivotButton="0" quotePrefix="0" xfId="0">
      <alignment horizontal="right" vertical="center" wrapText="1" readingOrder="2"/>
    </xf>
    <xf numFmtId="49" fontId="4" fillId="0" borderId="1" applyAlignment="1" pivotButton="0" quotePrefix="0" xfId="0">
      <alignment horizontal="right" vertical="center" wrapText="1" readingOrder="2"/>
    </xf>
    <xf numFmtId="4" fontId="4" fillId="0"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164"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4"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ill>
        <patternFill patternType="solid">
          <fgColor rgb="00DCFCE7"/>
        </patternFill>
      </fill>
    </dxf>
    <dxf>
      <fill>
        <patternFill patternType="solid">
          <fgColor rgb="00FEF3C7"/>
        </patternFill>
      </fill>
    </dxf>
    <dxf>
      <font>
        <color rgb="00991B1B"/>
      </font>
      <fill>
        <patternFill patternType="solid">
          <f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car-rental-fleet?utm_source=excel&amp;utm_medium=template&amp;utm_campaign=car-rental-fleet"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car-rental-fleet"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car-rental-fleet"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car-rental-fleet"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car-rental-fleet"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car-rental-fleet" TargetMode="External" Id="rId1" /></Relationships>
</file>

<file path=xl/worksheets/_rels/sheet7.xml.rels><Relationships xmlns="http://schemas.openxmlformats.org/package/2006/relationships"><Relationship Type="http://schemas.openxmlformats.org/officeDocument/2006/relationships/hyperlink" Target="https://softwiro.com/ar/contact?utm_source=excel&amp;utm_medium=template&amp;utm_campaign=car-rental-fleet" TargetMode="External" Id="rId1" /></Relationships>
</file>

<file path=xl/worksheets/_rels/sheet8.xml.rels><Relationships xmlns="http://schemas.openxmlformats.org/package/2006/relationships"><Relationship Type="http://schemas.openxmlformats.org/officeDocument/2006/relationships/hyperlink" Target="https://softwiro.com/ar/contact?utm_source=excel&amp;utm_medium=template&amp;utm_campaign=car-rental-fleet" TargetMode="External" Id="rId1" /><Relationship Type="http://schemas.openxmlformats.org/officeDocument/2006/relationships/hyperlink" Target="https://softwiro.com/ar/contact?utm_source=excel&amp;utm_medium=template&amp;utm_campaign=car-rental-fleet"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تأجير السيارات</t>
        </is>
      </c>
    </row>
    <row r="3" ht="36" customHeight="1">
      <c r="B3" s="2" t="inlineStr">
        <is>
          <t>يسجّل سيارات التأجير وحجوزاتها: تواريخ الاستلام والتسليم وسعر اليوم والتأمين المحتجز والمدفوع، ويحسب قيمة كل حجز والمتبقي عليه، ويعرض حالة كل سيارة وتنبيه انتهاء التأمين والترخيص، والتسليمات المتأخرة، وقيمة حجوزات كل سيارة بعد تكلفة صيانتها.</t>
        </is>
      </c>
    </row>
    <row r="5">
      <c r="B5" s="3" t="inlineStr">
        <is>
          <t>طريقة الاستخدام</t>
        </is>
      </c>
    </row>
    <row r="6" ht="30" customHeight="1">
      <c r="B6" s="4" t="inlineStr">
        <is>
          <t>1. في شيت «الإعدادات» اكتب تاريخ اليوم (أو اكتب =TODAY() ليتحدث وحده)، وعدد الأيام التي تنبهك قبل انتهاء التأمين أو الترخيص.</t>
        </is>
      </c>
    </row>
    <row r="7" ht="30" customHeight="1">
      <c r="B7" s="4" t="inlineStr">
        <is>
          <t>2. في شيت «السيارات» اكتب لكل سيارة: الكود ورقم اللوحة والموديل وتاريخ انتهاء التأمين وتاريخ انتهاء الترخيص.</t>
        </is>
      </c>
    </row>
    <row r="8" ht="30" customHeight="1">
      <c r="B8" s="4" t="inlineStr">
        <is>
          <t>3. في شيت «الحجوزات» افتح سطرًا لكل حجز: رقمه وكود السيارة واسم العميل وجواله وتاريخ الاستلام وتاريخ التسليم المتفق عليه وسعر اليوم ومبلغ التأمين وما دفعه العميل.</t>
        </is>
      </c>
    </row>
    <row r="9" ht="30" customHeight="1">
      <c r="B9" s="4" t="inlineStr">
        <is>
          <t>4. عندما تعود السيارة اكتب «تاريخ التسليم الفعلي» في سطر الحجز، فتتحول حالته إلى «سُلّمت» وتُحسب الأيام على التاريخ الفعلي.</t>
        </is>
      </c>
    </row>
    <row r="10" ht="30" customHeight="1">
      <c r="B10" s="4" t="inlineStr">
        <is>
          <t>5. في شيت «الصيانة» سجّل كل صيانة أو إصلاح لسيارة: التاريخ والنوع والتكلفة وهل هي «جارية» أو «منتهية».</t>
        </is>
      </c>
    </row>
    <row r="11" ht="30" customHeight="1">
      <c r="B11" s="4" t="inlineStr">
        <is>
          <t>6. افتح «للمتابعة» لتجد التسليمات المتأخرة، وشيت «السيارات» لترى حالة كل سيارة وقيمة حجوزاتها وصافيها بعد الصيانة، و«الملخص» للصورة الكاملة.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عدد الأيام = تاريخ التسليم (الفعلي إن وُجد وإلا المتفق عليه) − تاريخ الاستلام، وبحد أدنى يوم واحد. قيمة الإيجار = عدد الأيام × سعر اليوم.</t>
        </is>
      </c>
    </row>
    <row r="20" ht="30" customHeight="1">
      <c r="B20" s="4" t="inlineStr">
        <is>
          <t>• حالة الحجز: «قادم» إن لم يحن الاستلام، «جارٍ» إن استُلمت السيارة ولم يحن التسليم، «متأخر التسليم» إن فات التسليم المتفق عليه دون تاريخ فعلي، و«سُلّمت» عند كتابة التاريخ الفعلي.</t>
        </is>
      </c>
    </row>
    <row r="21" ht="30" customHeight="1">
      <c r="B21" s="4" t="inlineStr">
        <is>
          <t>• الحجز المتأخر يبقى محسوبًا على تاريخ التسليم المتفق عليه إلى أن تكتب التاريخ الفعلي، فتُضاف عندها الأيام الزائدة إلى قيمته.</t>
        </is>
      </c>
    </row>
    <row r="22" ht="30" customHeight="1">
      <c r="B22" s="4" t="inlineStr">
        <is>
          <t>• المتبقي = قيمة الإيجار − المدفوع من الإيجار. مبلغ التأمين وديعة لا تدخل في الإيجار، وتُعدّ «محتجزة» حتى تُسلَّم السيارة.</t>
        </is>
      </c>
    </row>
    <row r="23" ht="30" customHeight="1">
      <c r="B23" s="4" t="inlineStr">
        <is>
          <t>• حالة السيارة: «في الصيانة» إن كان لها سجل صيانة «جارية»، وإلا «مؤجرة» إن كان لها حجز جارٍ أو متأخر، وإلا «متاحة».</t>
        </is>
      </c>
    </row>
    <row r="24" ht="30" customHeight="1">
      <c r="B24" s="4" t="inlineStr">
        <is>
          <t>• قيمة الحجوزات تشمل الحجوزات الجارية والقادمة بتواريخها المتفق عليها. يتسع الشيت لـ 200 سيارة و1000 حجز و1000 سجل صيانة، وتعرض قائمة «للمتابعة» أول 50 حجزًا متأخرًا.</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4" customWidth="1" min="1" max="1"/>
    <col width="22" customWidth="1" min="2" max="2"/>
    <col width="4" customWidth="1" min="3" max="3"/>
  </cols>
  <sheetData>
    <row r="1" ht="26" customHeight="1">
      <c r="A1" s="10" t="inlineStr">
        <is>
          <t>شيت تأجير السيارات · قالب مجاني من Softwiro</t>
        </is>
      </c>
    </row>
    <row r="2">
      <c r="A2" s="11" t="inlineStr">
        <is>
          <t>عايز برنامج تأجير يحجز فيه الموظف ويراجع فيه المحاسب كلٌّ بصلاحيته؟ Softwiro تبنيه لك على طريقة شغلك ← اضغط هنا</t>
        </is>
      </c>
    </row>
    <row r="4">
      <c r="A4" s="12" t="inlineStr">
        <is>
          <t>تاريخ اليوم</t>
        </is>
      </c>
      <c r="B4" s="13" t="n">
        <v>46327</v>
      </c>
    </row>
    <row r="5">
      <c r="A5" s="12" t="inlineStr">
        <is>
          <t>تنبيه التأمين والترخيص قبل (يوم)</t>
        </is>
      </c>
      <c r="B5" s="14" t="n">
        <v>30</v>
      </c>
    </row>
    <row r="7">
      <c r="A7" s="8" t="inlineStr">
        <is>
          <t>تاريخ اليوم مكتوب هنا بتاريخ المثال. اكتب بدله =TODAY() ليتحدث وحده كل يوم، أو اكتب تاريخ أي يوم تريد مراجعة موقفه.</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N2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10" customWidth="1" min="1" max="1"/>
    <col width="16" customWidth="1" min="2" max="2"/>
    <col width="26" customWidth="1" min="3" max="3"/>
    <col width="14" customWidth="1" min="4" max="4"/>
    <col width="14" customWidth="1" min="5" max="5"/>
    <col width="11" customWidth="1" min="6" max="6"/>
    <col width="11" customWidth="1" min="7" max="7"/>
    <col width="15" customWidth="1" min="8" max="8"/>
    <col width="15" customWidth="1" min="9" max="9"/>
    <col width="15" customWidth="1" min="10" max="10"/>
    <col width="13" customWidth="1" min="11" max="11"/>
    <col width="14" customWidth="1" min="12" max="12"/>
    <col width="14" customWidth="1" min="13" max="13"/>
    <col width="15" customWidth="1" min="14" max="14"/>
  </cols>
  <sheetData>
    <row r="1" ht="26" customHeight="1">
      <c r="A1" s="10" t="inlineStr">
        <is>
          <t>شيت تأجير السيارات · قالب مجاني من Softwiro</t>
        </is>
      </c>
    </row>
    <row r="2">
      <c r="A2" s="11" t="inlineStr">
        <is>
          <t>عايز برنامج تأجير يحجز فيه الموظف ويراجع فيه المحاسب كلٌّ بصلاحيته؟ Softwiro تبنيه لك على طريقة شغلك ← اضغط هنا</t>
        </is>
      </c>
    </row>
    <row r="5" ht="32" customHeight="1">
      <c r="A5" s="15" t="inlineStr">
        <is>
          <t>كود السيارة</t>
        </is>
      </c>
      <c r="B5" s="15" t="inlineStr">
        <is>
          <t>رقم اللوحة</t>
        </is>
      </c>
      <c r="C5" s="15" t="inlineStr">
        <is>
          <t>الموديل</t>
        </is>
      </c>
      <c r="D5" s="15" t="inlineStr">
        <is>
          <t>انتهاء التأمين</t>
        </is>
      </c>
      <c r="E5" s="15" t="inlineStr">
        <is>
          <t>انتهاء الترخيص</t>
        </is>
      </c>
      <c r="F5" s="15" t="inlineStr">
        <is>
          <t>عدد الحجوزات</t>
        </is>
      </c>
      <c r="G5" s="15" t="inlineStr">
        <is>
          <t>أيام التأجير</t>
        </is>
      </c>
      <c r="H5" s="15" t="inlineStr">
        <is>
          <t>قيمة الحجوزات</t>
        </is>
      </c>
      <c r="I5" s="15" t="inlineStr">
        <is>
          <t>تكلفة الصيانة</t>
        </is>
      </c>
      <c r="J5" s="15" t="inlineStr">
        <is>
          <t>الصافي بعد الصيانة</t>
        </is>
      </c>
      <c r="K5" s="15" t="inlineStr">
        <is>
          <t>الحالة الآن</t>
        </is>
      </c>
      <c r="L5" s="15" t="inlineStr">
        <is>
          <t>تنبيه التأمين</t>
        </is>
      </c>
      <c r="M5" s="15" t="inlineStr">
        <is>
          <t>تنبيه الترخيص</t>
        </is>
      </c>
      <c r="N5" s="15" t="inlineStr">
        <is>
          <t>متوسط الإيراد لليوم</t>
        </is>
      </c>
    </row>
    <row r="6">
      <c r="A6" s="5" t="inlineStr">
        <is>
          <t>K01</t>
        </is>
      </c>
      <c r="B6" s="5" t="inlineStr">
        <is>
          <t>س ص ع 1101</t>
        </is>
      </c>
      <c r="C6" s="5" t="inlineStr">
        <is>
          <t>تويوتا كورولا 2022</t>
        </is>
      </c>
      <c r="D6" s="13" t="n">
        <v>46461</v>
      </c>
      <c r="E6" s="13" t="n">
        <v>46397</v>
      </c>
      <c r="F6" s="16">
        <f>IF(A6&amp;""="","",COUNTIFS('الحجوزات'!$B$6:$B$1005,A6&amp;""))</f>
        <v/>
      </c>
      <c r="G6" s="16">
        <f>IF(A6&amp;""="","",SUMIFS('الحجوزات'!$K$6:$K$1005,'الحجوزات'!$B$6:$B$1005,A6&amp;""))</f>
        <v/>
      </c>
      <c r="H6" s="17">
        <f>IF(A6&amp;""="","",SUMIFS('الحجوزات'!$L$6:$L$1005,'الحجوزات'!$B$6:$B$1005,A6&amp;""))</f>
        <v/>
      </c>
      <c r="I6" s="17">
        <f>IF(A6&amp;""="","",SUMIFS('الصيانة'!$D$6:$D$1005,'الصيانة'!$B$6:$B$1005,A6&amp;""))</f>
        <v/>
      </c>
      <c r="J6" s="17">
        <f>IF(A6&amp;""="","",ROUND(H6-I6,2))</f>
        <v/>
      </c>
      <c r="K6" s="6">
        <f>IF(A6&amp;""="","",IF(COUNTIFS('الصيانة'!$B$6:$B$1005,A6&amp;"",'الصيانة'!$E$6:$E$1005,"جارية")&gt;0,"في الصيانة",IF(COUNTIFS('الحجوزات'!$B$6:$B$1005,A6&amp;"",'الحجوزات'!$N$6:$N$1005,"جارٍ")+COUNTIFS('الحجوزات'!$B$6:$B$1005,A6&amp;"",'الحجوزات'!$N$6:$N$1005,"متأخر التسليم")&gt;0,"مؤجرة","متاحة")))</f>
        <v/>
      </c>
      <c r="L6" s="6">
        <f>IF(OR(A6&amp;""="",NOT(ISNUMBER(D6))),"",IF(D6&lt;'الإعدادات'!$B$4,"منتهي",IF(D6-'الإعدادات'!$B$4&lt;='الإعدادات'!$B$5,"ينتهي قريبًا","")))</f>
        <v/>
      </c>
      <c r="M6" s="6">
        <f>IF(OR(A6&amp;""="",NOT(ISNUMBER(E6))),"",IF(E6&lt;'الإعدادات'!$B$4,"منتهي",IF(E6-'الإعدادات'!$B$4&lt;='الإعدادات'!$B$5,"ينتهي قريبًا","")))</f>
        <v/>
      </c>
      <c r="N6" s="17">
        <f>IF(A6&amp;""="","",IF(N(G6)=0,"",ROUND(H6/G6,2)))</f>
        <v/>
      </c>
    </row>
    <row r="7">
      <c r="A7" s="5" t="inlineStr">
        <is>
          <t>K02</t>
        </is>
      </c>
      <c r="B7" s="5" t="inlineStr">
        <is>
          <t>س ص ع 1102</t>
        </is>
      </c>
      <c r="C7" s="5" t="inlineStr">
        <is>
          <t>هيونداي إلنترا 2021</t>
        </is>
      </c>
      <c r="D7" s="13" t="n">
        <v>46346</v>
      </c>
      <c r="E7" s="13" t="n">
        <v>46508</v>
      </c>
      <c r="F7" s="16">
        <f>IF(A7&amp;""="","",COUNTIFS('الحجوزات'!$B$6:$B$1005,A7&amp;""))</f>
        <v/>
      </c>
      <c r="G7" s="16">
        <f>IF(A7&amp;""="","",SUMIFS('الحجوزات'!$K$6:$K$1005,'الحجوزات'!$B$6:$B$1005,A7&amp;""))</f>
        <v/>
      </c>
      <c r="H7" s="17">
        <f>IF(A7&amp;""="","",SUMIFS('الحجوزات'!$L$6:$L$1005,'الحجوزات'!$B$6:$B$1005,A7&amp;""))</f>
        <v/>
      </c>
      <c r="I7" s="17">
        <f>IF(A7&amp;""="","",SUMIFS('الصيانة'!$D$6:$D$1005,'الصيانة'!$B$6:$B$1005,A7&amp;""))</f>
        <v/>
      </c>
      <c r="J7" s="17">
        <f>IF(A7&amp;""="","",ROUND(H7-I7,2))</f>
        <v/>
      </c>
      <c r="K7" s="6">
        <f>IF(A7&amp;""="","",IF(COUNTIFS('الصيانة'!$B$6:$B$1005,A7&amp;"",'الصيانة'!$E$6:$E$1005,"جارية")&gt;0,"في الصيانة",IF(COUNTIFS('الحجوزات'!$B$6:$B$1005,A7&amp;"",'الحجوزات'!$N$6:$N$1005,"جارٍ")+COUNTIFS('الحجوزات'!$B$6:$B$1005,A7&amp;"",'الحجوزات'!$N$6:$N$1005,"متأخر التسليم")&gt;0,"مؤجرة","متاحة")))</f>
        <v/>
      </c>
      <c r="L7" s="6">
        <f>IF(OR(A7&amp;""="",NOT(ISNUMBER(D7))),"",IF(D7&lt;'الإعدادات'!$B$4,"منتهي",IF(D7-'الإعدادات'!$B$4&lt;='الإعدادات'!$B$5,"ينتهي قريبًا","")))</f>
        <v/>
      </c>
      <c r="M7" s="6">
        <f>IF(OR(A7&amp;""="",NOT(ISNUMBER(E7))),"",IF(E7&lt;'الإعدادات'!$B$4,"منتهي",IF(E7-'الإعدادات'!$B$4&lt;='الإعدادات'!$B$5,"ينتهي قريبًا","")))</f>
        <v/>
      </c>
      <c r="N7" s="17">
        <f>IF(A7&amp;""="","",IF(N(G7)=0,"",ROUND(H7/G7,2)))</f>
        <v/>
      </c>
    </row>
    <row r="8">
      <c r="A8" s="5" t="inlineStr">
        <is>
          <t>K03</t>
        </is>
      </c>
      <c r="B8" s="5" t="inlineStr">
        <is>
          <t>س ص ع 1103</t>
        </is>
      </c>
      <c r="C8" s="5" t="inlineStr">
        <is>
          <t>كيا سيراتو 2020</t>
        </is>
      </c>
      <c r="D8" s="13" t="n">
        <v>46305</v>
      </c>
      <c r="E8" s="13" t="n">
        <v>46419</v>
      </c>
      <c r="F8" s="16">
        <f>IF(A8&amp;""="","",COUNTIFS('الحجوزات'!$B$6:$B$1005,A8&amp;""))</f>
        <v/>
      </c>
      <c r="G8" s="16">
        <f>IF(A8&amp;""="","",SUMIFS('الحجوزات'!$K$6:$K$1005,'الحجوزات'!$B$6:$B$1005,A8&amp;""))</f>
        <v/>
      </c>
      <c r="H8" s="17">
        <f>IF(A8&amp;""="","",SUMIFS('الحجوزات'!$L$6:$L$1005,'الحجوزات'!$B$6:$B$1005,A8&amp;""))</f>
        <v/>
      </c>
      <c r="I8" s="17">
        <f>IF(A8&amp;""="","",SUMIFS('الصيانة'!$D$6:$D$1005,'الصيانة'!$B$6:$B$1005,A8&amp;""))</f>
        <v/>
      </c>
      <c r="J8" s="17">
        <f>IF(A8&amp;""="","",ROUND(H8-I8,2))</f>
        <v/>
      </c>
      <c r="K8" s="6">
        <f>IF(A8&amp;""="","",IF(COUNTIFS('الصيانة'!$B$6:$B$1005,A8&amp;"",'الصيانة'!$E$6:$E$1005,"جارية")&gt;0,"في الصيانة",IF(COUNTIFS('الحجوزات'!$B$6:$B$1005,A8&amp;"",'الحجوزات'!$N$6:$N$1005,"جارٍ")+COUNTIFS('الحجوزات'!$B$6:$B$1005,A8&amp;"",'الحجوزات'!$N$6:$N$1005,"متأخر التسليم")&gt;0,"مؤجرة","متاحة")))</f>
        <v/>
      </c>
      <c r="L8" s="6">
        <f>IF(OR(A8&amp;""="",NOT(ISNUMBER(D8))),"",IF(D8&lt;'الإعدادات'!$B$4,"منتهي",IF(D8-'الإعدادات'!$B$4&lt;='الإعدادات'!$B$5,"ينتهي قريبًا","")))</f>
        <v/>
      </c>
      <c r="M8" s="6">
        <f>IF(OR(A8&amp;""="",NOT(ISNUMBER(E8))),"",IF(E8&lt;'الإعدادات'!$B$4,"منتهي",IF(E8-'الإعدادات'!$B$4&lt;='الإعدادات'!$B$5,"ينتهي قريبًا","")))</f>
        <v/>
      </c>
      <c r="N8" s="17">
        <f>IF(A8&amp;""="","",IF(N(G8)=0,"",ROUND(H8/G8,2)))</f>
        <v/>
      </c>
    </row>
    <row r="9">
      <c r="A9" s="5" t="inlineStr">
        <is>
          <t>K04</t>
        </is>
      </c>
      <c r="B9" s="5" t="inlineStr">
        <is>
          <t>س ص ع 1104</t>
        </is>
      </c>
      <c r="C9" s="5" t="inlineStr">
        <is>
          <t>نيسان صني 2019</t>
        </is>
      </c>
      <c r="D9" s="13" t="n">
        <v>46568</v>
      </c>
      <c r="E9" s="13" t="n">
        <v>46351</v>
      </c>
      <c r="F9" s="16">
        <f>IF(A9&amp;""="","",COUNTIFS('الحجوزات'!$B$6:$B$1005,A9&amp;""))</f>
        <v/>
      </c>
      <c r="G9" s="16">
        <f>IF(A9&amp;""="","",SUMIFS('الحجوزات'!$K$6:$K$1005,'الحجوزات'!$B$6:$B$1005,A9&amp;""))</f>
        <v/>
      </c>
      <c r="H9" s="17">
        <f>IF(A9&amp;""="","",SUMIFS('الحجوزات'!$L$6:$L$1005,'الحجوزات'!$B$6:$B$1005,A9&amp;""))</f>
        <v/>
      </c>
      <c r="I9" s="17">
        <f>IF(A9&amp;""="","",SUMIFS('الصيانة'!$D$6:$D$1005,'الصيانة'!$B$6:$B$1005,A9&amp;""))</f>
        <v/>
      </c>
      <c r="J9" s="17">
        <f>IF(A9&amp;""="","",ROUND(H9-I9,2))</f>
        <v/>
      </c>
      <c r="K9" s="6">
        <f>IF(A9&amp;""="","",IF(COUNTIFS('الصيانة'!$B$6:$B$1005,A9&amp;"",'الصيانة'!$E$6:$E$1005,"جارية")&gt;0,"في الصيانة",IF(COUNTIFS('الحجوزات'!$B$6:$B$1005,A9&amp;"",'الحجوزات'!$N$6:$N$1005,"جارٍ")+COUNTIFS('الحجوزات'!$B$6:$B$1005,A9&amp;"",'الحجوزات'!$N$6:$N$1005,"متأخر التسليم")&gt;0,"مؤجرة","متاحة")))</f>
        <v/>
      </c>
      <c r="L9" s="6">
        <f>IF(OR(A9&amp;""="",NOT(ISNUMBER(D9))),"",IF(D9&lt;'الإعدادات'!$B$4,"منتهي",IF(D9-'الإعدادات'!$B$4&lt;='الإعدادات'!$B$5,"ينتهي قريبًا","")))</f>
        <v/>
      </c>
      <c r="M9" s="6">
        <f>IF(OR(A9&amp;""="",NOT(ISNUMBER(E9))),"",IF(E9&lt;'الإعدادات'!$B$4,"منتهي",IF(E9-'الإعدادات'!$B$4&lt;='الإعدادات'!$B$5,"ينتهي قريبًا","")))</f>
        <v/>
      </c>
      <c r="N9" s="17">
        <f>IF(A9&amp;""="","",IF(N(G9)=0,"",ROUND(H9/G9,2)))</f>
        <v/>
      </c>
    </row>
    <row r="10">
      <c r="A10" s="5" t="inlineStr">
        <is>
          <t>K05</t>
        </is>
      </c>
      <c r="B10" s="5" t="inlineStr">
        <is>
          <t>س ص ع 1105</t>
        </is>
      </c>
      <c r="C10" s="5" t="inlineStr">
        <is>
          <t>شيفروليه أوبترا 2018</t>
        </is>
      </c>
      <c r="D10" s="13" t="n">
        <v>46402</v>
      </c>
      <c r="E10" s="13" t="n">
        <v>46402</v>
      </c>
      <c r="F10" s="16">
        <f>IF(A10&amp;""="","",COUNTIFS('الحجوزات'!$B$6:$B$1005,A10&amp;""))</f>
        <v/>
      </c>
      <c r="G10" s="16">
        <f>IF(A10&amp;""="","",SUMIFS('الحجوزات'!$K$6:$K$1005,'الحجوزات'!$B$6:$B$1005,A10&amp;""))</f>
        <v/>
      </c>
      <c r="H10" s="17">
        <f>IF(A10&amp;""="","",SUMIFS('الحجوزات'!$L$6:$L$1005,'الحجوزات'!$B$6:$B$1005,A10&amp;""))</f>
        <v/>
      </c>
      <c r="I10" s="17">
        <f>IF(A10&amp;""="","",SUMIFS('الصيانة'!$D$6:$D$1005,'الصيانة'!$B$6:$B$1005,A10&amp;""))</f>
        <v/>
      </c>
      <c r="J10" s="17">
        <f>IF(A10&amp;""="","",ROUND(H10-I10,2))</f>
        <v/>
      </c>
      <c r="K10" s="6">
        <f>IF(A10&amp;""="","",IF(COUNTIFS('الصيانة'!$B$6:$B$1005,A10&amp;"",'الصيانة'!$E$6:$E$1005,"جارية")&gt;0,"في الصيانة",IF(COUNTIFS('الحجوزات'!$B$6:$B$1005,A10&amp;"",'الحجوزات'!$N$6:$N$1005,"جارٍ")+COUNTIFS('الحجوزات'!$B$6:$B$1005,A10&amp;"",'الحجوزات'!$N$6:$N$1005,"متأخر التسليم")&gt;0,"مؤجرة","متاحة")))</f>
        <v/>
      </c>
      <c r="L10" s="6">
        <f>IF(OR(A10&amp;""="",NOT(ISNUMBER(D10))),"",IF(D10&lt;'الإعدادات'!$B$4,"منتهي",IF(D10-'الإعدادات'!$B$4&lt;='الإعدادات'!$B$5,"ينتهي قريبًا","")))</f>
        <v/>
      </c>
      <c r="M10" s="6">
        <f>IF(OR(A10&amp;""="",NOT(ISNUMBER(E10))),"",IF(E10&lt;'الإعدادات'!$B$4,"منتهي",IF(E10-'الإعدادات'!$B$4&lt;='الإعدادات'!$B$5,"ينتهي قريبًا","")))</f>
        <v/>
      </c>
      <c r="N10" s="17">
        <f>IF(A10&amp;""="","",IF(N(G10)=0,"",ROUND(H10/G10,2)))</f>
        <v/>
      </c>
    </row>
    <row r="11">
      <c r="A11" s="5" t="inlineStr">
        <is>
          <t>K06</t>
        </is>
      </c>
      <c r="B11" s="5" t="inlineStr">
        <is>
          <t>س ص ع 1106</t>
        </is>
      </c>
      <c r="C11" s="5" t="inlineStr">
        <is>
          <t>هيونداي H1 ميني فان 2021</t>
        </is>
      </c>
      <c r="D11" s="13" t="n">
        <v>46446</v>
      </c>
      <c r="E11" s="13" t="n">
        <v>46446</v>
      </c>
      <c r="F11" s="16">
        <f>IF(A11&amp;""="","",COUNTIFS('الحجوزات'!$B$6:$B$1005,A11&amp;""))</f>
        <v/>
      </c>
      <c r="G11" s="16">
        <f>IF(A11&amp;""="","",SUMIFS('الحجوزات'!$K$6:$K$1005,'الحجوزات'!$B$6:$B$1005,A11&amp;""))</f>
        <v/>
      </c>
      <c r="H11" s="17">
        <f>IF(A11&amp;""="","",SUMIFS('الحجوزات'!$L$6:$L$1005,'الحجوزات'!$B$6:$B$1005,A11&amp;""))</f>
        <v/>
      </c>
      <c r="I11" s="17">
        <f>IF(A11&amp;""="","",SUMIFS('الصيانة'!$D$6:$D$1005,'الصيانة'!$B$6:$B$1005,A11&amp;""))</f>
        <v/>
      </c>
      <c r="J11" s="17">
        <f>IF(A11&amp;""="","",ROUND(H11-I11,2))</f>
        <v/>
      </c>
      <c r="K11" s="6">
        <f>IF(A11&amp;""="","",IF(COUNTIFS('الصيانة'!$B$6:$B$1005,A11&amp;"",'الصيانة'!$E$6:$E$1005,"جارية")&gt;0,"في الصيانة",IF(COUNTIFS('الحجوزات'!$B$6:$B$1005,A11&amp;"",'الحجوزات'!$N$6:$N$1005,"جارٍ")+COUNTIFS('الحجوزات'!$B$6:$B$1005,A11&amp;"",'الحجوزات'!$N$6:$N$1005,"متأخر التسليم")&gt;0,"مؤجرة","متاحة")))</f>
        <v/>
      </c>
      <c r="L11" s="6">
        <f>IF(OR(A11&amp;""="",NOT(ISNUMBER(D11))),"",IF(D11&lt;'الإعدادات'!$B$4,"منتهي",IF(D11-'الإعدادات'!$B$4&lt;='الإعدادات'!$B$5,"ينتهي قريبًا","")))</f>
        <v/>
      </c>
      <c r="M11" s="6">
        <f>IF(OR(A11&amp;""="",NOT(ISNUMBER(E11))),"",IF(E11&lt;'الإعدادات'!$B$4,"منتهي",IF(E11-'الإعدادات'!$B$4&lt;='الإعدادات'!$B$5,"ينتهي قريبًا","")))</f>
        <v/>
      </c>
      <c r="N11" s="17">
        <f>IF(A11&amp;""="","",IF(N(G11)=0,"",ROUND(H11/G11,2)))</f>
        <v/>
      </c>
    </row>
    <row r="12">
      <c r="A12" s="5" t="inlineStr">
        <is>
          <t>K07</t>
        </is>
      </c>
      <c r="B12" s="5" t="inlineStr">
        <is>
          <t>س ص ع 1107</t>
        </is>
      </c>
      <c r="C12" s="5" t="inlineStr">
        <is>
          <t>ميتسوبيشي لانسر 2017</t>
        </is>
      </c>
      <c r="D12" s="13" t="n">
        <v>46478</v>
      </c>
      <c r="E12" s="13" t="n">
        <v>46478</v>
      </c>
      <c r="F12" s="16">
        <f>IF(A12&amp;""="","",COUNTIFS('الحجوزات'!$B$6:$B$1005,A12&amp;""))</f>
        <v/>
      </c>
      <c r="G12" s="16">
        <f>IF(A12&amp;""="","",SUMIFS('الحجوزات'!$K$6:$K$1005,'الحجوزات'!$B$6:$B$1005,A12&amp;""))</f>
        <v/>
      </c>
      <c r="H12" s="17">
        <f>IF(A12&amp;""="","",SUMIFS('الحجوزات'!$L$6:$L$1005,'الحجوزات'!$B$6:$B$1005,A12&amp;""))</f>
        <v/>
      </c>
      <c r="I12" s="17">
        <f>IF(A12&amp;""="","",SUMIFS('الصيانة'!$D$6:$D$1005,'الصيانة'!$B$6:$B$1005,A12&amp;""))</f>
        <v/>
      </c>
      <c r="J12" s="17">
        <f>IF(A12&amp;""="","",ROUND(H12-I12,2))</f>
        <v/>
      </c>
      <c r="K12" s="6">
        <f>IF(A12&amp;""="","",IF(COUNTIFS('الصيانة'!$B$6:$B$1005,A12&amp;"",'الصيانة'!$E$6:$E$1005,"جارية")&gt;0,"في الصيانة",IF(COUNTIFS('الحجوزات'!$B$6:$B$1005,A12&amp;"",'الحجوزات'!$N$6:$N$1005,"جارٍ")+COUNTIFS('الحجوزات'!$B$6:$B$1005,A12&amp;"",'الحجوزات'!$N$6:$N$1005,"متأخر التسليم")&gt;0,"مؤجرة","متاحة")))</f>
        <v/>
      </c>
      <c r="L12" s="6">
        <f>IF(OR(A12&amp;""="",NOT(ISNUMBER(D12))),"",IF(D12&lt;'الإعدادات'!$B$4,"منتهي",IF(D12-'الإعدادات'!$B$4&lt;='الإعدادات'!$B$5,"ينتهي قريبًا","")))</f>
        <v/>
      </c>
      <c r="M12" s="6">
        <f>IF(OR(A12&amp;""="",NOT(ISNUMBER(E12))),"",IF(E12&lt;'الإعدادات'!$B$4,"منتهي",IF(E12-'الإعدادات'!$B$4&lt;='الإعدادات'!$B$5,"ينتهي قريبًا","")))</f>
        <v/>
      </c>
      <c r="N12" s="17">
        <f>IF(A12&amp;""="","",IF(N(G12)=0,"",ROUND(H12/G12,2)))</f>
        <v/>
      </c>
    </row>
    <row r="13">
      <c r="A13" s="5" t="n"/>
      <c r="B13" s="5" t="n"/>
      <c r="C13" s="5" t="n"/>
      <c r="D13" s="13" t="n"/>
      <c r="E13" s="13" t="n"/>
      <c r="F13" s="16">
        <f>IF(A13&amp;""="","",COUNTIFS('الحجوزات'!$B$6:$B$1005,A13&amp;""))</f>
        <v/>
      </c>
      <c r="G13" s="16">
        <f>IF(A13&amp;""="","",SUMIFS('الحجوزات'!$K$6:$K$1005,'الحجوزات'!$B$6:$B$1005,A13&amp;""))</f>
        <v/>
      </c>
      <c r="H13" s="17">
        <f>IF(A13&amp;""="","",SUMIFS('الحجوزات'!$L$6:$L$1005,'الحجوزات'!$B$6:$B$1005,A13&amp;""))</f>
        <v/>
      </c>
      <c r="I13" s="17">
        <f>IF(A13&amp;""="","",SUMIFS('الصيانة'!$D$6:$D$1005,'الصيانة'!$B$6:$B$1005,A13&amp;""))</f>
        <v/>
      </c>
      <c r="J13" s="17">
        <f>IF(A13&amp;""="","",ROUND(H13-I13,2))</f>
        <v/>
      </c>
      <c r="K13" s="6">
        <f>IF(A13&amp;""="","",IF(COUNTIFS('الصيانة'!$B$6:$B$1005,A13&amp;"",'الصيانة'!$E$6:$E$1005,"جارية")&gt;0,"في الصيانة",IF(COUNTIFS('الحجوزات'!$B$6:$B$1005,A13&amp;"",'الحجوزات'!$N$6:$N$1005,"جارٍ")+COUNTIFS('الحجوزات'!$B$6:$B$1005,A13&amp;"",'الحجوزات'!$N$6:$N$1005,"متأخر التسليم")&gt;0,"مؤجرة","متاحة")))</f>
        <v/>
      </c>
      <c r="L13" s="6">
        <f>IF(OR(A13&amp;""="",NOT(ISNUMBER(D13))),"",IF(D13&lt;'الإعدادات'!$B$4,"منتهي",IF(D13-'الإعدادات'!$B$4&lt;='الإعدادات'!$B$5,"ينتهي قريبًا","")))</f>
        <v/>
      </c>
      <c r="M13" s="6">
        <f>IF(OR(A13&amp;""="",NOT(ISNUMBER(E13))),"",IF(E13&lt;'الإعدادات'!$B$4,"منتهي",IF(E13-'الإعدادات'!$B$4&lt;='الإعدادات'!$B$5,"ينتهي قريبًا","")))</f>
        <v/>
      </c>
      <c r="N13" s="17">
        <f>IF(A13&amp;""="","",IF(N(G13)=0,"",ROUND(H13/G13,2)))</f>
        <v/>
      </c>
    </row>
    <row r="14">
      <c r="A14" s="5" t="n"/>
      <c r="B14" s="5" t="n"/>
      <c r="C14" s="5" t="n"/>
      <c r="D14" s="13" t="n"/>
      <c r="E14" s="13" t="n"/>
      <c r="F14" s="16">
        <f>IF(A14&amp;""="","",COUNTIFS('الحجوزات'!$B$6:$B$1005,A14&amp;""))</f>
        <v/>
      </c>
      <c r="G14" s="16">
        <f>IF(A14&amp;""="","",SUMIFS('الحجوزات'!$K$6:$K$1005,'الحجوزات'!$B$6:$B$1005,A14&amp;""))</f>
        <v/>
      </c>
      <c r="H14" s="17">
        <f>IF(A14&amp;""="","",SUMIFS('الحجوزات'!$L$6:$L$1005,'الحجوزات'!$B$6:$B$1005,A14&amp;""))</f>
        <v/>
      </c>
      <c r="I14" s="17">
        <f>IF(A14&amp;""="","",SUMIFS('الصيانة'!$D$6:$D$1005,'الصيانة'!$B$6:$B$1005,A14&amp;""))</f>
        <v/>
      </c>
      <c r="J14" s="17">
        <f>IF(A14&amp;""="","",ROUND(H14-I14,2))</f>
        <v/>
      </c>
      <c r="K14" s="6">
        <f>IF(A14&amp;""="","",IF(COUNTIFS('الصيانة'!$B$6:$B$1005,A14&amp;"",'الصيانة'!$E$6:$E$1005,"جارية")&gt;0,"في الصيانة",IF(COUNTIFS('الحجوزات'!$B$6:$B$1005,A14&amp;"",'الحجوزات'!$N$6:$N$1005,"جارٍ")+COUNTIFS('الحجوزات'!$B$6:$B$1005,A14&amp;"",'الحجوزات'!$N$6:$N$1005,"متأخر التسليم")&gt;0,"مؤجرة","متاحة")))</f>
        <v/>
      </c>
      <c r="L14" s="6">
        <f>IF(OR(A14&amp;""="",NOT(ISNUMBER(D14))),"",IF(D14&lt;'الإعدادات'!$B$4,"منتهي",IF(D14-'الإعدادات'!$B$4&lt;='الإعدادات'!$B$5,"ينتهي قريبًا","")))</f>
        <v/>
      </c>
      <c r="M14" s="6">
        <f>IF(OR(A14&amp;""="",NOT(ISNUMBER(E14))),"",IF(E14&lt;'الإعدادات'!$B$4,"منتهي",IF(E14-'الإعدادات'!$B$4&lt;='الإعدادات'!$B$5,"ينتهي قريبًا","")))</f>
        <v/>
      </c>
      <c r="N14" s="17">
        <f>IF(A14&amp;""="","",IF(N(G14)=0,"",ROUND(H14/G14,2)))</f>
        <v/>
      </c>
    </row>
    <row r="15">
      <c r="A15" s="5" t="n"/>
      <c r="B15" s="5" t="n"/>
      <c r="C15" s="5" t="n"/>
      <c r="D15" s="13" t="n"/>
      <c r="E15" s="13" t="n"/>
      <c r="F15" s="16">
        <f>IF(A15&amp;""="","",COUNTIFS('الحجوزات'!$B$6:$B$1005,A15&amp;""))</f>
        <v/>
      </c>
      <c r="G15" s="16">
        <f>IF(A15&amp;""="","",SUMIFS('الحجوزات'!$K$6:$K$1005,'الحجوزات'!$B$6:$B$1005,A15&amp;""))</f>
        <v/>
      </c>
      <c r="H15" s="17">
        <f>IF(A15&amp;""="","",SUMIFS('الحجوزات'!$L$6:$L$1005,'الحجوزات'!$B$6:$B$1005,A15&amp;""))</f>
        <v/>
      </c>
      <c r="I15" s="17">
        <f>IF(A15&amp;""="","",SUMIFS('الصيانة'!$D$6:$D$1005,'الصيانة'!$B$6:$B$1005,A15&amp;""))</f>
        <v/>
      </c>
      <c r="J15" s="17">
        <f>IF(A15&amp;""="","",ROUND(H15-I15,2))</f>
        <v/>
      </c>
      <c r="K15" s="6">
        <f>IF(A15&amp;""="","",IF(COUNTIFS('الصيانة'!$B$6:$B$1005,A15&amp;"",'الصيانة'!$E$6:$E$1005,"جارية")&gt;0,"في الصيانة",IF(COUNTIFS('الحجوزات'!$B$6:$B$1005,A15&amp;"",'الحجوزات'!$N$6:$N$1005,"جارٍ")+COUNTIFS('الحجوزات'!$B$6:$B$1005,A15&amp;"",'الحجوزات'!$N$6:$N$1005,"متأخر التسليم")&gt;0,"مؤجرة","متاحة")))</f>
        <v/>
      </c>
      <c r="L15" s="6">
        <f>IF(OR(A15&amp;""="",NOT(ISNUMBER(D15))),"",IF(D15&lt;'الإعدادات'!$B$4,"منتهي",IF(D15-'الإعدادات'!$B$4&lt;='الإعدادات'!$B$5,"ينتهي قريبًا","")))</f>
        <v/>
      </c>
      <c r="M15" s="6">
        <f>IF(OR(A15&amp;""="",NOT(ISNUMBER(E15))),"",IF(E15&lt;'الإعدادات'!$B$4,"منتهي",IF(E15-'الإعدادات'!$B$4&lt;='الإعدادات'!$B$5,"ينتهي قريبًا","")))</f>
        <v/>
      </c>
      <c r="N15" s="17">
        <f>IF(A15&amp;""="","",IF(N(G15)=0,"",ROUND(H15/G15,2)))</f>
        <v/>
      </c>
    </row>
    <row r="16">
      <c r="A16" s="5" t="n"/>
      <c r="B16" s="5" t="n"/>
      <c r="C16" s="5" t="n"/>
      <c r="D16" s="13" t="n"/>
      <c r="E16" s="13" t="n"/>
      <c r="F16" s="16">
        <f>IF(A16&amp;""="","",COUNTIFS('الحجوزات'!$B$6:$B$1005,A16&amp;""))</f>
        <v/>
      </c>
      <c r="G16" s="16">
        <f>IF(A16&amp;""="","",SUMIFS('الحجوزات'!$K$6:$K$1005,'الحجوزات'!$B$6:$B$1005,A16&amp;""))</f>
        <v/>
      </c>
      <c r="H16" s="17">
        <f>IF(A16&amp;""="","",SUMIFS('الحجوزات'!$L$6:$L$1005,'الحجوزات'!$B$6:$B$1005,A16&amp;""))</f>
        <v/>
      </c>
      <c r="I16" s="17">
        <f>IF(A16&amp;""="","",SUMIFS('الصيانة'!$D$6:$D$1005,'الصيانة'!$B$6:$B$1005,A16&amp;""))</f>
        <v/>
      </c>
      <c r="J16" s="17">
        <f>IF(A16&amp;""="","",ROUND(H16-I16,2))</f>
        <v/>
      </c>
      <c r="K16" s="6">
        <f>IF(A16&amp;""="","",IF(COUNTIFS('الصيانة'!$B$6:$B$1005,A16&amp;"",'الصيانة'!$E$6:$E$1005,"جارية")&gt;0,"في الصيانة",IF(COUNTIFS('الحجوزات'!$B$6:$B$1005,A16&amp;"",'الحجوزات'!$N$6:$N$1005,"جارٍ")+COUNTIFS('الحجوزات'!$B$6:$B$1005,A16&amp;"",'الحجوزات'!$N$6:$N$1005,"متأخر التسليم")&gt;0,"مؤجرة","متاحة")))</f>
        <v/>
      </c>
      <c r="L16" s="6">
        <f>IF(OR(A16&amp;""="",NOT(ISNUMBER(D16))),"",IF(D16&lt;'الإعدادات'!$B$4,"منتهي",IF(D16-'الإعدادات'!$B$4&lt;='الإعدادات'!$B$5,"ينتهي قريبًا","")))</f>
        <v/>
      </c>
      <c r="M16" s="6">
        <f>IF(OR(A16&amp;""="",NOT(ISNUMBER(E16))),"",IF(E16&lt;'الإعدادات'!$B$4,"منتهي",IF(E16-'الإعدادات'!$B$4&lt;='الإعدادات'!$B$5,"ينتهي قريبًا","")))</f>
        <v/>
      </c>
      <c r="N16" s="17">
        <f>IF(A16&amp;""="","",IF(N(G16)=0,"",ROUND(H16/G16,2)))</f>
        <v/>
      </c>
    </row>
    <row r="17">
      <c r="A17" s="5" t="n"/>
      <c r="B17" s="5" t="n"/>
      <c r="C17" s="5" t="n"/>
      <c r="D17" s="13" t="n"/>
      <c r="E17" s="13" t="n"/>
      <c r="F17" s="16">
        <f>IF(A17&amp;""="","",COUNTIFS('الحجوزات'!$B$6:$B$1005,A17&amp;""))</f>
        <v/>
      </c>
      <c r="G17" s="16">
        <f>IF(A17&amp;""="","",SUMIFS('الحجوزات'!$K$6:$K$1005,'الحجوزات'!$B$6:$B$1005,A17&amp;""))</f>
        <v/>
      </c>
      <c r="H17" s="17">
        <f>IF(A17&amp;""="","",SUMIFS('الحجوزات'!$L$6:$L$1005,'الحجوزات'!$B$6:$B$1005,A17&amp;""))</f>
        <v/>
      </c>
      <c r="I17" s="17">
        <f>IF(A17&amp;""="","",SUMIFS('الصيانة'!$D$6:$D$1005,'الصيانة'!$B$6:$B$1005,A17&amp;""))</f>
        <v/>
      </c>
      <c r="J17" s="17">
        <f>IF(A17&amp;""="","",ROUND(H17-I17,2))</f>
        <v/>
      </c>
      <c r="K17" s="6">
        <f>IF(A17&amp;""="","",IF(COUNTIFS('الصيانة'!$B$6:$B$1005,A17&amp;"",'الصيانة'!$E$6:$E$1005,"جارية")&gt;0,"في الصيانة",IF(COUNTIFS('الحجوزات'!$B$6:$B$1005,A17&amp;"",'الحجوزات'!$N$6:$N$1005,"جارٍ")+COUNTIFS('الحجوزات'!$B$6:$B$1005,A17&amp;"",'الحجوزات'!$N$6:$N$1005,"متأخر التسليم")&gt;0,"مؤجرة","متاحة")))</f>
        <v/>
      </c>
      <c r="L17" s="6">
        <f>IF(OR(A17&amp;""="",NOT(ISNUMBER(D17))),"",IF(D17&lt;'الإعدادات'!$B$4,"منتهي",IF(D17-'الإعدادات'!$B$4&lt;='الإعدادات'!$B$5,"ينتهي قريبًا","")))</f>
        <v/>
      </c>
      <c r="M17" s="6">
        <f>IF(OR(A17&amp;""="",NOT(ISNUMBER(E17))),"",IF(E17&lt;'الإعدادات'!$B$4,"منتهي",IF(E17-'الإعدادات'!$B$4&lt;='الإعدادات'!$B$5,"ينتهي قريبًا","")))</f>
        <v/>
      </c>
      <c r="N17" s="17">
        <f>IF(A17&amp;""="","",IF(N(G17)=0,"",ROUND(H17/G17,2)))</f>
        <v/>
      </c>
    </row>
    <row r="18">
      <c r="A18" s="5" t="n"/>
      <c r="B18" s="5" t="n"/>
      <c r="C18" s="5" t="n"/>
      <c r="D18" s="13" t="n"/>
      <c r="E18" s="13" t="n"/>
      <c r="F18" s="16">
        <f>IF(A18&amp;""="","",COUNTIFS('الحجوزات'!$B$6:$B$1005,A18&amp;""))</f>
        <v/>
      </c>
      <c r="G18" s="16">
        <f>IF(A18&amp;""="","",SUMIFS('الحجوزات'!$K$6:$K$1005,'الحجوزات'!$B$6:$B$1005,A18&amp;""))</f>
        <v/>
      </c>
      <c r="H18" s="17">
        <f>IF(A18&amp;""="","",SUMIFS('الحجوزات'!$L$6:$L$1005,'الحجوزات'!$B$6:$B$1005,A18&amp;""))</f>
        <v/>
      </c>
      <c r="I18" s="17">
        <f>IF(A18&amp;""="","",SUMIFS('الصيانة'!$D$6:$D$1005,'الصيانة'!$B$6:$B$1005,A18&amp;""))</f>
        <v/>
      </c>
      <c r="J18" s="17">
        <f>IF(A18&amp;""="","",ROUND(H18-I18,2))</f>
        <v/>
      </c>
      <c r="K18" s="6">
        <f>IF(A18&amp;""="","",IF(COUNTIFS('الصيانة'!$B$6:$B$1005,A18&amp;"",'الصيانة'!$E$6:$E$1005,"جارية")&gt;0,"في الصيانة",IF(COUNTIFS('الحجوزات'!$B$6:$B$1005,A18&amp;"",'الحجوزات'!$N$6:$N$1005,"جارٍ")+COUNTIFS('الحجوزات'!$B$6:$B$1005,A18&amp;"",'الحجوزات'!$N$6:$N$1005,"متأخر التسليم")&gt;0,"مؤجرة","متاحة")))</f>
        <v/>
      </c>
      <c r="L18" s="6">
        <f>IF(OR(A18&amp;""="",NOT(ISNUMBER(D18))),"",IF(D18&lt;'الإعدادات'!$B$4,"منتهي",IF(D18-'الإعدادات'!$B$4&lt;='الإعدادات'!$B$5,"ينتهي قريبًا","")))</f>
        <v/>
      </c>
      <c r="M18" s="6">
        <f>IF(OR(A18&amp;""="",NOT(ISNUMBER(E18))),"",IF(E18&lt;'الإعدادات'!$B$4,"منتهي",IF(E18-'الإعدادات'!$B$4&lt;='الإعدادات'!$B$5,"ينتهي قريبًا","")))</f>
        <v/>
      </c>
      <c r="N18" s="17">
        <f>IF(A18&amp;""="","",IF(N(G18)=0,"",ROUND(H18/G18,2)))</f>
        <v/>
      </c>
    </row>
    <row r="19">
      <c r="A19" s="5" t="n"/>
      <c r="B19" s="5" t="n"/>
      <c r="C19" s="5" t="n"/>
      <c r="D19" s="13" t="n"/>
      <c r="E19" s="13" t="n"/>
      <c r="F19" s="16">
        <f>IF(A19&amp;""="","",COUNTIFS('الحجوزات'!$B$6:$B$1005,A19&amp;""))</f>
        <v/>
      </c>
      <c r="G19" s="16">
        <f>IF(A19&amp;""="","",SUMIFS('الحجوزات'!$K$6:$K$1005,'الحجوزات'!$B$6:$B$1005,A19&amp;""))</f>
        <v/>
      </c>
      <c r="H19" s="17">
        <f>IF(A19&amp;""="","",SUMIFS('الحجوزات'!$L$6:$L$1005,'الحجوزات'!$B$6:$B$1005,A19&amp;""))</f>
        <v/>
      </c>
      <c r="I19" s="17">
        <f>IF(A19&amp;""="","",SUMIFS('الصيانة'!$D$6:$D$1005,'الصيانة'!$B$6:$B$1005,A19&amp;""))</f>
        <v/>
      </c>
      <c r="J19" s="17">
        <f>IF(A19&amp;""="","",ROUND(H19-I19,2))</f>
        <v/>
      </c>
      <c r="K19" s="6">
        <f>IF(A19&amp;""="","",IF(COUNTIFS('الصيانة'!$B$6:$B$1005,A19&amp;"",'الصيانة'!$E$6:$E$1005,"جارية")&gt;0,"في الصيانة",IF(COUNTIFS('الحجوزات'!$B$6:$B$1005,A19&amp;"",'الحجوزات'!$N$6:$N$1005,"جارٍ")+COUNTIFS('الحجوزات'!$B$6:$B$1005,A19&amp;"",'الحجوزات'!$N$6:$N$1005,"متأخر التسليم")&gt;0,"مؤجرة","متاحة")))</f>
        <v/>
      </c>
      <c r="L19" s="6">
        <f>IF(OR(A19&amp;""="",NOT(ISNUMBER(D19))),"",IF(D19&lt;'الإعدادات'!$B$4,"منتهي",IF(D19-'الإعدادات'!$B$4&lt;='الإعدادات'!$B$5,"ينتهي قريبًا","")))</f>
        <v/>
      </c>
      <c r="M19" s="6">
        <f>IF(OR(A19&amp;""="",NOT(ISNUMBER(E19))),"",IF(E19&lt;'الإعدادات'!$B$4,"منتهي",IF(E19-'الإعدادات'!$B$4&lt;='الإعدادات'!$B$5,"ينتهي قريبًا","")))</f>
        <v/>
      </c>
      <c r="N19" s="17">
        <f>IF(A19&amp;""="","",IF(N(G19)=0,"",ROUND(H19/G19,2)))</f>
        <v/>
      </c>
    </row>
    <row r="20">
      <c r="A20" s="5" t="n"/>
      <c r="B20" s="5" t="n"/>
      <c r="C20" s="5" t="n"/>
      <c r="D20" s="13" t="n"/>
      <c r="E20" s="13" t="n"/>
      <c r="F20" s="16">
        <f>IF(A20&amp;""="","",COUNTIFS('الحجوزات'!$B$6:$B$1005,A20&amp;""))</f>
        <v/>
      </c>
      <c r="G20" s="16">
        <f>IF(A20&amp;""="","",SUMIFS('الحجوزات'!$K$6:$K$1005,'الحجوزات'!$B$6:$B$1005,A20&amp;""))</f>
        <v/>
      </c>
      <c r="H20" s="17">
        <f>IF(A20&amp;""="","",SUMIFS('الحجوزات'!$L$6:$L$1005,'الحجوزات'!$B$6:$B$1005,A20&amp;""))</f>
        <v/>
      </c>
      <c r="I20" s="17">
        <f>IF(A20&amp;""="","",SUMIFS('الصيانة'!$D$6:$D$1005,'الصيانة'!$B$6:$B$1005,A20&amp;""))</f>
        <v/>
      </c>
      <c r="J20" s="17">
        <f>IF(A20&amp;""="","",ROUND(H20-I20,2))</f>
        <v/>
      </c>
      <c r="K20" s="6">
        <f>IF(A20&amp;""="","",IF(COUNTIFS('الصيانة'!$B$6:$B$1005,A20&amp;"",'الصيانة'!$E$6:$E$1005,"جارية")&gt;0,"في الصيانة",IF(COUNTIFS('الحجوزات'!$B$6:$B$1005,A20&amp;"",'الحجوزات'!$N$6:$N$1005,"جارٍ")+COUNTIFS('الحجوزات'!$B$6:$B$1005,A20&amp;"",'الحجوزات'!$N$6:$N$1005,"متأخر التسليم")&gt;0,"مؤجرة","متاحة")))</f>
        <v/>
      </c>
      <c r="L20" s="6">
        <f>IF(OR(A20&amp;""="",NOT(ISNUMBER(D20))),"",IF(D20&lt;'الإعدادات'!$B$4,"منتهي",IF(D20-'الإعدادات'!$B$4&lt;='الإعدادات'!$B$5,"ينتهي قريبًا","")))</f>
        <v/>
      </c>
      <c r="M20" s="6">
        <f>IF(OR(A20&amp;""="",NOT(ISNUMBER(E20))),"",IF(E20&lt;'الإعدادات'!$B$4,"منتهي",IF(E20-'الإعدادات'!$B$4&lt;='الإعدادات'!$B$5,"ينتهي قريبًا","")))</f>
        <v/>
      </c>
      <c r="N20" s="17">
        <f>IF(A20&amp;""="","",IF(N(G20)=0,"",ROUND(H20/G20,2)))</f>
        <v/>
      </c>
    </row>
    <row r="21">
      <c r="A21" s="5" t="n"/>
      <c r="B21" s="5" t="n"/>
      <c r="C21" s="5" t="n"/>
      <c r="D21" s="13" t="n"/>
      <c r="E21" s="13" t="n"/>
      <c r="F21" s="16">
        <f>IF(A21&amp;""="","",COUNTIFS('الحجوزات'!$B$6:$B$1005,A21&amp;""))</f>
        <v/>
      </c>
      <c r="G21" s="16">
        <f>IF(A21&amp;""="","",SUMIFS('الحجوزات'!$K$6:$K$1005,'الحجوزات'!$B$6:$B$1005,A21&amp;""))</f>
        <v/>
      </c>
      <c r="H21" s="17">
        <f>IF(A21&amp;""="","",SUMIFS('الحجوزات'!$L$6:$L$1005,'الحجوزات'!$B$6:$B$1005,A21&amp;""))</f>
        <v/>
      </c>
      <c r="I21" s="17">
        <f>IF(A21&amp;""="","",SUMIFS('الصيانة'!$D$6:$D$1005,'الصيانة'!$B$6:$B$1005,A21&amp;""))</f>
        <v/>
      </c>
      <c r="J21" s="17">
        <f>IF(A21&amp;""="","",ROUND(H21-I21,2))</f>
        <v/>
      </c>
      <c r="K21" s="6">
        <f>IF(A21&amp;""="","",IF(COUNTIFS('الصيانة'!$B$6:$B$1005,A21&amp;"",'الصيانة'!$E$6:$E$1005,"جارية")&gt;0,"في الصيانة",IF(COUNTIFS('الحجوزات'!$B$6:$B$1005,A21&amp;"",'الحجوزات'!$N$6:$N$1005,"جارٍ")+COUNTIFS('الحجوزات'!$B$6:$B$1005,A21&amp;"",'الحجوزات'!$N$6:$N$1005,"متأخر التسليم")&gt;0,"مؤجرة","متاحة")))</f>
        <v/>
      </c>
      <c r="L21" s="6">
        <f>IF(OR(A21&amp;""="",NOT(ISNUMBER(D21))),"",IF(D21&lt;'الإعدادات'!$B$4,"منتهي",IF(D21-'الإعدادات'!$B$4&lt;='الإعدادات'!$B$5,"ينتهي قريبًا","")))</f>
        <v/>
      </c>
      <c r="M21" s="6">
        <f>IF(OR(A21&amp;""="",NOT(ISNUMBER(E21))),"",IF(E21&lt;'الإعدادات'!$B$4,"منتهي",IF(E21-'الإعدادات'!$B$4&lt;='الإعدادات'!$B$5,"ينتهي قريبًا","")))</f>
        <v/>
      </c>
      <c r="N21" s="17">
        <f>IF(A21&amp;""="","",IF(N(G21)=0,"",ROUND(H21/G21,2)))</f>
        <v/>
      </c>
    </row>
    <row r="22">
      <c r="A22" s="5" t="n"/>
      <c r="B22" s="5" t="n"/>
      <c r="C22" s="5" t="n"/>
      <c r="D22" s="13" t="n"/>
      <c r="E22" s="13" t="n"/>
      <c r="F22" s="16">
        <f>IF(A22&amp;""="","",COUNTIFS('الحجوزات'!$B$6:$B$1005,A22&amp;""))</f>
        <v/>
      </c>
      <c r="G22" s="16">
        <f>IF(A22&amp;""="","",SUMIFS('الحجوزات'!$K$6:$K$1005,'الحجوزات'!$B$6:$B$1005,A22&amp;""))</f>
        <v/>
      </c>
      <c r="H22" s="17">
        <f>IF(A22&amp;""="","",SUMIFS('الحجوزات'!$L$6:$L$1005,'الحجوزات'!$B$6:$B$1005,A22&amp;""))</f>
        <v/>
      </c>
      <c r="I22" s="17">
        <f>IF(A22&amp;""="","",SUMIFS('الصيانة'!$D$6:$D$1005,'الصيانة'!$B$6:$B$1005,A22&amp;""))</f>
        <v/>
      </c>
      <c r="J22" s="17">
        <f>IF(A22&amp;""="","",ROUND(H22-I22,2))</f>
        <v/>
      </c>
      <c r="K22" s="6">
        <f>IF(A22&amp;""="","",IF(COUNTIFS('الصيانة'!$B$6:$B$1005,A22&amp;"",'الصيانة'!$E$6:$E$1005,"جارية")&gt;0,"في الصيانة",IF(COUNTIFS('الحجوزات'!$B$6:$B$1005,A22&amp;"",'الحجوزات'!$N$6:$N$1005,"جارٍ")+COUNTIFS('الحجوزات'!$B$6:$B$1005,A22&amp;"",'الحجوزات'!$N$6:$N$1005,"متأخر التسليم")&gt;0,"مؤجرة","متاحة")))</f>
        <v/>
      </c>
      <c r="L22" s="6">
        <f>IF(OR(A22&amp;""="",NOT(ISNUMBER(D22))),"",IF(D22&lt;'الإعدادات'!$B$4,"منتهي",IF(D22-'الإعدادات'!$B$4&lt;='الإعدادات'!$B$5,"ينتهي قريبًا","")))</f>
        <v/>
      </c>
      <c r="M22" s="6">
        <f>IF(OR(A22&amp;""="",NOT(ISNUMBER(E22))),"",IF(E22&lt;'الإعدادات'!$B$4,"منتهي",IF(E22-'الإعدادات'!$B$4&lt;='الإعدادات'!$B$5,"ينتهي قريبًا","")))</f>
        <v/>
      </c>
      <c r="N22" s="17">
        <f>IF(A22&amp;""="","",IF(N(G22)=0,"",ROUND(H22/G22,2)))</f>
        <v/>
      </c>
    </row>
    <row r="23">
      <c r="A23" s="5" t="n"/>
      <c r="B23" s="5" t="n"/>
      <c r="C23" s="5" t="n"/>
      <c r="D23" s="13" t="n"/>
      <c r="E23" s="13" t="n"/>
      <c r="F23" s="16">
        <f>IF(A23&amp;""="","",COUNTIFS('الحجوزات'!$B$6:$B$1005,A23&amp;""))</f>
        <v/>
      </c>
      <c r="G23" s="16">
        <f>IF(A23&amp;""="","",SUMIFS('الحجوزات'!$K$6:$K$1005,'الحجوزات'!$B$6:$B$1005,A23&amp;""))</f>
        <v/>
      </c>
      <c r="H23" s="17">
        <f>IF(A23&amp;""="","",SUMIFS('الحجوزات'!$L$6:$L$1005,'الحجوزات'!$B$6:$B$1005,A23&amp;""))</f>
        <v/>
      </c>
      <c r="I23" s="17">
        <f>IF(A23&amp;""="","",SUMIFS('الصيانة'!$D$6:$D$1005,'الصيانة'!$B$6:$B$1005,A23&amp;""))</f>
        <v/>
      </c>
      <c r="J23" s="17">
        <f>IF(A23&amp;""="","",ROUND(H23-I23,2))</f>
        <v/>
      </c>
      <c r="K23" s="6">
        <f>IF(A23&amp;""="","",IF(COUNTIFS('الصيانة'!$B$6:$B$1005,A23&amp;"",'الصيانة'!$E$6:$E$1005,"جارية")&gt;0,"في الصيانة",IF(COUNTIFS('الحجوزات'!$B$6:$B$1005,A23&amp;"",'الحجوزات'!$N$6:$N$1005,"جارٍ")+COUNTIFS('الحجوزات'!$B$6:$B$1005,A23&amp;"",'الحجوزات'!$N$6:$N$1005,"متأخر التسليم")&gt;0,"مؤجرة","متاحة")))</f>
        <v/>
      </c>
      <c r="L23" s="6">
        <f>IF(OR(A23&amp;""="",NOT(ISNUMBER(D23))),"",IF(D23&lt;'الإعدادات'!$B$4,"منتهي",IF(D23-'الإعدادات'!$B$4&lt;='الإعدادات'!$B$5,"ينتهي قريبًا","")))</f>
        <v/>
      </c>
      <c r="M23" s="6">
        <f>IF(OR(A23&amp;""="",NOT(ISNUMBER(E23))),"",IF(E23&lt;'الإعدادات'!$B$4,"منتهي",IF(E23-'الإعدادات'!$B$4&lt;='الإعدادات'!$B$5,"ينتهي قريبًا","")))</f>
        <v/>
      </c>
      <c r="N23" s="17">
        <f>IF(A23&amp;""="","",IF(N(G23)=0,"",ROUND(H23/G23,2)))</f>
        <v/>
      </c>
    </row>
    <row r="24">
      <c r="A24" s="5" t="n"/>
      <c r="B24" s="5" t="n"/>
      <c r="C24" s="5" t="n"/>
      <c r="D24" s="13" t="n"/>
      <c r="E24" s="13" t="n"/>
      <c r="F24" s="16">
        <f>IF(A24&amp;""="","",COUNTIFS('الحجوزات'!$B$6:$B$1005,A24&amp;""))</f>
        <v/>
      </c>
      <c r="G24" s="16">
        <f>IF(A24&amp;""="","",SUMIFS('الحجوزات'!$K$6:$K$1005,'الحجوزات'!$B$6:$B$1005,A24&amp;""))</f>
        <v/>
      </c>
      <c r="H24" s="17">
        <f>IF(A24&amp;""="","",SUMIFS('الحجوزات'!$L$6:$L$1005,'الحجوزات'!$B$6:$B$1005,A24&amp;""))</f>
        <v/>
      </c>
      <c r="I24" s="17">
        <f>IF(A24&amp;""="","",SUMIFS('الصيانة'!$D$6:$D$1005,'الصيانة'!$B$6:$B$1005,A24&amp;""))</f>
        <v/>
      </c>
      <c r="J24" s="17">
        <f>IF(A24&amp;""="","",ROUND(H24-I24,2))</f>
        <v/>
      </c>
      <c r="K24" s="6">
        <f>IF(A24&amp;""="","",IF(COUNTIFS('الصيانة'!$B$6:$B$1005,A24&amp;"",'الصيانة'!$E$6:$E$1005,"جارية")&gt;0,"في الصيانة",IF(COUNTIFS('الحجوزات'!$B$6:$B$1005,A24&amp;"",'الحجوزات'!$N$6:$N$1005,"جارٍ")+COUNTIFS('الحجوزات'!$B$6:$B$1005,A24&amp;"",'الحجوزات'!$N$6:$N$1005,"متأخر التسليم")&gt;0,"مؤجرة","متاحة")))</f>
        <v/>
      </c>
      <c r="L24" s="6">
        <f>IF(OR(A24&amp;""="",NOT(ISNUMBER(D24))),"",IF(D24&lt;'الإعدادات'!$B$4,"منتهي",IF(D24-'الإعدادات'!$B$4&lt;='الإعدادات'!$B$5,"ينتهي قريبًا","")))</f>
        <v/>
      </c>
      <c r="M24" s="6">
        <f>IF(OR(A24&amp;""="",NOT(ISNUMBER(E24))),"",IF(E24&lt;'الإعدادات'!$B$4,"منتهي",IF(E24-'الإعدادات'!$B$4&lt;='الإعدادات'!$B$5,"ينتهي قريبًا","")))</f>
        <v/>
      </c>
      <c r="N24" s="17">
        <f>IF(A24&amp;""="","",IF(N(G24)=0,"",ROUND(H24/G24,2)))</f>
        <v/>
      </c>
    </row>
    <row r="25">
      <c r="A25" s="5" t="n"/>
      <c r="B25" s="5" t="n"/>
      <c r="C25" s="5" t="n"/>
      <c r="D25" s="13" t="n"/>
      <c r="E25" s="13" t="n"/>
      <c r="F25" s="16">
        <f>IF(A25&amp;""="","",COUNTIFS('الحجوزات'!$B$6:$B$1005,A25&amp;""))</f>
        <v/>
      </c>
      <c r="G25" s="16">
        <f>IF(A25&amp;""="","",SUMIFS('الحجوزات'!$K$6:$K$1005,'الحجوزات'!$B$6:$B$1005,A25&amp;""))</f>
        <v/>
      </c>
      <c r="H25" s="17">
        <f>IF(A25&amp;""="","",SUMIFS('الحجوزات'!$L$6:$L$1005,'الحجوزات'!$B$6:$B$1005,A25&amp;""))</f>
        <v/>
      </c>
      <c r="I25" s="17">
        <f>IF(A25&amp;""="","",SUMIFS('الصيانة'!$D$6:$D$1005,'الصيانة'!$B$6:$B$1005,A25&amp;""))</f>
        <v/>
      </c>
      <c r="J25" s="17">
        <f>IF(A25&amp;""="","",ROUND(H25-I25,2))</f>
        <v/>
      </c>
      <c r="K25" s="6">
        <f>IF(A25&amp;""="","",IF(COUNTIFS('الصيانة'!$B$6:$B$1005,A25&amp;"",'الصيانة'!$E$6:$E$1005,"جارية")&gt;0,"في الصيانة",IF(COUNTIFS('الحجوزات'!$B$6:$B$1005,A25&amp;"",'الحجوزات'!$N$6:$N$1005,"جارٍ")+COUNTIFS('الحجوزات'!$B$6:$B$1005,A25&amp;"",'الحجوزات'!$N$6:$N$1005,"متأخر التسليم")&gt;0,"مؤجرة","متاحة")))</f>
        <v/>
      </c>
      <c r="L25" s="6">
        <f>IF(OR(A25&amp;""="",NOT(ISNUMBER(D25))),"",IF(D25&lt;'الإعدادات'!$B$4,"منتهي",IF(D25-'الإعدادات'!$B$4&lt;='الإعدادات'!$B$5,"ينتهي قريبًا","")))</f>
        <v/>
      </c>
      <c r="M25" s="6">
        <f>IF(OR(A25&amp;""="",NOT(ISNUMBER(E25))),"",IF(E25&lt;'الإعدادات'!$B$4,"منتهي",IF(E25-'الإعدادات'!$B$4&lt;='الإعدادات'!$B$5,"ينتهي قريبًا","")))</f>
        <v/>
      </c>
      <c r="N25" s="17">
        <f>IF(A25&amp;""="","",IF(N(G25)=0,"",ROUND(H25/G25,2)))</f>
        <v/>
      </c>
    </row>
    <row r="26">
      <c r="A26" s="5" t="n"/>
      <c r="B26" s="5" t="n"/>
      <c r="C26" s="5" t="n"/>
      <c r="D26" s="13" t="n"/>
      <c r="E26" s="13" t="n"/>
      <c r="F26" s="16">
        <f>IF(A26&amp;""="","",COUNTIFS('الحجوزات'!$B$6:$B$1005,A26&amp;""))</f>
        <v/>
      </c>
      <c r="G26" s="16">
        <f>IF(A26&amp;""="","",SUMIFS('الحجوزات'!$K$6:$K$1005,'الحجوزات'!$B$6:$B$1005,A26&amp;""))</f>
        <v/>
      </c>
      <c r="H26" s="17">
        <f>IF(A26&amp;""="","",SUMIFS('الحجوزات'!$L$6:$L$1005,'الحجوزات'!$B$6:$B$1005,A26&amp;""))</f>
        <v/>
      </c>
      <c r="I26" s="17">
        <f>IF(A26&amp;""="","",SUMIFS('الصيانة'!$D$6:$D$1005,'الصيانة'!$B$6:$B$1005,A26&amp;""))</f>
        <v/>
      </c>
      <c r="J26" s="17">
        <f>IF(A26&amp;""="","",ROUND(H26-I26,2))</f>
        <v/>
      </c>
      <c r="K26" s="6">
        <f>IF(A26&amp;""="","",IF(COUNTIFS('الصيانة'!$B$6:$B$1005,A26&amp;"",'الصيانة'!$E$6:$E$1005,"جارية")&gt;0,"في الصيانة",IF(COUNTIFS('الحجوزات'!$B$6:$B$1005,A26&amp;"",'الحجوزات'!$N$6:$N$1005,"جارٍ")+COUNTIFS('الحجوزات'!$B$6:$B$1005,A26&amp;"",'الحجوزات'!$N$6:$N$1005,"متأخر التسليم")&gt;0,"مؤجرة","متاحة")))</f>
        <v/>
      </c>
      <c r="L26" s="6">
        <f>IF(OR(A26&amp;""="",NOT(ISNUMBER(D26))),"",IF(D26&lt;'الإعدادات'!$B$4,"منتهي",IF(D26-'الإعدادات'!$B$4&lt;='الإعدادات'!$B$5,"ينتهي قريبًا","")))</f>
        <v/>
      </c>
      <c r="M26" s="6">
        <f>IF(OR(A26&amp;""="",NOT(ISNUMBER(E26))),"",IF(E26&lt;'الإعدادات'!$B$4,"منتهي",IF(E26-'الإعدادات'!$B$4&lt;='الإعدادات'!$B$5,"ينتهي قريبًا","")))</f>
        <v/>
      </c>
      <c r="N26" s="17">
        <f>IF(A26&amp;""="","",IF(N(G26)=0,"",ROUND(H26/G26,2)))</f>
        <v/>
      </c>
    </row>
    <row r="27">
      <c r="A27" s="5" t="n"/>
      <c r="B27" s="5" t="n"/>
      <c r="C27" s="5" t="n"/>
      <c r="D27" s="13" t="n"/>
      <c r="E27" s="13" t="n"/>
      <c r="F27" s="16">
        <f>IF(A27&amp;""="","",COUNTIFS('الحجوزات'!$B$6:$B$1005,A27&amp;""))</f>
        <v/>
      </c>
      <c r="G27" s="16">
        <f>IF(A27&amp;""="","",SUMIFS('الحجوزات'!$K$6:$K$1005,'الحجوزات'!$B$6:$B$1005,A27&amp;""))</f>
        <v/>
      </c>
      <c r="H27" s="17">
        <f>IF(A27&amp;""="","",SUMIFS('الحجوزات'!$L$6:$L$1005,'الحجوزات'!$B$6:$B$1005,A27&amp;""))</f>
        <v/>
      </c>
      <c r="I27" s="17">
        <f>IF(A27&amp;""="","",SUMIFS('الصيانة'!$D$6:$D$1005,'الصيانة'!$B$6:$B$1005,A27&amp;""))</f>
        <v/>
      </c>
      <c r="J27" s="17">
        <f>IF(A27&amp;""="","",ROUND(H27-I27,2))</f>
        <v/>
      </c>
      <c r="K27" s="6">
        <f>IF(A27&amp;""="","",IF(COUNTIFS('الصيانة'!$B$6:$B$1005,A27&amp;"",'الصيانة'!$E$6:$E$1005,"جارية")&gt;0,"في الصيانة",IF(COUNTIFS('الحجوزات'!$B$6:$B$1005,A27&amp;"",'الحجوزات'!$N$6:$N$1005,"جارٍ")+COUNTIFS('الحجوزات'!$B$6:$B$1005,A27&amp;"",'الحجوزات'!$N$6:$N$1005,"متأخر التسليم")&gt;0,"مؤجرة","متاحة")))</f>
        <v/>
      </c>
      <c r="L27" s="6">
        <f>IF(OR(A27&amp;""="",NOT(ISNUMBER(D27))),"",IF(D27&lt;'الإعدادات'!$B$4,"منتهي",IF(D27-'الإعدادات'!$B$4&lt;='الإعدادات'!$B$5,"ينتهي قريبًا","")))</f>
        <v/>
      </c>
      <c r="M27" s="6">
        <f>IF(OR(A27&amp;""="",NOT(ISNUMBER(E27))),"",IF(E27&lt;'الإعدادات'!$B$4,"منتهي",IF(E27-'الإعدادات'!$B$4&lt;='الإعدادات'!$B$5,"ينتهي قريبًا","")))</f>
        <v/>
      </c>
      <c r="N27" s="17">
        <f>IF(A27&amp;""="","",IF(N(G27)=0,"",ROUND(H27/G27,2)))</f>
        <v/>
      </c>
    </row>
    <row r="28">
      <c r="A28" s="5" t="n"/>
      <c r="B28" s="5" t="n"/>
      <c r="C28" s="5" t="n"/>
      <c r="D28" s="13" t="n"/>
      <c r="E28" s="13" t="n"/>
      <c r="F28" s="16">
        <f>IF(A28&amp;""="","",COUNTIFS('الحجوزات'!$B$6:$B$1005,A28&amp;""))</f>
        <v/>
      </c>
      <c r="G28" s="16">
        <f>IF(A28&amp;""="","",SUMIFS('الحجوزات'!$K$6:$K$1005,'الحجوزات'!$B$6:$B$1005,A28&amp;""))</f>
        <v/>
      </c>
      <c r="H28" s="17">
        <f>IF(A28&amp;""="","",SUMIFS('الحجوزات'!$L$6:$L$1005,'الحجوزات'!$B$6:$B$1005,A28&amp;""))</f>
        <v/>
      </c>
      <c r="I28" s="17">
        <f>IF(A28&amp;""="","",SUMIFS('الصيانة'!$D$6:$D$1005,'الصيانة'!$B$6:$B$1005,A28&amp;""))</f>
        <v/>
      </c>
      <c r="J28" s="17">
        <f>IF(A28&amp;""="","",ROUND(H28-I28,2))</f>
        <v/>
      </c>
      <c r="K28" s="6">
        <f>IF(A28&amp;""="","",IF(COUNTIFS('الصيانة'!$B$6:$B$1005,A28&amp;"",'الصيانة'!$E$6:$E$1005,"جارية")&gt;0,"في الصيانة",IF(COUNTIFS('الحجوزات'!$B$6:$B$1005,A28&amp;"",'الحجوزات'!$N$6:$N$1005,"جارٍ")+COUNTIFS('الحجوزات'!$B$6:$B$1005,A28&amp;"",'الحجوزات'!$N$6:$N$1005,"متأخر التسليم")&gt;0,"مؤجرة","متاحة")))</f>
        <v/>
      </c>
      <c r="L28" s="6">
        <f>IF(OR(A28&amp;""="",NOT(ISNUMBER(D28))),"",IF(D28&lt;'الإعدادات'!$B$4,"منتهي",IF(D28-'الإعدادات'!$B$4&lt;='الإعدادات'!$B$5,"ينتهي قريبًا","")))</f>
        <v/>
      </c>
      <c r="M28" s="6">
        <f>IF(OR(A28&amp;""="",NOT(ISNUMBER(E28))),"",IF(E28&lt;'الإعدادات'!$B$4,"منتهي",IF(E28-'الإعدادات'!$B$4&lt;='الإعدادات'!$B$5,"ينتهي قريبًا","")))</f>
        <v/>
      </c>
      <c r="N28" s="17">
        <f>IF(A28&amp;""="","",IF(N(G28)=0,"",ROUND(H28/G28,2)))</f>
        <v/>
      </c>
    </row>
    <row r="29">
      <c r="A29" s="5" t="n"/>
      <c r="B29" s="5" t="n"/>
      <c r="C29" s="5" t="n"/>
      <c r="D29" s="13" t="n"/>
      <c r="E29" s="13" t="n"/>
      <c r="F29" s="16">
        <f>IF(A29&amp;""="","",COUNTIFS('الحجوزات'!$B$6:$B$1005,A29&amp;""))</f>
        <v/>
      </c>
      <c r="G29" s="16">
        <f>IF(A29&amp;""="","",SUMIFS('الحجوزات'!$K$6:$K$1005,'الحجوزات'!$B$6:$B$1005,A29&amp;""))</f>
        <v/>
      </c>
      <c r="H29" s="17">
        <f>IF(A29&amp;""="","",SUMIFS('الحجوزات'!$L$6:$L$1005,'الحجوزات'!$B$6:$B$1005,A29&amp;""))</f>
        <v/>
      </c>
      <c r="I29" s="17">
        <f>IF(A29&amp;""="","",SUMIFS('الصيانة'!$D$6:$D$1005,'الصيانة'!$B$6:$B$1005,A29&amp;""))</f>
        <v/>
      </c>
      <c r="J29" s="17">
        <f>IF(A29&amp;""="","",ROUND(H29-I29,2))</f>
        <v/>
      </c>
      <c r="K29" s="6">
        <f>IF(A29&amp;""="","",IF(COUNTIFS('الصيانة'!$B$6:$B$1005,A29&amp;"",'الصيانة'!$E$6:$E$1005,"جارية")&gt;0,"في الصيانة",IF(COUNTIFS('الحجوزات'!$B$6:$B$1005,A29&amp;"",'الحجوزات'!$N$6:$N$1005,"جارٍ")+COUNTIFS('الحجوزات'!$B$6:$B$1005,A29&amp;"",'الحجوزات'!$N$6:$N$1005,"متأخر التسليم")&gt;0,"مؤجرة","متاحة")))</f>
        <v/>
      </c>
      <c r="L29" s="6">
        <f>IF(OR(A29&amp;""="",NOT(ISNUMBER(D29))),"",IF(D29&lt;'الإعدادات'!$B$4,"منتهي",IF(D29-'الإعدادات'!$B$4&lt;='الإعدادات'!$B$5,"ينتهي قريبًا","")))</f>
        <v/>
      </c>
      <c r="M29" s="6">
        <f>IF(OR(A29&amp;""="",NOT(ISNUMBER(E29))),"",IF(E29&lt;'الإعدادات'!$B$4,"منتهي",IF(E29-'الإعدادات'!$B$4&lt;='الإعدادات'!$B$5,"ينتهي قريبًا","")))</f>
        <v/>
      </c>
      <c r="N29" s="17">
        <f>IF(A29&amp;""="","",IF(N(G29)=0,"",ROUND(H29/G29,2)))</f>
        <v/>
      </c>
    </row>
    <row r="30">
      <c r="A30" s="5" t="n"/>
      <c r="B30" s="5" t="n"/>
      <c r="C30" s="5" t="n"/>
      <c r="D30" s="13" t="n"/>
      <c r="E30" s="13" t="n"/>
      <c r="F30" s="16">
        <f>IF(A30&amp;""="","",COUNTIFS('الحجوزات'!$B$6:$B$1005,A30&amp;""))</f>
        <v/>
      </c>
      <c r="G30" s="16">
        <f>IF(A30&amp;""="","",SUMIFS('الحجوزات'!$K$6:$K$1005,'الحجوزات'!$B$6:$B$1005,A30&amp;""))</f>
        <v/>
      </c>
      <c r="H30" s="17">
        <f>IF(A30&amp;""="","",SUMIFS('الحجوزات'!$L$6:$L$1005,'الحجوزات'!$B$6:$B$1005,A30&amp;""))</f>
        <v/>
      </c>
      <c r="I30" s="17">
        <f>IF(A30&amp;""="","",SUMIFS('الصيانة'!$D$6:$D$1005,'الصيانة'!$B$6:$B$1005,A30&amp;""))</f>
        <v/>
      </c>
      <c r="J30" s="17">
        <f>IF(A30&amp;""="","",ROUND(H30-I30,2))</f>
        <v/>
      </c>
      <c r="K30" s="6">
        <f>IF(A30&amp;""="","",IF(COUNTIFS('الصيانة'!$B$6:$B$1005,A30&amp;"",'الصيانة'!$E$6:$E$1005,"جارية")&gt;0,"في الصيانة",IF(COUNTIFS('الحجوزات'!$B$6:$B$1005,A30&amp;"",'الحجوزات'!$N$6:$N$1005,"جارٍ")+COUNTIFS('الحجوزات'!$B$6:$B$1005,A30&amp;"",'الحجوزات'!$N$6:$N$1005,"متأخر التسليم")&gt;0,"مؤجرة","متاحة")))</f>
        <v/>
      </c>
      <c r="L30" s="6">
        <f>IF(OR(A30&amp;""="",NOT(ISNUMBER(D30))),"",IF(D30&lt;'الإعدادات'!$B$4,"منتهي",IF(D30-'الإعدادات'!$B$4&lt;='الإعدادات'!$B$5,"ينتهي قريبًا","")))</f>
        <v/>
      </c>
      <c r="M30" s="6">
        <f>IF(OR(A30&amp;""="",NOT(ISNUMBER(E30))),"",IF(E30&lt;'الإعدادات'!$B$4,"منتهي",IF(E30-'الإعدادات'!$B$4&lt;='الإعدادات'!$B$5,"ينتهي قريبًا","")))</f>
        <v/>
      </c>
      <c r="N30" s="17">
        <f>IF(A30&amp;""="","",IF(N(G30)=0,"",ROUND(H30/G30,2)))</f>
        <v/>
      </c>
    </row>
    <row r="31">
      <c r="A31" s="5" t="n"/>
      <c r="B31" s="5" t="n"/>
      <c r="C31" s="5" t="n"/>
      <c r="D31" s="13" t="n"/>
      <c r="E31" s="13" t="n"/>
      <c r="F31" s="16">
        <f>IF(A31&amp;""="","",COUNTIFS('الحجوزات'!$B$6:$B$1005,A31&amp;""))</f>
        <v/>
      </c>
      <c r="G31" s="16">
        <f>IF(A31&amp;""="","",SUMIFS('الحجوزات'!$K$6:$K$1005,'الحجوزات'!$B$6:$B$1005,A31&amp;""))</f>
        <v/>
      </c>
      <c r="H31" s="17">
        <f>IF(A31&amp;""="","",SUMIFS('الحجوزات'!$L$6:$L$1005,'الحجوزات'!$B$6:$B$1005,A31&amp;""))</f>
        <v/>
      </c>
      <c r="I31" s="17">
        <f>IF(A31&amp;""="","",SUMIFS('الصيانة'!$D$6:$D$1005,'الصيانة'!$B$6:$B$1005,A31&amp;""))</f>
        <v/>
      </c>
      <c r="J31" s="17">
        <f>IF(A31&amp;""="","",ROUND(H31-I31,2))</f>
        <v/>
      </c>
      <c r="K31" s="6">
        <f>IF(A31&amp;""="","",IF(COUNTIFS('الصيانة'!$B$6:$B$1005,A31&amp;"",'الصيانة'!$E$6:$E$1005,"جارية")&gt;0,"في الصيانة",IF(COUNTIFS('الحجوزات'!$B$6:$B$1005,A31&amp;"",'الحجوزات'!$N$6:$N$1005,"جارٍ")+COUNTIFS('الحجوزات'!$B$6:$B$1005,A31&amp;"",'الحجوزات'!$N$6:$N$1005,"متأخر التسليم")&gt;0,"مؤجرة","متاحة")))</f>
        <v/>
      </c>
      <c r="L31" s="6">
        <f>IF(OR(A31&amp;""="",NOT(ISNUMBER(D31))),"",IF(D31&lt;'الإعدادات'!$B$4,"منتهي",IF(D31-'الإعدادات'!$B$4&lt;='الإعدادات'!$B$5,"ينتهي قريبًا","")))</f>
        <v/>
      </c>
      <c r="M31" s="6">
        <f>IF(OR(A31&amp;""="",NOT(ISNUMBER(E31))),"",IF(E31&lt;'الإعدادات'!$B$4,"منتهي",IF(E31-'الإعدادات'!$B$4&lt;='الإعدادات'!$B$5,"ينتهي قريبًا","")))</f>
        <v/>
      </c>
      <c r="N31" s="17">
        <f>IF(A31&amp;""="","",IF(N(G31)=0,"",ROUND(H31/G31,2)))</f>
        <v/>
      </c>
    </row>
    <row r="32">
      <c r="A32" s="5" t="n"/>
      <c r="B32" s="5" t="n"/>
      <c r="C32" s="5" t="n"/>
      <c r="D32" s="13" t="n"/>
      <c r="E32" s="13" t="n"/>
      <c r="F32" s="16">
        <f>IF(A32&amp;""="","",COUNTIFS('الحجوزات'!$B$6:$B$1005,A32&amp;""))</f>
        <v/>
      </c>
      <c r="G32" s="16">
        <f>IF(A32&amp;""="","",SUMIFS('الحجوزات'!$K$6:$K$1005,'الحجوزات'!$B$6:$B$1005,A32&amp;""))</f>
        <v/>
      </c>
      <c r="H32" s="17">
        <f>IF(A32&amp;""="","",SUMIFS('الحجوزات'!$L$6:$L$1005,'الحجوزات'!$B$6:$B$1005,A32&amp;""))</f>
        <v/>
      </c>
      <c r="I32" s="17">
        <f>IF(A32&amp;""="","",SUMIFS('الصيانة'!$D$6:$D$1005,'الصيانة'!$B$6:$B$1005,A32&amp;""))</f>
        <v/>
      </c>
      <c r="J32" s="17">
        <f>IF(A32&amp;""="","",ROUND(H32-I32,2))</f>
        <v/>
      </c>
      <c r="K32" s="6">
        <f>IF(A32&amp;""="","",IF(COUNTIFS('الصيانة'!$B$6:$B$1005,A32&amp;"",'الصيانة'!$E$6:$E$1005,"جارية")&gt;0,"في الصيانة",IF(COUNTIFS('الحجوزات'!$B$6:$B$1005,A32&amp;"",'الحجوزات'!$N$6:$N$1005,"جارٍ")+COUNTIFS('الحجوزات'!$B$6:$B$1005,A32&amp;"",'الحجوزات'!$N$6:$N$1005,"متأخر التسليم")&gt;0,"مؤجرة","متاحة")))</f>
        <v/>
      </c>
      <c r="L32" s="6">
        <f>IF(OR(A32&amp;""="",NOT(ISNUMBER(D32))),"",IF(D32&lt;'الإعدادات'!$B$4,"منتهي",IF(D32-'الإعدادات'!$B$4&lt;='الإعدادات'!$B$5,"ينتهي قريبًا","")))</f>
        <v/>
      </c>
      <c r="M32" s="6">
        <f>IF(OR(A32&amp;""="",NOT(ISNUMBER(E32))),"",IF(E32&lt;'الإعدادات'!$B$4,"منتهي",IF(E32-'الإعدادات'!$B$4&lt;='الإعدادات'!$B$5,"ينتهي قريبًا","")))</f>
        <v/>
      </c>
      <c r="N32" s="17">
        <f>IF(A32&amp;""="","",IF(N(G32)=0,"",ROUND(H32/G32,2)))</f>
        <v/>
      </c>
    </row>
    <row r="33">
      <c r="A33" s="5" t="n"/>
      <c r="B33" s="5" t="n"/>
      <c r="C33" s="5" t="n"/>
      <c r="D33" s="13" t="n"/>
      <c r="E33" s="13" t="n"/>
      <c r="F33" s="16">
        <f>IF(A33&amp;""="","",COUNTIFS('الحجوزات'!$B$6:$B$1005,A33&amp;""))</f>
        <v/>
      </c>
      <c r="G33" s="16">
        <f>IF(A33&amp;""="","",SUMIFS('الحجوزات'!$K$6:$K$1005,'الحجوزات'!$B$6:$B$1005,A33&amp;""))</f>
        <v/>
      </c>
      <c r="H33" s="17">
        <f>IF(A33&amp;""="","",SUMIFS('الحجوزات'!$L$6:$L$1005,'الحجوزات'!$B$6:$B$1005,A33&amp;""))</f>
        <v/>
      </c>
      <c r="I33" s="17">
        <f>IF(A33&amp;""="","",SUMIFS('الصيانة'!$D$6:$D$1005,'الصيانة'!$B$6:$B$1005,A33&amp;""))</f>
        <v/>
      </c>
      <c r="J33" s="17">
        <f>IF(A33&amp;""="","",ROUND(H33-I33,2))</f>
        <v/>
      </c>
      <c r="K33" s="6">
        <f>IF(A33&amp;""="","",IF(COUNTIFS('الصيانة'!$B$6:$B$1005,A33&amp;"",'الصيانة'!$E$6:$E$1005,"جارية")&gt;0,"في الصيانة",IF(COUNTIFS('الحجوزات'!$B$6:$B$1005,A33&amp;"",'الحجوزات'!$N$6:$N$1005,"جارٍ")+COUNTIFS('الحجوزات'!$B$6:$B$1005,A33&amp;"",'الحجوزات'!$N$6:$N$1005,"متأخر التسليم")&gt;0,"مؤجرة","متاحة")))</f>
        <v/>
      </c>
      <c r="L33" s="6">
        <f>IF(OR(A33&amp;""="",NOT(ISNUMBER(D33))),"",IF(D33&lt;'الإعدادات'!$B$4,"منتهي",IF(D33-'الإعدادات'!$B$4&lt;='الإعدادات'!$B$5,"ينتهي قريبًا","")))</f>
        <v/>
      </c>
      <c r="M33" s="6">
        <f>IF(OR(A33&amp;""="",NOT(ISNUMBER(E33))),"",IF(E33&lt;'الإعدادات'!$B$4,"منتهي",IF(E33-'الإعدادات'!$B$4&lt;='الإعدادات'!$B$5,"ينتهي قريبًا","")))</f>
        <v/>
      </c>
      <c r="N33" s="17">
        <f>IF(A33&amp;""="","",IF(N(G33)=0,"",ROUND(H33/G33,2)))</f>
        <v/>
      </c>
    </row>
    <row r="34">
      <c r="A34" s="5" t="n"/>
      <c r="B34" s="5" t="n"/>
      <c r="C34" s="5" t="n"/>
      <c r="D34" s="13" t="n"/>
      <c r="E34" s="13" t="n"/>
      <c r="F34" s="16">
        <f>IF(A34&amp;""="","",COUNTIFS('الحجوزات'!$B$6:$B$1005,A34&amp;""))</f>
        <v/>
      </c>
      <c r="G34" s="16">
        <f>IF(A34&amp;""="","",SUMIFS('الحجوزات'!$K$6:$K$1005,'الحجوزات'!$B$6:$B$1005,A34&amp;""))</f>
        <v/>
      </c>
      <c r="H34" s="17">
        <f>IF(A34&amp;""="","",SUMIFS('الحجوزات'!$L$6:$L$1005,'الحجوزات'!$B$6:$B$1005,A34&amp;""))</f>
        <v/>
      </c>
      <c r="I34" s="17">
        <f>IF(A34&amp;""="","",SUMIFS('الصيانة'!$D$6:$D$1005,'الصيانة'!$B$6:$B$1005,A34&amp;""))</f>
        <v/>
      </c>
      <c r="J34" s="17">
        <f>IF(A34&amp;""="","",ROUND(H34-I34,2))</f>
        <v/>
      </c>
      <c r="K34" s="6">
        <f>IF(A34&amp;""="","",IF(COUNTIFS('الصيانة'!$B$6:$B$1005,A34&amp;"",'الصيانة'!$E$6:$E$1005,"جارية")&gt;0,"في الصيانة",IF(COUNTIFS('الحجوزات'!$B$6:$B$1005,A34&amp;"",'الحجوزات'!$N$6:$N$1005,"جارٍ")+COUNTIFS('الحجوزات'!$B$6:$B$1005,A34&amp;"",'الحجوزات'!$N$6:$N$1005,"متأخر التسليم")&gt;0,"مؤجرة","متاحة")))</f>
        <v/>
      </c>
      <c r="L34" s="6">
        <f>IF(OR(A34&amp;""="",NOT(ISNUMBER(D34))),"",IF(D34&lt;'الإعدادات'!$B$4,"منتهي",IF(D34-'الإعدادات'!$B$4&lt;='الإعدادات'!$B$5,"ينتهي قريبًا","")))</f>
        <v/>
      </c>
      <c r="M34" s="6">
        <f>IF(OR(A34&amp;""="",NOT(ISNUMBER(E34))),"",IF(E34&lt;'الإعدادات'!$B$4,"منتهي",IF(E34-'الإعدادات'!$B$4&lt;='الإعدادات'!$B$5,"ينتهي قريبًا","")))</f>
        <v/>
      </c>
      <c r="N34" s="17">
        <f>IF(A34&amp;""="","",IF(N(G34)=0,"",ROUND(H34/G34,2)))</f>
        <v/>
      </c>
    </row>
    <row r="35">
      <c r="A35" s="5" t="n"/>
      <c r="B35" s="5" t="n"/>
      <c r="C35" s="5" t="n"/>
      <c r="D35" s="13" t="n"/>
      <c r="E35" s="13" t="n"/>
      <c r="F35" s="16">
        <f>IF(A35&amp;""="","",COUNTIFS('الحجوزات'!$B$6:$B$1005,A35&amp;""))</f>
        <v/>
      </c>
      <c r="G35" s="16">
        <f>IF(A35&amp;""="","",SUMIFS('الحجوزات'!$K$6:$K$1005,'الحجوزات'!$B$6:$B$1005,A35&amp;""))</f>
        <v/>
      </c>
      <c r="H35" s="17">
        <f>IF(A35&amp;""="","",SUMIFS('الحجوزات'!$L$6:$L$1005,'الحجوزات'!$B$6:$B$1005,A35&amp;""))</f>
        <v/>
      </c>
      <c r="I35" s="17">
        <f>IF(A35&amp;""="","",SUMIFS('الصيانة'!$D$6:$D$1005,'الصيانة'!$B$6:$B$1005,A35&amp;""))</f>
        <v/>
      </c>
      <c r="J35" s="17">
        <f>IF(A35&amp;""="","",ROUND(H35-I35,2))</f>
        <v/>
      </c>
      <c r="K35" s="6">
        <f>IF(A35&amp;""="","",IF(COUNTIFS('الصيانة'!$B$6:$B$1005,A35&amp;"",'الصيانة'!$E$6:$E$1005,"جارية")&gt;0,"في الصيانة",IF(COUNTIFS('الحجوزات'!$B$6:$B$1005,A35&amp;"",'الحجوزات'!$N$6:$N$1005,"جارٍ")+COUNTIFS('الحجوزات'!$B$6:$B$1005,A35&amp;"",'الحجوزات'!$N$6:$N$1005,"متأخر التسليم")&gt;0,"مؤجرة","متاحة")))</f>
        <v/>
      </c>
      <c r="L35" s="6">
        <f>IF(OR(A35&amp;""="",NOT(ISNUMBER(D35))),"",IF(D35&lt;'الإعدادات'!$B$4,"منتهي",IF(D35-'الإعدادات'!$B$4&lt;='الإعدادات'!$B$5,"ينتهي قريبًا","")))</f>
        <v/>
      </c>
      <c r="M35" s="6">
        <f>IF(OR(A35&amp;""="",NOT(ISNUMBER(E35))),"",IF(E35&lt;'الإعدادات'!$B$4,"منتهي",IF(E35-'الإعدادات'!$B$4&lt;='الإعدادات'!$B$5,"ينتهي قريبًا","")))</f>
        <v/>
      </c>
      <c r="N35" s="17">
        <f>IF(A35&amp;""="","",IF(N(G35)=0,"",ROUND(H35/G35,2)))</f>
        <v/>
      </c>
    </row>
    <row r="36">
      <c r="A36" s="5" t="n"/>
      <c r="B36" s="5" t="n"/>
      <c r="C36" s="5" t="n"/>
      <c r="D36" s="13" t="n"/>
      <c r="E36" s="13" t="n"/>
      <c r="F36" s="16">
        <f>IF(A36&amp;""="","",COUNTIFS('الحجوزات'!$B$6:$B$1005,A36&amp;""))</f>
        <v/>
      </c>
      <c r="G36" s="16">
        <f>IF(A36&amp;""="","",SUMIFS('الحجوزات'!$K$6:$K$1005,'الحجوزات'!$B$6:$B$1005,A36&amp;""))</f>
        <v/>
      </c>
      <c r="H36" s="17">
        <f>IF(A36&amp;""="","",SUMIFS('الحجوزات'!$L$6:$L$1005,'الحجوزات'!$B$6:$B$1005,A36&amp;""))</f>
        <v/>
      </c>
      <c r="I36" s="17">
        <f>IF(A36&amp;""="","",SUMIFS('الصيانة'!$D$6:$D$1005,'الصيانة'!$B$6:$B$1005,A36&amp;""))</f>
        <v/>
      </c>
      <c r="J36" s="17">
        <f>IF(A36&amp;""="","",ROUND(H36-I36,2))</f>
        <v/>
      </c>
      <c r="K36" s="6">
        <f>IF(A36&amp;""="","",IF(COUNTIFS('الصيانة'!$B$6:$B$1005,A36&amp;"",'الصيانة'!$E$6:$E$1005,"جارية")&gt;0,"في الصيانة",IF(COUNTIFS('الحجوزات'!$B$6:$B$1005,A36&amp;"",'الحجوزات'!$N$6:$N$1005,"جارٍ")+COUNTIFS('الحجوزات'!$B$6:$B$1005,A36&amp;"",'الحجوزات'!$N$6:$N$1005,"متأخر التسليم")&gt;0,"مؤجرة","متاحة")))</f>
        <v/>
      </c>
      <c r="L36" s="6">
        <f>IF(OR(A36&amp;""="",NOT(ISNUMBER(D36))),"",IF(D36&lt;'الإعدادات'!$B$4,"منتهي",IF(D36-'الإعدادات'!$B$4&lt;='الإعدادات'!$B$5,"ينتهي قريبًا","")))</f>
        <v/>
      </c>
      <c r="M36" s="6">
        <f>IF(OR(A36&amp;""="",NOT(ISNUMBER(E36))),"",IF(E36&lt;'الإعدادات'!$B$4,"منتهي",IF(E36-'الإعدادات'!$B$4&lt;='الإعدادات'!$B$5,"ينتهي قريبًا","")))</f>
        <v/>
      </c>
      <c r="N36" s="17">
        <f>IF(A36&amp;""="","",IF(N(G36)=0,"",ROUND(H36/G36,2)))</f>
        <v/>
      </c>
    </row>
    <row r="37">
      <c r="A37" s="5" t="n"/>
      <c r="B37" s="5" t="n"/>
      <c r="C37" s="5" t="n"/>
      <c r="D37" s="13" t="n"/>
      <c r="E37" s="13" t="n"/>
      <c r="F37" s="16">
        <f>IF(A37&amp;""="","",COUNTIFS('الحجوزات'!$B$6:$B$1005,A37&amp;""))</f>
        <v/>
      </c>
      <c r="G37" s="16">
        <f>IF(A37&amp;""="","",SUMIFS('الحجوزات'!$K$6:$K$1005,'الحجوزات'!$B$6:$B$1005,A37&amp;""))</f>
        <v/>
      </c>
      <c r="H37" s="17">
        <f>IF(A37&amp;""="","",SUMIFS('الحجوزات'!$L$6:$L$1005,'الحجوزات'!$B$6:$B$1005,A37&amp;""))</f>
        <v/>
      </c>
      <c r="I37" s="17">
        <f>IF(A37&amp;""="","",SUMIFS('الصيانة'!$D$6:$D$1005,'الصيانة'!$B$6:$B$1005,A37&amp;""))</f>
        <v/>
      </c>
      <c r="J37" s="17">
        <f>IF(A37&amp;""="","",ROUND(H37-I37,2))</f>
        <v/>
      </c>
      <c r="K37" s="6">
        <f>IF(A37&amp;""="","",IF(COUNTIFS('الصيانة'!$B$6:$B$1005,A37&amp;"",'الصيانة'!$E$6:$E$1005,"جارية")&gt;0,"في الصيانة",IF(COUNTIFS('الحجوزات'!$B$6:$B$1005,A37&amp;"",'الحجوزات'!$N$6:$N$1005,"جارٍ")+COUNTIFS('الحجوزات'!$B$6:$B$1005,A37&amp;"",'الحجوزات'!$N$6:$N$1005,"متأخر التسليم")&gt;0,"مؤجرة","متاحة")))</f>
        <v/>
      </c>
      <c r="L37" s="6">
        <f>IF(OR(A37&amp;""="",NOT(ISNUMBER(D37))),"",IF(D37&lt;'الإعدادات'!$B$4,"منتهي",IF(D37-'الإعدادات'!$B$4&lt;='الإعدادات'!$B$5,"ينتهي قريبًا","")))</f>
        <v/>
      </c>
      <c r="M37" s="6">
        <f>IF(OR(A37&amp;""="",NOT(ISNUMBER(E37))),"",IF(E37&lt;'الإعدادات'!$B$4,"منتهي",IF(E37-'الإعدادات'!$B$4&lt;='الإعدادات'!$B$5,"ينتهي قريبًا","")))</f>
        <v/>
      </c>
      <c r="N37" s="17">
        <f>IF(A37&amp;""="","",IF(N(G37)=0,"",ROUND(H37/G37,2)))</f>
        <v/>
      </c>
    </row>
    <row r="38">
      <c r="A38" s="5" t="n"/>
      <c r="B38" s="5" t="n"/>
      <c r="C38" s="5" t="n"/>
      <c r="D38" s="13" t="n"/>
      <c r="E38" s="13" t="n"/>
      <c r="F38" s="16">
        <f>IF(A38&amp;""="","",COUNTIFS('الحجوزات'!$B$6:$B$1005,A38&amp;""))</f>
        <v/>
      </c>
      <c r="G38" s="16">
        <f>IF(A38&amp;""="","",SUMIFS('الحجوزات'!$K$6:$K$1005,'الحجوزات'!$B$6:$B$1005,A38&amp;""))</f>
        <v/>
      </c>
      <c r="H38" s="17">
        <f>IF(A38&amp;""="","",SUMIFS('الحجوزات'!$L$6:$L$1005,'الحجوزات'!$B$6:$B$1005,A38&amp;""))</f>
        <v/>
      </c>
      <c r="I38" s="17">
        <f>IF(A38&amp;""="","",SUMIFS('الصيانة'!$D$6:$D$1005,'الصيانة'!$B$6:$B$1005,A38&amp;""))</f>
        <v/>
      </c>
      <c r="J38" s="17">
        <f>IF(A38&amp;""="","",ROUND(H38-I38,2))</f>
        <v/>
      </c>
      <c r="K38" s="6">
        <f>IF(A38&amp;""="","",IF(COUNTIFS('الصيانة'!$B$6:$B$1005,A38&amp;"",'الصيانة'!$E$6:$E$1005,"جارية")&gt;0,"في الصيانة",IF(COUNTIFS('الحجوزات'!$B$6:$B$1005,A38&amp;"",'الحجوزات'!$N$6:$N$1005,"جارٍ")+COUNTIFS('الحجوزات'!$B$6:$B$1005,A38&amp;"",'الحجوزات'!$N$6:$N$1005,"متأخر التسليم")&gt;0,"مؤجرة","متاحة")))</f>
        <v/>
      </c>
      <c r="L38" s="6">
        <f>IF(OR(A38&amp;""="",NOT(ISNUMBER(D38))),"",IF(D38&lt;'الإعدادات'!$B$4,"منتهي",IF(D38-'الإعدادات'!$B$4&lt;='الإعدادات'!$B$5,"ينتهي قريبًا","")))</f>
        <v/>
      </c>
      <c r="M38" s="6">
        <f>IF(OR(A38&amp;""="",NOT(ISNUMBER(E38))),"",IF(E38&lt;'الإعدادات'!$B$4,"منتهي",IF(E38-'الإعدادات'!$B$4&lt;='الإعدادات'!$B$5,"ينتهي قريبًا","")))</f>
        <v/>
      </c>
      <c r="N38" s="17">
        <f>IF(A38&amp;""="","",IF(N(G38)=0,"",ROUND(H38/G38,2)))</f>
        <v/>
      </c>
    </row>
    <row r="39">
      <c r="A39" s="5" t="n"/>
      <c r="B39" s="5" t="n"/>
      <c r="C39" s="5" t="n"/>
      <c r="D39" s="13" t="n"/>
      <c r="E39" s="13" t="n"/>
      <c r="F39" s="16">
        <f>IF(A39&amp;""="","",COUNTIFS('الحجوزات'!$B$6:$B$1005,A39&amp;""))</f>
        <v/>
      </c>
      <c r="G39" s="16">
        <f>IF(A39&amp;""="","",SUMIFS('الحجوزات'!$K$6:$K$1005,'الحجوزات'!$B$6:$B$1005,A39&amp;""))</f>
        <v/>
      </c>
      <c r="H39" s="17">
        <f>IF(A39&amp;""="","",SUMIFS('الحجوزات'!$L$6:$L$1005,'الحجوزات'!$B$6:$B$1005,A39&amp;""))</f>
        <v/>
      </c>
      <c r="I39" s="17">
        <f>IF(A39&amp;""="","",SUMIFS('الصيانة'!$D$6:$D$1005,'الصيانة'!$B$6:$B$1005,A39&amp;""))</f>
        <v/>
      </c>
      <c r="J39" s="17">
        <f>IF(A39&amp;""="","",ROUND(H39-I39,2))</f>
        <v/>
      </c>
      <c r="K39" s="6">
        <f>IF(A39&amp;""="","",IF(COUNTIFS('الصيانة'!$B$6:$B$1005,A39&amp;"",'الصيانة'!$E$6:$E$1005,"جارية")&gt;0,"في الصيانة",IF(COUNTIFS('الحجوزات'!$B$6:$B$1005,A39&amp;"",'الحجوزات'!$N$6:$N$1005,"جارٍ")+COUNTIFS('الحجوزات'!$B$6:$B$1005,A39&amp;"",'الحجوزات'!$N$6:$N$1005,"متأخر التسليم")&gt;0,"مؤجرة","متاحة")))</f>
        <v/>
      </c>
      <c r="L39" s="6">
        <f>IF(OR(A39&amp;""="",NOT(ISNUMBER(D39))),"",IF(D39&lt;'الإعدادات'!$B$4,"منتهي",IF(D39-'الإعدادات'!$B$4&lt;='الإعدادات'!$B$5,"ينتهي قريبًا","")))</f>
        <v/>
      </c>
      <c r="M39" s="6">
        <f>IF(OR(A39&amp;""="",NOT(ISNUMBER(E39))),"",IF(E39&lt;'الإعدادات'!$B$4,"منتهي",IF(E39-'الإعدادات'!$B$4&lt;='الإعدادات'!$B$5,"ينتهي قريبًا","")))</f>
        <v/>
      </c>
      <c r="N39" s="17">
        <f>IF(A39&amp;""="","",IF(N(G39)=0,"",ROUND(H39/G39,2)))</f>
        <v/>
      </c>
    </row>
    <row r="40">
      <c r="A40" s="5" t="n"/>
      <c r="B40" s="5" t="n"/>
      <c r="C40" s="5" t="n"/>
      <c r="D40" s="13" t="n"/>
      <c r="E40" s="13" t="n"/>
      <c r="F40" s="16">
        <f>IF(A40&amp;""="","",COUNTIFS('الحجوزات'!$B$6:$B$1005,A40&amp;""))</f>
        <v/>
      </c>
      <c r="G40" s="16">
        <f>IF(A40&amp;""="","",SUMIFS('الحجوزات'!$K$6:$K$1005,'الحجوزات'!$B$6:$B$1005,A40&amp;""))</f>
        <v/>
      </c>
      <c r="H40" s="17">
        <f>IF(A40&amp;""="","",SUMIFS('الحجوزات'!$L$6:$L$1005,'الحجوزات'!$B$6:$B$1005,A40&amp;""))</f>
        <v/>
      </c>
      <c r="I40" s="17">
        <f>IF(A40&amp;""="","",SUMIFS('الصيانة'!$D$6:$D$1005,'الصيانة'!$B$6:$B$1005,A40&amp;""))</f>
        <v/>
      </c>
      <c r="J40" s="17">
        <f>IF(A40&amp;""="","",ROUND(H40-I40,2))</f>
        <v/>
      </c>
      <c r="K40" s="6">
        <f>IF(A40&amp;""="","",IF(COUNTIFS('الصيانة'!$B$6:$B$1005,A40&amp;"",'الصيانة'!$E$6:$E$1005,"جارية")&gt;0,"في الصيانة",IF(COUNTIFS('الحجوزات'!$B$6:$B$1005,A40&amp;"",'الحجوزات'!$N$6:$N$1005,"جارٍ")+COUNTIFS('الحجوزات'!$B$6:$B$1005,A40&amp;"",'الحجوزات'!$N$6:$N$1005,"متأخر التسليم")&gt;0,"مؤجرة","متاحة")))</f>
        <v/>
      </c>
      <c r="L40" s="6">
        <f>IF(OR(A40&amp;""="",NOT(ISNUMBER(D40))),"",IF(D40&lt;'الإعدادات'!$B$4,"منتهي",IF(D40-'الإعدادات'!$B$4&lt;='الإعدادات'!$B$5,"ينتهي قريبًا","")))</f>
        <v/>
      </c>
      <c r="M40" s="6">
        <f>IF(OR(A40&amp;""="",NOT(ISNUMBER(E40))),"",IF(E40&lt;'الإعدادات'!$B$4,"منتهي",IF(E40-'الإعدادات'!$B$4&lt;='الإعدادات'!$B$5,"ينتهي قريبًا","")))</f>
        <v/>
      </c>
      <c r="N40" s="17">
        <f>IF(A40&amp;""="","",IF(N(G40)=0,"",ROUND(H40/G40,2)))</f>
        <v/>
      </c>
    </row>
    <row r="41">
      <c r="A41" s="5" t="n"/>
      <c r="B41" s="5" t="n"/>
      <c r="C41" s="5" t="n"/>
      <c r="D41" s="13" t="n"/>
      <c r="E41" s="13" t="n"/>
      <c r="F41" s="16">
        <f>IF(A41&amp;""="","",COUNTIFS('الحجوزات'!$B$6:$B$1005,A41&amp;""))</f>
        <v/>
      </c>
      <c r="G41" s="16">
        <f>IF(A41&amp;""="","",SUMIFS('الحجوزات'!$K$6:$K$1005,'الحجوزات'!$B$6:$B$1005,A41&amp;""))</f>
        <v/>
      </c>
      <c r="H41" s="17">
        <f>IF(A41&amp;""="","",SUMIFS('الحجوزات'!$L$6:$L$1005,'الحجوزات'!$B$6:$B$1005,A41&amp;""))</f>
        <v/>
      </c>
      <c r="I41" s="17">
        <f>IF(A41&amp;""="","",SUMIFS('الصيانة'!$D$6:$D$1005,'الصيانة'!$B$6:$B$1005,A41&amp;""))</f>
        <v/>
      </c>
      <c r="J41" s="17">
        <f>IF(A41&amp;""="","",ROUND(H41-I41,2))</f>
        <v/>
      </c>
      <c r="K41" s="6">
        <f>IF(A41&amp;""="","",IF(COUNTIFS('الصيانة'!$B$6:$B$1005,A41&amp;"",'الصيانة'!$E$6:$E$1005,"جارية")&gt;0,"في الصيانة",IF(COUNTIFS('الحجوزات'!$B$6:$B$1005,A41&amp;"",'الحجوزات'!$N$6:$N$1005,"جارٍ")+COUNTIFS('الحجوزات'!$B$6:$B$1005,A41&amp;"",'الحجوزات'!$N$6:$N$1005,"متأخر التسليم")&gt;0,"مؤجرة","متاحة")))</f>
        <v/>
      </c>
      <c r="L41" s="6">
        <f>IF(OR(A41&amp;""="",NOT(ISNUMBER(D41))),"",IF(D41&lt;'الإعدادات'!$B$4,"منتهي",IF(D41-'الإعدادات'!$B$4&lt;='الإعدادات'!$B$5,"ينتهي قريبًا","")))</f>
        <v/>
      </c>
      <c r="M41" s="6">
        <f>IF(OR(A41&amp;""="",NOT(ISNUMBER(E41))),"",IF(E41&lt;'الإعدادات'!$B$4,"منتهي",IF(E41-'الإعدادات'!$B$4&lt;='الإعدادات'!$B$5,"ينتهي قريبًا","")))</f>
        <v/>
      </c>
      <c r="N41" s="17">
        <f>IF(A41&amp;""="","",IF(N(G41)=0,"",ROUND(H41/G41,2)))</f>
        <v/>
      </c>
    </row>
    <row r="42">
      <c r="A42" s="5" t="n"/>
      <c r="B42" s="5" t="n"/>
      <c r="C42" s="5" t="n"/>
      <c r="D42" s="13" t="n"/>
      <c r="E42" s="13" t="n"/>
      <c r="F42" s="16">
        <f>IF(A42&amp;""="","",COUNTIFS('الحجوزات'!$B$6:$B$1005,A42&amp;""))</f>
        <v/>
      </c>
      <c r="G42" s="16">
        <f>IF(A42&amp;""="","",SUMIFS('الحجوزات'!$K$6:$K$1005,'الحجوزات'!$B$6:$B$1005,A42&amp;""))</f>
        <v/>
      </c>
      <c r="H42" s="17">
        <f>IF(A42&amp;""="","",SUMIFS('الحجوزات'!$L$6:$L$1005,'الحجوزات'!$B$6:$B$1005,A42&amp;""))</f>
        <v/>
      </c>
      <c r="I42" s="17">
        <f>IF(A42&amp;""="","",SUMIFS('الصيانة'!$D$6:$D$1005,'الصيانة'!$B$6:$B$1005,A42&amp;""))</f>
        <v/>
      </c>
      <c r="J42" s="17">
        <f>IF(A42&amp;""="","",ROUND(H42-I42,2))</f>
        <v/>
      </c>
      <c r="K42" s="6">
        <f>IF(A42&amp;""="","",IF(COUNTIFS('الصيانة'!$B$6:$B$1005,A42&amp;"",'الصيانة'!$E$6:$E$1005,"جارية")&gt;0,"في الصيانة",IF(COUNTIFS('الحجوزات'!$B$6:$B$1005,A42&amp;"",'الحجوزات'!$N$6:$N$1005,"جارٍ")+COUNTIFS('الحجوزات'!$B$6:$B$1005,A42&amp;"",'الحجوزات'!$N$6:$N$1005,"متأخر التسليم")&gt;0,"مؤجرة","متاحة")))</f>
        <v/>
      </c>
      <c r="L42" s="6">
        <f>IF(OR(A42&amp;""="",NOT(ISNUMBER(D42))),"",IF(D42&lt;'الإعدادات'!$B$4,"منتهي",IF(D42-'الإعدادات'!$B$4&lt;='الإعدادات'!$B$5,"ينتهي قريبًا","")))</f>
        <v/>
      </c>
      <c r="M42" s="6">
        <f>IF(OR(A42&amp;""="",NOT(ISNUMBER(E42))),"",IF(E42&lt;'الإعدادات'!$B$4,"منتهي",IF(E42-'الإعدادات'!$B$4&lt;='الإعدادات'!$B$5,"ينتهي قريبًا","")))</f>
        <v/>
      </c>
      <c r="N42" s="17">
        <f>IF(A42&amp;""="","",IF(N(G42)=0,"",ROUND(H42/G42,2)))</f>
        <v/>
      </c>
    </row>
    <row r="43">
      <c r="A43" s="5" t="n"/>
      <c r="B43" s="5" t="n"/>
      <c r="C43" s="5" t="n"/>
      <c r="D43" s="13" t="n"/>
      <c r="E43" s="13" t="n"/>
      <c r="F43" s="16">
        <f>IF(A43&amp;""="","",COUNTIFS('الحجوزات'!$B$6:$B$1005,A43&amp;""))</f>
        <v/>
      </c>
      <c r="G43" s="16">
        <f>IF(A43&amp;""="","",SUMIFS('الحجوزات'!$K$6:$K$1005,'الحجوزات'!$B$6:$B$1005,A43&amp;""))</f>
        <v/>
      </c>
      <c r="H43" s="17">
        <f>IF(A43&amp;""="","",SUMIFS('الحجوزات'!$L$6:$L$1005,'الحجوزات'!$B$6:$B$1005,A43&amp;""))</f>
        <v/>
      </c>
      <c r="I43" s="17">
        <f>IF(A43&amp;""="","",SUMIFS('الصيانة'!$D$6:$D$1005,'الصيانة'!$B$6:$B$1005,A43&amp;""))</f>
        <v/>
      </c>
      <c r="J43" s="17">
        <f>IF(A43&amp;""="","",ROUND(H43-I43,2))</f>
        <v/>
      </c>
      <c r="K43" s="6">
        <f>IF(A43&amp;""="","",IF(COUNTIFS('الصيانة'!$B$6:$B$1005,A43&amp;"",'الصيانة'!$E$6:$E$1005,"جارية")&gt;0,"في الصيانة",IF(COUNTIFS('الحجوزات'!$B$6:$B$1005,A43&amp;"",'الحجوزات'!$N$6:$N$1005,"جارٍ")+COUNTIFS('الحجوزات'!$B$6:$B$1005,A43&amp;"",'الحجوزات'!$N$6:$N$1005,"متأخر التسليم")&gt;0,"مؤجرة","متاحة")))</f>
        <v/>
      </c>
      <c r="L43" s="6">
        <f>IF(OR(A43&amp;""="",NOT(ISNUMBER(D43))),"",IF(D43&lt;'الإعدادات'!$B$4,"منتهي",IF(D43-'الإعدادات'!$B$4&lt;='الإعدادات'!$B$5,"ينتهي قريبًا","")))</f>
        <v/>
      </c>
      <c r="M43" s="6">
        <f>IF(OR(A43&amp;""="",NOT(ISNUMBER(E43))),"",IF(E43&lt;'الإعدادات'!$B$4,"منتهي",IF(E43-'الإعدادات'!$B$4&lt;='الإعدادات'!$B$5,"ينتهي قريبًا","")))</f>
        <v/>
      </c>
      <c r="N43" s="17">
        <f>IF(A43&amp;""="","",IF(N(G43)=0,"",ROUND(H43/G43,2)))</f>
        <v/>
      </c>
    </row>
    <row r="44">
      <c r="A44" s="5" t="n"/>
      <c r="B44" s="5" t="n"/>
      <c r="C44" s="5" t="n"/>
      <c r="D44" s="13" t="n"/>
      <c r="E44" s="13" t="n"/>
      <c r="F44" s="16">
        <f>IF(A44&amp;""="","",COUNTIFS('الحجوزات'!$B$6:$B$1005,A44&amp;""))</f>
        <v/>
      </c>
      <c r="G44" s="16">
        <f>IF(A44&amp;""="","",SUMIFS('الحجوزات'!$K$6:$K$1005,'الحجوزات'!$B$6:$B$1005,A44&amp;""))</f>
        <v/>
      </c>
      <c r="H44" s="17">
        <f>IF(A44&amp;""="","",SUMIFS('الحجوزات'!$L$6:$L$1005,'الحجوزات'!$B$6:$B$1005,A44&amp;""))</f>
        <v/>
      </c>
      <c r="I44" s="17">
        <f>IF(A44&amp;""="","",SUMIFS('الصيانة'!$D$6:$D$1005,'الصيانة'!$B$6:$B$1005,A44&amp;""))</f>
        <v/>
      </c>
      <c r="J44" s="17">
        <f>IF(A44&amp;""="","",ROUND(H44-I44,2))</f>
        <v/>
      </c>
      <c r="K44" s="6">
        <f>IF(A44&amp;""="","",IF(COUNTIFS('الصيانة'!$B$6:$B$1005,A44&amp;"",'الصيانة'!$E$6:$E$1005,"جارية")&gt;0,"في الصيانة",IF(COUNTIFS('الحجوزات'!$B$6:$B$1005,A44&amp;"",'الحجوزات'!$N$6:$N$1005,"جارٍ")+COUNTIFS('الحجوزات'!$B$6:$B$1005,A44&amp;"",'الحجوزات'!$N$6:$N$1005,"متأخر التسليم")&gt;0,"مؤجرة","متاحة")))</f>
        <v/>
      </c>
      <c r="L44" s="6">
        <f>IF(OR(A44&amp;""="",NOT(ISNUMBER(D44))),"",IF(D44&lt;'الإعدادات'!$B$4,"منتهي",IF(D44-'الإعدادات'!$B$4&lt;='الإعدادات'!$B$5,"ينتهي قريبًا","")))</f>
        <v/>
      </c>
      <c r="M44" s="6">
        <f>IF(OR(A44&amp;""="",NOT(ISNUMBER(E44))),"",IF(E44&lt;'الإعدادات'!$B$4,"منتهي",IF(E44-'الإعدادات'!$B$4&lt;='الإعدادات'!$B$5,"ينتهي قريبًا","")))</f>
        <v/>
      </c>
      <c r="N44" s="17">
        <f>IF(A44&amp;""="","",IF(N(G44)=0,"",ROUND(H44/G44,2)))</f>
        <v/>
      </c>
    </row>
    <row r="45">
      <c r="A45" s="5" t="n"/>
      <c r="B45" s="5" t="n"/>
      <c r="C45" s="5" t="n"/>
      <c r="D45" s="13" t="n"/>
      <c r="E45" s="13" t="n"/>
      <c r="F45" s="16">
        <f>IF(A45&amp;""="","",COUNTIFS('الحجوزات'!$B$6:$B$1005,A45&amp;""))</f>
        <v/>
      </c>
      <c r="G45" s="16">
        <f>IF(A45&amp;""="","",SUMIFS('الحجوزات'!$K$6:$K$1005,'الحجوزات'!$B$6:$B$1005,A45&amp;""))</f>
        <v/>
      </c>
      <c r="H45" s="17">
        <f>IF(A45&amp;""="","",SUMIFS('الحجوزات'!$L$6:$L$1005,'الحجوزات'!$B$6:$B$1005,A45&amp;""))</f>
        <v/>
      </c>
      <c r="I45" s="17">
        <f>IF(A45&amp;""="","",SUMIFS('الصيانة'!$D$6:$D$1005,'الصيانة'!$B$6:$B$1005,A45&amp;""))</f>
        <v/>
      </c>
      <c r="J45" s="17">
        <f>IF(A45&amp;""="","",ROUND(H45-I45,2))</f>
        <v/>
      </c>
      <c r="K45" s="6">
        <f>IF(A45&amp;""="","",IF(COUNTIFS('الصيانة'!$B$6:$B$1005,A45&amp;"",'الصيانة'!$E$6:$E$1005,"جارية")&gt;0,"في الصيانة",IF(COUNTIFS('الحجوزات'!$B$6:$B$1005,A45&amp;"",'الحجوزات'!$N$6:$N$1005,"جارٍ")+COUNTIFS('الحجوزات'!$B$6:$B$1005,A45&amp;"",'الحجوزات'!$N$6:$N$1005,"متأخر التسليم")&gt;0,"مؤجرة","متاحة")))</f>
        <v/>
      </c>
      <c r="L45" s="6">
        <f>IF(OR(A45&amp;""="",NOT(ISNUMBER(D45))),"",IF(D45&lt;'الإعدادات'!$B$4,"منتهي",IF(D45-'الإعدادات'!$B$4&lt;='الإعدادات'!$B$5,"ينتهي قريبًا","")))</f>
        <v/>
      </c>
      <c r="M45" s="6">
        <f>IF(OR(A45&amp;""="",NOT(ISNUMBER(E45))),"",IF(E45&lt;'الإعدادات'!$B$4,"منتهي",IF(E45-'الإعدادات'!$B$4&lt;='الإعدادات'!$B$5,"ينتهي قريبًا","")))</f>
        <v/>
      </c>
      <c r="N45" s="17">
        <f>IF(A45&amp;""="","",IF(N(G45)=0,"",ROUND(H45/G45,2)))</f>
        <v/>
      </c>
    </row>
    <row r="46">
      <c r="A46" s="5" t="n"/>
      <c r="B46" s="5" t="n"/>
      <c r="C46" s="5" t="n"/>
      <c r="D46" s="13" t="n"/>
      <c r="E46" s="13" t="n"/>
      <c r="F46" s="16">
        <f>IF(A46&amp;""="","",COUNTIFS('الحجوزات'!$B$6:$B$1005,A46&amp;""))</f>
        <v/>
      </c>
      <c r="G46" s="16">
        <f>IF(A46&amp;""="","",SUMIFS('الحجوزات'!$K$6:$K$1005,'الحجوزات'!$B$6:$B$1005,A46&amp;""))</f>
        <v/>
      </c>
      <c r="H46" s="17">
        <f>IF(A46&amp;""="","",SUMIFS('الحجوزات'!$L$6:$L$1005,'الحجوزات'!$B$6:$B$1005,A46&amp;""))</f>
        <v/>
      </c>
      <c r="I46" s="17">
        <f>IF(A46&amp;""="","",SUMIFS('الصيانة'!$D$6:$D$1005,'الصيانة'!$B$6:$B$1005,A46&amp;""))</f>
        <v/>
      </c>
      <c r="J46" s="17">
        <f>IF(A46&amp;""="","",ROUND(H46-I46,2))</f>
        <v/>
      </c>
      <c r="K46" s="6">
        <f>IF(A46&amp;""="","",IF(COUNTIFS('الصيانة'!$B$6:$B$1005,A46&amp;"",'الصيانة'!$E$6:$E$1005,"جارية")&gt;0,"في الصيانة",IF(COUNTIFS('الحجوزات'!$B$6:$B$1005,A46&amp;"",'الحجوزات'!$N$6:$N$1005,"جارٍ")+COUNTIFS('الحجوزات'!$B$6:$B$1005,A46&amp;"",'الحجوزات'!$N$6:$N$1005,"متأخر التسليم")&gt;0,"مؤجرة","متاحة")))</f>
        <v/>
      </c>
      <c r="L46" s="6">
        <f>IF(OR(A46&amp;""="",NOT(ISNUMBER(D46))),"",IF(D46&lt;'الإعدادات'!$B$4,"منتهي",IF(D46-'الإعدادات'!$B$4&lt;='الإعدادات'!$B$5,"ينتهي قريبًا","")))</f>
        <v/>
      </c>
      <c r="M46" s="6">
        <f>IF(OR(A46&amp;""="",NOT(ISNUMBER(E46))),"",IF(E46&lt;'الإعدادات'!$B$4,"منتهي",IF(E46-'الإعدادات'!$B$4&lt;='الإعدادات'!$B$5,"ينتهي قريبًا","")))</f>
        <v/>
      </c>
      <c r="N46" s="17">
        <f>IF(A46&amp;""="","",IF(N(G46)=0,"",ROUND(H46/G46,2)))</f>
        <v/>
      </c>
    </row>
    <row r="47">
      <c r="A47" s="5" t="n"/>
      <c r="B47" s="5" t="n"/>
      <c r="C47" s="5" t="n"/>
      <c r="D47" s="13" t="n"/>
      <c r="E47" s="13" t="n"/>
      <c r="F47" s="16">
        <f>IF(A47&amp;""="","",COUNTIFS('الحجوزات'!$B$6:$B$1005,A47&amp;""))</f>
        <v/>
      </c>
      <c r="G47" s="16">
        <f>IF(A47&amp;""="","",SUMIFS('الحجوزات'!$K$6:$K$1005,'الحجوزات'!$B$6:$B$1005,A47&amp;""))</f>
        <v/>
      </c>
      <c r="H47" s="17">
        <f>IF(A47&amp;""="","",SUMIFS('الحجوزات'!$L$6:$L$1005,'الحجوزات'!$B$6:$B$1005,A47&amp;""))</f>
        <v/>
      </c>
      <c r="I47" s="17">
        <f>IF(A47&amp;""="","",SUMIFS('الصيانة'!$D$6:$D$1005,'الصيانة'!$B$6:$B$1005,A47&amp;""))</f>
        <v/>
      </c>
      <c r="J47" s="17">
        <f>IF(A47&amp;""="","",ROUND(H47-I47,2))</f>
        <v/>
      </c>
      <c r="K47" s="6">
        <f>IF(A47&amp;""="","",IF(COUNTIFS('الصيانة'!$B$6:$B$1005,A47&amp;"",'الصيانة'!$E$6:$E$1005,"جارية")&gt;0,"في الصيانة",IF(COUNTIFS('الحجوزات'!$B$6:$B$1005,A47&amp;"",'الحجوزات'!$N$6:$N$1005,"جارٍ")+COUNTIFS('الحجوزات'!$B$6:$B$1005,A47&amp;"",'الحجوزات'!$N$6:$N$1005,"متأخر التسليم")&gt;0,"مؤجرة","متاحة")))</f>
        <v/>
      </c>
      <c r="L47" s="6">
        <f>IF(OR(A47&amp;""="",NOT(ISNUMBER(D47))),"",IF(D47&lt;'الإعدادات'!$B$4,"منتهي",IF(D47-'الإعدادات'!$B$4&lt;='الإعدادات'!$B$5,"ينتهي قريبًا","")))</f>
        <v/>
      </c>
      <c r="M47" s="6">
        <f>IF(OR(A47&amp;""="",NOT(ISNUMBER(E47))),"",IF(E47&lt;'الإعدادات'!$B$4,"منتهي",IF(E47-'الإعدادات'!$B$4&lt;='الإعدادات'!$B$5,"ينتهي قريبًا","")))</f>
        <v/>
      </c>
      <c r="N47" s="17">
        <f>IF(A47&amp;""="","",IF(N(G47)=0,"",ROUND(H47/G47,2)))</f>
        <v/>
      </c>
    </row>
    <row r="48">
      <c r="A48" s="5" t="n"/>
      <c r="B48" s="5" t="n"/>
      <c r="C48" s="5" t="n"/>
      <c r="D48" s="13" t="n"/>
      <c r="E48" s="13" t="n"/>
      <c r="F48" s="16">
        <f>IF(A48&amp;""="","",COUNTIFS('الحجوزات'!$B$6:$B$1005,A48&amp;""))</f>
        <v/>
      </c>
      <c r="G48" s="16">
        <f>IF(A48&amp;""="","",SUMIFS('الحجوزات'!$K$6:$K$1005,'الحجوزات'!$B$6:$B$1005,A48&amp;""))</f>
        <v/>
      </c>
      <c r="H48" s="17">
        <f>IF(A48&amp;""="","",SUMIFS('الحجوزات'!$L$6:$L$1005,'الحجوزات'!$B$6:$B$1005,A48&amp;""))</f>
        <v/>
      </c>
      <c r="I48" s="17">
        <f>IF(A48&amp;""="","",SUMIFS('الصيانة'!$D$6:$D$1005,'الصيانة'!$B$6:$B$1005,A48&amp;""))</f>
        <v/>
      </c>
      <c r="J48" s="17">
        <f>IF(A48&amp;""="","",ROUND(H48-I48,2))</f>
        <v/>
      </c>
      <c r="K48" s="6">
        <f>IF(A48&amp;""="","",IF(COUNTIFS('الصيانة'!$B$6:$B$1005,A48&amp;"",'الصيانة'!$E$6:$E$1005,"جارية")&gt;0,"في الصيانة",IF(COUNTIFS('الحجوزات'!$B$6:$B$1005,A48&amp;"",'الحجوزات'!$N$6:$N$1005,"جارٍ")+COUNTIFS('الحجوزات'!$B$6:$B$1005,A48&amp;"",'الحجوزات'!$N$6:$N$1005,"متأخر التسليم")&gt;0,"مؤجرة","متاحة")))</f>
        <v/>
      </c>
      <c r="L48" s="6">
        <f>IF(OR(A48&amp;""="",NOT(ISNUMBER(D48))),"",IF(D48&lt;'الإعدادات'!$B$4,"منتهي",IF(D48-'الإعدادات'!$B$4&lt;='الإعدادات'!$B$5,"ينتهي قريبًا","")))</f>
        <v/>
      </c>
      <c r="M48" s="6">
        <f>IF(OR(A48&amp;""="",NOT(ISNUMBER(E48))),"",IF(E48&lt;'الإعدادات'!$B$4,"منتهي",IF(E48-'الإعدادات'!$B$4&lt;='الإعدادات'!$B$5,"ينتهي قريبًا","")))</f>
        <v/>
      </c>
      <c r="N48" s="17">
        <f>IF(A48&amp;""="","",IF(N(G48)=0,"",ROUND(H48/G48,2)))</f>
        <v/>
      </c>
    </row>
    <row r="49">
      <c r="A49" s="5" t="n"/>
      <c r="B49" s="5" t="n"/>
      <c r="C49" s="5" t="n"/>
      <c r="D49" s="13" t="n"/>
      <c r="E49" s="13" t="n"/>
      <c r="F49" s="16">
        <f>IF(A49&amp;""="","",COUNTIFS('الحجوزات'!$B$6:$B$1005,A49&amp;""))</f>
        <v/>
      </c>
      <c r="G49" s="16">
        <f>IF(A49&amp;""="","",SUMIFS('الحجوزات'!$K$6:$K$1005,'الحجوزات'!$B$6:$B$1005,A49&amp;""))</f>
        <v/>
      </c>
      <c r="H49" s="17">
        <f>IF(A49&amp;""="","",SUMIFS('الحجوزات'!$L$6:$L$1005,'الحجوزات'!$B$6:$B$1005,A49&amp;""))</f>
        <v/>
      </c>
      <c r="I49" s="17">
        <f>IF(A49&amp;""="","",SUMIFS('الصيانة'!$D$6:$D$1005,'الصيانة'!$B$6:$B$1005,A49&amp;""))</f>
        <v/>
      </c>
      <c r="J49" s="17">
        <f>IF(A49&amp;""="","",ROUND(H49-I49,2))</f>
        <v/>
      </c>
      <c r="K49" s="6">
        <f>IF(A49&amp;""="","",IF(COUNTIFS('الصيانة'!$B$6:$B$1005,A49&amp;"",'الصيانة'!$E$6:$E$1005,"جارية")&gt;0,"في الصيانة",IF(COUNTIFS('الحجوزات'!$B$6:$B$1005,A49&amp;"",'الحجوزات'!$N$6:$N$1005,"جارٍ")+COUNTIFS('الحجوزات'!$B$6:$B$1005,A49&amp;"",'الحجوزات'!$N$6:$N$1005,"متأخر التسليم")&gt;0,"مؤجرة","متاحة")))</f>
        <v/>
      </c>
      <c r="L49" s="6">
        <f>IF(OR(A49&amp;""="",NOT(ISNUMBER(D49))),"",IF(D49&lt;'الإعدادات'!$B$4,"منتهي",IF(D49-'الإعدادات'!$B$4&lt;='الإعدادات'!$B$5,"ينتهي قريبًا","")))</f>
        <v/>
      </c>
      <c r="M49" s="6">
        <f>IF(OR(A49&amp;""="",NOT(ISNUMBER(E49))),"",IF(E49&lt;'الإعدادات'!$B$4,"منتهي",IF(E49-'الإعدادات'!$B$4&lt;='الإعدادات'!$B$5,"ينتهي قريبًا","")))</f>
        <v/>
      </c>
      <c r="N49" s="17">
        <f>IF(A49&amp;""="","",IF(N(G49)=0,"",ROUND(H49/G49,2)))</f>
        <v/>
      </c>
    </row>
    <row r="50">
      <c r="A50" s="5" t="n"/>
      <c r="B50" s="5" t="n"/>
      <c r="C50" s="5" t="n"/>
      <c r="D50" s="13" t="n"/>
      <c r="E50" s="13" t="n"/>
      <c r="F50" s="16">
        <f>IF(A50&amp;""="","",COUNTIFS('الحجوزات'!$B$6:$B$1005,A50&amp;""))</f>
        <v/>
      </c>
      <c r="G50" s="16">
        <f>IF(A50&amp;""="","",SUMIFS('الحجوزات'!$K$6:$K$1005,'الحجوزات'!$B$6:$B$1005,A50&amp;""))</f>
        <v/>
      </c>
      <c r="H50" s="17">
        <f>IF(A50&amp;""="","",SUMIFS('الحجوزات'!$L$6:$L$1005,'الحجوزات'!$B$6:$B$1005,A50&amp;""))</f>
        <v/>
      </c>
      <c r="I50" s="17">
        <f>IF(A50&amp;""="","",SUMIFS('الصيانة'!$D$6:$D$1005,'الصيانة'!$B$6:$B$1005,A50&amp;""))</f>
        <v/>
      </c>
      <c r="J50" s="17">
        <f>IF(A50&amp;""="","",ROUND(H50-I50,2))</f>
        <v/>
      </c>
      <c r="K50" s="6">
        <f>IF(A50&amp;""="","",IF(COUNTIFS('الصيانة'!$B$6:$B$1005,A50&amp;"",'الصيانة'!$E$6:$E$1005,"جارية")&gt;0,"في الصيانة",IF(COUNTIFS('الحجوزات'!$B$6:$B$1005,A50&amp;"",'الحجوزات'!$N$6:$N$1005,"جارٍ")+COUNTIFS('الحجوزات'!$B$6:$B$1005,A50&amp;"",'الحجوزات'!$N$6:$N$1005,"متأخر التسليم")&gt;0,"مؤجرة","متاحة")))</f>
        <v/>
      </c>
      <c r="L50" s="6">
        <f>IF(OR(A50&amp;""="",NOT(ISNUMBER(D50))),"",IF(D50&lt;'الإعدادات'!$B$4,"منتهي",IF(D50-'الإعدادات'!$B$4&lt;='الإعدادات'!$B$5,"ينتهي قريبًا","")))</f>
        <v/>
      </c>
      <c r="M50" s="6">
        <f>IF(OR(A50&amp;""="",NOT(ISNUMBER(E50))),"",IF(E50&lt;'الإعدادات'!$B$4,"منتهي",IF(E50-'الإعدادات'!$B$4&lt;='الإعدادات'!$B$5,"ينتهي قريبًا","")))</f>
        <v/>
      </c>
      <c r="N50" s="17">
        <f>IF(A50&amp;""="","",IF(N(G50)=0,"",ROUND(H50/G50,2)))</f>
        <v/>
      </c>
    </row>
    <row r="51">
      <c r="A51" s="5" t="n"/>
      <c r="B51" s="5" t="n"/>
      <c r="C51" s="5" t="n"/>
      <c r="D51" s="13" t="n"/>
      <c r="E51" s="13" t="n"/>
      <c r="F51" s="16">
        <f>IF(A51&amp;""="","",COUNTIFS('الحجوزات'!$B$6:$B$1005,A51&amp;""))</f>
        <v/>
      </c>
      <c r="G51" s="16">
        <f>IF(A51&amp;""="","",SUMIFS('الحجوزات'!$K$6:$K$1005,'الحجوزات'!$B$6:$B$1005,A51&amp;""))</f>
        <v/>
      </c>
      <c r="H51" s="17">
        <f>IF(A51&amp;""="","",SUMIFS('الحجوزات'!$L$6:$L$1005,'الحجوزات'!$B$6:$B$1005,A51&amp;""))</f>
        <v/>
      </c>
      <c r="I51" s="17">
        <f>IF(A51&amp;""="","",SUMIFS('الصيانة'!$D$6:$D$1005,'الصيانة'!$B$6:$B$1005,A51&amp;""))</f>
        <v/>
      </c>
      <c r="J51" s="17">
        <f>IF(A51&amp;""="","",ROUND(H51-I51,2))</f>
        <v/>
      </c>
      <c r="K51" s="6">
        <f>IF(A51&amp;""="","",IF(COUNTIFS('الصيانة'!$B$6:$B$1005,A51&amp;"",'الصيانة'!$E$6:$E$1005,"جارية")&gt;0,"في الصيانة",IF(COUNTIFS('الحجوزات'!$B$6:$B$1005,A51&amp;"",'الحجوزات'!$N$6:$N$1005,"جارٍ")+COUNTIFS('الحجوزات'!$B$6:$B$1005,A51&amp;"",'الحجوزات'!$N$6:$N$1005,"متأخر التسليم")&gt;0,"مؤجرة","متاحة")))</f>
        <v/>
      </c>
      <c r="L51" s="6">
        <f>IF(OR(A51&amp;""="",NOT(ISNUMBER(D51))),"",IF(D51&lt;'الإعدادات'!$B$4,"منتهي",IF(D51-'الإعدادات'!$B$4&lt;='الإعدادات'!$B$5,"ينتهي قريبًا","")))</f>
        <v/>
      </c>
      <c r="M51" s="6">
        <f>IF(OR(A51&amp;""="",NOT(ISNUMBER(E51))),"",IF(E51&lt;'الإعدادات'!$B$4,"منتهي",IF(E51-'الإعدادات'!$B$4&lt;='الإعدادات'!$B$5,"ينتهي قريبًا","")))</f>
        <v/>
      </c>
      <c r="N51" s="17">
        <f>IF(A51&amp;""="","",IF(N(G51)=0,"",ROUND(H51/G51,2)))</f>
        <v/>
      </c>
    </row>
    <row r="52">
      <c r="A52" s="5" t="n"/>
      <c r="B52" s="5" t="n"/>
      <c r="C52" s="5" t="n"/>
      <c r="D52" s="13" t="n"/>
      <c r="E52" s="13" t="n"/>
      <c r="F52" s="16">
        <f>IF(A52&amp;""="","",COUNTIFS('الحجوزات'!$B$6:$B$1005,A52&amp;""))</f>
        <v/>
      </c>
      <c r="G52" s="16">
        <f>IF(A52&amp;""="","",SUMIFS('الحجوزات'!$K$6:$K$1005,'الحجوزات'!$B$6:$B$1005,A52&amp;""))</f>
        <v/>
      </c>
      <c r="H52" s="17">
        <f>IF(A52&amp;""="","",SUMIFS('الحجوزات'!$L$6:$L$1005,'الحجوزات'!$B$6:$B$1005,A52&amp;""))</f>
        <v/>
      </c>
      <c r="I52" s="17">
        <f>IF(A52&amp;""="","",SUMIFS('الصيانة'!$D$6:$D$1005,'الصيانة'!$B$6:$B$1005,A52&amp;""))</f>
        <v/>
      </c>
      <c r="J52" s="17">
        <f>IF(A52&amp;""="","",ROUND(H52-I52,2))</f>
        <v/>
      </c>
      <c r="K52" s="6">
        <f>IF(A52&amp;""="","",IF(COUNTIFS('الصيانة'!$B$6:$B$1005,A52&amp;"",'الصيانة'!$E$6:$E$1005,"جارية")&gt;0,"في الصيانة",IF(COUNTIFS('الحجوزات'!$B$6:$B$1005,A52&amp;"",'الحجوزات'!$N$6:$N$1005,"جارٍ")+COUNTIFS('الحجوزات'!$B$6:$B$1005,A52&amp;"",'الحجوزات'!$N$6:$N$1005,"متأخر التسليم")&gt;0,"مؤجرة","متاحة")))</f>
        <v/>
      </c>
      <c r="L52" s="6">
        <f>IF(OR(A52&amp;""="",NOT(ISNUMBER(D52))),"",IF(D52&lt;'الإعدادات'!$B$4,"منتهي",IF(D52-'الإعدادات'!$B$4&lt;='الإعدادات'!$B$5,"ينتهي قريبًا","")))</f>
        <v/>
      </c>
      <c r="M52" s="6">
        <f>IF(OR(A52&amp;""="",NOT(ISNUMBER(E52))),"",IF(E52&lt;'الإعدادات'!$B$4,"منتهي",IF(E52-'الإعدادات'!$B$4&lt;='الإعدادات'!$B$5,"ينتهي قريبًا","")))</f>
        <v/>
      </c>
      <c r="N52" s="17">
        <f>IF(A52&amp;""="","",IF(N(G52)=0,"",ROUND(H52/G52,2)))</f>
        <v/>
      </c>
    </row>
    <row r="53">
      <c r="A53" s="5" t="n"/>
      <c r="B53" s="5" t="n"/>
      <c r="C53" s="5" t="n"/>
      <c r="D53" s="13" t="n"/>
      <c r="E53" s="13" t="n"/>
      <c r="F53" s="16">
        <f>IF(A53&amp;""="","",COUNTIFS('الحجوزات'!$B$6:$B$1005,A53&amp;""))</f>
        <v/>
      </c>
      <c r="G53" s="16">
        <f>IF(A53&amp;""="","",SUMIFS('الحجوزات'!$K$6:$K$1005,'الحجوزات'!$B$6:$B$1005,A53&amp;""))</f>
        <v/>
      </c>
      <c r="H53" s="17">
        <f>IF(A53&amp;""="","",SUMIFS('الحجوزات'!$L$6:$L$1005,'الحجوزات'!$B$6:$B$1005,A53&amp;""))</f>
        <v/>
      </c>
      <c r="I53" s="17">
        <f>IF(A53&amp;""="","",SUMIFS('الصيانة'!$D$6:$D$1005,'الصيانة'!$B$6:$B$1005,A53&amp;""))</f>
        <v/>
      </c>
      <c r="J53" s="17">
        <f>IF(A53&amp;""="","",ROUND(H53-I53,2))</f>
        <v/>
      </c>
      <c r="K53" s="6">
        <f>IF(A53&amp;""="","",IF(COUNTIFS('الصيانة'!$B$6:$B$1005,A53&amp;"",'الصيانة'!$E$6:$E$1005,"جارية")&gt;0,"في الصيانة",IF(COUNTIFS('الحجوزات'!$B$6:$B$1005,A53&amp;"",'الحجوزات'!$N$6:$N$1005,"جارٍ")+COUNTIFS('الحجوزات'!$B$6:$B$1005,A53&amp;"",'الحجوزات'!$N$6:$N$1005,"متأخر التسليم")&gt;0,"مؤجرة","متاحة")))</f>
        <v/>
      </c>
      <c r="L53" s="6">
        <f>IF(OR(A53&amp;""="",NOT(ISNUMBER(D53))),"",IF(D53&lt;'الإعدادات'!$B$4,"منتهي",IF(D53-'الإعدادات'!$B$4&lt;='الإعدادات'!$B$5,"ينتهي قريبًا","")))</f>
        <v/>
      </c>
      <c r="M53" s="6">
        <f>IF(OR(A53&amp;""="",NOT(ISNUMBER(E53))),"",IF(E53&lt;'الإعدادات'!$B$4,"منتهي",IF(E53-'الإعدادات'!$B$4&lt;='الإعدادات'!$B$5,"ينتهي قريبًا","")))</f>
        <v/>
      </c>
      <c r="N53" s="17">
        <f>IF(A53&amp;""="","",IF(N(G53)=0,"",ROUND(H53/G53,2)))</f>
        <v/>
      </c>
    </row>
    <row r="54">
      <c r="A54" s="5" t="n"/>
      <c r="B54" s="5" t="n"/>
      <c r="C54" s="5" t="n"/>
      <c r="D54" s="13" t="n"/>
      <c r="E54" s="13" t="n"/>
      <c r="F54" s="16">
        <f>IF(A54&amp;""="","",COUNTIFS('الحجوزات'!$B$6:$B$1005,A54&amp;""))</f>
        <v/>
      </c>
      <c r="G54" s="16">
        <f>IF(A54&amp;""="","",SUMIFS('الحجوزات'!$K$6:$K$1005,'الحجوزات'!$B$6:$B$1005,A54&amp;""))</f>
        <v/>
      </c>
      <c r="H54" s="17">
        <f>IF(A54&amp;""="","",SUMIFS('الحجوزات'!$L$6:$L$1005,'الحجوزات'!$B$6:$B$1005,A54&amp;""))</f>
        <v/>
      </c>
      <c r="I54" s="17">
        <f>IF(A54&amp;""="","",SUMIFS('الصيانة'!$D$6:$D$1005,'الصيانة'!$B$6:$B$1005,A54&amp;""))</f>
        <v/>
      </c>
      <c r="J54" s="17">
        <f>IF(A54&amp;""="","",ROUND(H54-I54,2))</f>
        <v/>
      </c>
      <c r="K54" s="6">
        <f>IF(A54&amp;""="","",IF(COUNTIFS('الصيانة'!$B$6:$B$1005,A54&amp;"",'الصيانة'!$E$6:$E$1005,"جارية")&gt;0,"في الصيانة",IF(COUNTIFS('الحجوزات'!$B$6:$B$1005,A54&amp;"",'الحجوزات'!$N$6:$N$1005,"جارٍ")+COUNTIFS('الحجوزات'!$B$6:$B$1005,A54&amp;"",'الحجوزات'!$N$6:$N$1005,"متأخر التسليم")&gt;0,"مؤجرة","متاحة")))</f>
        <v/>
      </c>
      <c r="L54" s="6">
        <f>IF(OR(A54&amp;""="",NOT(ISNUMBER(D54))),"",IF(D54&lt;'الإعدادات'!$B$4,"منتهي",IF(D54-'الإعدادات'!$B$4&lt;='الإعدادات'!$B$5,"ينتهي قريبًا","")))</f>
        <v/>
      </c>
      <c r="M54" s="6">
        <f>IF(OR(A54&amp;""="",NOT(ISNUMBER(E54))),"",IF(E54&lt;'الإعدادات'!$B$4,"منتهي",IF(E54-'الإعدادات'!$B$4&lt;='الإعدادات'!$B$5,"ينتهي قريبًا","")))</f>
        <v/>
      </c>
      <c r="N54" s="17">
        <f>IF(A54&amp;""="","",IF(N(G54)=0,"",ROUND(H54/G54,2)))</f>
        <v/>
      </c>
    </row>
    <row r="55">
      <c r="A55" s="5" t="n"/>
      <c r="B55" s="5" t="n"/>
      <c r="C55" s="5" t="n"/>
      <c r="D55" s="13" t="n"/>
      <c r="E55" s="13" t="n"/>
      <c r="F55" s="16">
        <f>IF(A55&amp;""="","",COUNTIFS('الحجوزات'!$B$6:$B$1005,A55&amp;""))</f>
        <v/>
      </c>
      <c r="G55" s="16">
        <f>IF(A55&amp;""="","",SUMIFS('الحجوزات'!$K$6:$K$1005,'الحجوزات'!$B$6:$B$1005,A55&amp;""))</f>
        <v/>
      </c>
      <c r="H55" s="17">
        <f>IF(A55&amp;""="","",SUMIFS('الحجوزات'!$L$6:$L$1005,'الحجوزات'!$B$6:$B$1005,A55&amp;""))</f>
        <v/>
      </c>
      <c r="I55" s="17">
        <f>IF(A55&amp;""="","",SUMIFS('الصيانة'!$D$6:$D$1005,'الصيانة'!$B$6:$B$1005,A55&amp;""))</f>
        <v/>
      </c>
      <c r="J55" s="17">
        <f>IF(A55&amp;""="","",ROUND(H55-I55,2))</f>
        <v/>
      </c>
      <c r="K55" s="6">
        <f>IF(A55&amp;""="","",IF(COUNTIFS('الصيانة'!$B$6:$B$1005,A55&amp;"",'الصيانة'!$E$6:$E$1005,"جارية")&gt;0,"في الصيانة",IF(COUNTIFS('الحجوزات'!$B$6:$B$1005,A55&amp;"",'الحجوزات'!$N$6:$N$1005,"جارٍ")+COUNTIFS('الحجوزات'!$B$6:$B$1005,A55&amp;"",'الحجوزات'!$N$6:$N$1005,"متأخر التسليم")&gt;0,"مؤجرة","متاحة")))</f>
        <v/>
      </c>
      <c r="L55" s="6">
        <f>IF(OR(A55&amp;""="",NOT(ISNUMBER(D55))),"",IF(D55&lt;'الإعدادات'!$B$4,"منتهي",IF(D55-'الإعدادات'!$B$4&lt;='الإعدادات'!$B$5,"ينتهي قريبًا","")))</f>
        <v/>
      </c>
      <c r="M55" s="6">
        <f>IF(OR(A55&amp;""="",NOT(ISNUMBER(E55))),"",IF(E55&lt;'الإعدادات'!$B$4,"منتهي",IF(E55-'الإعدادات'!$B$4&lt;='الإعدادات'!$B$5,"ينتهي قريبًا","")))</f>
        <v/>
      </c>
      <c r="N55" s="17">
        <f>IF(A55&amp;""="","",IF(N(G55)=0,"",ROUND(H55/G55,2)))</f>
        <v/>
      </c>
    </row>
    <row r="56">
      <c r="A56" s="5" t="n"/>
      <c r="B56" s="5" t="n"/>
      <c r="C56" s="5" t="n"/>
      <c r="D56" s="13" t="n"/>
      <c r="E56" s="13" t="n"/>
      <c r="F56" s="16">
        <f>IF(A56&amp;""="","",COUNTIFS('الحجوزات'!$B$6:$B$1005,A56&amp;""))</f>
        <v/>
      </c>
      <c r="G56" s="16">
        <f>IF(A56&amp;""="","",SUMIFS('الحجوزات'!$K$6:$K$1005,'الحجوزات'!$B$6:$B$1005,A56&amp;""))</f>
        <v/>
      </c>
      <c r="H56" s="17">
        <f>IF(A56&amp;""="","",SUMIFS('الحجوزات'!$L$6:$L$1005,'الحجوزات'!$B$6:$B$1005,A56&amp;""))</f>
        <v/>
      </c>
      <c r="I56" s="17">
        <f>IF(A56&amp;""="","",SUMIFS('الصيانة'!$D$6:$D$1005,'الصيانة'!$B$6:$B$1005,A56&amp;""))</f>
        <v/>
      </c>
      <c r="J56" s="17">
        <f>IF(A56&amp;""="","",ROUND(H56-I56,2))</f>
        <v/>
      </c>
      <c r="K56" s="6">
        <f>IF(A56&amp;""="","",IF(COUNTIFS('الصيانة'!$B$6:$B$1005,A56&amp;"",'الصيانة'!$E$6:$E$1005,"جارية")&gt;0,"في الصيانة",IF(COUNTIFS('الحجوزات'!$B$6:$B$1005,A56&amp;"",'الحجوزات'!$N$6:$N$1005,"جارٍ")+COUNTIFS('الحجوزات'!$B$6:$B$1005,A56&amp;"",'الحجوزات'!$N$6:$N$1005,"متأخر التسليم")&gt;0,"مؤجرة","متاحة")))</f>
        <v/>
      </c>
      <c r="L56" s="6">
        <f>IF(OR(A56&amp;""="",NOT(ISNUMBER(D56))),"",IF(D56&lt;'الإعدادات'!$B$4,"منتهي",IF(D56-'الإعدادات'!$B$4&lt;='الإعدادات'!$B$5,"ينتهي قريبًا","")))</f>
        <v/>
      </c>
      <c r="M56" s="6">
        <f>IF(OR(A56&amp;""="",NOT(ISNUMBER(E56))),"",IF(E56&lt;'الإعدادات'!$B$4,"منتهي",IF(E56-'الإعدادات'!$B$4&lt;='الإعدادات'!$B$5,"ينتهي قريبًا","")))</f>
        <v/>
      </c>
      <c r="N56" s="17">
        <f>IF(A56&amp;""="","",IF(N(G56)=0,"",ROUND(H56/G56,2)))</f>
        <v/>
      </c>
    </row>
    <row r="57">
      <c r="A57" s="5" t="n"/>
      <c r="B57" s="5" t="n"/>
      <c r="C57" s="5" t="n"/>
      <c r="D57" s="13" t="n"/>
      <c r="E57" s="13" t="n"/>
      <c r="F57" s="16">
        <f>IF(A57&amp;""="","",COUNTIFS('الحجوزات'!$B$6:$B$1005,A57&amp;""))</f>
        <v/>
      </c>
      <c r="G57" s="16">
        <f>IF(A57&amp;""="","",SUMIFS('الحجوزات'!$K$6:$K$1005,'الحجوزات'!$B$6:$B$1005,A57&amp;""))</f>
        <v/>
      </c>
      <c r="H57" s="17">
        <f>IF(A57&amp;""="","",SUMIFS('الحجوزات'!$L$6:$L$1005,'الحجوزات'!$B$6:$B$1005,A57&amp;""))</f>
        <v/>
      </c>
      <c r="I57" s="17">
        <f>IF(A57&amp;""="","",SUMIFS('الصيانة'!$D$6:$D$1005,'الصيانة'!$B$6:$B$1005,A57&amp;""))</f>
        <v/>
      </c>
      <c r="J57" s="17">
        <f>IF(A57&amp;""="","",ROUND(H57-I57,2))</f>
        <v/>
      </c>
      <c r="K57" s="6">
        <f>IF(A57&amp;""="","",IF(COUNTIFS('الصيانة'!$B$6:$B$1005,A57&amp;"",'الصيانة'!$E$6:$E$1005,"جارية")&gt;0,"في الصيانة",IF(COUNTIFS('الحجوزات'!$B$6:$B$1005,A57&amp;"",'الحجوزات'!$N$6:$N$1005,"جارٍ")+COUNTIFS('الحجوزات'!$B$6:$B$1005,A57&amp;"",'الحجوزات'!$N$6:$N$1005,"متأخر التسليم")&gt;0,"مؤجرة","متاحة")))</f>
        <v/>
      </c>
      <c r="L57" s="6">
        <f>IF(OR(A57&amp;""="",NOT(ISNUMBER(D57))),"",IF(D57&lt;'الإعدادات'!$B$4,"منتهي",IF(D57-'الإعدادات'!$B$4&lt;='الإعدادات'!$B$5,"ينتهي قريبًا","")))</f>
        <v/>
      </c>
      <c r="M57" s="6">
        <f>IF(OR(A57&amp;""="",NOT(ISNUMBER(E57))),"",IF(E57&lt;'الإعدادات'!$B$4,"منتهي",IF(E57-'الإعدادات'!$B$4&lt;='الإعدادات'!$B$5,"ينتهي قريبًا","")))</f>
        <v/>
      </c>
      <c r="N57" s="17">
        <f>IF(A57&amp;""="","",IF(N(G57)=0,"",ROUND(H57/G57,2)))</f>
        <v/>
      </c>
    </row>
    <row r="58">
      <c r="A58" s="5" t="n"/>
      <c r="B58" s="5" t="n"/>
      <c r="C58" s="5" t="n"/>
      <c r="D58" s="13" t="n"/>
      <c r="E58" s="13" t="n"/>
      <c r="F58" s="16">
        <f>IF(A58&amp;""="","",COUNTIFS('الحجوزات'!$B$6:$B$1005,A58&amp;""))</f>
        <v/>
      </c>
      <c r="G58" s="16">
        <f>IF(A58&amp;""="","",SUMIFS('الحجوزات'!$K$6:$K$1005,'الحجوزات'!$B$6:$B$1005,A58&amp;""))</f>
        <v/>
      </c>
      <c r="H58" s="17">
        <f>IF(A58&amp;""="","",SUMIFS('الحجوزات'!$L$6:$L$1005,'الحجوزات'!$B$6:$B$1005,A58&amp;""))</f>
        <v/>
      </c>
      <c r="I58" s="17">
        <f>IF(A58&amp;""="","",SUMIFS('الصيانة'!$D$6:$D$1005,'الصيانة'!$B$6:$B$1005,A58&amp;""))</f>
        <v/>
      </c>
      <c r="J58" s="17">
        <f>IF(A58&amp;""="","",ROUND(H58-I58,2))</f>
        <v/>
      </c>
      <c r="K58" s="6">
        <f>IF(A58&amp;""="","",IF(COUNTIFS('الصيانة'!$B$6:$B$1005,A58&amp;"",'الصيانة'!$E$6:$E$1005,"جارية")&gt;0,"في الصيانة",IF(COUNTIFS('الحجوزات'!$B$6:$B$1005,A58&amp;"",'الحجوزات'!$N$6:$N$1005,"جارٍ")+COUNTIFS('الحجوزات'!$B$6:$B$1005,A58&amp;"",'الحجوزات'!$N$6:$N$1005,"متأخر التسليم")&gt;0,"مؤجرة","متاحة")))</f>
        <v/>
      </c>
      <c r="L58" s="6">
        <f>IF(OR(A58&amp;""="",NOT(ISNUMBER(D58))),"",IF(D58&lt;'الإعدادات'!$B$4,"منتهي",IF(D58-'الإعدادات'!$B$4&lt;='الإعدادات'!$B$5,"ينتهي قريبًا","")))</f>
        <v/>
      </c>
      <c r="M58" s="6">
        <f>IF(OR(A58&amp;""="",NOT(ISNUMBER(E58))),"",IF(E58&lt;'الإعدادات'!$B$4,"منتهي",IF(E58-'الإعدادات'!$B$4&lt;='الإعدادات'!$B$5,"ينتهي قريبًا","")))</f>
        <v/>
      </c>
      <c r="N58" s="17">
        <f>IF(A58&amp;""="","",IF(N(G58)=0,"",ROUND(H58/G58,2)))</f>
        <v/>
      </c>
    </row>
    <row r="59">
      <c r="A59" s="5" t="n"/>
      <c r="B59" s="5" t="n"/>
      <c r="C59" s="5" t="n"/>
      <c r="D59" s="13" t="n"/>
      <c r="E59" s="13" t="n"/>
      <c r="F59" s="16">
        <f>IF(A59&amp;""="","",COUNTIFS('الحجوزات'!$B$6:$B$1005,A59&amp;""))</f>
        <v/>
      </c>
      <c r="G59" s="16">
        <f>IF(A59&amp;""="","",SUMIFS('الحجوزات'!$K$6:$K$1005,'الحجوزات'!$B$6:$B$1005,A59&amp;""))</f>
        <v/>
      </c>
      <c r="H59" s="17">
        <f>IF(A59&amp;""="","",SUMIFS('الحجوزات'!$L$6:$L$1005,'الحجوزات'!$B$6:$B$1005,A59&amp;""))</f>
        <v/>
      </c>
      <c r="I59" s="17">
        <f>IF(A59&amp;""="","",SUMIFS('الصيانة'!$D$6:$D$1005,'الصيانة'!$B$6:$B$1005,A59&amp;""))</f>
        <v/>
      </c>
      <c r="J59" s="17">
        <f>IF(A59&amp;""="","",ROUND(H59-I59,2))</f>
        <v/>
      </c>
      <c r="K59" s="6">
        <f>IF(A59&amp;""="","",IF(COUNTIFS('الصيانة'!$B$6:$B$1005,A59&amp;"",'الصيانة'!$E$6:$E$1005,"جارية")&gt;0,"في الصيانة",IF(COUNTIFS('الحجوزات'!$B$6:$B$1005,A59&amp;"",'الحجوزات'!$N$6:$N$1005,"جارٍ")+COUNTIFS('الحجوزات'!$B$6:$B$1005,A59&amp;"",'الحجوزات'!$N$6:$N$1005,"متأخر التسليم")&gt;0,"مؤجرة","متاحة")))</f>
        <v/>
      </c>
      <c r="L59" s="6">
        <f>IF(OR(A59&amp;""="",NOT(ISNUMBER(D59))),"",IF(D59&lt;'الإعدادات'!$B$4,"منتهي",IF(D59-'الإعدادات'!$B$4&lt;='الإعدادات'!$B$5,"ينتهي قريبًا","")))</f>
        <v/>
      </c>
      <c r="M59" s="6">
        <f>IF(OR(A59&amp;""="",NOT(ISNUMBER(E59))),"",IF(E59&lt;'الإعدادات'!$B$4,"منتهي",IF(E59-'الإعدادات'!$B$4&lt;='الإعدادات'!$B$5,"ينتهي قريبًا","")))</f>
        <v/>
      </c>
      <c r="N59" s="17">
        <f>IF(A59&amp;""="","",IF(N(G59)=0,"",ROUND(H59/G59,2)))</f>
        <v/>
      </c>
    </row>
    <row r="60">
      <c r="A60" s="5" t="n"/>
      <c r="B60" s="5" t="n"/>
      <c r="C60" s="5" t="n"/>
      <c r="D60" s="13" t="n"/>
      <c r="E60" s="13" t="n"/>
      <c r="F60" s="16">
        <f>IF(A60&amp;""="","",COUNTIFS('الحجوزات'!$B$6:$B$1005,A60&amp;""))</f>
        <v/>
      </c>
      <c r="G60" s="16">
        <f>IF(A60&amp;""="","",SUMIFS('الحجوزات'!$K$6:$K$1005,'الحجوزات'!$B$6:$B$1005,A60&amp;""))</f>
        <v/>
      </c>
      <c r="H60" s="17">
        <f>IF(A60&amp;""="","",SUMIFS('الحجوزات'!$L$6:$L$1005,'الحجوزات'!$B$6:$B$1005,A60&amp;""))</f>
        <v/>
      </c>
      <c r="I60" s="17">
        <f>IF(A60&amp;""="","",SUMIFS('الصيانة'!$D$6:$D$1005,'الصيانة'!$B$6:$B$1005,A60&amp;""))</f>
        <v/>
      </c>
      <c r="J60" s="17">
        <f>IF(A60&amp;""="","",ROUND(H60-I60,2))</f>
        <v/>
      </c>
      <c r="K60" s="6">
        <f>IF(A60&amp;""="","",IF(COUNTIFS('الصيانة'!$B$6:$B$1005,A60&amp;"",'الصيانة'!$E$6:$E$1005,"جارية")&gt;0,"في الصيانة",IF(COUNTIFS('الحجوزات'!$B$6:$B$1005,A60&amp;"",'الحجوزات'!$N$6:$N$1005,"جارٍ")+COUNTIFS('الحجوزات'!$B$6:$B$1005,A60&amp;"",'الحجوزات'!$N$6:$N$1005,"متأخر التسليم")&gt;0,"مؤجرة","متاحة")))</f>
        <v/>
      </c>
      <c r="L60" s="6">
        <f>IF(OR(A60&amp;""="",NOT(ISNUMBER(D60))),"",IF(D60&lt;'الإعدادات'!$B$4,"منتهي",IF(D60-'الإعدادات'!$B$4&lt;='الإعدادات'!$B$5,"ينتهي قريبًا","")))</f>
        <v/>
      </c>
      <c r="M60" s="6">
        <f>IF(OR(A60&amp;""="",NOT(ISNUMBER(E60))),"",IF(E60&lt;'الإعدادات'!$B$4,"منتهي",IF(E60-'الإعدادات'!$B$4&lt;='الإعدادات'!$B$5,"ينتهي قريبًا","")))</f>
        <v/>
      </c>
      <c r="N60" s="17">
        <f>IF(A60&amp;""="","",IF(N(G60)=0,"",ROUND(H60/G60,2)))</f>
        <v/>
      </c>
    </row>
    <row r="61">
      <c r="A61" s="5" t="n"/>
      <c r="B61" s="5" t="n"/>
      <c r="C61" s="5" t="n"/>
      <c r="D61" s="13" t="n"/>
      <c r="E61" s="13" t="n"/>
      <c r="F61" s="16">
        <f>IF(A61&amp;""="","",COUNTIFS('الحجوزات'!$B$6:$B$1005,A61&amp;""))</f>
        <v/>
      </c>
      <c r="G61" s="16">
        <f>IF(A61&amp;""="","",SUMIFS('الحجوزات'!$K$6:$K$1005,'الحجوزات'!$B$6:$B$1005,A61&amp;""))</f>
        <v/>
      </c>
      <c r="H61" s="17">
        <f>IF(A61&amp;""="","",SUMIFS('الحجوزات'!$L$6:$L$1005,'الحجوزات'!$B$6:$B$1005,A61&amp;""))</f>
        <v/>
      </c>
      <c r="I61" s="17">
        <f>IF(A61&amp;""="","",SUMIFS('الصيانة'!$D$6:$D$1005,'الصيانة'!$B$6:$B$1005,A61&amp;""))</f>
        <v/>
      </c>
      <c r="J61" s="17">
        <f>IF(A61&amp;""="","",ROUND(H61-I61,2))</f>
        <v/>
      </c>
      <c r="K61" s="6">
        <f>IF(A61&amp;""="","",IF(COUNTIFS('الصيانة'!$B$6:$B$1005,A61&amp;"",'الصيانة'!$E$6:$E$1005,"جارية")&gt;0,"في الصيانة",IF(COUNTIFS('الحجوزات'!$B$6:$B$1005,A61&amp;"",'الحجوزات'!$N$6:$N$1005,"جارٍ")+COUNTIFS('الحجوزات'!$B$6:$B$1005,A61&amp;"",'الحجوزات'!$N$6:$N$1005,"متأخر التسليم")&gt;0,"مؤجرة","متاحة")))</f>
        <v/>
      </c>
      <c r="L61" s="6">
        <f>IF(OR(A61&amp;""="",NOT(ISNUMBER(D61))),"",IF(D61&lt;'الإعدادات'!$B$4,"منتهي",IF(D61-'الإعدادات'!$B$4&lt;='الإعدادات'!$B$5,"ينتهي قريبًا","")))</f>
        <v/>
      </c>
      <c r="M61" s="6">
        <f>IF(OR(A61&amp;""="",NOT(ISNUMBER(E61))),"",IF(E61&lt;'الإعدادات'!$B$4,"منتهي",IF(E61-'الإعدادات'!$B$4&lt;='الإعدادات'!$B$5,"ينتهي قريبًا","")))</f>
        <v/>
      </c>
      <c r="N61" s="17">
        <f>IF(A61&amp;""="","",IF(N(G61)=0,"",ROUND(H61/G61,2)))</f>
        <v/>
      </c>
    </row>
    <row r="62">
      <c r="A62" s="5" t="n"/>
      <c r="B62" s="5" t="n"/>
      <c r="C62" s="5" t="n"/>
      <c r="D62" s="13" t="n"/>
      <c r="E62" s="13" t="n"/>
      <c r="F62" s="16">
        <f>IF(A62&amp;""="","",COUNTIFS('الحجوزات'!$B$6:$B$1005,A62&amp;""))</f>
        <v/>
      </c>
      <c r="G62" s="16">
        <f>IF(A62&amp;""="","",SUMIFS('الحجوزات'!$K$6:$K$1005,'الحجوزات'!$B$6:$B$1005,A62&amp;""))</f>
        <v/>
      </c>
      <c r="H62" s="17">
        <f>IF(A62&amp;""="","",SUMIFS('الحجوزات'!$L$6:$L$1005,'الحجوزات'!$B$6:$B$1005,A62&amp;""))</f>
        <v/>
      </c>
      <c r="I62" s="17">
        <f>IF(A62&amp;""="","",SUMIFS('الصيانة'!$D$6:$D$1005,'الصيانة'!$B$6:$B$1005,A62&amp;""))</f>
        <v/>
      </c>
      <c r="J62" s="17">
        <f>IF(A62&amp;""="","",ROUND(H62-I62,2))</f>
        <v/>
      </c>
      <c r="K62" s="6">
        <f>IF(A62&amp;""="","",IF(COUNTIFS('الصيانة'!$B$6:$B$1005,A62&amp;"",'الصيانة'!$E$6:$E$1005,"جارية")&gt;0,"في الصيانة",IF(COUNTIFS('الحجوزات'!$B$6:$B$1005,A62&amp;"",'الحجوزات'!$N$6:$N$1005,"جارٍ")+COUNTIFS('الحجوزات'!$B$6:$B$1005,A62&amp;"",'الحجوزات'!$N$6:$N$1005,"متأخر التسليم")&gt;0,"مؤجرة","متاحة")))</f>
        <v/>
      </c>
      <c r="L62" s="6">
        <f>IF(OR(A62&amp;""="",NOT(ISNUMBER(D62))),"",IF(D62&lt;'الإعدادات'!$B$4,"منتهي",IF(D62-'الإعدادات'!$B$4&lt;='الإعدادات'!$B$5,"ينتهي قريبًا","")))</f>
        <v/>
      </c>
      <c r="M62" s="6">
        <f>IF(OR(A62&amp;""="",NOT(ISNUMBER(E62))),"",IF(E62&lt;'الإعدادات'!$B$4,"منتهي",IF(E62-'الإعدادات'!$B$4&lt;='الإعدادات'!$B$5,"ينتهي قريبًا","")))</f>
        <v/>
      </c>
      <c r="N62" s="17">
        <f>IF(A62&amp;""="","",IF(N(G62)=0,"",ROUND(H62/G62,2)))</f>
        <v/>
      </c>
    </row>
    <row r="63">
      <c r="A63" s="5" t="n"/>
      <c r="B63" s="5" t="n"/>
      <c r="C63" s="5" t="n"/>
      <c r="D63" s="13" t="n"/>
      <c r="E63" s="13" t="n"/>
      <c r="F63" s="16">
        <f>IF(A63&amp;""="","",COUNTIFS('الحجوزات'!$B$6:$B$1005,A63&amp;""))</f>
        <v/>
      </c>
      <c r="G63" s="16">
        <f>IF(A63&amp;""="","",SUMIFS('الحجوزات'!$K$6:$K$1005,'الحجوزات'!$B$6:$B$1005,A63&amp;""))</f>
        <v/>
      </c>
      <c r="H63" s="17">
        <f>IF(A63&amp;""="","",SUMIFS('الحجوزات'!$L$6:$L$1005,'الحجوزات'!$B$6:$B$1005,A63&amp;""))</f>
        <v/>
      </c>
      <c r="I63" s="17">
        <f>IF(A63&amp;""="","",SUMIFS('الصيانة'!$D$6:$D$1005,'الصيانة'!$B$6:$B$1005,A63&amp;""))</f>
        <v/>
      </c>
      <c r="J63" s="17">
        <f>IF(A63&amp;""="","",ROUND(H63-I63,2))</f>
        <v/>
      </c>
      <c r="K63" s="6">
        <f>IF(A63&amp;""="","",IF(COUNTIFS('الصيانة'!$B$6:$B$1005,A63&amp;"",'الصيانة'!$E$6:$E$1005,"جارية")&gt;0,"في الصيانة",IF(COUNTIFS('الحجوزات'!$B$6:$B$1005,A63&amp;"",'الحجوزات'!$N$6:$N$1005,"جارٍ")+COUNTIFS('الحجوزات'!$B$6:$B$1005,A63&amp;"",'الحجوزات'!$N$6:$N$1005,"متأخر التسليم")&gt;0,"مؤجرة","متاحة")))</f>
        <v/>
      </c>
      <c r="L63" s="6">
        <f>IF(OR(A63&amp;""="",NOT(ISNUMBER(D63))),"",IF(D63&lt;'الإعدادات'!$B$4,"منتهي",IF(D63-'الإعدادات'!$B$4&lt;='الإعدادات'!$B$5,"ينتهي قريبًا","")))</f>
        <v/>
      </c>
      <c r="M63" s="6">
        <f>IF(OR(A63&amp;""="",NOT(ISNUMBER(E63))),"",IF(E63&lt;'الإعدادات'!$B$4,"منتهي",IF(E63-'الإعدادات'!$B$4&lt;='الإعدادات'!$B$5,"ينتهي قريبًا","")))</f>
        <v/>
      </c>
      <c r="N63" s="17">
        <f>IF(A63&amp;""="","",IF(N(G63)=0,"",ROUND(H63/G63,2)))</f>
        <v/>
      </c>
    </row>
    <row r="64">
      <c r="A64" s="5" t="n"/>
      <c r="B64" s="5" t="n"/>
      <c r="C64" s="5" t="n"/>
      <c r="D64" s="13" t="n"/>
      <c r="E64" s="13" t="n"/>
      <c r="F64" s="16">
        <f>IF(A64&amp;""="","",COUNTIFS('الحجوزات'!$B$6:$B$1005,A64&amp;""))</f>
        <v/>
      </c>
      <c r="G64" s="16">
        <f>IF(A64&amp;""="","",SUMIFS('الحجوزات'!$K$6:$K$1005,'الحجوزات'!$B$6:$B$1005,A64&amp;""))</f>
        <v/>
      </c>
      <c r="H64" s="17">
        <f>IF(A64&amp;""="","",SUMIFS('الحجوزات'!$L$6:$L$1005,'الحجوزات'!$B$6:$B$1005,A64&amp;""))</f>
        <v/>
      </c>
      <c r="I64" s="17">
        <f>IF(A64&amp;""="","",SUMIFS('الصيانة'!$D$6:$D$1005,'الصيانة'!$B$6:$B$1005,A64&amp;""))</f>
        <v/>
      </c>
      <c r="J64" s="17">
        <f>IF(A64&amp;""="","",ROUND(H64-I64,2))</f>
        <v/>
      </c>
      <c r="K64" s="6">
        <f>IF(A64&amp;""="","",IF(COUNTIFS('الصيانة'!$B$6:$B$1005,A64&amp;"",'الصيانة'!$E$6:$E$1005,"جارية")&gt;0,"في الصيانة",IF(COUNTIFS('الحجوزات'!$B$6:$B$1005,A64&amp;"",'الحجوزات'!$N$6:$N$1005,"جارٍ")+COUNTIFS('الحجوزات'!$B$6:$B$1005,A64&amp;"",'الحجوزات'!$N$6:$N$1005,"متأخر التسليم")&gt;0,"مؤجرة","متاحة")))</f>
        <v/>
      </c>
      <c r="L64" s="6">
        <f>IF(OR(A64&amp;""="",NOT(ISNUMBER(D64))),"",IF(D64&lt;'الإعدادات'!$B$4,"منتهي",IF(D64-'الإعدادات'!$B$4&lt;='الإعدادات'!$B$5,"ينتهي قريبًا","")))</f>
        <v/>
      </c>
      <c r="M64" s="6">
        <f>IF(OR(A64&amp;""="",NOT(ISNUMBER(E64))),"",IF(E64&lt;'الإعدادات'!$B$4,"منتهي",IF(E64-'الإعدادات'!$B$4&lt;='الإعدادات'!$B$5,"ينتهي قريبًا","")))</f>
        <v/>
      </c>
      <c r="N64" s="17">
        <f>IF(A64&amp;""="","",IF(N(G64)=0,"",ROUND(H64/G64,2)))</f>
        <v/>
      </c>
    </row>
    <row r="65">
      <c r="A65" s="5" t="n"/>
      <c r="B65" s="5" t="n"/>
      <c r="C65" s="5" t="n"/>
      <c r="D65" s="13" t="n"/>
      <c r="E65" s="13" t="n"/>
      <c r="F65" s="16">
        <f>IF(A65&amp;""="","",COUNTIFS('الحجوزات'!$B$6:$B$1005,A65&amp;""))</f>
        <v/>
      </c>
      <c r="G65" s="16">
        <f>IF(A65&amp;""="","",SUMIFS('الحجوزات'!$K$6:$K$1005,'الحجوزات'!$B$6:$B$1005,A65&amp;""))</f>
        <v/>
      </c>
      <c r="H65" s="17">
        <f>IF(A65&amp;""="","",SUMIFS('الحجوزات'!$L$6:$L$1005,'الحجوزات'!$B$6:$B$1005,A65&amp;""))</f>
        <v/>
      </c>
      <c r="I65" s="17">
        <f>IF(A65&amp;""="","",SUMIFS('الصيانة'!$D$6:$D$1005,'الصيانة'!$B$6:$B$1005,A65&amp;""))</f>
        <v/>
      </c>
      <c r="J65" s="17">
        <f>IF(A65&amp;""="","",ROUND(H65-I65,2))</f>
        <v/>
      </c>
      <c r="K65" s="6">
        <f>IF(A65&amp;""="","",IF(COUNTIFS('الصيانة'!$B$6:$B$1005,A65&amp;"",'الصيانة'!$E$6:$E$1005,"جارية")&gt;0,"في الصيانة",IF(COUNTIFS('الحجوزات'!$B$6:$B$1005,A65&amp;"",'الحجوزات'!$N$6:$N$1005,"جارٍ")+COUNTIFS('الحجوزات'!$B$6:$B$1005,A65&amp;"",'الحجوزات'!$N$6:$N$1005,"متأخر التسليم")&gt;0,"مؤجرة","متاحة")))</f>
        <v/>
      </c>
      <c r="L65" s="6">
        <f>IF(OR(A65&amp;""="",NOT(ISNUMBER(D65))),"",IF(D65&lt;'الإعدادات'!$B$4,"منتهي",IF(D65-'الإعدادات'!$B$4&lt;='الإعدادات'!$B$5,"ينتهي قريبًا","")))</f>
        <v/>
      </c>
      <c r="M65" s="6">
        <f>IF(OR(A65&amp;""="",NOT(ISNUMBER(E65))),"",IF(E65&lt;'الإعدادات'!$B$4,"منتهي",IF(E65-'الإعدادات'!$B$4&lt;='الإعدادات'!$B$5,"ينتهي قريبًا","")))</f>
        <v/>
      </c>
      <c r="N65" s="17">
        <f>IF(A65&amp;""="","",IF(N(G65)=0,"",ROUND(H65/G65,2)))</f>
        <v/>
      </c>
    </row>
    <row r="66">
      <c r="A66" s="5" t="n"/>
      <c r="B66" s="5" t="n"/>
      <c r="C66" s="5" t="n"/>
      <c r="D66" s="13" t="n"/>
      <c r="E66" s="13" t="n"/>
      <c r="F66" s="16">
        <f>IF(A66&amp;""="","",COUNTIFS('الحجوزات'!$B$6:$B$1005,A66&amp;""))</f>
        <v/>
      </c>
      <c r="G66" s="16">
        <f>IF(A66&amp;""="","",SUMIFS('الحجوزات'!$K$6:$K$1005,'الحجوزات'!$B$6:$B$1005,A66&amp;""))</f>
        <v/>
      </c>
      <c r="H66" s="17">
        <f>IF(A66&amp;""="","",SUMIFS('الحجوزات'!$L$6:$L$1005,'الحجوزات'!$B$6:$B$1005,A66&amp;""))</f>
        <v/>
      </c>
      <c r="I66" s="17">
        <f>IF(A66&amp;""="","",SUMIFS('الصيانة'!$D$6:$D$1005,'الصيانة'!$B$6:$B$1005,A66&amp;""))</f>
        <v/>
      </c>
      <c r="J66" s="17">
        <f>IF(A66&amp;""="","",ROUND(H66-I66,2))</f>
        <v/>
      </c>
      <c r="K66" s="6">
        <f>IF(A66&amp;""="","",IF(COUNTIFS('الصيانة'!$B$6:$B$1005,A66&amp;"",'الصيانة'!$E$6:$E$1005,"جارية")&gt;0,"في الصيانة",IF(COUNTIFS('الحجوزات'!$B$6:$B$1005,A66&amp;"",'الحجوزات'!$N$6:$N$1005,"جارٍ")+COUNTIFS('الحجوزات'!$B$6:$B$1005,A66&amp;"",'الحجوزات'!$N$6:$N$1005,"متأخر التسليم")&gt;0,"مؤجرة","متاحة")))</f>
        <v/>
      </c>
      <c r="L66" s="6">
        <f>IF(OR(A66&amp;""="",NOT(ISNUMBER(D66))),"",IF(D66&lt;'الإعدادات'!$B$4,"منتهي",IF(D66-'الإعدادات'!$B$4&lt;='الإعدادات'!$B$5,"ينتهي قريبًا","")))</f>
        <v/>
      </c>
      <c r="M66" s="6">
        <f>IF(OR(A66&amp;""="",NOT(ISNUMBER(E66))),"",IF(E66&lt;'الإعدادات'!$B$4,"منتهي",IF(E66-'الإعدادات'!$B$4&lt;='الإعدادات'!$B$5,"ينتهي قريبًا","")))</f>
        <v/>
      </c>
      <c r="N66" s="17">
        <f>IF(A66&amp;""="","",IF(N(G66)=0,"",ROUND(H66/G66,2)))</f>
        <v/>
      </c>
    </row>
    <row r="67">
      <c r="A67" s="5" t="n"/>
      <c r="B67" s="5" t="n"/>
      <c r="C67" s="5" t="n"/>
      <c r="D67" s="13" t="n"/>
      <c r="E67" s="13" t="n"/>
      <c r="F67" s="16">
        <f>IF(A67&amp;""="","",COUNTIFS('الحجوزات'!$B$6:$B$1005,A67&amp;""))</f>
        <v/>
      </c>
      <c r="G67" s="16">
        <f>IF(A67&amp;""="","",SUMIFS('الحجوزات'!$K$6:$K$1005,'الحجوزات'!$B$6:$B$1005,A67&amp;""))</f>
        <v/>
      </c>
      <c r="H67" s="17">
        <f>IF(A67&amp;""="","",SUMIFS('الحجوزات'!$L$6:$L$1005,'الحجوزات'!$B$6:$B$1005,A67&amp;""))</f>
        <v/>
      </c>
      <c r="I67" s="17">
        <f>IF(A67&amp;""="","",SUMIFS('الصيانة'!$D$6:$D$1005,'الصيانة'!$B$6:$B$1005,A67&amp;""))</f>
        <v/>
      </c>
      <c r="J67" s="17">
        <f>IF(A67&amp;""="","",ROUND(H67-I67,2))</f>
        <v/>
      </c>
      <c r="K67" s="6">
        <f>IF(A67&amp;""="","",IF(COUNTIFS('الصيانة'!$B$6:$B$1005,A67&amp;"",'الصيانة'!$E$6:$E$1005,"جارية")&gt;0,"في الصيانة",IF(COUNTIFS('الحجوزات'!$B$6:$B$1005,A67&amp;"",'الحجوزات'!$N$6:$N$1005,"جارٍ")+COUNTIFS('الحجوزات'!$B$6:$B$1005,A67&amp;"",'الحجوزات'!$N$6:$N$1005,"متأخر التسليم")&gt;0,"مؤجرة","متاحة")))</f>
        <v/>
      </c>
      <c r="L67" s="6">
        <f>IF(OR(A67&amp;""="",NOT(ISNUMBER(D67))),"",IF(D67&lt;'الإعدادات'!$B$4,"منتهي",IF(D67-'الإعدادات'!$B$4&lt;='الإعدادات'!$B$5,"ينتهي قريبًا","")))</f>
        <v/>
      </c>
      <c r="M67" s="6">
        <f>IF(OR(A67&amp;""="",NOT(ISNUMBER(E67))),"",IF(E67&lt;'الإعدادات'!$B$4,"منتهي",IF(E67-'الإعدادات'!$B$4&lt;='الإعدادات'!$B$5,"ينتهي قريبًا","")))</f>
        <v/>
      </c>
      <c r="N67" s="17">
        <f>IF(A67&amp;""="","",IF(N(G67)=0,"",ROUND(H67/G67,2)))</f>
        <v/>
      </c>
    </row>
    <row r="68">
      <c r="A68" s="5" t="n"/>
      <c r="B68" s="5" t="n"/>
      <c r="C68" s="5" t="n"/>
      <c r="D68" s="13" t="n"/>
      <c r="E68" s="13" t="n"/>
      <c r="F68" s="16">
        <f>IF(A68&amp;""="","",COUNTIFS('الحجوزات'!$B$6:$B$1005,A68&amp;""))</f>
        <v/>
      </c>
      <c r="G68" s="16">
        <f>IF(A68&amp;""="","",SUMIFS('الحجوزات'!$K$6:$K$1005,'الحجوزات'!$B$6:$B$1005,A68&amp;""))</f>
        <v/>
      </c>
      <c r="H68" s="17">
        <f>IF(A68&amp;""="","",SUMIFS('الحجوزات'!$L$6:$L$1005,'الحجوزات'!$B$6:$B$1005,A68&amp;""))</f>
        <v/>
      </c>
      <c r="I68" s="17">
        <f>IF(A68&amp;""="","",SUMIFS('الصيانة'!$D$6:$D$1005,'الصيانة'!$B$6:$B$1005,A68&amp;""))</f>
        <v/>
      </c>
      <c r="J68" s="17">
        <f>IF(A68&amp;""="","",ROUND(H68-I68,2))</f>
        <v/>
      </c>
      <c r="K68" s="6">
        <f>IF(A68&amp;""="","",IF(COUNTIFS('الصيانة'!$B$6:$B$1005,A68&amp;"",'الصيانة'!$E$6:$E$1005,"جارية")&gt;0,"في الصيانة",IF(COUNTIFS('الحجوزات'!$B$6:$B$1005,A68&amp;"",'الحجوزات'!$N$6:$N$1005,"جارٍ")+COUNTIFS('الحجوزات'!$B$6:$B$1005,A68&amp;"",'الحجوزات'!$N$6:$N$1005,"متأخر التسليم")&gt;0,"مؤجرة","متاحة")))</f>
        <v/>
      </c>
      <c r="L68" s="6">
        <f>IF(OR(A68&amp;""="",NOT(ISNUMBER(D68))),"",IF(D68&lt;'الإعدادات'!$B$4,"منتهي",IF(D68-'الإعدادات'!$B$4&lt;='الإعدادات'!$B$5,"ينتهي قريبًا","")))</f>
        <v/>
      </c>
      <c r="M68" s="6">
        <f>IF(OR(A68&amp;""="",NOT(ISNUMBER(E68))),"",IF(E68&lt;'الإعدادات'!$B$4,"منتهي",IF(E68-'الإعدادات'!$B$4&lt;='الإعدادات'!$B$5,"ينتهي قريبًا","")))</f>
        <v/>
      </c>
      <c r="N68" s="17">
        <f>IF(A68&amp;""="","",IF(N(G68)=0,"",ROUND(H68/G68,2)))</f>
        <v/>
      </c>
    </row>
    <row r="69">
      <c r="A69" s="5" t="n"/>
      <c r="B69" s="5" t="n"/>
      <c r="C69" s="5" t="n"/>
      <c r="D69" s="13" t="n"/>
      <c r="E69" s="13" t="n"/>
      <c r="F69" s="16">
        <f>IF(A69&amp;""="","",COUNTIFS('الحجوزات'!$B$6:$B$1005,A69&amp;""))</f>
        <v/>
      </c>
      <c r="G69" s="16">
        <f>IF(A69&amp;""="","",SUMIFS('الحجوزات'!$K$6:$K$1005,'الحجوزات'!$B$6:$B$1005,A69&amp;""))</f>
        <v/>
      </c>
      <c r="H69" s="17">
        <f>IF(A69&amp;""="","",SUMIFS('الحجوزات'!$L$6:$L$1005,'الحجوزات'!$B$6:$B$1005,A69&amp;""))</f>
        <v/>
      </c>
      <c r="I69" s="17">
        <f>IF(A69&amp;""="","",SUMIFS('الصيانة'!$D$6:$D$1005,'الصيانة'!$B$6:$B$1005,A69&amp;""))</f>
        <v/>
      </c>
      <c r="J69" s="17">
        <f>IF(A69&amp;""="","",ROUND(H69-I69,2))</f>
        <v/>
      </c>
      <c r="K69" s="6">
        <f>IF(A69&amp;""="","",IF(COUNTIFS('الصيانة'!$B$6:$B$1005,A69&amp;"",'الصيانة'!$E$6:$E$1005,"جارية")&gt;0,"في الصيانة",IF(COUNTIFS('الحجوزات'!$B$6:$B$1005,A69&amp;"",'الحجوزات'!$N$6:$N$1005,"جارٍ")+COUNTIFS('الحجوزات'!$B$6:$B$1005,A69&amp;"",'الحجوزات'!$N$6:$N$1005,"متأخر التسليم")&gt;0,"مؤجرة","متاحة")))</f>
        <v/>
      </c>
      <c r="L69" s="6">
        <f>IF(OR(A69&amp;""="",NOT(ISNUMBER(D69))),"",IF(D69&lt;'الإعدادات'!$B$4,"منتهي",IF(D69-'الإعدادات'!$B$4&lt;='الإعدادات'!$B$5,"ينتهي قريبًا","")))</f>
        <v/>
      </c>
      <c r="M69" s="6">
        <f>IF(OR(A69&amp;""="",NOT(ISNUMBER(E69))),"",IF(E69&lt;'الإعدادات'!$B$4,"منتهي",IF(E69-'الإعدادات'!$B$4&lt;='الإعدادات'!$B$5,"ينتهي قريبًا","")))</f>
        <v/>
      </c>
      <c r="N69" s="17">
        <f>IF(A69&amp;""="","",IF(N(G69)=0,"",ROUND(H69/G69,2)))</f>
        <v/>
      </c>
    </row>
    <row r="70">
      <c r="A70" s="5" t="n"/>
      <c r="B70" s="5" t="n"/>
      <c r="C70" s="5" t="n"/>
      <c r="D70" s="13" t="n"/>
      <c r="E70" s="13" t="n"/>
      <c r="F70" s="16">
        <f>IF(A70&amp;""="","",COUNTIFS('الحجوزات'!$B$6:$B$1005,A70&amp;""))</f>
        <v/>
      </c>
      <c r="G70" s="16">
        <f>IF(A70&amp;""="","",SUMIFS('الحجوزات'!$K$6:$K$1005,'الحجوزات'!$B$6:$B$1005,A70&amp;""))</f>
        <v/>
      </c>
      <c r="H70" s="17">
        <f>IF(A70&amp;""="","",SUMIFS('الحجوزات'!$L$6:$L$1005,'الحجوزات'!$B$6:$B$1005,A70&amp;""))</f>
        <v/>
      </c>
      <c r="I70" s="17">
        <f>IF(A70&amp;""="","",SUMIFS('الصيانة'!$D$6:$D$1005,'الصيانة'!$B$6:$B$1005,A70&amp;""))</f>
        <v/>
      </c>
      <c r="J70" s="17">
        <f>IF(A70&amp;""="","",ROUND(H70-I70,2))</f>
        <v/>
      </c>
      <c r="K70" s="6">
        <f>IF(A70&amp;""="","",IF(COUNTIFS('الصيانة'!$B$6:$B$1005,A70&amp;"",'الصيانة'!$E$6:$E$1005,"جارية")&gt;0,"في الصيانة",IF(COUNTIFS('الحجوزات'!$B$6:$B$1005,A70&amp;"",'الحجوزات'!$N$6:$N$1005,"جارٍ")+COUNTIFS('الحجوزات'!$B$6:$B$1005,A70&amp;"",'الحجوزات'!$N$6:$N$1005,"متأخر التسليم")&gt;0,"مؤجرة","متاحة")))</f>
        <v/>
      </c>
      <c r="L70" s="6">
        <f>IF(OR(A70&amp;""="",NOT(ISNUMBER(D70))),"",IF(D70&lt;'الإعدادات'!$B$4,"منتهي",IF(D70-'الإعدادات'!$B$4&lt;='الإعدادات'!$B$5,"ينتهي قريبًا","")))</f>
        <v/>
      </c>
      <c r="M70" s="6">
        <f>IF(OR(A70&amp;""="",NOT(ISNUMBER(E70))),"",IF(E70&lt;'الإعدادات'!$B$4,"منتهي",IF(E70-'الإعدادات'!$B$4&lt;='الإعدادات'!$B$5,"ينتهي قريبًا","")))</f>
        <v/>
      </c>
      <c r="N70" s="17">
        <f>IF(A70&amp;""="","",IF(N(G70)=0,"",ROUND(H70/G70,2)))</f>
        <v/>
      </c>
    </row>
    <row r="71">
      <c r="A71" s="5" t="n"/>
      <c r="B71" s="5" t="n"/>
      <c r="C71" s="5" t="n"/>
      <c r="D71" s="13" t="n"/>
      <c r="E71" s="13" t="n"/>
      <c r="F71" s="16">
        <f>IF(A71&amp;""="","",COUNTIFS('الحجوزات'!$B$6:$B$1005,A71&amp;""))</f>
        <v/>
      </c>
      <c r="G71" s="16">
        <f>IF(A71&amp;""="","",SUMIFS('الحجوزات'!$K$6:$K$1005,'الحجوزات'!$B$6:$B$1005,A71&amp;""))</f>
        <v/>
      </c>
      <c r="H71" s="17">
        <f>IF(A71&amp;""="","",SUMIFS('الحجوزات'!$L$6:$L$1005,'الحجوزات'!$B$6:$B$1005,A71&amp;""))</f>
        <v/>
      </c>
      <c r="I71" s="17">
        <f>IF(A71&amp;""="","",SUMIFS('الصيانة'!$D$6:$D$1005,'الصيانة'!$B$6:$B$1005,A71&amp;""))</f>
        <v/>
      </c>
      <c r="J71" s="17">
        <f>IF(A71&amp;""="","",ROUND(H71-I71,2))</f>
        <v/>
      </c>
      <c r="K71" s="6">
        <f>IF(A71&amp;""="","",IF(COUNTIFS('الصيانة'!$B$6:$B$1005,A71&amp;"",'الصيانة'!$E$6:$E$1005,"جارية")&gt;0,"في الصيانة",IF(COUNTIFS('الحجوزات'!$B$6:$B$1005,A71&amp;"",'الحجوزات'!$N$6:$N$1005,"جارٍ")+COUNTIFS('الحجوزات'!$B$6:$B$1005,A71&amp;"",'الحجوزات'!$N$6:$N$1005,"متأخر التسليم")&gt;0,"مؤجرة","متاحة")))</f>
        <v/>
      </c>
      <c r="L71" s="6">
        <f>IF(OR(A71&amp;""="",NOT(ISNUMBER(D71))),"",IF(D71&lt;'الإعدادات'!$B$4,"منتهي",IF(D71-'الإعدادات'!$B$4&lt;='الإعدادات'!$B$5,"ينتهي قريبًا","")))</f>
        <v/>
      </c>
      <c r="M71" s="6">
        <f>IF(OR(A71&amp;""="",NOT(ISNUMBER(E71))),"",IF(E71&lt;'الإعدادات'!$B$4,"منتهي",IF(E71-'الإعدادات'!$B$4&lt;='الإعدادات'!$B$5,"ينتهي قريبًا","")))</f>
        <v/>
      </c>
      <c r="N71" s="17">
        <f>IF(A71&amp;""="","",IF(N(G71)=0,"",ROUND(H71/G71,2)))</f>
        <v/>
      </c>
    </row>
    <row r="72">
      <c r="A72" s="5" t="n"/>
      <c r="B72" s="5" t="n"/>
      <c r="C72" s="5" t="n"/>
      <c r="D72" s="13" t="n"/>
      <c r="E72" s="13" t="n"/>
      <c r="F72" s="16">
        <f>IF(A72&amp;""="","",COUNTIFS('الحجوزات'!$B$6:$B$1005,A72&amp;""))</f>
        <v/>
      </c>
      <c r="G72" s="16">
        <f>IF(A72&amp;""="","",SUMIFS('الحجوزات'!$K$6:$K$1005,'الحجوزات'!$B$6:$B$1005,A72&amp;""))</f>
        <v/>
      </c>
      <c r="H72" s="17">
        <f>IF(A72&amp;""="","",SUMIFS('الحجوزات'!$L$6:$L$1005,'الحجوزات'!$B$6:$B$1005,A72&amp;""))</f>
        <v/>
      </c>
      <c r="I72" s="17">
        <f>IF(A72&amp;""="","",SUMIFS('الصيانة'!$D$6:$D$1005,'الصيانة'!$B$6:$B$1005,A72&amp;""))</f>
        <v/>
      </c>
      <c r="J72" s="17">
        <f>IF(A72&amp;""="","",ROUND(H72-I72,2))</f>
        <v/>
      </c>
      <c r="K72" s="6">
        <f>IF(A72&amp;""="","",IF(COUNTIFS('الصيانة'!$B$6:$B$1005,A72&amp;"",'الصيانة'!$E$6:$E$1005,"جارية")&gt;0,"في الصيانة",IF(COUNTIFS('الحجوزات'!$B$6:$B$1005,A72&amp;"",'الحجوزات'!$N$6:$N$1005,"جارٍ")+COUNTIFS('الحجوزات'!$B$6:$B$1005,A72&amp;"",'الحجوزات'!$N$6:$N$1005,"متأخر التسليم")&gt;0,"مؤجرة","متاحة")))</f>
        <v/>
      </c>
      <c r="L72" s="6">
        <f>IF(OR(A72&amp;""="",NOT(ISNUMBER(D72))),"",IF(D72&lt;'الإعدادات'!$B$4,"منتهي",IF(D72-'الإعدادات'!$B$4&lt;='الإعدادات'!$B$5,"ينتهي قريبًا","")))</f>
        <v/>
      </c>
      <c r="M72" s="6">
        <f>IF(OR(A72&amp;""="",NOT(ISNUMBER(E72))),"",IF(E72&lt;'الإعدادات'!$B$4,"منتهي",IF(E72-'الإعدادات'!$B$4&lt;='الإعدادات'!$B$5,"ينتهي قريبًا","")))</f>
        <v/>
      </c>
      <c r="N72" s="17">
        <f>IF(A72&amp;""="","",IF(N(G72)=0,"",ROUND(H72/G72,2)))</f>
        <v/>
      </c>
    </row>
    <row r="73">
      <c r="A73" s="5" t="n"/>
      <c r="B73" s="5" t="n"/>
      <c r="C73" s="5" t="n"/>
      <c r="D73" s="13" t="n"/>
      <c r="E73" s="13" t="n"/>
      <c r="F73" s="16">
        <f>IF(A73&amp;""="","",COUNTIFS('الحجوزات'!$B$6:$B$1005,A73&amp;""))</f>
        <v/>
      </c>
      <c r="G73" s="16">
        <f>IF(A73&amp;""="","",SUMIFS('الحجوزات'!$K$6:$K$1005,'الحجوزات'!$B$6:$B$1005,A73&amp;""))</f>
        <v/>
      </c>
      <c r="H73" s="17">
        <f>IF(A73&amp;""="","",SUMIFS('الحجوزات'!$L$6:$L$1005,'الحجوزات'!$B$6:$B$1005,A73&amp;""))</f>
        <v/>
      </c>
      <c r="I73" s="17">
        <f>IF(A73&amp;""="","",SUMIFS('الصيانة'!$D$6:$D$1005,'الصيانة'!$B$6:$B$1005,A73&amp;""))</f>
        <v/>
      </c>
      <c r="J73" s="17">
        <f>IF(A73&amp;""="","",ROUND(H73-I73,2))</f>
        <v/>
      </c>
      <c r="K73" s="6">
        <f>IF(A73&amp;""="","",IF(COUNTIFS('الصيانة'!$B$6:$B$1005,A73&amp;"",'الصيانة'!$E$6:$E$1005,"جارية")&gt;0,"في الصيانة",IF(COUNTIFS('الحجوزات'!$B$6:$B$1005,A73&amp;"",'الحجوزات'!$N$6:$N$1005,"جارٍ")+COUNTIFS('الحجوزات'!$B$6:$B$1005,A73&amp;"",'الحجوزات'!$N$6:$N$1005,"متأخر التسليم")&gt;0,"مؤجرة","متاحة")))</f>
        <v/>
      </c>
      <c r="L73" s="6">
        <f>IF(OR(A73&amp;""="",NOT(ISNUMBER(D73))),"",IF(D73&lt;'الإعدادات'!$B$4,"منتهي",IF(D73-'الإعدادات'!$B$4&lt;='الإعدادات'!$B$5,"ينتهي قريبًا","")))</f>
        <v/>
      </c>
      <c r="M73" s="6">
        <f>IF(OR(A73&amp;""="",NOT(ISNUMBER(E73))),"",IF(E73&lt;'الإعدادات'!$B$4,"منتهي",IF(E73-'الإعدادات'!$B$4&lt;='الإعدادات'!$B$5,"ينتهي قريبًا","")))</f>
        <v/>
      </c>
      <c r="N73" s="17">
        <f>IF(A73&amp;""="","",IF(N(G73)=0,"",ROUND(H73/G73,2)))</f>
        <v/>
      </c>
    </row>
    <row r="74">
      <c r="A74" s="5" t="n"/>
      <c r="B74" s="5" t="n"/>
      <c r="C74" s="5" t="n"/>
      <c r="D74" s="13" t="n"/>
      <c r="E74" s="13" t="n"/>
      <c r="F74" s="16">
        <f>IF(A74&amp;""="","",COUNTIFS('الحجوزات'!$B$6:$B$1005,A74&amp;""))</f>
        <v/>
      </c>
      <c r="G74" s="16">
        <f>IF(A74&amp;""="","",SUMIFS('الحجوزات'!$K$6:$K$1005,'الحجوزات'!$B$6:$B$1005,A74&amp;""))</f>
        <v/>
      </c>
      <c r="H74" s="17">
        <f>IF(A74&amp;""="","",SUMIFS('الحجوزات'!$L$6:$L$1005,'الحجوزات'!$B$6:$B$1005,A74&amp;""))</f>
        <v/>
      </c>
      <c r="I74" s="17">
        <f>IF(A74&amp;""="","",SUMIFS('الصيانة'!$D$6:$D$1005,'الصيانة'!$B$6:$B$1005,A74&amp;""))</f>
        <v/>
      </c>
      <c r="J74" s="17">
        <f>IF(A74&amp;""="","",ROUND(H74-I74,2))</f>
        <v/>
      </c>
      <c r="K74" s="6">
        <f>IF(A74&amp;""="","",IF(COUNTIFS('الصيانة'!$B$6:$B$1005,A74&amp;"",'الصيانة'!$E$6:$E$1005,"جارية")&gt;0,"في الصيانة",IF(COUNTIFS('الحجوزات'!$B$6:$B$1005,A74&amp;"",'الحجوزات'!$N$6:$N$1005,"جارٍ")+COUNTIFS('الحجوزات'!$B$6:$B$1005,A74&amp;"",'الحجوزات'!$N$6:$N$1005,"متأخر التسليم")&gt;0,"مؤجرة","متاحة")))</f>
        <v/>
      </c>
      <c r="L74" s="6">
        <f>IF(OR(A74&amp;""="",NOT(ISNUMBER(D74))),"",IF(D74&lt;'الإعدادات'!$B$4,"منتهي",IF(D74-'الإعدادات'!$B$4&lt;='الإعدادات'!$B$5,"ينتهي قريبًا","")))</f>
        <v/>
      </c>
      <c r="M74" s="6">
        <f>IF(OR(A74&amp;""="",NOT(ISNUMBER(E74))),"",IF(E74&lt;'الإعدادات'!$B$4,"منتهي",IF(E74-'الإعدادات'!$B$4&lt;='الإعدادات'!$B$5,"ينتهي قريبًا","")))</f>
        <v/>
      </c>
      <c r="N74" s="17">
        <f>IF(A74&amp;""="","",IF(N(G74)=0,"",ROUND(H74/G74,2)))</f>
        <v/>
      </c>
    </row>
    <row r="75">
      <c r="A75" s="5" t="n"/>
      <c r="B75" s="5" t="n"/>
      <c r="C75" s="5" t="n"/>
      <c r="D75" s="13" t="n"/>
      <c r="E75" s="13" t="n"/>
      <c r="F75" s="16">
        <f>IF(A75&amp;""="","",COUNTIFS('الحجوزات'!$B$6:$B$1005,A75&amp;""))</f>
        <v/>
      </c>
      <c r="G75" s="16">
        <f>IF(A75&amp;""="","",SUMIFS('الحجوزات'!$K$6:$K$1005,'الحجوزات'!$B$6:$B$1005,A75&amp;""))</f>
        <v/>
      </c>
      <c r="H75" s="17">
        <f>IF(A75&amp;""="","",SUMIFS('الحجوزات'!$L$6:$L$1005,'الحجوزات'!$B$6:$B$1005,A75&amp;""))</f>
        <v/>
      </c>
      <c r="I75" s="17">
        <f>IF(A75&amp;""="","",SUMIFS('الصيانة'!$D$6:$D$1005,'الصيانة'!$B$6:$B$1005,A75&amp;""))</f>
        <v/>
      </c>
      <c r="J75" s="17">
        <f>IF(A75&amp;""="","",ROUND(H75-I75,2))</f>
        <v/>
      </c>
      <c r="K75" s="6">
        <f>IF(A75&amp;""="","",IF(COUNTIFS('الصيانة'!$B$6:$B$1005,A75&amp;"",'الصيانة'!$E$6:$E$1005,"جارية")&gt;0,"في الصيانة",IF(COUNTIFS('الحجوزات'!$B$6:$B$1005,A75&amp;"",'الحجوزات'!$N$6:$N$1005,"جارٍ")+COUNTIFS('الحجوزات'!$B$6:$B$1005,A75&amp;"",'الحجوزات'!$N$6:$N$1005,"متأخر التسليم")&gt;0,"مؤجرة","متاحة")))</f>
        <v/>
      </c>
      <c r="L75" s="6">
        <f>IF(OR(A75&amp;""="",NOT(ISNUMBER(D75))),"",IF(D75&lt;'الإعدادات'!$B$4,"منتهي",IF(D75-'الإعدادات'!$B$4&lt;='الإعدادات'!$B$5,"ينتهي قريبًا","")))</f>
        <v/>
      </c>
      <c r="M75" s="6">
        <f>IF(OR(A75&amp;""="",NOT(ISNUMBER(E75))),"",IF(E75&lt;'الإعدادات'!$B$4,"منتهي",IF(E75-'الإعدادات'!$B$4&lt;='الإعدادات'!$B$5,"ينتهي قريبًا","")))</f>
        <v/>
      </c>
      <c r="N75" s="17">
        <f>IF(A75&amp;""="","",IF(N(G75)=0,"",ROUND(H75/G75,2)))</f>
        <v/>
      </c>
    </row>
    <row r="76">
      <c r="A76" s="5" t="n"/>
      <c r="B76" s="5" t="n"/>
      <c r="C76" s="5" t="n"/>
      <c r="D76" s="13" t="n"/>
      <c r="E76" s="13" t="n"/>
      <c r="F76" s="16">
        <f>IF(A76&amp;""="","",COUNTIFS('الحجوزات'!$B$6:$B$1005,A76&amp;""))</f>
        <v/>
      </c>
      <c r="G76" s="16">
        <f>IF(A76&amp;""="","",SUMIFS('الحجوزات'!$K$6:$K$1005,'الحجوزات'!$B$6:$B$1005,A76&amp;""))</f>
        <v/>
      </c>
      <c r="H76" s="17">
        <f>IF(A76&amp;""="","",SUMIFS('الحجوزات'!$L$6:$L$1005,'الحجوزات'!$B$6:$B$1005,A76&amp;""))</f>
        <v/>
      </c>
      <c r="I76" s="17">
        <f>IF(A76&amp;""="","",SUMIFS('الصيانة'!$D$6:$D$1005,'الصيانة'!$B$6:$B$1005,A76&amp;""))</f>
        <v/>
      </c>
      <c r="J76" s="17">
        <f>IF(A76&amp;""="","",ROUND(H76-I76,2))</f>
        <v/>
      </c>
      <c r="K76" s="6">
        <f>IF(A76&amp;""="","",IF(COUNTIFS('الصيانة'!$B$6:$B$1005,A76&amp;"",'الصيانة'!$E$6:$E$1005,"جارية")&gt;0,"في الصيانة",IF(COUNTIFS('الحجوزات'!$B$6:$B$1005,A76&amp;"",'الحجوزات'!$N$6:$N$1005,"جارٍ")+COUNTIFS('الحجوزات'!$B$6:$B$1005,A76&amp;"",'الحجوزات'!$N$6:$N$1005,"متأخر التسليم")&gt;0,"مؤجرة","متاحة")))</f>
        <v/>
      </c>
      <c r="L76" s="6">
        <f>IF(OR(A76&amp;""="",NOT(ISNUMBER(D76))),"",IF(D76&lt;'الإعدادات'!$B$4,"منتهي",IF(D76-'الإعدادات'!$B$4&lt;='الإعدادات'!$B$5,"ينتهي قريبًا","")))</f>
        <v/>
      </c>
      <c r="M76" s="6">
        <f>IF(OR(A76&amp;""="",NOT(ISNUMBER(E76))),"",IF(E76&lt;'الإعدادات'!$B$4,"منتهي",IF(E76-'الإعدادات'!$B$4&lt;='الإعدادات'!$B$5,"ينتهي قريبًا","")))</f>
        <v/>
      </c>
      <c r="N76" s="17">
        <f>IF(A76&amp;""="","",IF(N(G76)=0,"",ROUND(H76/G76,2)))</f>
        <v/>
      </c>
    </row>
    <row r="77">
      <c r="A77" s="5" t="n"/>
      <c r="B77" s="5" t="n"/>
      <c r="C77" s="5" t="n"/>
      <c r="D77" s="13" t="n"/>
      <c r="E77" s="13" t="n"/>
      <c r="F77" s="16">
        <f>IF(A77&amp;""="","",COUNTIFS('الحجوزات'!$B$6:$B$1005,A77&amp;""))</f>
        <v/>
      </c>
      <c r="G77" s="16">
        <f>IF(A77&amp;""="","",SUMIFS('الحجوزات'!$K$6:$K$1005,'الحجوزات'!$B$6:$B$1005,A77&amp;""))</f>
        <v/>
      </c>
      <c r="H77" s="17">
        <f>IF(A77&amp;""="","",SUMIFS('الحجوزات'!$L$6:$L$1005,'الحجوزات'!$B$6:$B$1005,A77&amp;""))</f>
        <v/>
      </c>
      <c r="I77" s="17">
        <f>IF(A77&amp;""="","",SUMIFS('الصيانة'!$D$6:$D$1005,'الصيانة'!$B$6:$B$1005,A77&amp;""))</f>
        <v/>
      </c>
      <c r="J77" s="17">
        <f>IF(A77&amp;""="","",ROUND(H77-I77,2))</f>
        <v/>
      </c>
      <c r="K77" s="6">
        <f>IF(A77&amp;""="","",IF(COUNTIFS('الصيانة'!$B$6:$B$1005,A77&amp;"",'الصيانة'!$E$6:$E$1005,"جارية")&gt;0,"في الصيانة",IF(COUNTIFS('الحجوزات'!$B$6:$B$1005,A77&amp;"",'الحجوزات'!$N$6:$N$1005,"جارٍ")+COUNTIFS('الحجوزات'!$B$6:$B$1005,A77&amp;"",'الحجوزات'!$N$6:$N$1005,"متأخر التسليم")&gt;0,"مؤجرة","متاحة")))</f>
        <v/>
      </c>
      <c r="L77" s="6">
        <f>IF(OR(A77&amp;""="",NOT(ISNUMBER(D77))),"",IF(D77&lt;'الإعدادات'!$B$4,"منتهي",IF(D77-'الإعدادات'!$B$4&lt;='الإعدادات'!$B$5,"ينتهي قريبًا","")))</f>
        <v/>
      </c>
      <c r="M77" s="6">
        <f>IF(OR(A77&amp;""="",NOT(ISNUMBER(E77))),"",IF(E77&lt;'الإعدادات'!$B$4,"منتهي",IF(E77-'الإعدادات'!$B$4&lt;='الإعدادات'!$B$5,"ينتهي قريبًا","")))</f>
        <v/>
      </c>
      <c r="N77" s="17">
        <f>IF(A77&amp;""="","",IF(N(G77)=0,"",ROUND(H77/G77,2)))</f>
        <v/>
      </c>
    </row>
    <row r="78">
      <c r="A78" s="5" t="n"/>
      <c r="B78" s="5" t="n"/>
      <c r="C78" s="5" t="n"/>
      <c r="D78" s="13" t="n"/>
      <c r="E78" s="13" t="n"/>
      <c r="F78" s="16">
        <f>IF(A78&amp;""="","",COUNTIFS('الحجوزات'!$B$6:$B$1005,A78&amp;""))</f>
        <v/>
      </c>
      <c r="G78" s="16">
        <f>IF(A78&amp;""="","",SUMIFS('الحجوزات'!$K$6:$K$1005,'الحجوزات'!$B$6:$B$1005,A78&amp;""))</f>
        <v/>
      </c>
      <c r="H78" s="17">
        <f>IF(A78&amp;""="","",SUMIFS('الحجوزات'!$L$6:$L$1005,'الحجوزات'!$B$6:$B$1005,A78&amp;""))</f>
        <v/>
      </c>
      <c r="I78" s="17">
        <f>IF(A78&amp;""="","",SUMIFS('الصيانة'!$D$6:$D$1005,'الصيانة'!$B$6:$B$1005,A78&amp;""))</f>
        <v/>
      </c>
      <c r="J78" s="17">
        <f>IF(A78&amp;""="","",ROUND(H78-I78,2))</f>
        <v/>
      </c>
      <c r="K78" s="6">
        <f>IF(A78&amp;""="","",IF(COUNTIFS('الصيانة'!$B$6:$B$1005,A78&amp;"",'الصيانة'!$E$6:$E$1005,"جارية")&gt;0,"في الصيانة",IF(COUNTIFS('الحجوزات'!$B$6:$B$1005,A78&amp;"",'الحجوزات'!$N$6:$N$1005,"جارٍ")+COUNTIFS('الحجوزات'!$B$6:$B$1005,A78&amp;"",'الحجوزات'!$N$6:$N$1005,"متأخر التسليم")&gt;0,"مؤجرة","متاحة")))</f>
        <v/>
      </c>
      <c r="L78" s="6">
        <f>IF(OR(A78&amp;""="",NOT(ISNUMBER(D78))),"",IF(D78&lt;'الإعدادات'!$B$4,"منتهي",IF(D78-'الإعدادات'!$B$4&lt;='الإعدادات'!$B$5,"ينتهي قريبًا","")))</f>
        <v/>
      </c>
      <c r="M78" s="6">
        <f>IF(OR(A78&amp;""="",NOT(ISNUMBER(E78))),"",IF(E78&lt;'الإعدادات'!$B$4,"منتهي",IF(E78-'الإعدادات'!$B$4&lt;='الإعدادات'!$B$5,"ينتهي قريبًا","")))</f>
        <v/>
      </c>
      <c r="N78" s="17">
        <f>IF(A78&amp;""="","",IF(N(G78)=0,"",ROUND(H78/G78,2)))</f>
        <v/>
      </c>
    </row>
    <row r="79">
      <c r="A79" s="5" t="n"/>
      <c r="B79" s="5" t="n"/>
      <c r="C79" s="5" t="n"/>
      <c r="D79" s="13" t="n"/>
      <c r="E79" s="13" t="n"/>
      <c r="F79" s="16">
        <f>IF(A79&amp;""="","",COUNTIFS('الحجوزات'!$B$6:$B$1005,A79&amp;""))</f>
        <v/>
      </c>
      <c r="G79" s="16">
        <f>IF(A79&amp;""="","",SUMIFS('الحجوزات'!$K$6:$K$1005,'الحجوزات'!$B$6:$B$1005,A79&amp;""))</f>
        <v/>
      </c>
      <c r="H79" s="17">
        <f>IF(A79&amp;""="","",SUMIFS('الحجوزات'!$L$6:$L$1005,'الحجوزات'!$B$6:$B$1005,A79&amp;""))</f>
        <v/>
      </c>
      <c r="I79" s="17">
        <f>IF(A79&amp;""="","",SUMIFS('الصيانة'!$D$6:$D$1005,'الصيانة'!$B$6:$B$1005,A79&amp;""))</f>
        <v/>
      </c>
      <c r="J79" s="17">
        <f>IF(A79&amp;""="","",ROUND(H79-I79,2))</f>
        <v/>
      </c>
      <c r="K79" s="6">
        <f>IF(A79&amp;""="","",IF(COUNTIFS('الصيانة'!$B$6:$B$1005,A79&amp;"",'الصيانة'!$E$6:$E$1005,"جارية")&gt;0,"في الصيانة",IF(COUNTIFS('الحجوزات'!$B$6:$B$1005,A79&amp;"",'الحجوزات'!$N$6:$N$1005,"جارٍ")+COUNTIFS('الحجوزات'!$B$6:$B$1005,A79&amp;"",'الحجوزات'!$N$6:$N$1005,"متأخر التسليم")&gt;0,"مؤجرة","متاحة")))</f>
        <v/>
      </c>
      <c r="L79" s="6">
        <f>IF(OR(A79&amp;""="",NOT(ISNUMBER(D79))),"",IF(D79&lt;'الإعدادات'!$B$4,"منتهي",IF(D79-'الإعدادات'!$B$4&lt;='الإعدادات'!$B$5,"ينتهي قريبًا","")))</f>
        <v/>
      </c>
      <c r="M79" s="6">
        <f>IF(OR(A79&amp;""="",NOT(ISNUMBER(E79))),"",IF(E79&lt;'الإعدادات'!$B$4,"منتهي",IF(E79-'الإعدادات'!$B$4&lt;='الإعدادات'!$B$5,"ينتهي قريبًا","")))</f>
        <v/>
      </c>
      <c r="N79" s="17">
        <f>IF(A79&amp;""="","",IF(N(G79)=0,"",ROUND(H79/G79,2)))</f>
        <v/>
      </c>
    </row>
    <row r="80">
      <c r="A80" s="5" t="n"/>
      <c r="B80" s="5" t="n"/>
      <c r="C80" s="5" t="n"/>
      <c r="D80" s="13" t="n"/>
      <c r="E80" s="13" t="n"/>
      <c r="F80" s="16">
        <f>IF(A80&amp;""="","",COUNTIFS('الحجوزات'!$B$6:$B$1005,A80&amp;""))</f>
        <v/>
      </c>
      <c r="G80" s="16">
        <f>IF(A80&amp;""="","",SUMIFS('الحجوزات'!$K$6:$K$1005,'الحجوزات'!$B$6:$B$1005,A80&amp;""))</f>
        <v/>
      </c>
      <c r="H80" s="17">
        <f>IF(A80&amp;""="","",SUMIFS('الحجوزات'!$L$6:$L$1005,'الحجوزات'!$B$6:$B$1005,A80&amp;""))</f>
        <v/>
      </c>
      <c r="I80" s="17">
        <f>IF(A80&amp;""="","",SUMIFS('الصيانة'!$D$6:$D$1005,'الصيانة'!$B$6:$B$1005,A80&amp;""))</f>
        <v/>
      </c>
      <c r="J80" s="17">
        <f>IF(A80&amp;""="","",ROUND(H80-I80,2))</f>
        <v/>
      </c>
      <c r="K80" s="6">
        <f>IF(A80&amp;""="","",IF(COUNTIFS('الصيانة'!$B$6:$B$1005,A80&amp;"",'الصيانة'!$E$6:$E$1005,"جارية")&gt;0,"في الصيانة",IF(COUNTIFS('الحجوزات'!$B$6:$B$1005,A80&amp;"",'الحجوزات'!$N$6:$N$1005,"جارٍ")+COUNTIFS('الحجوزات'!$B$6:$B$1005,A80&amp;"",'الحجوزات'!$N$6:$N$1005,"متأخر التسليم")&gt;0,"مؤجرة","متاحة")))</f>
        <v/>
      </c>
      <c r="L80" s="6">
        <f>IF(OR(A80&amp;""="",NOT(ISNUMBER(D80))),"",IF(D80&lt;'الإعدادات'!$B$4,"منتهي",IF(D80-'الإعدادات'!$B$4&lt;='الإعدادات'!$B$5,"ينتهي قريبًا","")))</f>
        <v/>
      </c>
      <c r="M80" s="6">
        <f>IF(OR(A80&amp;""="",NOT(ISNUMBER(E80))),"",IF(E80&lt;'الإعدادات'!$B$4,"منتهي",IF(E80-'الإعدادات'!$B$4&lt;='الإعدادات'!$B$5,"ينتهي قريبًا","")))</f>
        <v/>
      </c>
      <c r="N80" s="17">
        <f>IF(A80&amp;""="","",IF(N(G80)=0,"",ROUND(H80/G80,2)))</f>
        <v/>
      </c>
    </row>
    <row r="81">
      <c r="A81" s="5" t="n"/>
      <c r="B81" s="5" t="n"/>
      <c r="C81" s="5" t="n"/>
      <c r="D81" s="13" t="n"/>
      <c r="E81" s="13" t="n"/>
      <c r="F81" s="16">
        <f>IF(A81&amp;""="","",COUNTIFS('الحجوزات'!$B$6:$B$1005,A81&amp;""))</f>
        <v/>
      </c>
      <c r="G81" s="16">
        <f>IF(A81&amp;""="","",SUMIFS('الحجوزات'!$K$6:$K$1005,'الحجوزات'!$B$6:$B$1005,A81&amp;""))</f>
        <v/>
      </c>
      <c r="H81" s="17">
        <f>IF(A81&amp;""="","",SUMIFS('الحجوزات'!$L$6:$L$1005,'الحجوزات'!$B$6:$B$1005,A81&amp;""))</f>
        <v/>
      </c>
      <c r="I81" s="17">
        <f>IF(A81&amp;""="","",SUMIFS('الصيانة'!$D$6:$D$1005,'الصيانة'!$B$6:$B$1005,A81&amp;""))</f>
        <v/>
      </c>
      <c r="J81" s="17">
        <f>IF(A81&amp;""="","",ROUND(H81-I81,2))</f>
        <v/>
      </c>
      <c r="K81" s="6">
        <f>IF(A81&amp;""="","",IF(COUNTIFS('الصيانة'!$B$6:$B$1005,A81&amp;"",'الصيانة'!$E$6:$E$1005,"جارية")&gt;0,"في الصيانة",IF(COUNTIFS('الحجوزات'!$B$6:$B$1005,A81&amp;"",'الحجوزات'!$N$6:$N$1005,"جارٍ")+COUNTIFS('الحجوزات'!$B$6:$B$1005,A81&amp;"",'الحجوزات'!$N$6:$N$1005,"متأخر التسليم")&gt;0,"مؤجرة","متاحة")))</f>
        <v/>
      </c>
      <c r="L81" s="6">
        <f>IF(OR(A81&amp;""="",NOT(ISNUMBER(D81))),"",IF(D81&lt;'الإعدادات'!$B$4,"منتهي",IF(D81-'الإعدادات'!$B$4&lt;='الإعدادات'!$B$5,"ينتهي قريبًا","")))</f>
        <v/>
      </c>
      <c r="M81" s="6">
        <f>IF(OR(A81&amp;""="",NOT(ISNUMBER(E81))),"",IF(E81&lt;'الإعدادات'!$B$4,"منتهي",IF(E81-'الإعدادات'!$B$4&lt;='الإعدادات'!$B$5,"ينتهي قريبًا","")))</f>
        <v/>
      </c>
      <c r="N81" s="17">
        <f>IF(A81&amp;""="","",IF(N(G81)=0,"",ROUND(H81/G81,2)))</f>
        <v/>
      </c>
    </row>
    <row r="82">
      <c r="A82" s="5" t="n"/>
      <c r="B82" s="5" t="n"/>
      <c r="C82" s="5" t="n"/>
      <c r="D82" s="13" t="n"/>
      <c r="E82" s="13" t="n"/>
      <c r="F82" s="16">
        <f>IF(A82&amp;""="","",COUNTIFS('الحجوزات'!$B$6:$B$1005,A82&amp;""))</f>
        <v/>
      </c>
      <c r="G82" s="16">
        <f>IF(A82&amp;""="","",SUMIFS('الحجوزات'!$K$6:$K$1005,'الحجوزات'!$B$6:$B$1005,A82&amp;""))</f>
        <v/>
      </c>
      <c r="H82" s="17">
        <f>IF(A82&amp;""="","",SUMIFS('الحجوزات'!$L$6:$L$1005,'الحجوزات'!$B$6:$B$1005,A82&amp;""))</f>
        <v/>
      </c>
      <c r="I82" s="17">
        <f>IF(A82&amp;""="","",SUMIFS('الصيانة'!$D$6:$D$1005,'الصيانة'!$B$6:$B$1005,A82&amp;""))</f>
        <v/>
      </c>
      <c r="J82" s="17">
        <f>IF(A82&amp;""="","",ROUND(H82-I82,2))</f>
        <v/>
      </c>
      <c r="K82" s="6">
        <f>IF(A82&amp;""="","",IF(COUNTIFS('الصيانة'!$B$6:$B$1005,A82&amp;"",'الصيانة'!$E$6:$E$1005,"جارية")&gt;0,"في الصيانة",IF(COUNTIFS('الحجوزات'!$B$6:$B$1005,A82&amp;"",'الحجوزات'!$N$6:$N$1005,"جارٍ")+COUNTIFS('الحجوزات'!$B$6:$B$1005,A82&amp;"",'الحجوزات'!$N$6:$N$1005,"متأخر التسليم")&gt;0,"مؤجرة","متاحة")))</f>
        <v/>
      </c>
      <c r="L82" s="6">
        <f>IF(OR(A82&amp;""="",NOT(ISNUMBER(D82))),"",IF(D82&lt;'الإعدادات'!$B$4,"منتهي",IF(D82-'الإعدادات'!$B$4&lt;='الإعدادات'!$B$5,"ينتهي قريبًا","")))</f>
        <v/>
      </c>
      <c r="M82" s="6">
        <f>IF(OR(A82&amp;""="",NOT(ISNUMBER(E82))),"",IF(E82&lt;'الإعدادات'!$B$4,"منتهي",IF(E82-'الإعدادات'!$B$4&lt;='الإعدادات'!$B$5,"ينتهي قريبًا","")))</f>
        <v/>
      </c>
      <c r="N82" s="17">
        <f>IF(A82&amp;""="","",IF(N(G82)=0,"",ROUND(H82/G82,2)))</f>
        <v/>
      </c>
    </row>
    <row r="83">
      <c r="A83" s="5" t="n"/>
      <c r="B83" s="5" t="n"/>
      <c r="C83" s="5" t="n"/>
      <c r="D83" s="13" t="n"/>
      <c r="E83" s="13" t="n"/>
      <c r="F83" s="16">
        <f>IF(A83&amp;""="","",COUNTIFS('الحجوزات'!$B$6:$B$1005,A83&amp;""))</f>
        <v/>
      </c>
      <c r="G83" s="16">
        <f>IF(A83&amp;""="","",SUMIFS('الحجوزات'!$K$6:$K$1005,'الحجوزات'!$B$6:$B$1005,A83&amp;""))</f>
        <v/>
      </c>
      <c r="H83" s="17">
        <f>IF(A83&amp;""="","",SUMIFS('الحجوزات'!$L$6:$L$1005,'الحجوزات'!$B$6:$B$1005,A83&amp;""))</f>
        <v/>
      </c>
      <c r="I83" s="17">
        <f>IF(A83&amp;""="","",SUMIFS('الصيانة'!$D$6:$D$1005,'الصيانة'!$B$6:$B$1005,A83&amp;""))</f>
        <v/>
      </c>
      <c r="J83" s="17">
        <f>IF(A83&amp;""="","",ROUND(H83-I83,2))</f>
        <v/>
      </c>
      <c r="K83" s="6">
        <f>IF(A83&amp;""="","",IF(COUNTIFS('الصيانة'!$B$6:$B$1005,A83&amp;"",'الصيانة'!$E$6:$E$1005,"جارية")&gt;0,"في الصيانة",IF(COUNTIFS('الحجوزات'!$B$6:$B$1005,A83&amp;"",'الحجوزات'!$N$6:$N$1005,"جارٍ")+COUNTIFS('الحجوزات'!$B$6:$B$1005,A83&amp;"",'الحجوزات'!$N$6:$N$1005,"متأخر التسليم")&gt;0,"مؤجرة","متاحة")))</f>
        <v/>
      </c>
      <c r="L83" s="6">
        <f>IF(OR(A83&amp;""="",NOT(ISNUMBER(D83))),"",IF(D83&lt;'الإعدادات'!$B$4,"منتهي",IF(D83-'الإعدادات'!$B$4&lt;='الإعدادات'!$B$5,"ينتهي قريبًا","")))</f>
        <v/>
      </c>
      <c r="M83" s="6">
        <f>IF(OR(A83&amp;""="",NOT(ISNUMBER(E83))),"",IF(E83&lt;'الإعدادات'!$B$4,"منتهي",IF(E83-'الإعدادات'!$B$4&lt;='الإعدادات'!$B$5,"ينتهي قريبًا","")))</f>
        <v/>
      </c>
      <c r="N83" s="17">
        <f>IF(A83&amp;""="","",IF(N(G83)=0,"",ROUND(H83/G83,2)))</f>
        <v/>
      </c>
    </row>
    <row r="84">
      <c r="A84" s="5" t="n"/>
      <c r="B84" s="5" t="n"/>
      <c r="C84" s="5" t="n"/>
      <c r="D84" s="13" t="n"/>
      <c r="E84" s="13" t="n"/>
      <c r="F84" s="16">
        <f>IF(A84&amp;""="","",COUNTIFS('الحجوزات'!$B$6:$B$1005,A84&amp;""))</f>
        <v/>
      </c>
      <c r="G84" s="16">
        <f>IF(A84&amp;""="","",SUMIFS('الحجوزات'!$K$6:$K$1005,'الحجوزات'!$B$6:$B$1005,A84&amp;""))</f>
        <v/>
      </c>
      <c r="H84" s="17">
        <f>IF(A84&amp;""="","",SUMIFS('الحجوزات'!$L$6:$L$1005,'الحجوزات'!$B$6:$B$1005,A84&amp;""))</f>
        <v/>
      </c>
      <c r="I84" s="17">
        <f>IF(A84&amp;""="","",SUMIFS('الصيانة'!$D$6:$D$1005,'الصيانة'!$B$6:$B$1005,A84&amp;""))</f>
        <v/>
      </c>
      <c r="J84" s="17">
        <f>IF(A84&amp;""="","",ROUND(H84-I84,2))</f>
        <v/>
      </c>
      <c r="K84" s="6">
        <f>IF(A84&amp;""="","",IF(COUNTIFS('الصيانة'!$B$6:$B$1005,A84&amp;"",'الصيانة'!$E$6:$E$1005,"جارية")&gt;0,"في الصيانة",IF(COUNTIFS('الحجوزات'!$B$6:$B$1005,A84&amp;"",'الحجوزات'!$N$6:$N$1005,"جارٍ")+COUNTIFS('الحجوزات'!$B$6:$B$1005,A84&amp;"",'الحجوزات'!$N$6:$N$1005,"متأخر التسليم")&gt;0,"مؤجرة","متاحة")))</f>
        <v/>
      </c>
      <c r="L84" s="6">
        <f>IF(OR(A84&amp;""="",NOT(ISNUMBER(D84))),"",IF(D84&lt;'الإعدادات'!$B$4,"منتهي",IF(D84-'الإعدادات'!$B$4&lt;='الإعدادات'!$B$5,"ينتهي قريبًا","")))</f>
        <v/>
      </c>
      <c r="M84" s="6">
        <f>IF(OR(A84&amp;""="",NOT(ISNUMBER(E84))),"",IF(E84&lt;'الإعدادات'!$B$4,"منتهي",IF(E84-'الإعدادات'!$B$4&lt;='الإعدادات'!$B$5,"ينتهي قريبًا","")))</f>
        <v/>
      </c>
      <c r="N84" s="17">
        <f>IF(A84&amp;""="","",IF(N(G84)=0,"",ROUND(H84/G84,2)))</f>
        <v/>
      </c>
    </row>
    <row r="85">
      <c r="A85" s="5" t="n"/>
      <c r="B85" s="5" t="n"/>
      <c r="C85" s="5" t="n"/>
      <c r="D85" s="13" t="n"/>
      <c r="E85" s="13" t="n"/>
      <c r="F85" s="16">
        <f>IF(A85&amp;""="","",COUNTIFS('الحجوزات'!$B$6:$B$1005,A85&amp;""))</f>
        <v/>
      </c>
      <c r="G85" s="16">
        <f>IF(A85&amp;""="","",SUMIFS('الحجوزات'!$K$6:$K$1005,'الحجوزات'!$B$6:$B$1005,A85&amp;""))</f>
        <v/>
      </c>
      <c r="H85" s="17">
        <f>IF(A85&amp;""="","",SUMIFS('الحجوزات'!$L$6:$L$1005,'الحجوزات'!$B$6:$B$1005,A85&amp;""))</f>
        <v/>
      </c>
      <c r="I85" s="17">
        <f>IF(A85&amp;""="","",SUMIFS('الصيانة'!$D$6:$D$1005,'الصيانة'!$B$6:$B$1005,A85&amp;""))</f>
        <v/>
      </c>
      <c r="J85" s="17">
        <f>IF(A85&amp;""="","",ROUND(H85-I85,2))</f>
        <v/>
      </c>
      <c r="K85" s="6">
        <f>IF(A85&amp;""="","",IF(COUNTIFS('الصيانة'!$B$6:$B$1005,A85&amp;"",'الصيانة'!$E$6:$E$1005,"جارية")&gt;0,"في الصيانة",IF(COUNTIFS('الحجوزات'!$B$6:$B$1005,A85&amp;"",'الحجوزات'!$N$6:$N$1005,"جارٍ")+COUNTIFS('الحجوزات'!$B$6:$B$1005,A85&amp;"",'الحجوزات'!$N$6:$N$1005,"متأخر التسليم")&gt;0,"مؤجرة","متاحة")))</f>
        <v/>
      </c>
      <c r="L85" s="6">
        <f>IF(OR(A85&amp;""="",NOT(ISNUMBER(D85))),"",IF(D85&lt;'الإعدادات'!$B$4,"منتهي",IF(D85-'الإعدادات'!$B$4&lt;='الإعدادات'!$B$5,"ينتهي قريبًا","")))</f>
        <v/>
      </c>
      <c r="M85" s="6">
        <f>IF(OR(A85&amp;""="",NOT(ISNUMBER(E85))),"",IF(E85&lt;'الإعدادات'!$B$4,"منتهي",IF(E85-'الإعدادات'!$B$4&lt;='الإعدادات'!$B$5,"ينتهي قريبًا","")))</f>
        <v/>
      </c>
      <c r="N85" s="17">
        <f>IF(A85&amp;""="","",IF(N(G85)=0,"",ROUND(H85/G85,2)))</f>
        <v/>
      </c>
    </row>
    <row r="86">
      <c r="A86" s="5" t="n"/>
      <c r="B86" s="5" t="n"/>
      <c r="C86" s="5" t="n"/>
      <c r="D86" s="13" t="n"/>
      <c r="E86" s="13" t="n"/>
      <c r="F86" s="16">
        <f>IF(A86&amp;""="","",COUNTIFS('الحجوزات'!$B$6:$B$1005,A86&amp;""))</f>
        <v/>
      </c>
      <c r="G86" s="16">
        <f>IF(A86&amp;""="","",SUMIFS('الحجوزات'!$K$6:$K$1005,'الحجوزات'!$B$6:$B$1005,A86&amp;""))</f>
        <v/>
      </c>
      <c r="H86" s="17">
        <f>IF(A86&amp;""="","",SUMIFS('الحجوزات'!$L$6:$L$1005,'الحجوزات'!$B$6:$B$1005,A86&amp;""))</f>
        <v/>
      </c>
      <c r="I86" s="17">
        <f>IF(A86&amp;""="","",SUMIFS('الصيانة'!$D$6:$D$1005,'الصيانة'!$B$6:$B$1005,A86&amp;""))</f>
        <v/>
      </c>
      <c r="J86" s="17">
        <f>IF(A86&amp;""="","",ROUND(H86-I86,2))</f>
        <v/>
      </c>
      <c r="K86" s="6">
        <f>IF(A86&amp;""="","",IF(COUNTIFS('الصيانة'!$B$6:$B$1005,A86&amp;"",'الصيانة'!$E$6:$E$1005,"جارية")&gt;0,"في الصيانة",IF(COUNTIFS('الحجوزات'!$B$6:$B$1005,A86&amp;"",'الحجوزات'!$N$6:$N$1005,"جارٍ")+COUNTIFS('الحجوزات'!$B$6:$B$1005,A86&amp;"",'الحجوزات'!$N$6:$N$1005,"متأخر التسليم")&gt;0,"مؤجرة","متاحة")))</f>
        <v/>
      </c>
      <c r="L86" s="6">
        <f>IF(OR(A86&amp;""="",NOT(ISNUMBER(D86))),"",IF(D86&lt;'الإعدادات'!$B$4,"منتهي",IF(D86-'الإعدادات'!$B$4&lt;='الإعدادات'!$B$5,"ينتهي قريبًا","")))</f>
        <v/>
      </c>
      <c r="M86" s="6">
        <f>IF(OR(A86&amp;""="",NOT(ISNUMBER(E86))),"",IF(E86&lt;'الإعدادات'!$B$4,"منتهي",IF(E86-'الإعدادات'!$B$4&lt;='الإعدادات'!$B$5,"ينتهي قريبًا","")))</f>
        <v/>
      </c>
      <c r="N86" s="17">
        <f>IF(A86&amp;""="","",IF(N(G86)=0,"",ROUND(H86/G86,2)))</f>
        <v/>
      </c>
    </row>
    <row r="87">
      <c r="A87" s="5" t="n"/>
      <c r="B87" s="5" t="n"/>
      <c r="C87" s="5" t="n"/>
      <c r="D87" s="13" t="n"/>
      <c r="E87" s="13" t="n"/>
      <c r="F87" s="16">
        <f>IF(A87&amp;""="","",COUNTIFS('الحجوزات'!$B$6:$B$1005,A87&amp;""))</f>
        <v/>
      </c>
      <c r="G87" s="16">
        <f>IF(A87&amp;""="","",SUMIFS('الحجوزات'!$K$6:$K$1005,'الحجوزات'!$B$6:$B$1005,A87&amp;""))</f>
        <v/>
      </c>
      <c r="H87" s="17">
        <f>IF(A87&amp;""="","",SUMIFS('الحجوزات'!$L$6:$L$1005,'الحجوزات'!$B$6:$B$1005,A87&amp;""))</f>
        <v/>
      </c>
      <c r="I87" s="17">
        <f>IF(A87&amp;""="","",SUMIFS('الصيانة'!$D$6:$D$1005,'الصيانة'!$B$6:$B$1005,A87&amp;""))</f>
        <v/>
      </c>
      <c r="J87" s="17">
        <f>IF(A87&amp;""="","",ROUND(H87-I87,2))</f>
        <v/>
      </c>
      <c r="K87" s="6">
        <f>IF(A87&amp;""="","",IF(COUNTIFS('الصيانة'!$B$6:$B$1005,A87&amp;"",'الصيانة'!$E$6:$E$1005,"جارية")&gt;0,"في الصيانة",IF(COUNTIFS('الحجوزات'!$B$6:$B$1005,A87&amp;"",'الحجوزات'!$N$6:$N$1005,"جارٍ")+COUNTIFS('الحجوزات'!$B$6:$B$1005,A87&amp;"",'الحجوزات'!$N$6:$N$1005,"متأخر التسليم")&gt;0,"مؤجرة","متاحة")))</f>
        <v/>
      </c>
      <c r="L87" s="6">
        <f>IF(OR(A87&amp;""="",NOT(ISNUMBER(D87))),"",IF(D87&lt;'الإعدادات'!$B$4,"منتهي",IF(D87-'الإعدادات'!$B$4&lt;='الإعدادات'!$B$5,"ينتهي قريبًا","")))</f>
        <v/>
      </c>
      <c r="M87" s="6">
        <f>IF(OR(A87&amp;""="",NOT(ISNUMBER(E87))),"",IF(E87&lt;'الإعدادات'!$B$4,"منتهي",IF(E87-'الإعدادات'!$B$4&lt;='الإعدادات'!$B$5,"ينتهي قريبًا","")))</f>
        <v/>
      </c>
      <c r="N87" s="17">
        <f>IF(A87&amp;""="","",IF(N(G87)=0,"",ROUND(H87/G87,2)))</f>
        <v/>
      </c>
    </row>
    <row r="88">
      <c r="A88" s="5" t="n"/>
      <c r="B88" s="5" t="n"/>
      <c r="C88" s="5" t="n"/>
      <c r="D88" s="13" t="n"/>
      <c r="E88" s="13" t="n"/>
      <c r="F88" s="16">
        <f>IF(A88&amp;""="","",COUNTIFS('الحجوزات'!$B$6:$B$1005,A88&amp;""))</f>
        <v/>
      </c>
      <c r="G88" s="16">
        <f>IF(A88&amp;""="","",SUMIFS('الحجوزات'!$K$6:$K$1005,'الحجوزات'!$B$6:$B$1005,A88&amp;""))</f>
        <v/>
      </c>
      <c r="H88" s="17">
        <f>IF(A88&amp;""="","",SUMIFS('الحجوزات'!$L$6:$L$1005,'الحجوزات'!$B$6:$B$1005,A88&amp;""))</f>
        <v/>
      </c>
      <c r="I88" s="17">
        <f>IF(A88&amp;""="","",SUMIFS('الصيانة'!$D$6:$D$1005,'الصيانة'!$B$6:$B$1005,A88&amp;""))</f>
        <v/>
      </c>
      <c r="J88" s="17">
        <f>IF(A88&amp;""="","",ROUND(H88-I88,2))</f>
        <v/>
      </c>
      <c r="K88" s="6">
        <f>IF(A88&amp;""="","",IF(COUNTIFS('الصيانة'!$B$6:$B$1005,A88&amp;"",'الصيانة'!$E$6:$E$1005,"جارية")&gt;0,"في الصيانة",IF(COUNTIFS('الحجوزات'!$B$6:$B$1005,A88&amp;"",'الحجوزات'!$N$6:$N$1005,"جارٍ")+COUNTIFS('الحجوزات'!$B$6:$B$1005,A88&amp;"",'الحجوزات'!$N$6:$N$1005,"متأخر التسليم")&gt;0,"مؤجرة","متاحة")))</f>
        <v/>
      </c>
      <c r="L88" s="6">
        <f>IF(OR(A88&amp;""="",NOT(ISNUMBER(D88))),"",IF(D88&lt;'الإعدادات'!$B$4,"منتهي",IF(D88-'الإعدادات'!$B$4&lt;='الإعدادات'!$B$5,"ينتهي قريبًا","")))</f>
        <v/>
      </c>
      <c r="M88" s="6">
        <f>IF(OR(A88&amp;""="",NOT(ISNUMBER(E88))),"",IF(E88&lt;'الإعدادات'!$B$4,"منتهي",IF(E88-'الإعدادات'!$B$4&lt;='الإعدادات'!$B$5,"ينتهي قريبًا","")))</f>
        <v/>
      </c>
      <c r="N88" s="17">
        <f>IF(A88&amp;""="","",IF(N(G88)=0,"",ROUND(H88/G88,2)))</f>
        <v/>
      </c>
    </row>
    <row r="89">
      <c r="A89" s="5" t="n"/>
      <c r="B89" s="5" t="n"/>
      <c r="C89" s="5" t="n"/>
      <c r="D89" s="13" t="n"/>
      <c r="E89" s="13" t="n"/>
      <c r="F89" s="16">
        <f>IF(A89&amp;""="","",COUNTIFS('الحجوزات'!$B$6:$B$1005,A89&amp;""))</f>
        <v/>
      </c>
      <c r="G89" s="16">
        <f>IF(A89&amp;""="","",SUMIFS('الحجوزات'!$K$6:$K$1005,'الحجوزات'!$B$6:$B$1005,A89&amp;""))</f>
        <v/>
      </c>
      <c r="H89" s="17">
        <f>IF(A89&amp;""="","",SUMIFS('الحجوزات'!$L$6:$L$1005,'الحجوزات'!$B$6:$B$1005,A89&amp;""))</f>
        <v/>
      </c>
      <c r="I89" s="17">
        <f>IF(A89&amp;""="","",SUMIFS('الصيانة'!$D$6:$D$1005,'الصيانة'!$B$6:$B$1005,A89&amp;""))</f>
        <v/>
      </c>
      <c r="J89" s="17">
        <f>IF(A89&amp;""="","",ROUND(H89-I89,2))</f>
        <v/>
      </c>
      <c r="K89" s="6">
        <f>IF(A89&amp;""="","",IF(COUNTIFS('الصيانة'!$B$6:$B$1005,A89&amp;"",'الصيانة'!$E$6:$E$1005,"جارية")&gt;0,"في الصيانة",IF(COUNTIFS('الحجوزات'!$B$6:$B$1005,A89&amp;"",'الحجوزات'!$N$6:$N$1005,"جارٍ")+COUNTIFS('الحجوزات'!$B$6:$B$1005,A89&amp;"",'الحجوزات'!$N$6:$N$1005,"متأخر التسليم")&gt;0,"مؤجرة","متاحة")))</f>
        <v/>
      </c>
      <c r="L89" s="6">
        <f>IF(OR(A89&amp;""="",NOT(ISNUMBER(D89))),"",IF(D89&lt;'الإعدادات'!$B$4,"منتهي",IF(D89-'الإعدادات'!$B$4&lt;='الإعدادات'!$B$5,"ينتهي قريبًا","")))</f>
        <v/>
      </c>
      <c r="M89" s="6">
        <f>IF(OR(A89&amp;""="",NOT(ISNUMBER(E89))),"",IF(E89&lt;'الإعدادات'!$B$4,"منتهي",IF(E89-'الإعدادات'!$B$4&lt;='الإعدادات'!$B$5,"ينتهي قريبًا","")))</f>
        <v/>
      </c>
      <c r="N89" s="17">
        <f>IF(A89&amp;""="","",IF(N(G89)=0,"",ROUND(H89/G89,2)))</f>
        <v/>
      </c>
    </row>
    <row r="90">
      <c r="A90" s="5" t="n"/>
      <c r="B90" s="5" t="n"/>
      <c r="C90" s="5" t="n"/>
      <c r="D90" s="13" t="n"/>
      <c r="E90" s="13" t="n"/>
      <c r="F90" s="16">
        <f>IF(A90&amp;""="","",COUNTIFS('الحجوزات'!$B$6:$B$1005,A90&amp;""))</f>
        <v/>
      </c>
      <c r="G90" s="16">
        <f>IF(A90&amp;""="","",SUMIFS('الحجوزات'!$K$6:$K$1005,'الحجوزات'!$B$6:$B$1005,A90&amp;""))</f>
        <v/>
      </c>
      <c r="H90" s="17">
        <f>IF(A90&amp;""="","",SUMIFS('الحجوزات'!$L$6:$L$1005,'الحجوزات'!$B$6:$B$1005,A90&amp;""))</f>
        <v/>
      </c>
      <c r="I90" s="17">
        <f>IF(A90&amp;""="","",SUMIFS('الصيانة'!$D$6:$D$1005,'الصيانة'!$B$6:$B$1005,A90&amp;""))</f>
        <v/>
      </c>
      <c r="J90" s="17">
        <f>IF(A90&amp;""="","",ROUND(H90-I90,2))</f>
        <v/>
      </c>
      <c r="K90" s="6">
        <f>IF(A90&amp;""="","",IF(COUNTIFS('الصيانة'!$B$6:$B$1005,A90&amp;"",'الصيانة'!$E$6:$E$1005,"جارية")&gt;0,"في الصيانة",IF(COUNTIFS('الحجوزات'!$B$6:$B$1005,A90&amp;"",'الحجوزات'!$N$6:$N$1005,"جارٍ")+COUNTIFS('الحجوزات'!$B$6:$B$1005,A90&amp;"",'الحجوزات'!$N$6:$N$1005,"متأخر التسليم")&gt;0,"مؤجرة","متاحة")))</f>
        <v/>
      </c>
      <c r="L90" s="6">
        <f>IF(OR(A90&amp;""="",NOT(ISNUMBER(D90))),"",IF(D90&lt;'الإعدادات'!$B$4,"منتهي",IF(D90-'الإعدادات'!$B$4&lt;='الإعدادات'!$B$5,"ينتهي قريبًا","")))</f>
        <v/>
      </c>
      <c r="M90" s="6">
        <f>IF(OR(A90&amp;""="",NOT(ISNUMBER(E90))),"",IF(E90&lt;'الإعدادات'!$B$4,"منتهي",IF(E90-'الإعدادات'!$B$4&lt;='الإعدادات'!$B$5,"ينتهي قريبًا","")))</f>
        <v/>
      </c>
      <c r="N90" s="17">
        <f>IF(A90&amp;""="","",IF(N(G90)=0,"",ROUND(H90/G90,2)))</f>
        <v/>
      </c>
    </row>
    <row r="91">
      <c r="A91" s="5" t="n"/>
      <c r="B91" s="5" t="n"/>
      <c r="C91" s="5" t="n"/>
      <c r="D91" s="13" t="n"/>
      <c r="E91" s="13" t="n"/>
      <c r="F91" s="16">
        <f>IF(A91&amp;""="","",COUNTIFS('الحجوزات'!$B$6:$B$1005,A91&amp;""))</f>
        <v/>
      </c>
      <c r="G91" s="16">
        <f>IF(A91&amp;""="","",SUMIFS('الحجوزات'!$K$6:$K$1005,'الحجوزات'!$B$6:$B$1005,A91&amp;""))</f>
        <v/>
      </c>
      <c r="H91" s="17">
        <f>IF(A91&amp;""="","",SUMIFS('الحجوزات'!$L$6:$L$1005,'الحجوزات'!$B$6:$B$1005,A91&amp;""))</f>
        <v/>
      </c>
      <c r="I91" s="17">
        <f>IF(A91&amp;""="","",SUMIFS('الصيانة'!$D$6:$D$1005,'الصيانة'!$B$6:$B$1005,A91&amp;""))</f>
        <v/>
      </c>
      <c r="J91" s="17">
        <f>IF(A91&amp;""="","",ROUND(H91-I91,2))</f>
        <v/>
      </c>
      <c r="K91" s="6">
        <f>IF(A91&amp;""="","",IF(COUNTIFS('الصيانة'!$B$6:$B$1005,A91&amp;"",'الصيانة'!$E$6:$E$1005,"جارية")&gt;0,"في الصيانة",IF(COUNTIFS('الحجوزات'!$B$6:$B$1005,A91&amp;"",'الحجوزات'!$N$6:$N$1005,"جارٍ")+COUNTIFS('الحجوزات'!$B$6:$B$1005,A91&amp;"",'الحجوزات'!$N$6:$N$1005,"متأخر التسليم")&gt;0,"مؤجرة","متاحة")))</f>
        <v/>
      </c>
      <c r="L91" s="6">
        <f>IF(OR(A91&amp;""="",NOT(ISNUMBER(D91))),"",IF(D91&lt;'الإعدادات'!$B$4,"منتهي",IF(D91-'الإعدادات'!$B$4&lt;='الإعدادات'!$B$5,"ينتهي قريبًا","")))</f>
        <v/>
      </c>
      <c r="M91" s="6">
        <f>IF(OR(A91&amp;""="",NOT(ISNUMBER(E91))),"",IF(E91&lt;'الإعدادات'!$B$4,"منتهي",IF(E91-'الإعدادات'!$B$4&lt;='الإعدادات'!$B$5,"ينتهي قريبًا","")))</f>
        <v/>
      </c>
      <c r="N91" s="17">
        <f>IF(A91&amp;""="","",IF(N(G91)=0,"",ROUND(H91/G91,2)))</f>
        <v/>
      </c>
    </row>
    <row r="92">
      <c r="A92" s="5" t="n"/>
      <c r="B92" s="5" t="n"/>
      <c r="C92" s="5" t="n"/>
      <c r="D92" s="13" t="n"/>
      <c r="E92" s="13" t="n"/>
      <c r="F92" s="16">
        <f>IF(A92&amp;""="","",COUNTIFS('الحجوزات'!$B$6:$B$1005,A92&amp;""))</f>
        <v/>
      </c>
      <c r="G92" s="16">
        <f>IF(A92&amp;""="","",SUMIFS('الحجوزات'!$K$6:$K$1005,'الحجوزات'!$B$6:$B$1005,A92&amp;""))</f>
        <v/>
      </c>
      <c r="H92" s="17">
        <f>IF(A92&amp;""="","",SUMIFS('الحجوزات'!$L$6:$L$1005,'الحجوزات'!$B$6:$B$1005,A92&amp;""))</f>
        <v/>
      </c>
      <c r="I92" s="17">
        <f>IF(A92&amp;""="","",SUMIFS('الصيانة'!$D$6:$D$1005,'الصيانة'!$B$6:$B$1005,A92&amp;""))</f>
        <v/>
      </c>
      <c r="J92" s="17">
        <f>IF(A92&amp;""="","",ROUND(H92-I92,2))</f>
        <v/>
      </c>
      <c r="K92" s="6">
        <f>IF(A92&amp;""="","",IF(COUNTIFS('الصيانة'!$B$6:$B$1005,A92&amp;"",'الصيانة'!$E$6:$E$1005,"جارية")&gt;0,"في الصيانة",IF(COUNTIFS('الحجوزات'!$B$6:$B$1005,A92&amp;"",'الحجوزات'!$N$6:$N$1005,"جارٍ")+COUNTIFS('الحجوزات'!$B$6:$B$1005,A92&amp;"",'الحجوزات'!$N$6:$N$1005,"متأخر التسليم")&gt;0,"مؤجرة","متاحة")))</f>
        <v/>
      </c>
      <c r="L92" s="6">
        <f>IF(OR(A92&amp;""="",NOT(ISNUMBER(D92))),"",IF(D92&lt;'الإعدادات'!$B$4,"منتهي",IF(D92-'الإعدادات'!$B$4&lt;='الإعدادات'!$B$5,"ينتهي قريبًا","")))</f>
        <v/>
      </c>
      <c r="M92" s="6">
        <f>IF(OR(A92&amp;""="",NOT(ISNUMBER(E92))),"",IF(E92&lt;'الإعدادات'!$B$4,"منتهي",IF(E92-'الإعدادات'!$B$4&lt;='الإعدادات'!$B$5,"ينتهي قريبًا","")))</f>
        <v/>
      </c>
      <c r="N92" s="17">
        <f>IF(A92&amp;""="","",IF(N(G92)=0,"",ROUND(H92/G92,2)))</f>
        <v/>
      </c>
    </row>
    <row r="93">
      <c r="A93" s="5" t="n"/>
      <c r="B93" s="5" t="n"/>
      <c r="C93" s="5" t="n"/>
      <c r="D93" s="13" t="n"/>
      <c r="E93" s="13" t="n"/>
      <c r="F93" s="16">
        <f>IF(A93&amp;""="","",COUNTIFS('الحجوزات'!$B$6:$B$1005,A93&amp;""))</f>
        <v/>
      </c>
      <c r="G93" s="16">
        <f>IF(A93&amp;""="","",SUMIFS('الحجوزات'!$K$6:$K$1005,'الحجوزات'!$B$6:$B$1005,A93&amp;""))</f>
        <v/>
      </c>
      <c r="H93" s="17">
        <f>IF(A93&amp;""="","",SUMIFS('الحجوزات'!$L$6:$L$1005,'الحجوزات'!$B$6:$B$1005,A93&amp;""))</f>
        <v/>
      </c>
      <c r="I93" s="17">
        <f>IF(A93&amp;""="","",SUMIFS('الصيانة'!$D$6:$D$1005,'الصيانة'!$B$6:$B$1005,A93&amp;""))</f>
        <v/>
      </c>
      <c r="J93" s="17">
        <f>IF(A93&amp;""="","",ROUND(H93-I93,2))</f>
        <v/>
      </c>
      <c r="K93" s="6">
        <f>IF(A93&amp;""="","",IF(COUNTIFS('الصيانة'!$B$6:$B$1005,A93&amp;"",'الصيانة'!$E$6:$E$1005,"جارية")&gt;0,"في الصيانة",IF(COUNTIFS('الحجوزات'!$B$6:$B$1005,A93&amp;"",'الحجوزات'!$N$6:$N$1005,"جارٍ")+COUNTIFS('الحجوزات'!$B$6:$B$1005,A93&amp;"",'الحجوزات'!$N$6:$N$1005,"متأخر التسليم")&gt;0,"مؤجرة","متاحة")))</f>
        <v/>
      </c>
      <c r="L93" s="6">
        <f>IF(OR(A93&amp;""="",NOT(ISNUMBER(D93))),"",IF(D93&lt;'الإعدادات'!$B$4,"منتهي",IF(D93-'الإعدادات'!$B$4&lt;='الإعدادات'!$B$5,"ينتهي قريبًا","")))</f>
        <v/>
      </c>
      <c r="M93" s="6">
        <f>IF(OR(A93&amp;""="",NOT(ISNUMBER(E93))),"",IF(E93&lt;'الإعدادات'!$B$4,"منتهي",IF(E93-'الإعدادات'!$B$4&lt;='الإعدادات'!$B$5,"ينتهي قريبًا","")))</f>
        <v/>
      </c>
      <c r="N93" s="17">
        <f>IF(A93&amp;""="","",IF(N(G93)=0,"",ROUND(H93/G93,2)))</f>
        <v/>
      </c>
    </row>
    <row r="94">
      <c r="A94" s="5" t="n"/>
      <c r="B94" s="5" t="n"/>
      <c r="C94" s="5" t="n"/>
      <c r="D94" s="13" t="n"/>
      <c r="E94" s="13" t="n"/>
      <c r="F94" s="16">
        <f>IF(A94&amp;""="","",COUNTIFS('الحجوزات'!$B$6:$B$1005,A94&amp;""))</f>
        <v/>
      </c>
      <c r="G94" s="16">
        <f>IF(A94&amp;""="","",SUMIFS('الحجوزات'!$K$6:$K$1005,'الحجوزات'!$B$6:$B$1005,A94&amp;""))</f>
        <v/>
      </c>
      <c r="H94" s="17">
        <f>IF(A94&amp;""="","",SUMIFS('الحجوزات'!$L$6:$L$1005,'الحجوزات'!$B$6:$B$1005,A94&amp;""))</f>
        <v/>
      </c>
      <c r="I94" s="17">
        <f>IF(A94&amp;""="","",SUMIFS('الصيانة'!$D$6:$D$1005,'الصيانة'!$B$6:$B$1005,A94&amp;""))</f>
        <v/>
      </c>
      <c r="J94" s="17">
        <f>IF(A94&amp;""="","",ROUND(H94-I94,2))</f>
        <v/>
      </c>
      <c r="K94" s="6">
        <f>IF(A94&amp;""="","",IF(COUNTIFS('الصيانة'!$B$6:$B$1005,A94&amp;"",'الصيانة'!$E$6:$E$1005,"جارية")&gt;0,"في الصيانة",IF(COUNTIFS('الحجوزات'!$B$6:$B$1005,A94&amp;"",'الحجوزات'!$N$6:$N$1005,"جارٍ")+COUNTIFS('الحجوزات'!$B$6:$B$1005,A94&amp;"",'الحجوزات'!$N$6:$N$1005,"متأخر التسليم")&gt;0,"مؤجرة","متاحة")))</f>
        <v/>
      </c>
      <c r="L94" s="6">
        <f>IF(OR(A94&amp;""="",NOT(ISNUMBER(D94))),"",IF(D94&lt;'الإعدادات'!$B$4,"منتهي",IF(D94-'الإعدادات'!$B$4&lt;='الإعدادات'!$B$5,"ينتهي قريبًا","")))</f>
        <v/>
      </c>
      <c r="M94" s="6">
        <f>IF(OR(A94&amp;""="",NOT(ISNUMBER(E94))),"",IF(E94&lt;'الإعدادات'!$B$4,"منتهي",IF(E94-'الإعدادات'!$B$4&lt;='الإعدادات'!$B$5,"ينتهي قريبًا","")))</f>
        <v/>
      </c>
      <c r="N94" s="17">
        <f>IF(A94&amp;""="","",IF(N(G94)=0,"",ROUND(H94/G94,2)))</f>
        <v/>
      </c>
    </row>
    <row r="95">
      <c r="A95" s="5" t="n"/>
      <c r="B95" s="5" t="n"/>
      <c r="C95" s="5" t="n"/>
      <c r="D95" s="13" t="n"/>
      <c r="E95" s="13" t="n"/>
      <c r="F95" s="16">
        <f>IF(A95&amp;""="","",COUNTIFS('الحجوزات'!$B$6:$B$1005,A95&amp;""))</f>
        <v/>
      </c>
      <c r="G95" s="16">
        <f>IF(A95&amp;""="","",SUMIFS('الحجوزات'!$K$6:$K$1005,'الحجوزات'!$B$6:$B$1005,A95&amp;""))</f>
        <v/>
      </c>
      <c r="H95" s="17">
        <f>IF(A95&amp;""="","",SUMIFS('الحجوزات'!$L$6:$L$1005,'الحجوزات'!$B$6:$B$1005,A95&amp;""))</f>
        <v/>
      </c>
      <c r="I95" s="17">
        <f>IF(A95&amp;""="","",SUMIFS('الصيانة'!$D$6:$D$1005,'الصيانة'!$B$6:$B$1005,A95&amp;""))</f>
        <v/>
      </c>
      <c r="J95" s="17">
        <f>IF(A95&amp;""="","",ROUND(H95-I95,2))</f>
        <v/>
      </c>
      <c r="K95" s="6">
        <f>IF(A95&amp;""="","",IF(COUNTIFS('الصيانة'!$B$6:$B$1005,A95&amp;"",'الصيانة'!$E$6:$E$1005,"جارية")&gt;0,"في الصيانة",IF(COUNTIFS('الحجوزات'!$B$6:$B$1005,A95&amp;"",'الحجوزات'!$N$6:$N$1005,"جارٍ")+COUNTIFS('الحجوزات'!$B$6:$B$1005,A95&amp;"",'الحجوزات'!$N$6:$N$1005,"متأخر التسليم")&gt;0,"مؤجرة","متاحة")))</f>
        <v/>
      </c>
      <c r="L95" s="6">
        <f>IF(OR(A95&amp;""="",NOT(ISNUMBER(D95))),"",IF(D95&lt;'الإعدادات'!$B$4,"منتهي",IF(D95-'الإعدادات'!$B$4&lt;='الإعدادات'!$B$5,"ينتهي قريبًا","")))</f>
        <v/>
      </c>
      <c r="M95" s="6">
        <f>IF(OR(A95&amp;""="",NOT(ISNUMBER(E95))),"",IF(E95&lt;'الإعدادات'!$B$4,"منتهي",IF(E95-'الإعدادات'!$B$4&lt;='الإعدادات'!$B$5,"ينتهي قريبًا","")))</f>
        <v/>
      </c>
      <c r="N95" s="17">
        <f>IF(A95&amp;""="","",IF(N(G95)=0,"",ROUND(H95/G95,2)))</f>
        <v/>
      </c>
    </row>
    <row r="96">
      <c r="A96" s="5" t="n"/>
      <c r="B96" s="5" t="n"/>
      <c r="C96" s="5" t="n"/>
      <c r="D96" s="13" t="n"/>
      <c r="E96" s="13" t="n"/>
      <c r="F96" s="16">
        <f>IF(A96&amp;""="","",COUNTIFS('الحجوزات'!$B$6:$B$1005,A96&amp;""))</f>
        <v/>
      </c>
      <c r="G96" s="16">
        <f>IF(A96&amp;""="","",SUMIFS('الحجوزات'!$K$6:$K$1005,'الحجوزات'!$B$6:$B$1005,A96&amp;""))</f>
        <v/>
      </c>
      <c r="H96" s="17">
        <f>IF(A96&amp;""="","",SUMIFS('الحجوزات'!$L$6:$L$1005,'الحجوزات'!$B$6:$B$1005,A96&amp;""))</f>
        <v/>
      </c>
      <c r="I96" s="17">
        <f>IF(A96&amp;""="","",SUMIFS('الصيانة'!$D$6:$D$1005,'الصيانة'!$B$6:$B$1005,A96&amp;""))</f>
        <v/>
      </c>
      <c r="J96" s="17">
        <f>IF(A96&amp;""="","",ROUND(H96-I96,2))</f>
        <v/>
      </c>
      <c r="K96" s="6">
        <f>IF(A96&amp;""="","",IF(COUNTIFS('الصيانة'!$B$6:$B$1005,A96&amp;"",'الصيانة'!$E$6:$E$1005,"جارية")&gt;0,"في الصيانة",IF(COUNTIFS('الحجوزات'!$B$6:$B$1005,A96&amp;"",'الحجوزات'!$N$6:$N$1005,"جارٍ")+COUNTIFS('الحجوزات'!$B$6:$B$1005,A96&amp;"",'الحجوزات'!$N$6:$N$1005,"متأخر التسليم")&gt;0,"مؤجرة","متاحة")))</f>
        <v/>
      </c>
      <c r="L96" s="6">
        <f>IF(OR(A96&amp;""="",NOT(ISNUMBER(D96))),"",IF(D96&lt;'الإعدادات'!$B$4,"منتهي",IF(D96-'الإعدادات'!$B$4&lt;='الإعدادات'!$B$5,"ينتهي قريبًا","")))</f>
        <v/>
      </c>
      <c r="M96" s="6">
        <f>IF(OR(A96&amp;""="",NOT(ISNUMBER(E96))),"",IF(E96&lt;'الإعدادات'!$B$4,"منتهي",IF(E96-'الإعدادات'!$B$4&lt;='الإعدادات'!$B$5,"ينتهي قريبًا","")))</f>
        <v/>
      </c>
      <c r="N96" s="17">
        <f>IF(A96&amp;""="","",IF(N(G96)=0,"",ROUND(H96/G96,2)))</f>
        <v/>
      </c>
    </row>
    <row r="97">
      <c r="A97" s="5" t="n"/>
      <c r="B97" s="5" t="n"/>
      <c r="C97" s="5" t="n"/>
      <c r="D97" s="13" t="n"/>
      <c r="E97" s="13" t="n"/>
      <c r="F97" s="16">
        <f>IF(A97&amp;""="","",COUNTIFS('الحجوزات'!$B$6:$B$1005,A97&amp;""))</f>
        <v/>
      </c>
      <c r="G97" s="16">
        <f>IF(A97&amp;""="","",SUMIFS('الحجوزات'!$K$6:$K$1005,'الحجوزات'!$B$6:$B$1005,A97&amp;""))</f>
        <v/>
      </c>
      <c r="H97" s="17">
        <f>IF(A97&amp;""="","",SUMIFS('الحجوزات'!$L$6:$L$1005,'الحجوزات'!$B$6:$B$1005,A97&amp;""))</f>
        <v/>
      </c>
      <c r="I97" s="17">
        <f>IF(A97&amp;""="","",SUMIFS('الصيانة'!$D$6:$D$1005,'الصيانة'!$B$6:$B$1005,A97&amp;""))</f>
        <v/>
      </c>
      <c r="J97" s="17">
        <f>IF(A97&amp;""="","",ROUND(H97-I97,2))</f>
        <v/>
      </c>
      <c r="K97" s="6">
        <f>IF(A97&amp;""="","",IF(COUNTIFS('الصيانة'!$B$6:$B$1005,A97&amp;"",'الصيانة'!$E$6:$E$1005,"جارية")&gt;0,"في الصيانة",IF(COUNTIFS('الحجوزات'!$B$6:$B$1005,A97&amp;"",'الحجوزات'!$N$6:$N$1005,"جارٍ")+COUNTIFS('الحجوزات'!$B$6:$B$1005,A97&amp;"",'الحجوزات'!$N$6:$N$1005,"متأخر التسليم")&gt;0,"مؤجرة","متاحة")))</f>
        <v/>
      </c>
      <c r="L97" s="6">
        <f>IF(OR(A97&amp;""="",NOT(ISNUMBER(D97))),"",IF(D97&lt;'الإعدادات'!$B$4,"منتهي",IF(D97-'الإعدادات'!$B$4&lt;='الإعدادات'!$B$5,"ينتهي قريبًا","")))</f>
        <v/>
      </c>
      <c r="M97" s="6">
        <f>IF(OR(A97&amp;""="",NOT(ISNUMBER(E97))),"",IF(E97&lt;'الإعدادات'!$B$4,"منتهي",IF(E97-'الإعدادات'!$B$4&lt;='الإعدادات'!$B$5,"ينتهي قريبًا","")))</f>
        <v/>
      </c>
      <c r="N97" s="17">
        <f>IF(A97&amp;""="","",IF(N(G97)=0,"",ROUND(H97/G97,2)))</f>
        <v/>
      </c>
    </row>
    <row r="98">
      <c r="A98" s="5" t="n"/>
      <c r="B98" s="5" t="n"/>
      <c r="C98" s="5" t="n"/>
      <c r="D98" s="13" t="n"/>
      <c r="E98" s="13" t="n"/>
      <c r="F98" s="16">
        <f>IF(A98&amp;""="","",COUNTIFS('الحجوزات'!$B$6:$B$1005,A98&amp;""))</f>
        <v/>
      </c>
      <c r="G98" s="16">
        <f>IF(A98&amp;""="","",SUMIFS('الحجوزات'!$K$6:$K$1005,'الحجوزات'!$B$6:$B$1005,A98&amp;""))</f>
        <v/>
      </c>
      <c r="H98" s="17">
        <f>IF(A98&amp;""="","",SUMIFS('الحجوزات'!$L$6:$L$1005,'الحجوزات'!$B$6:$B$1005,A98&amp;""))</f>
        <v/>
      </c>
      <c r="I98" s="17">
        <f>IF(A98&amp;""="","",SUMIFS('الصيانة'!$D$6:$D$1005,'الصيانة'!$B$6:$B$1005,A98&amp;""))</f>
        <v/>
      </c>
      <c r="J98" s="17">
        <f>IF(A98&amp;""="","",ROUND(H98-I98,2))</f>
        <v/>
      </c>
      <c r="K98" s="6">
        <f>IF(A98&amp;""="","",IF(COUNTIFS('الصيانة'!$B$6:$B$1005,A98&amp;"",'الصيانة'!$E$6:$E$1005,"جارية")&gt;0,"في الصيانة",IF(COUNTIFS('الحجوزات'!$B$6:$B$1005,A98&amp;"",'الحجوزات'!$N$6:$N$1005,"جارٍ")+COUNTIFS('الحجوزات'!$B$6:$B$1005,A98&amp;"",'الحجوزات'!$N$6:$N$1005,"متأخر التسليم")&gt;0,"مؤجرة","متاحة")))</f>
        <v/>
      </c>
      <c r="L98" s="6">
        <f>IF(OR(A98&amp;""="",NOT(ISNUMBER(D98))),"",IF(D98&lt;'الإعدادات'!$B$4,"منتهي",IF(D98-'الإعدادات'!$B$4&lt;='الإعدادات'!$B$5,"ينتهي قريبًا","")))</f>
        <v/>
      </c>
      <c r="M98" s="6">
        <f>IF(OR(A98&amp;""="",NOT(ISNUMBER(E98))),"",IF(E98&lt;'الإعدادات'!$B$4,"منتهي",IF(E98-'الإعدادات'!$B$4&lt;='الإعدادات'!$B$5,"ينتهي قريبًا","")))</f>
        <v/>
      </c>
      <c r="N98" s="17">
        <f>IF(A98&amp;""="","",IF(N(G98)=0,"",ROUND(H98/G98,2)))</f>
        <v/>
      </c>
    </row>
    <row r="99">
      <c r="A99" s="5" t="n"/>
      <c r="B99" s="5" t="n"/>
      <c r="C99" s="5" t="n"/>
      <c r="D99" s="13" t="n"/>
      <c r="E99" s="13" t="n"/>
      <c r="F99" s="16">
        <f>IF(A99&amp;""="","",COUNTIFS('الحجوزات'!$B$6:$B$1005,A99&amp;""))</f>
        <v/>
      </c>
      <c r="G99" s="16">
        <f>IF(A99&amp;""="","",SUMIFS('الحجوزات'!$K$6:$K$1005,'الحجوزات'!$B$6:$B$1005,A99&amp;""))</f>
        <v/>
      </c>
      <c r="H99" s="17">
        <f>IF(A99&amp;""="","",SUMIFS('الحجوزات'!$L$6:$L$1005,'الحجوزات'!$B$6:$B$1005,A99&amp;""))</f>
        <v/>
      </c>
      <c r="I99" s="17">
        <f>IF(A99&amp;""="","",SUMIFS('الصيانة'!$D$6:$D$1005,'الصيانة'!$B$6:$B$1005,A99&amp;""))</f>
        <v/>
      </c>
      <c r="J99" s="17">
        <f>IF(A99&amp;""="","",ROUND(H99-I99,2))</f>
        <v/>
      </c>
      <c r="K99" s="6">
        <f>IF(A99&amp;""="","",IF(COUNTIFS('الصيانة'!$B$6:$B$1005,A99&amp;"",'الصيانة'!$E$6:$E$1005,"جارية")&gt;0,"في الصيانة",IF(COUNTIFS('الحجوزات'!$B$6:$B$1005,A99&amp;"",'الحجوزات'!$N$6:$N$1005,"جارٍ")+COUNTIFS('الحجوزات'!$B$6:$B$1005,A99&amp;"",'الحجوزات'!$N$6:$N$1005,"متأخر التسليم")&gt;0,"مؤجرة","متاحة")))</f>
        <v/>
      </c>
      <c r="L99" s="6">
        <f>IF(OR(A99&amp;""="",NOT(ISNUMBER(D99))),"",IF(D99&lt;'الإعدادات'!$B$4,"منتهي",IF(D99-'الإعدادات'!$B$4&lt;='الإعدادات'!$B$5,"ينتهي قريبًا","")))</f>
        <v/>
      </c>
      <c r="M99" s="6">
        <f>IF(OR(A99&amp;""="",NOT(ISNUMBER(E99))),"",IF(E99&lt;'الإعدادات'!$B$4,"منتهي",IF(E99-'الإعدادات'!$B$4&lt;='الإعدادات'!$B$5,"ينتهي قريبًا","")))</f>
        <v/>
      </c>
      <c r="N99" s="17">
        <f>IF(A99&amp;""="","",IF(N(G99)=0,"",ROUND(H99/G99,2)))</f>
        <v/>
      </c>
    </row>
    <row r="100">
      <c r="A100" s="5" t="n"/>
      <c r="B100" s="5" t="n"/>
      <c r="C100" s="5" t="n"/>
      <c r="D100" s="13" t="n"/>
      <c r="E100" s="13" t="n"/>
      <c r="F100" s="16">
        <f>IF(A100&amp;""="","",COUNTIFS('الحجوزات'!$B$6:$B$1005,A100&amp;""))</f>
        <v/>
      </c>
      <c r="G100" s="16">
        <f>IF(A100&amp;""="","",SUMIFS('الحجوزات'!$K$6:$K$1005,'الحجوزات'!$B$6:$B$1005,A100&amp;""))</f>
        <v/>
      </c>
      <c r="H100" s="17">
        <f>IF(A100&amp;""="","",SUMIFS('الحجوزات'!$L$6:$L$1005,'الحجوزات'!$B$6:$B$1005,A100&amp;""))</f>
        <v/>
      </c>
      <c r="I100" s="17">
        <f>IF(A100&amp;""="","",SUMIFS('الصيانة'!$D$6:$D$1005,'الصيانة'!$B$6:$B$1005,A100&amp;""))</f>
        <v/>
      </c>
      <c r="J100" s="17">
        <f>IF(A100&amp;""="","",ROUND(H100-I100,2))</f>
        <v/>
      </c>
      <c r="K100" s="6">
        <f>IF(A100&amp;""="","",IF(COUNTIFS('الصيانة'!$B$6:$B$1005,A100&amp;"",'الصيانة'!$E$6:$E$1005,"جارية")&gt;0,"في الصيانة",IF(COUNTIFS('الحجوزات'!$B$6:$B$1005,A100&amp;"",'الحجوزات'!$N$6:$N$1005,"جارٍ")+COUNTIFS('الحجوزات'!$B$6:$B$1005,A100&amp;"",'الحجوزات'!$N$6:$N$1005,"متأخر التسليم")&gt;0,"مؤجرة","متاحة")))</f>
        <v/>
      </c>
      <c r="L100" s="6">
        <f>IF(OR(A100&amp;""="",NOT(ISNUMBER(D100))),"",IF(D100&lt;'الإعدادات'!$B$4,"منتهي",IF(D100-'الإعدادات'!$B$4&lt;='الإعدادات'!$B$5,"ينتهي قريبًا","")))</f>
        <v/>
      </c>
      <c r="M100" s="6">
        <f>IF(OR(A100&amp;""="",NOT(ISNUMBER(E100))),"",IF(E100&lt;'الإعدادات'!$B$4,"منتهي",IF(E100-'الإعدادات'!$B$4&lt;='الإعدادات'!$B$5,"ينتهي قريبًا","")))</f>
        <v/>
      </c>
      <c r="N100" s="17">
        <f>IF(A100&amp;""="","",IF(N(G100)=0,"",ROUND(H100/G100,2)))</f>
        <v/>
      </c>
    </row>
    <row r="101">
      <c r="A101" s="5" t="n"/>
      <c r="B101" s="5" t="n"/>
      <c r="C101" s="5" t="n"/>
      <c r="D101" s="13" t="n"/>
      <c r="E101" s="13" t="n"/>
      <c r="F101" s="16">
        <f>IF(A101&amp;""="","",COUNTIFS('الحجوزات'!$B$6:$B$1005,A101&amp;""))</f>
        <v/>
      </c>
      <c r="G101" s="16">
        <f>IF(A101&amp;""="","",SUMIFS('الحجوزات'!$K$6:$K$1005,'الحجوزات'!$B$6:$B$1005,A101&amp;""))</f>
        <v/>
      </c>
      <c r="H101" s="17">
        <f>IF(A101&amp;""="","",SUMIFS('الحجوزات'!$L$6:$L$1005,'الحجوزات'!$B$6:$B$1005,A101&amp;""))</f>
        <v/>
      </c>
      <c r="I101" s="17">
        <f>IF(A101&amp;""="","",SUMIFS('الصيانة'!$D$6:$D$1005,'الصيانة'!$B$6:$B$1005,A101&amp;""))</f>
        <v/>
      </c>
      <c r="J101" s="17">
        <f>IF(A101&amp;""="","",ROUND(H101-I101,2))</f>
        <v/>
      </c>
      <c r="K101" s="6">
        <f>IF(A101&amp;""="","",IF(COUNTIFS('الصيانة'!$B$6:$B$1005,A101&amp;"",'الصيانة'!$E$6:$E$1005,"جارية")&gt;0,"في الصيانة",IF(COUNTIFS('الحجوزات'!$B$6:$B$1005,A101&amp;"",'الحجوزات'!$N$6:$N$1005,"جارٍ")+COUNTIFS('الحجوزات'!$B$6:$B$1005,A101&amp;"",'الحجوزات'!$N$6:$N$1005,"متأخر التسليم")&gt;0,"مؤجرة","متاحة")))</f>
        <v/>
      </c>
      <c r="L101" s="6">
        <f>IF(OR(A101&amp;""="",NOT(ISNUMBER(D101))),"",IF(D101&lt;'الإعدادات'!$B$4,"منتهي",IF(D101-'الإعدادات'!$B$4&lt;='الإعدادات'!$B$5,"ينتهي قريبًا","")))</f>
        <v/>
      </c>
      <c r="M101" s="6">
        <f>IF(OR(A101&amp;""="",NOT(ISNUMBER(E101))),"",IF(E101&lt;'الإعدادات'!$B$4,"منتهي",IF(E101-'الإعدادات'!$B$4&lt;='الإعدادات'!$B$5,"ينتهي قريبًا","")))</f>
        <v/>
      </c>
      <c r="N101" s="17">
        <f>IF(A101&amp;""="","",IF(N(G101)=0,"",ROUND(H101/G101,2)))</f>
        <v/>
      </c>
    </row>
    <row r="102">
      <c r="A102" s="5" t="n"/>
      <c r="B102" s="5" t="n"/>
      <c r="C102" s="5" t="n"/>
      <c r="D102" s="13" t="n"/>
      <c r="E102" s="13" t="n"/>
      <c r="F102" s="16">
        <f>IF(A102&amp;""="","",COUNTIFS('الحجوزات'!$B$6:$B$1005,A102&amp;""))</f>
        <v/>
      </c>
      <c r="G102" s="16">
        <f>IF(A102&amp;""="","",SUMIFS('الحجوزات'!$K$6:$K$1005,'الحجوزات'!$B$6:$B$1005,A102&amp;""))</f>
        <v/>
      </c>
      <c r="H102" s="17">
        <f>IF(A102&amp;""="","",SUMIFS('الحجوزات'!$L$6:$L$1005,'الحجوزات'!$B$6:$B$1005,A102&amp;""))</f>
        <v/>
      </c>
      <c r="I102" s="17">
        <f>IF(A102&amp;""="","",SUMIFS('الصيانة'!$D$6:$D$1005,'الصيانة'!$B$6:$B$1005,A102&amp;""))</f>
        <v/>
      </c>
      <c r="J102" s="17">
        <f>IF(A102&amp;""="","",ROUND(H102-I102,2))</f>
        <v/>
      </c>
      <c r="K102" s="6">
        <f>IF(A102&amp;""="","",IF(COUNTIFS('الصيانة'!$B$6:$B$1005,A102&amp;"",'الصيانة'!$E$6:$E$1005,"جارية")&gt;0,"في الصيانة",IF(COUNTIFS('الحجوزات'!$B$6:$B$1005,A102&amp;"",'الحجوزات'!$N$6:$N$1005,"جارٍ")+COUNTIFS('الحجوزات'!$B$6:$B$1005,A102&amp;"",'الحجوزات'!$N$6:$N$1005,"متأخر التسليم")&gt;0,"مؤجرة","متاحة")))</f>
        <v/>
      </c>
      <c r="L102" s="6">
        <f>IF(OR(A102&amp;""="",NOT(ISNUMBER(D102))),"",IF(D102&lt;'الإعدادات'!$B$4,"منتهي",IF(D102-'الإعدادات'!$B$4&lt;='الإعدادات'!$B$5,"ينتهي قريبًا","")))</f>
        <v/>
      </c>
      <c r="M102" s="6">
        <f>IF(OR(A102&amp;""="",NOT(ISNUMBER(E102))),"",IF(E102&lt;'الإعدادات'!$B$4,"منتهي",IF(E102-'الإعدادات'!$B$4&lt;='الإعدادات'!$B$5,"ينتهي قريبًا","")))</f>
        <v/>
      </c>
      <c r="N102" s="17">
        <f>IF(A102&amp;""="","",IF(N(G102)=0,"",ROUND(H102/G102,2)))</f>
        <v/>
      </c>
    </row>
    <row r="103">
      <c r="A103" s="5" t="n"/>
      <c r="B103" s="5" t="n"/>
      <c r="C103" s="5" t="n"/>
      <c r="D103" s="13" t="n"/>
      <c r="E103" s="13" t="n"/>
      <c r="F103" s="16">
        <f>IF(A103&amp;""="","",COUNTIFS('الحجوزات'!$B$6:$B$1005,A103&amp;""))</f>
        <v/>
      </c>
      <c r="G103" s="16">
        <f>IF(A103&amp;""="","",SUMIFS('الحجوزات'!$K$6:$K$1005,'الحجوزات'!$B$6:$B$1005,A103&amp;""))</f>
        <v/>
      </c>
      <c r="H103" s="17">
        <f>IF(A103&amp;""="","",SUMIFS('الحجوزات'!$L$6:$L$1005,'الحجوزات'!$B$6:$B$1005,A103&amp;""))</f>
        <v/>
      </c>
      <c r="I103" s="17">
        <f>IF(A103&amp;""="","",SUMIFS('الصيانة'!$D$6:$D$1005,'الصيانة'!$B$6:$B$1005,A103&amp;""))</f>
        <v/>
      </c>
      <c r="J103" s="17">
        <f>IF(A103&amp;""="","",ROUND(H103-I103,2))</f>
        <v/>
      </c>
      <c r="K103" s="6">
        <f>IF(A103&amp;""="","",IF(COUNTIFS('الصيانة'!$B$6:$B$1005,A103&amp;"",'الصيانة'!$E$6:$E$1005,"جارية")&gt;0,"في الصيانة",IF(COUNTIFS('الحجوزات'!$B$6:$B$1005,A103&amp;"",'الحجوزات'!$N$6:$N$1005,"جارٍ")+COUNTIFS('الحجوزات'!$B$6:$B$1005,A103&amp;"",'الحجوزات'!$N$6:$N$1005,"متأخر التسليم")&gt;0,"مؤجرة","متاحة")))</f>
        <v/>
      </c>
      <c r="L103" s="6">
        <f>IF(OR(A103&amp;""="",NOT(ISNUMBER(D103))),"",IF(D103&lt;'الإعدادات'!$B$4,"منتهي",IF(D103-'الإعدادات'!$B$4&lt;='الإعدادات'!$B$5,"ينتهي قريبًا","")))</f>
        <v/>
      </c>
      <c r="M103" s="6">
        <f>IF(OR(A103&amp;""="",NOT(ISNUMBER(E103))),"",IF(E103&lt;'الإعدادات'!$B$4,"منتهي",IF(E103-'الإعدادات'!$B$4&lt;='الإعدادات'!$B$5,"ينتهي قريبًا","")))</f>
        <v/>
      </c>
      <c r="N103" s="17">
        <f>IF(A103&amp;""="","",IF(N(G103)=0,"",ROUND(H103/G103,2)))</f>
        <v/>
      </c>
    </row>
    <row r="104">
      <c r="A104" s="5" t="n"/>
      <c r="B104" s="5" t="n"/>
      <c r="C104" s="5" t="n"/>
      <c r="D104" s="13" t="n"/>
      <c r="E104" s="13" t="n"/>
      <c r="F104" s="16">
        <f>IF(A104&amp;""="","",COUNTIFS('الحجوزات'!$B$6:$B$1005,A104&amp;""))</f>
        <v/>
      </c>
      <c r="G104" s="16">
        <f>IF(A104&amp;""="","",SUMIFS('الحجوزات'!$K$6:$K$1005,'الحجوزات'!$B$6:$B$1005,A104&amp;""))</f>
        <v/>
      </c>
      <c r="H104" s="17">
        <f>IF(A104&amp;""="","",SUMIFS('الحجوزات'!$L$6:$L$1005,'الحجوزات'!$B$6:$B$1005,A104&amp;""))</f>
        <v/>
      </c>
      <c r="I104" s="17">
        <f>IF(A104&amp;""="","",SUMIFS('الصيانة'!$D$6:$D$1005,'الصيانة'!$B$6:$B$1005,A104&amp;""))</f>
        <v/>
      </c>
      <c r="J104" s="17">
        <f>IF(A104&amp;""="","",ROUND(H104-I104,2))</f>
        <v/>
      </c>
      <c r="K104" s="6">
        <f>IF(A104&amp;""="","",IF(COUNTIFS('الصيانة'!$B$6:$B$1005,A104&amp;"",'الصيانة'!$E$6:$E$1005,"جارية")&gt;0,"في الصيانة",IF(COUNTIFS('الحجوزات'!$B$6:$B$1005,A104&amp;"",'الحجوزات'!$N$6:$N$1005,"جارٍ")+COUNTIFS('الحجوزات'!$B$6:$B$1005,A104&amp;"",'الحجوزات'!$N$6:$N$1005,"متأخر التسليم")&gt;0,"مؤجرة","متاحة")))</f>
        <v/>
      </c>
      <c r="L104" s="6">
        <f>IF(OR(A104&amp;""="",NOT(ISNUMBER(D104))),"",IF(D104&lt;'الإعدادات'!$B$4,"منتهي",IF(D104-'الإعدادات'!$B$4&lt;='الإعدادات'!$B$5,"ينتهي قريبًا","")))</f>
        <v/>
      </c>
      <c r="M104" s="6">
        <f>IF(OR(A104&amp;""="",NOT(ISNUMBER(E104))),"",IF(E104&lt;'الإعدادات'!$B$4,"منتهي",IF(E104-'الإعدادات'!$B$4&lt;='الإعدادات'!$B$5,"ينتهي قريبًا","")))</f>
        <v/>
      </c>
      <c r="N104" s="17">
        <f>IF(A104&amp;""="","",IF(N(G104)=0,"",ROUND(H104/G104,2)))</f>
        <v/>
      </c>
    </row>
    <row r="105">
      <c r="A105" s="5" t="n"/>
      <c r="B105" s="5" t="n"/>
      <c r="C105" s="5" t="n"/>
      <c r="D105" s="13" t="n"/>
      <c r="E105" s="13" t="n"/>
      <c r="F105" s="16">
        <f>IF(A105&amp;""="","",COUNTIFS('الحجوزات'!$B$6:$B$1005,A105&amp;""))</f>
        <v/>
      </c>
      <c r="G105" s="16">
        <f>IF(A105&amp;""="","",SUMIFS('الحجوزات'!$K$6:$K$1005,'الحجوزات'!$B$6:$B$1005,A105&amp;""))</f>
        <v/>
      </c>
      <c r="H105" s="17">
        <f>IF(A105&amp;""="","",SUMIFS('الحجوزات'!$L$6:$L$1005,'الحجوزات'!$B$6:$B$1005,A105&amp;""))</f>
        <v/>
      </c>
      <c r="I105" s="17">
        <f>IF(A105&amp;""="","",SUMIFS('الصيانة'!$D$6:$D$1005,'الصيانة'!$B$6:$B$1005,A105&amp;""))</f>
        <v/>
      </c>
      <c r="J105" s="17">
        <f>IF(A105&amp;""="","",ROUND(H105-I105,2))</f>
        <v/>
      </c>
      <c r="K105" s="6">
        <f>IF(A105&amp;""="","",IF(COUNTIFS('الصيانة'!$B$6:$B$1005,A105&amp;"",'الصيانة'!$E$6:$E$1005,"جارية")&gt;0,"في الصيانة",IF(COUNTIFS('الحجوزات'!$B$6:$B$1005,A105&amp;"",'الحجوزات'!$N$6:$N$1005,"جارٍ")+COUNTIFS('الحجوزات'!$B$6:$B$1005,A105&amp;"",'الحجوزات'!$N$6:$N$1005,"متأخر التسليم")&gt;0,"مؤجرة","متاحة")))</f>
        <v/>
      </c>
      <c r="L105" s="6">
        <f>IF(OR(A105&amp;""="",NOT(ISNUMBER(D105))),"",IF(D105&lt;'الإعدادات'!$B$4,"منتهي",IF(D105-'الإعدادات'!$B$4&lt;='الإعدادات'!$B$5,"ينتهي قريبًا","")))</f>
        <v/>
      </c>
      <c r="M105" s="6">
        <f>IF(OR(A105&amp;""="",NOT(ISNUMBER(E105))),"",IF(E105&lt;'الإعدادات'!$B$4,"منتهي",IF(E105-'الإعدادات'!$B$4&lt;='الإعدادات'!$B$5,"ينتهي قريبًا","")))</f>
        <v/>
      </c>
      <c r="N105" s="17">
        <f>IF(A105&amp;""="","",IF(N(G105)=0,"",ROUND(H105/G105,2)))</f>
        <v/>
      </c>
    </row>
    <row r="106">
      <c r="A106" s="5" t="n"/>
      <c r="B106" s="5" t="n"/>
      <c r="C106" s="5" t="n"/>
      <c r="D106" s="13" t="n"/>
      <c r="E106" s="13" t="n"/>
      <c r="F106" s="16">
        <f>IF(A106&amp;""="","",COUNTIFS('الحجوزات'!$B$6:$B$1005,A106&amp;""))</f>
        <v/>
      </c>
      <c r="G106" s="16">
        <f>IF(A106&amp;""="","",SUMIFS('الحجوزات'!$K$6:$K$1005,'الحجوزات'!$B$6:$B$1005,A106&amp;""))</f>
        <v/>
      </c>
      <c r="H106" s="17">
        <f>IF(A106&amp;""="","",SUMIFS('الحجوزات'!$L$6:$L$1005,'الحجوزات'!$B$6:$B$1005,A106&amp;""))</f>
        <v/>
      </c>
      <c r="I106" s="17">
        <f>IF(A106&amp;""="","",SUMIFS('الصيانة'!$D$6:$D$1005,'الصيانة'!$B$6:$B$1005,A106&amp;""))</f>
        <v/>
      </c>
      <c r="J106" s="17">
        <f>IF(A106&amp;""="","",ROUND(H106-I106,2))</f>
        <v/>
      </c>
      <c r="K106" s="6">
        <f>IF(A106&amp;""="","",IF(COUNTIFS('الصيانة'!$B$6:$B$1005,A106&amp;"",'الصيانة'!$E$6:$E$1005,"جارية")&gt;0,"في الصيانة",IF(COUNTIFS('الحجوزات'!$B$6:$B$1005,A106&amp;"",'الحجوزات'!$N$6:$N$1005,"جارٍ")+COUNTIFS('الحجوزات'!$B$6:$B$1005,A106&amp;"",'الحجوزات'!$N$6:$N$1005,"متأخر التسليم")&gt;0,"مؤجرة","متاحة")))</f>
        <v/>
      </c>
      <c r="L106" s="6">
        <f>IF(OR(A106&amp;""="",NOT(ISNUMBER(D106))),"",IF(D106&lt;'الإعدادات'!$B$4,"منتهي",IF(D106-'الإعدادات'!$B$4&lt;='الإعدادات'!$B$5,"ينتهي قريبًا","")))</f>
        <v/>
      </c>
      <c r="M106" s="6">
        <f>IF(OR(A106&amp;""="",NOT(ISNUMBER(E106))),"",IF(E106&lt;'الإعدادات'!$B$4,"منتهي",IF(E106-'الإعدادات'!$B$4&lt;='الإعدادات'!$B$5,"ينتهي قريبًا","")))</f>
        <v/>
      </c>
      <c r="N106" s="17">
        <f>IF(A106&amp;""="","",IF(N(G106)=0,"",ROUND(H106/G106,2)))</f>
        <v/>
      </c>
    </row>
    <row r="107">
      <c r="A107" s="5" t="n"/>
      <c r="B107" s="5" t="n"/>
      <c r="C107" s="5" t="n"/>
      <c r="D107" s="13" t="n"/>
      <c r="E107" s="13" t="n"/>
      <c r="F107" s="16">
        <f>IF(A107&amp;""="","",COUNTIFS('الحجوزات'!$B$6:$B$1005,A107&amp;""))</f>
        <v/>
      </c>
      <c r="G107" s="16">
        <f>IF(A107&amp;""="","",SUMIFS('الحجوزات'!$K$6:$K$1005,'الحجوزات'!$B$6:$B$1005,A107&amp;""))</f>
        <v/>
      </c>
      <c r="H107" s="17">
        <f>IF(A107&amp;""="","",SUMIFS('الحجوزات'!$L$6:$L$1005,'الحجوزات'!$B$6:$B$1005,A107&amp;""))</f>
        <v/>
      </c>
      <c r="I107" s="17">
        <f>IF(A107&amp;""="","",SUMIFS('الصيانة'!$D$6:$D$1005,'الصيانة'!$B$6:$B$1005,A107&amp;""))</f>
        <v/>
      </c>
      <c r="J107" s="17">
        <f>IF(A107&amp;""="","",ROUND(H107-I107,2))</f>
        <v/>
      </c>
      <c r="K107" s="6">
        <f>IF(A107&amp;""="","",IF(COUNTIFS('الصيانة'!$B$6:$B$1005,A107&amp;"",'الصيانة'!$E$6:$E$1005,"جارية")&gt;0,"في الصيانة",IF(COUNTIFS('الحجوزات'!$B$6:$B$1005,A107&amp;"",'الحجوزات'!$N$6:$N$1005,"جارٍ")+COUNTIFS('الحجوزات'!$B$6:$B$1005,A107&amp;"",'الحجوزات'!$N$6:$N$1005,"متأخر التسليم")&gt;0,"مؤجرة","متاحة")))</f>
        <v/>
      </c>
      <c r="L107" s="6">
        <f>IF(OR(A107&amp;""="",NOT(ISNUMBER(D107))),"",IF(D107&lt;'الإعدادات'!$B$4,"منتهي",IF(D107-'الإعدادات'!$B$4&lt;='الإعدادات'!$B$5,"ينتهي قريبًا","")))</f>
        <v/>
      </c>
      <c r="M107" s="6">
        <f>IF(OR(A107&amp;""="",NOT(ISNUMBER(E107))),"",IF(E107&lt;'الإعدادات'!$B$4,"منتهي",IF(E107-'الإعدادات'!$B$4&lt;='الإعدادات'!$B$5,"ينتهي قريبًا","")))</f>
        <v/>
      </c>
      <c r="N107" s="17">
        <f>IF(A107&amp;""="","",IF(N(G107)=0,"",ROUND(H107/G107,2)))</f>
        <v/>
      </c>
    </row>
    <row r="108">
      <c r="A108" s="5" t="n"/>
      <c r="B108" s="5" t="n"/>
      <c r="C108" s="5" t="n"/>
      <c r="D108" s="13" t="n"/>
      <c r="E108" s="13" t="n"/>
      <c r="F108" s="16">
        <f>IF(A108&amp;""="","",COUNTIFS('الحجوزات'!$B$6:$B$1005,A108&amp;""))</f>
        <v/>
      </c>
      <c r="G108" s="16">
        <f>IF(A108&amp;""="","",SUMIFS('الحجوزات'!$K$6:$K$1005,'الحجوزات'!$B$6:$B$1005,A108&amp;""))</f>
        <v/>
      </c>
      <c r="H108" s="17">
        <f>IF(A108&amp;""="","",SUMIFS('الحجوزات'!$L$6:$L$1005,'الحجوزات'!$B$6:$B$1005,A108&amp;""))</f>
        <v/>
      </c>
      <c r="I108" s="17">
        <f>IF(A108&amp;""="","",SUMIFS('الصيانة'!$D$6:$D$1005,'الصيانة'!$B$6:$B$1005,A108&amp;""))</f>
        <v/>
      </c>
      <c r="J108" s="17">
        <f>IF(A108&amp;""="","",ROUND(H108-I108,2))</f>
        <v/>
      </c>
      <c r="K108" s="6">
        <f>IF(A108&amp;""="","",IF(COUNTIFS('الصيانة'!$B$6:$B$1005,A108&amp;"",'الصيانة'!$E$6:$E$1005,"جارية")&gt;0,"في الصيانة",IF(COUNTIFS('الحجوزات'!$B$6:$B$1005,A108&amp;"",'الحجوزات'!$N$6:$N$1005,"جارٍ")+COUNTIFS('الحجوزات'!$B$6:$B$1005,A108&amp;"",'الحجوزات'!$N$6:$N$1005,"متأخر التسليم")&gt;0,"مؤجرة","متاحة")))</f>
        <v/>
      </c>
      <c r="L108" s="6">
        <f>IF(OR(A108&amp;""="",NOT(ISNUMBER(D108))),"",IF(D108&lt;'الإعدادات'!$B$4,"منتهي",IF(D108-'الإعدادات'!$B$4&lt;='الإعدادات'!$B$5,"ينتهي قريبًا","")))</f>
        <v/>
      </c>
      <c r="M108" s="6">
        <f>IF(OR(A108&amp;""="",NOT(ISNUMBER(E108))),"",IF(E108&lt;'الإعدادات'!$B$4,"منتهي",IF(E108-'الإعدادات'!$B$4&lt;='الإعدادات'!$B$5,"ينتهي قريبًا","")))</f>
        <v/>
      </c>
      <c r="N108" s="17">
        <f>IF(A108&amp;""="","",IF(N(G108)=0,"",ROUND(H108/G108,2)))</f>
        <v/>
      </c>
    </row>
    <row r="109">
      <c r="A109" s="5" t="n"/>
      <c r="B109" s="5" t="n"/>
      <c r="C109" s="5" t="n"/>
      <c r="D109" s="13" t="n"/>
      <c r="E109" s="13" t="n"/>
      <c r="F109" s="16">
        <f>IF(A109&amp;""="","",COUNTIFS('الحجوزات'!$B$6:$B$1005,A109&amp;""))</f>
        <v/>
      </c>
      <c r="G109" s="16">
        <f>IF(A109&amp;""="","",SUMIFS('الحجوزات'!$K$6:$K$1005,'الحجوزات'!$B$6:$B$1005,A109&amp;""))</f>
        <v/>
      </c>
      <c r="H109" s="17">
        <f>IF(A109&amp;""="","",SUMIFS('الحجوزات'!$L$6:$L$1005,'الحجوزات'!$B$6:$B$1005,A109&amp;""))</f>
        <v/>
      </c>
      <c r="I109" s="17">
        <f>IF(A109&amp;""="","",SUMIFS('الصيانة'!$D$6:$D$1005,'الصيانة'!$B$6:$B$1005,A109&amp;""))</f>
        <v/>
      </c>
      <c r="J109" s="17">
        <f>IF(A109&amp;""="","",ROUND(H109-I109,2))</f>
        <v/>
      </c>
      <c r="K109" s="6">
        <f>IF(A109&amp;""="","",IF(COUNTIFS('الصيانة'!$B$6:$B$1005,A109&amp;"",'الصيانة'!$E$6:$E$1005,"جارية")&gt;0,"في الصيانة",IF(COUNTIFS('الحجوزات'!$B$6:$B$1005,A109&amp;"",'الحجوزات'!$N$6:$N$1005,"جارٍ")+COUNTIFS('الحجوزات'!$B$6:$B$1005,A109&amp;"",'الحجوزات'!$N$6:$N$1005,"متأخر التسليم")&gt;0,"مؤجرة","متاحة")))</f>
        <v/>
      </c>
      <c r="L109" s="6">
        <f>IF(OR(A109&amp;""="",NOT(ISNUMBER(D109))),"",IF(D109&lt;'الإعدادات'!$B$4,"منتهي",IF(D109-'الإعدادات'!$B$4&lt;='الإعدادات'!$B$5,"ينتهي قريبًا","")))</f>
        <v/>
      </c>
      <c r="M109" s="6">
        <f>IF(OR(A109&amp;""="",NOT(ISNUMBER(E109))),"",IF(E109&lt;'الإعدادات'!$B$4,"منتهي",IF(E109-'الإعدادات'!$B$4&lt;='الإعدادات'!$B$5,"ينتهي قريبًا","")))</f>
        <v/>
      </c>
      <c r="N109" s="17">
        <f>IF(A109&amp;""="","",IF(N(G109)=0,"",ROUND(H109/G109,2)))</f>
        <v/>
      </c>
    </row>
    <row r="110">
      <c r="A110" s="5" t="n"/>
      <c r="B110" s="5" t="n"/>
      <c r="C110" s="5" t="n"/>
      <c r="D110" s="13" t="n"/>
      <c r="E110" s="13" t="n"/>
      <c r="F110" s="16">
        <f>IF(A110&amp;""="","",COUNTIFS('الحجوزات'!$B$6:$B$1005,A110&amp;""))</f>
        <v/>
      </c>
      <c r="G110" s="16">
        <f>IF(A110&amp;""="","",SUMIFS('الحجوزات'!$K$6:$K$1005,'الحجوزات'!$B$6:$B$1005,A110&amp;""))</f>
        <v/>
      </c>
      <c r="H110" s="17">
        <f>IF(A110&amp;""="","",SUMIFS('الحجوزات'!$L$6:$L$1005,'الحجوزات'!$B$6:$B$1005,A110&amp;""))</f>
        <v/>
      </c>
      <c r="I110" s="17">
        <f>IF(A110&amp;""="","",SUMIFS('الصيانة'!$D$6:$D$1005,'الصيانة'!$B$6:$B$1005,A110&amp;""))</f>
        <v/>
      </c>
      <c r="J110" s="17">
        <f>IF(A110&amp;""="","",ROUND(H110-I110,2))</f>
        <v/>
      </c>
      <c r="K110" s="6">
        <f>IF(A110&amp;""="","",IF(COUNTIFS('الصيانة'!$B$6:$B$1005,A110&amp;"",'الصيانة'!$E$6:$E$1005,"جارية")&gt;0,"في الصيانة",IF(COUNTIFS('الحجوزات'!$B$6:$B$1005,A110&amp;"",'الحجوزات'!$N$6:$N$1005,"جارٍ")+COUNTIFS('الحجوزات'!$B$6:$B$1005,A110&amp;"",'الحجوزات'!$N$6:$N$1005,"متأخر التسليم")&gt;0,"مؤجرة","متاحة")))</f>
        <v/>
      </c>
      <c r="L110" s="6">
        <f>IF(OR(A110&amp;""="",NOT(ISNUMBER(D110))),"",IF(D110&lt;'الإعدادات'!$B$4,"منتهي",IF(D110-'الإعدادات'!$B$4&lt;='الإعدادات'!$B$5,"ينتهي قريبًا","")))</f>
        <v/>
      </c>
      <c r="M110" s="6">
        <f>IF(OR(A110&amp;""="",NOT(ISNUMBER(E110))),"",IF(E110&lt;'الإعدادات'!$B$4,"منتهي",IF(E110-'الإعدادات'!$B$4&lt;='الإعدادات'!$B$5,"ينتهي قريبًا","")))</f>
        <v/>
      </c>
      <c r="N110" s="17">
        <f>IF(A110&amp;""="","",IF(N(G110)=0,"",ROUND(H110/G110,2)))</f>
        <v/>
      </c>
    </row>
    <row r="111">
      <c r="A111" s="5" t="n"/>
      <c r="B111" s="5" t="n"/>
      <c r="C111" s="5" t="n"/>
      <c r="D111" s="13" t="n"/>
      <c r="E111" s="13" t="n"/>
      <c r="F111" s="16">
        <f>IF(A111&amp;""="","",COUNTIFS('الحجوزات'!$B$6:$B$1005,A111&amp;""))</f>
        <v/>
      </c>
      <c r="G111" s="16">
        <f>IF(A111&amp;""="","",SUMIFS('الحجوزات'!$K$6:$K$1005,'الحجوزات'!$B$6:$B$1005,A111&amp;""))</f>
        <v/>
      </c>
      <c r="H111" s="17">
        <f>IF(A111&amp;""="","",SUMIFS('الحجوزات'!$L$6:$L$1005,'الحجوزات'!$B$6:$B$1005,A111&amp;""))</f>
        <v/>
      </c>
      <c r="I111" s="17">
        <f>IF(A111&amp;""="","",SUMIFS('الصيانة'!$D$6:$D$1005,'الصيانة'!$B$6:$B$1005,A111&amp;""))</f>
        <v/>
      </c>
      <c r="J111" s="17">
        <f>IF(A111&amp;""="","",ROUND(H111-I111,2))</f>
        <v/>
      </c>
      <c r="K111" s="6">
        <f>IF(A111&amp;""="","",IF(COUNTIFS('الصيانة'!$B$6:$B$1005,A111&amp;"",'الصيانة'!$E$6:$E$1005,"جارية")&gt;0,"في الصيانة",IF(COUNTIFS('الحجوزات'!$B$6:$B$1005,A111&amp;"",'الحجوزات'!$N$6:$N$1005,"جارٍ")+COUNTIFS('الحجوزات'!$B$6:$B$1005,A111&amp;"",'الحجوزات'!$N$6:$N$1005,"متأخر التسليم")&gt;0,"مؤجرة","متاحة")))</f>
        <v/>
      </c>
      <c r="L111" s="6">
        <f>IF(OR(A111&amp;""="",NOT(ISNUMBER(D111))),"",IF(D111&lt;'الإعدادات'!$B$4,"منتهي",IF(D111-'الإعدادات'!$B$4&lt;='الإعدادات'!$B$5,"ينتهي قريبًا","")))</f>
        <v/>
      </c>
      <c r="M111" s="6">
        <f>IF(OR(A111&amp;""="",NOT(ISNUMBER(E111))),"",IF(E111&lt;'الإعدادات'!$B$4,"منتهي",IF(E111-'الإعدادات'!$B$4&lt;='الإعدادات'!$B$5,"ينتهي قريبًا","")))</f>
        <v/>
      </c>
      <c r="N111" s="17">
        <f>IF(A111&amp;""="","",IF(N(G111)=0,"",ROUND(H111/G111,2)))</f>
        <v/>
      </c>
    </row>
    <row r="112">
      <c r="A112" s="5" t="n"/>
      <c r="B112" s="5" t="n"/>
      <c r="C112" s="5" t="n"/>
      <c r="D112" s="13" t="n"/>
      <c r="E112" s="13" t="n"/>
      <c r="F112" s="16">
        <f>IF(A112&amp;""="","",COUNTIFS('الحجوزات'!$B$6:$B$1005,A112&amp;""))</f>
        <v/>
      </c>
      <c r="G112" s="16">
        <f>IF(A112&amp;""="","",SUMIFS('الحجوزات'!$K$6:$K$1005,'الحجوزات'!$B$6:$B$1005,A112&amp;""))</f>
        <v/>
      </c>
      <c r="H112" s="17">
        <f>IF(A112&amp;""="","",SUMIFS('الحجوزات'!$L$6:$L$1005,'الحجوزات'!$B$6:$B$1005,A112&amp;""))</f>
        <v/>
      </c>
      <c r="I112" s="17">
        <f>IF(A112&amp;""="","",SUMIFS('الصيانة'!$D$6:$D$1005,'الصيانة'!$B$6:$B$1005,A112&amp;""))</f>
        <v/>
      </c>
      <c r="J112" s="17">
        <f>IF(A112&amp;""="","",ROUND(H112-I112,2))</f>
        <v/>
      </c>
      <c r="K112" s="6">
        <f>IF(A112&amp;""="","",IF(COUNTIFS('الصيانة'!$B$6:$B$1005,A112&amp;"",'الصيانة'!$E$6:$E$1005,"جارية")&gt;0,"في الصيانة",IF(COUNTIFS('الحجوزات'!$B$6:$B$1005,A112&amp;"",'الحجوزات'!$N$6:$N$1005,"جارٍ")+COUNTIFS('الحجوزات'!$B$6:$B$1005,A112&amp;"",'الحجوزات'!$N$6:$N$1005,"متأخر التسليم")&gt;0,"مؤجرة","متاحة")))</f>
        <v/>
      </c>
      <c r="L112" s="6">
        <f>IF(OR(A112&amp;""="",NOT(ISNUMBER(D112))),"",IF(D112&lt;'الإعدادات'!$B$4,"منتهي",IF(D112-'الإعدادات'!$B$4&lt;='الإعدادات'!$B$5,"ينتهي قريبًا","")))</f>
        <v/>
      </c>
      <c r="M112" s="6">
        <f>IF(OR(A112&amp;""="",NOT(ISNUMBER(E112))),"",IF(E112&lt;'الإعدادات'!$B$4,"منتهي",IF(E112-'الإعدادات'!$B$4&lt;='الإعدادات'!$B$5,"ينتهي قريبًا","")))</f>
        <v/>
      </c>
      <c r="N112" s="17">
        <f>IF(A112&amp;""="","",IF(N(G112)=0,"",ROUND(H112/G112,2)))</f>
        <v/>
      </c>
    </row>
    <row r="113">
      <c r="A113" s="5" t="n"/>
      <c r="B113" s="5" t="n"/>
      <c r="C113" s="5" t="n"/>
      <c r="D113" s="13" t="n"/>
      <c r="E113" s="13" t="n"/>
      <c r="F113" s="16">
        <f>IF(A113&amp;""="","",COUNTIFS('الحجوزات'!$B$6:$B$1005,A113&amp;""))</f>
        <v/>
      </c>
      <c r="G113" s="16">
        <f>IF(A113&amp;""="","",SUMIFS('الحجوزات'!$K$6:$K$1005,'الحجوزات'!$B$6:$B$1005,A113&amp;""))</f>
        <v/>
      </c>
      <c r="H113" s="17">
        <f>IF(A113&amp;""="","",SUMIFS('الحجوزات'!$L$6:$L$1005,'الحجوزات'!$B$6:$B$1005,A113&amp;""))</f>
        <v/>
      </c>
      <c r="I113" s="17">
        <f>IF(A113&amp;""="","",SUMIFS('الصيانة'!$D$6:$D$1005,'الصيانة'!$B$6:$B$1005,A113&amp;""))</f>
        <v/>
      </c>
      <c r="J113" s="17">
        <f>IF(A113&amp;""="","",ROUND(H113-I113,2))</f>
        <v/>
      </c>
      <c r="K113" s="6">
        <f>IF(A113&amp;""="","",IF(COUNTIFS('الصيانة'!$B$6:$B$1005,A113&amp;"",'الصيانة'!$E$6:$E$1005,"جارية")&gt;0,"في الصيانة",IF(COUNTIFS('الحجوزات'!$B$6:$B$1005,A113&amp;"",'الحجوزات'!$N$6:$N$1005,"جارٍ")+COUNTIFS('الحجوزات'!$B$6:$B$1005,A113&amp;"",'الحجوزات'!$N$6:$N$1005,"متأخر التسليم")&gt;0,"مؤجرة","متاحة")))</f>
        <v/>
      </c>
      <c r="L113" s="6">
        <f>IF(OR(A113&amp;""="",NOT(ISNUMBER(D113))),"",IF(D113&lt;'الإعدادات'!$B$4,"منتهي",IF(D113-'الإعدادات'!$B$4&lt;='الإعدادات'!$B$5,"ينتهي قريبًا","")))</f>
        <v/>
      </c>
      <c r="M113" s="6">
        <f>IF(OR(A113&amp;""="",NOT(ISNUMBER(E113))),"",IF(E113&lt;'الإعدادات'!$B$4,"منتهي",IF(E113-'الإعدادات'!$B$4&lt;='الإعدادات'!$B$5,"ينتهي قريبًا","")))</f>
        <v/>
      </c>
      <c r="N113" s="17">
        <f>IF(A113&amp;""="","",IF(N(G113)=0,"",ROUND(H113/G113,2)))</f>
        <v/>
      </c>
    </row>
    <row r="114">
      <c r="A114" s="5" t="n"/>
      <c r="B114" s="5" t="n"/>
      <c r="C114" s="5" t="n"/>
      <c r="D114" s="13" t="n"/>
      <c r="E114" s="13" t="n"/>
      <c r="F114" s="16">
        <f>IF(A114&amp;""="","",COUNTIFS('الحجوزات'!$B$6:$B$1005,A114&amp;""))</f>
        <v/>
      </c>
      <c r="G114" s="16">
        <f>IF(A114&amp;""="","",SUMIFS('الحجوزات'!$K$6:$K$1005,'الحجوزات'!$B$6:$B$1005,A114&amp;""))</f>
        <v/>
      </c>
      <c r="H114" s="17">
        <f>IF(A114&amp;""="","",SUMIFS('الحجوزات'!$L$6:$L$1005,'الحجوزات'!$B$6:$B$1005,A114&amp;""))</f>
        <v/>
      </c>
      <c r="I114" s="17">
        <f>IF(A114&amp;""="","",SUMIFS('الصيانة'!$D$6:$D$1005,'الصيانة'!$B$6:$B$1005,A114&amp;""))</f>
        <v/>
      </c>
      <c r="J114" s="17">
        <f>IF(A114&amp;""="","",ROUND(H114-I114,2))</f>
        <v/>
      </c>
      <c r="K114" s="6">
        <f>IF(A114&amp;""="","",IF(COUNTIFS('الصيانة'!$B$6:$B$1005,A114&amp;"",'الصيانة'!$E$6:$E$1005,"جارية")&gt;0,"في الصيانة",IF(COUNTIFS('الحجوزات'!$B$6:$B$1005,A114&amp;"",'الحجوزات'!$N$6:$N$1005,"جارٍ")+COUNTIFS('الحجوزات'!$B$6:$B$1005,A114&amp;"",'الحجوزات'!$N$6:$N$1005,"متأخر التسليم")&gt;0,"مؤجرة","متاحة")))</f>
        <v/>
      </c>
      <c r="L114" s="6">
        <f>IF(OR(A114&amp;""="",NOT(ISNUMBER(D114))),"",IF(D114&lt;'الإعدادات'!$B$4,"منتهي",IF(D114-'الإعدادات'!$B$4&lt;='الإعدادات'!$B$5,"ينتهي قريبًا","")))</f>
        <v/>
      </c>
      <c r="M114" s="6">
        <f>IF(OR(A114&amp;""="",NOT(ISNUMBER(E114))),"",IF(E114&lt;'الإعدادات'!$B$4,"منتهي",IF(E114-'الإعدادات'!$B$4&lt;='الإعدادات'!$B$5,"ينتهي قريبًا","")))</f>
        <v/>
      </c>
      <c r="N114" s="17">
        <f>IF(A114&amp;""="","",IF(N(G114)=0,"",ROUND(H114/G114,2)))</f>
        <v/>
      </c>
    </row>
    <row r="115">
      <c r="A115" s="5" t="n"/>
      <c r="B115" s="5" t="n"/>
      <c r="C115" s="5" t="n"/>
      <c r="D115" s="13" t="n"/>
      <c r="E115" s="13" t="n"/>
      <c r="F115" s="16">
        <f>IF(A115&amp;""="","",COUNTIFS('الحجوزات'!$B$6:$B$1005,A115&amp;""))</f>
        <v/>
      </c>
      <c r="G115" s="16">
        <f>IF(A115&amp;""="","",SUMIFS('الحجوزات'!$K$6:$K$1005,'الحجوزات'!$B$6:$B$1005,A115&amp;""))</f>
        <v/>
      </c>
      <c r="H115" s="17">
        <f>IF(A115&amp;""="","",SUMIFS('الحجوزات'!$L$6:$L$1005,'الحجوزات'!$B$6:$B$1005,A115&amp;""))</f>
        <v/>
      </c>
      <c r="I115" s="17">
        <f>IF(A115&amp;""="","",SUMIFS('الصيانة'!$D$6:$D$1005,'الصيانة'!$B$6:$B$1005,A115&amp;""))</f>
        <v/>
      </c>
      <c r="J115" s="17">
        <f>IF(A115&amp;""="","",ROUND(H115-I115,2))</f>
        <v/>
      </c>
      <c r="K115" s="6">
        <f>IF(A115&amp;""="","",IF(COUNTIFS('الصيانة'!$B$6:$B$1005,A115&amp;"",'الصيانة'!$E$6:$E$1005,"جارية")&gt;0,"في الصيانة",IF(COUNTIFS('الحجوزات'!$B$6:$B$1005,A115&amp;"",'الحجوزات'!$N$6:$N$1005,"جارٍ")+COUNTIFS('الحجوزات'!$B$6:$B$1005,A115&amp;"",'الحجوزات'!$N$6:$N$1005,"متأخر التسليم")&gt;0,"مؤجرة","متاحة")))</f>
        <v/>
      </c>
      <c r="L115" s="6">
        <f>IF(OR(A115&amp;""="",NOT(ISNUMBER(D115))),"",IF(D115&lt;'الإعدادات'!$B$4,"منتهي",IF(D115-'الإعدادات'!$B$4&lt;='الإعدادات'!$B$5,"ينتهي قريبًا","")))</f>
        <v/>
      </c>
      <c r="M115" s="6">
        <f>IF(OR(A115&amp;""="",NOT(ISNUMBER(E115))),"",IF(E115&lt;'الإعدادات'!$B$4,"منتهي",IF(E115-'الإعدادات'!$B$4&lt;='الإعدادات'!$B$5,"ينتهي قريبًا","")))</f>
        <v/>
      </c>
      <c r="N115" s="17">
        <f>IF(A115&amp;""="","",IF(N(G115)=0,"",ROUND(H115/G115,2)))</f>
        <v/>
      </c>
    </row>
    <row r="116">
      <c r="A116" s="5" t="n"/>
      <c r="B116" s="5" t="n"/>
      <c r="C116" s="5" t="n"/>
      <c r="D116" s="13" t="n"/>
      <c r="E116" s="13" t="n"/>
      <c r="F116" s="16">
        <f>IF(A116&amp;""="","",COUNTIFS('الحجوزات'!$B$6:$B$1005,A116&amp;""))</f>
        <v/>
      </c>
      <c r="G116" s="16">
        <f>IF(A116&amp;""="","",SUMIFS('الحجوزات'!$K$6:$K$1005,'الحجوزات'!$B$6:$B$1005,A116&amp;""))</f>
        <v/>
      </c>
      <c r="H116" s="17">
        <f>IF(A116&amp;""="","",SUMIFS('الحجوزات'!$L$6:$L$1005,'الحجوزات'!$B$6:$B$1005,A116&amp;""))</f>
        <v/>
      </c>
      <c r="I116" s="17">
        <f>IF(A116&amp;""="","",SUMIFS('الصيانة'!$D$6:$D$1005,'الصيانة'!$B$6:$B$1005,A116&amp;""))</f>
        <v/>
      </c>
      <c r="J116" s="17">
        <f>IF(A116&amp;""="","",ROUND(H116-I116,2))</f>
        <v/>
      </c>
      <c r="K116" s="6">
        <f>IF(A116&amp;""="","",IF(COUNTIFS('الصيانة'!$B$6:$B$1005,A116&amp;"",'الصيانة'!$E$6:$E$1005,"جارية")&gt;0,"في الصيانة",IF(COUNTIFS('الحجوزات'!$B$6:$B$1005,A116&amp;"",'الحجوزات'!$N$6:$N$1005,"جارٍ")+COUNTIFS('الحجوزات'!$B$6:$B$1005,A116&amp;"",'الحجوزات'!$N$6:$N$1005,"متأخر التسليم")&gt;0,"مؤجرة","متاحة")))</f>
        <v/>
      </c>
      <c r="L116" s="6">
        <f>IF(OR(A116&amp;""="",NOT(ISNUMBER(D116))),"",IF(D116&lt;'الإعدادات'!$B$4,"منتهي",IF(D116-'الإعدادات'!$B$4&lt;='الإعدادات'!$B$5,"ينتهي قريبًا","")))</f>
        <v/>
      </c>
      <c r="M116" s="6">
        <f>IF(OR(A116&amp;""="",NOT(ISNUMBER(E116))),"",IF(E116&lt;'الإعدادات'!$B$4,"منتهي",IF(E116-'الإعدادات'!$B$4&lt;='الإعدادات'!$B$5,"ينتهي قريبًا","")))</f>
        <v/>
      </c>
      <c r="N116" s="17">
        <f>IF(A116&amp;""="","",IF(N(G116)=0,"",ROUND(H116/G116,2)))</f>
        <v/>
      </c>
    </row>
    <row r="117">
      <c r="A117" s="5" t="n"/>
      <c r="B117" s="5" t="n"/>
      <c r="C117" s="5" t="n"/>
      <c r="D117" s="13" t="n"/>
      <c r="E117" s="13" t="n"/>
      <c r="F117" s="16">
        <f>IF(A117&amp;""="","",COUNTIFS('الحجوزات'!$B$6:$B$1005,A117&amp;""))</f>
        <v/>
      </c>
      <c r="G117" s="16">
        <f>IF(A117&amp;""="","",SUMIFS('الحجوزات'!$K$6:$K$1005,'الحجوزات'!$B$6:$B$1005,A117&amp;""))</f>
        <v/>
      </c>
      <c r="H117" s="17">
        <f>IF(A117&amp;""="","",SUMIFS('الحجوزات'!$L$6:$L$1005,'الحجوزات'!$B$6:$B$1005,A117&amp;""))</f>
        <v/>
      </c>
      <c r="I117" s="17">
        <f>IF(A117&amp;""="","",SUMIFS('الصيانة'!$D$6:$D$1005,'الصيانة'!$B$6:$B$1005,A117&amp;""))</f>
        <v/>
      </c>
      <c r="J117" s="17">
        <f>IF(A117&amp;""="","",ROUND(H117-I117,2))</f>
        <v/>
      </c>
      <c r="K117" s="6">
        <f>IF(A117&amp;""="","",IF(COUNTIFS('الصيانة'!$B$6:$B$1005,A117&amp;"",'الصيانة'!$E$6:$E$1005,"جارية")&gt;0,"في الصيانة",IF(COUNTIFS('الحجوزات'!$B$6:$B$1005,A117&amp;"",'الحجوزات'!$N$6:$N$1005,"جارٍ")+COUNTIFS('الحجوزات'!$B$6:$B$1005,A117&amp;"",'الحجوزات'!$N$6:$N$1005,"متأخر التسليم")&gt;0,"مؤجرة","متاحة")))</f>
        <v/>
      </c>
      <c r="L117" s="6">
        <f>IF(OR(A117&amp;""="",NOT(ISNUMBER(D117))),"",IF(D117&lt;'الإعدادات'!$B$4,"منتهي",IF(D117-'الإعدادات'!$B$4&lt;='الإعدادات'!$B$5,"ينتهي قريبًا","")))</f>
        <v/>
      </c>
      <c r="M117" s="6">
        <f>IF(OR(A117&amp;""="",NOT(ISNUMBER(E117))),"",IF(E117&lt;'الإعدادات'!$B$4,"منتهي",IF(E117-'الإعدادات'!$B$4&lt;='الإعدادات'!$B$5,"ينتهي قريبًا","")))</f>
        <v/>
      </c>
      <c r="N117" s="17">
        <f>IF(A117&amp;""="","",IF(N(G117)=0,"",ROUND(H117/G117,2)))</f>
        <v/>
      </c>
    </row>
    <row r="118">
      <c r="A118" s="5" t="n"/>
      <c r="B118" s="5" t="n"/>
      <c r="C118" s="5" t="n"/>
      <c r="D118" s="13" t="n"/>
      <c r="E118" s="13" t="n"/>
      <c r="F118" s="16">
        <f>IF(A118&amp;""="","",COUNTIFS('الحجوزات'!$B$6:$B$1005,A118&amp;""))</f>
        <v/>
      </c>
      <c r="G118" s="16">
        <f>IF(A118&amp;""="","",SUMIFS('الحجوزات'!$K$6:$K$1005,'الحجوزات'!$B$6:$B$1005,A118&amp;""))</f>
        <v/>
      </c>
      <c r="H118" s="17">
        <f>IF(A118&amp;""="","",SUMIFS('الحجوزات'!$L$6:$L$1005,'الحجوزات'!$B$6:$B$1005,A118&amp;""))</f>
        <v/>
      </c>
      <c r="I118" s="17">
        <f>IF(A118&amp;""="","",SUMIFS('الصيانة'!$D$6:$D$1005,'الصيانة'!$B$6:$B$1005,A118&amp;""))</f>
        <v/>
      </c>
      <c r="J118" s="17">
        <f>IF(A118&amp;""="","",ROUND(H118-I118,2))</f>
        <v/>
      </c>
      <c r="K118" s="6">
        <f>IF(A118&amp;""="","",IF(COUNTIFS('الصيانة'!$B$6:$B$1005,A118&amp;"",'الصيانة'!$E$6:$E$1005,"جارية")&gt;0,"في الصيانة",IF(COUNTIFS('الحجوزات'!$B$6:$B$1005,A118&amp;"",'الحجوزات'!$N$6:$N$1005,"جارٍ")+COUNTIFS('الحجوزات'!$B$6:$B$1005,A118&amp;"",'الحجوزات'!$N$6:$N$1005,"متأخر التسليم")&gt;0,"مؤجرة","متاحة")))</f>
        <v/>
      </c>
      <c r="L118" s="6">
        <f>IF(OR(A118&amp;""="",NOT(ISNUMBER(D118))),"",IF(D118&lt;'الإعدادات'!$B$4,"منتهي",IF(D118-'الإعدادات'!$B$4&lt;='الإعدادات'!$B$5,"ينتهي قريبًا","")))</f>
        <v/>
      </c>
      <c r="M118" s="6">
        <f>IF(OR(A118&amp;""="",NOT(ISNUMBER(E118))),"",IF(E118&lt;'الإعدادات'!$B$4,"منتهي",IF(E118-'الإعدادات'!$B$4&lt;='الإعدادات'!$B$5,"ينتهي قريبًا","")))</f>
        <v/>
      </c>
      <c r="N118" s="17">
        <f>IF(A118&amp;""="","",IF(N(G118)=0,"",ROUND(H118/G118,2)))</f>
        <v/>
      </c>
    </row>
    <row r="119">
      <c r="A119" s="5" t="n"/>
      <c r="B119" s="5" t="n"/>
      <c r="C119" s="5" t="n"/>
      <c r="D119" s="13" t="n"/>
      <c r="E119" s="13" t="n"/>
      <c r="F119" s="16">
        <f>IF(A119&amp;""="","",COUNTIFS('الحجوزات'!$B$6:$B$1005,A119&amp;""))</f>
        <v/>
      </c>
      <c r="G119" s="16">
        <f>IF(A119&amp;""="","",SUMIFS('الحجوزات'!$K$6:$K$1005,'الحجوزات'!$B$6:$B$1005,A119&amp;""))</f>
        <v/>
      </c>
      <c r="H119" s="17">
        <f>IF(A119&amp;""="","",SUMIFS('الحجوزات'!$L$6:$L$1005,'الحجوزات'!$B$6:$B$1005,A119&amp;""))</f>
        <v/>
      </c>
      <c r="I119" s="17">
        <f>IF(A119&amp;""="","",SUMIFS('الصيانة'!$D$6:$D$1005,'الصيانة'!$B$6:$B$1005,A119&amp;""))</f>
        <v/>
      </c>
      <c r="J119" s="17">
        <f>IF(A119&amp;""="","",ROUND(H119-I119,2))</f>
        <v/>
      </c>
      <c r="K119" s="6">
        <f>IF(A119&amp;""="","",IF(COUNTIFS('الصيانة'!$B$6:$B$1005,A119&amp;"",'الصيانة'!$E$6:$E$1005,"جارية")&gt;0,"في الصيانة",IF(COUNTIFS('الحجوزات'!$B$6:$B$1005,A119&amp;"",'الحجوزات'!$N$6:$N$1005,"جارٍ")+COUNTIFS('الحجوزات'!$B$6:$B$1005,A119&amp;"",'الحجوزات'!$N$6:$N$1005,"متأخر التسليم")&gt;0,"مؤجرة","متاحة")))</f>
        <v/>
      </c>
      <c r="L119" s="6">
        <f>IF(OR(A119&amp;""="",NOT(ISNUMBER(D119))),"",IF(D119&lt;'الإعدادات'!$B$4,"منتهي",IF(D119-'الإعدادات'!$B$4&lt;='الإعدادات'!$B$5,"ينتهي قريبًا","")))</f>
        <v/>
      </c>
      <c r="M119" s="6">
        <f>IF(OR(A119&amp;""="",NOT(ISNUMBER(E119))),"",IF(E119&lt;'الإعدادات'!$B$4,"منتهي",IF(E119-'الإعدادات'!$B$4&lt;='الإعدادات'!$B$5,"ينتهي قريبًا","")))</f>
        <v/>
      </c>
      <c r="N119" s="17">
        <f>IF(A119&amp;""="","",IF(N(G119)=0,"",ROUND(H119/G119,2)))</f>
        <v/>
      </c>
    </row>
    <row r="120">
      <c r="A120" s="5" t="n"/>
      <c r="B120" s="5" t="n"/>
      <c r="C120" s="5" t="n"/>
      <c r="D120" s="13" t="n"/>
      <c r="E120" s="13" t="n"/>
      <c r="F120" s="16">
        <f>IF(A120&amp;""="","",COUNTIFS('الحجوزات'!$B$6:$B$1005,A120&amp;""))</f>
        <v/>
      </c>
      <c r="G120" s="16">
        <f>IF(A120&amp;""="","",SUMIFS('الحجوزات'!$K$6:$K$1005,'الحجوزات'!$B$6:$B$1005,A120&amp;""))</f>
        <v/>
      </c>
      <c r="H120" s="17">
        <f>IF(A120&amp;""="","",SUMIFS('الحجوزات'!$L$6:$L$1005,'الحجوزات'!$B$6:$B$1005,A120&amp;""))</f>
        <v/>
      </c>
      <c r="I120" s="17">
        <f>IF(A120&amp;""="","",SUMIFS('الصيانة'!$D$6:$D$1005,'الصيانة'!$B$6:$B$1005,A120&amp;""))</f>
        <v/>
      </c>
      <c r="J120" s="17">
        <f>IF(A120&amp;""="","",ROUND(H120-I120,2))</f>
        <v/>
      </c>
      <c r="K120" s="6">
        <f>IF(A120&amp;""="","",IF(COUNTIFS('الصيانة'!$B$6:$B$1005,A120&amp;"",'الصيانة'!$E$6:$E$1005,"جارية")&gt;0,"في الصيانة",IF(COUNTIFS('الحجوزات'!$B$6:$B$1005,A120&amp;"",'الحجوزات'!$N$6:$N$1005,"جارٍ")+COUNTIFS('الحجوزات'!$B$6:$B$1005,A120&amp;"",'الحجوزات'!$N$6:$N$1005,"متأخر التسليم")&gt;0,"مؤجرة","متاحة")))</f>
        <v/>
      </c>
      <c r="L120" s="6">
        <f>IF(OR(A120&amp;""="",NOT(ISNUMBER(D120))),"",IF(D120&lt;'الإعدادات'!$B$4,"منتهي",IF(D120-'الإعدادات'!$B$4&lt;='الإعدادات'!$B$5,"ينتهي قريبًا","")))</f>
        <v/>
      </c>
      <c r="M120" s="6">
        <f>IF(OR(A120&amp;""="",NOT(ISNUMBER(E120))),"",IF(E120&lt;'الإعدادات'!$B$4,"منتهي",IF(E120-'الإعدادات'!$B$4&lt;='الإعدادات'!$B$5,"ينتهي قريبًا","")))</f>
        <v/>
      </c>
      <c r="N120" s="17">
        <f>IF(A120&amp;""="","",IF(N(G120)=0,"",ROUND(H120/G120,2)))</f>
        <v/>
      </c>
    </row>
    <row r="121">
      <c r="A121" s="5" t="n"/>
      <c r="B121" s="5" t="n"/>
      <c r="C121" s="5" t="n"/>
      <c r="D121" s="13" t="n"/>
      <c r="E121" s="13" t="n"/>
      <c r="F121" s="16">
        <f>IF(A121&amp;""="","",COUNTIFS('الحجوزات'!$B$6:$B$1005,A121&amp;""))</f>
        <v/>
      </c>
      <c r="G121" s="16">
        <f>IF(A121&amp;""="","",SUMIFS('الحجوزات'!$K$6:$K$1005,'الحجوزات'!$B$6:$B$1005,A121&amp;""))</f>
        <v/>
      </c>
      <c r="H121" s="17">
        <f>IF(A121&amp;""="","",SUMIFS('الحجوزات'!$L$6:$L$1005,'الحجوزات'!$B$6:$B$1005,A121&amp;""))</f>
        <v/>
      </c>
      <c r="I121" s="17">
        <f>IF(A121&amp;""="","",SUMIFS('الصيانة'!$D$6:$D$1005,'الصيانة'!$B$6:$B$1005,A121&amp;""))</f>
        <v/>
      </c>
      <c r="J121" s="17">
        <f>IF(A121&amp;""="","",ROUND(H121-I121,2))</f>
        <v/>
      </c>
      <c r="K121" s="6">
        <f>IF(A121&amp;""="","",IF(COUNTIFS('الصيانة'!$B$6:$B$1005,A121&amp;"",'الصيانة'!$E$6:$E$1005,"جارية")&gt;0,"في الصيانة",IF(COUNTIFS('الحجوزات'!$B$6:$B$1005,A121&amp;"",'الحجوزات'!$N$6:$N$1005,"جارٍ")+COUNTIFS('الحجوزات'!$B$6:$B$1005,A121&amp;"",'الحجوزات'!$N$6:$N$1005,"متأخر التسليم")&gt;0,"مؤجرة","متاحة")))</f>
        <v/>
      </c>
      <c r="L121" s="6">
        <f>IF(OR(A121&amp;""="",NOT(ISNUMBER(D121))),"",IF(D121&lt;'الإعدادات'!$B$4,"منتهي",IF(D121-'الإعدادات'!$B$4&lt;='الإعدادات'!$B$5,"ينتهي قريبًا","")))</f>
        <v/>
      </c>
      <c r="M121" s="6">
        <f>IF(OR(A121&amp;""="",NOT(ISNUMBER(E121))),"",IF(E121&lt;'الإعدادات'!$B$4,"منتهي",IF(E121-'الإعدادات'!$B$4&lt;='الإعدادات'!$B$5,"ينتهي قريبًا","")))</f>
        <v/>
      </c>
      <c r="N121" s="17">
        <f>IF(A121&amp;""="","",IF(N(G121)=0,"",ROUND(H121/G121,2)))</f>
        <v/>
      </c>
    </row>
    <row r="122">
      <c r="A122" s="5" t="n"/>
      <c r="B122" s="5" t="n"/>
      <c r="C122" s="5" t="n"/>
      <c r="D122" s="13" t="n"/>
      <c r="E122" s="13" t="n"/>
      <c r="F122" s="16">
        <f>IF(A122&amp;""="","",COUNTIFS('الحجوزات'!$B$6:$B$1005,A122&amp;""))</f>
        <v/>
      </c>
      <c r="G122" s="16">
        <f>IF(A122&amp;""="","",SUMIFS('الحجوزات'!$K$6:$K$1005,'الحجوزات'!$B$6:$B$1005,A122&amp;""))</f>
        <v/>
      </c>
      <c r="H122" s="17">
        <f>IF(A122&amp;""="","",SUMIFS('الحجوزات'!$L$6:$L$1005,'الحجوزات'!$B$6:$B$1005,A122&amp;""))</f>
        <v/>
      </c>
      <c r="I122" s="17">
        <f>IF(A122&amp;""="","",SUMIFS('الصيانة'!$D$6:$D$1005,'الصيانة'!$B$6:$B$1005,A122&amp;""))</f>
        <v/>
      </c>
      <c r="J122" s="17">
        <f>IF(A122&amp;""="","",ROUND(H122-I122,2))</f>
        <v/>
      </c>
      <c r="K122" s="6">
        <f>IF(A122&amp;""="","",IF(COUNTIFS('الصيانة'!$B$6:$B$1005,A122&amp;"",'الصيانة'!$E$6:$E$1005,"جارية")&gt;0,"في الصيانة",IF(COUNTIFS('الحجوزات'!$B$6:$B$1005,A122&amp;"",'الحجوزات'!$N$6:$N$1005,"جارٍ")+COUNTIFS('الحجوزات'!$B$6:$B$1005,A122&amp;"",'الحجوزات'!$N$6:$N$1005,"متأخر التسليم")&gt;0,"مؤجرة","متاحة")))</f>
        <v/>
      </c>
      <c r="L122" s="6">
        <f>IF(OR(A122&amp;""="",NOT(ISNUMBER(D122))),"",IF(D122&lt;'الإعدادات'!$B$4,"منتهي",IF(D122-'الإعدادات'!$B$4&lt;='الإعدادات'!$B$5,"ينتهي قريبًا","")))</f>
        <v/>
      </c>
      <c r="M122" s="6">
        <f>IF(OR(A122&amp;""="",NOT(ISNUMBER(E122))),"",IF(E122&lt;'الإعدادات'!$B$4,"منتهي",IF(E122-'الإعدادات'!$B$4&lt;='الإعدادات'!$B$5,"ينتهي قريبًا","")))</f>
        <v/>
      </c>
      <c r="N122" s="17">
        <f>IF(A122&amp;""="","",IF(N(G122)=0,"",ROUND(H122/G122,2)))</f>
        <v/>
      </c>
    </row>
    <row r="123">
      <c r="A123" s="5" t="n"/>
      <c r="B123" s="5" t="n"/>
      <c r="C123" s="5" t="n"/>
      <c r="D123" s="13" t="n"/>
      <c r="E123" s="13" t="n"/>
      <c r="F123" s="16">
        <f>IF(A123&amp;""="","",COUNTIFS('الحجوزات'!$B$6:$B$1005,A123&amp;""))</f>
        <v/>
      </c>
      <c r="G123" s="16">
        <f>IF(A123&amp;""="","",SUMIFS('الحجوزات'!$K$6:$K$1005,'الحجوزات'!$B$6:$B$1005,A123&amp;""))</f>
        <v/>
      </c>
      <c r="H123" s="17">
        <f>IF(A123&amp;""="","",SUMIFS('الحجوزات'!$L$6:$L$1005,'الحجوزات'!$B$6:$B$1005,A123&amp;""))</f>
        <v/>
      </c>
      <c r="I123" s="17">
        <f>IF(A123&amp;""="","",SUMIFS('الصيانة'!$D$6:$D$1005,'الصيانة'!$B$6:$B$1005,A123&amp;""))</f>
        <v/>
      </c>
      <c r="J123" s="17">
        <f>IF(A123&amp;""="","",ROUND(H123-I123,2))</f>
        <v/>
      </c>
      <c r="K123" s="6">
        <f>IF(A123&amp;""="","",IF(COUNTIFS('الصيانة'!$B$6:$B$1005,A123&amp;"",'الصيانة'!$E$6:$E$1005,"جارية")&gt;0,"في الصيانة",IF(COUNTIFS('الحجوزات'!$B$6:$B$1005,A123&amp;"",'الحجوزات'!$N$6:$N$1005,"جارٍ")+COUNTIFS('الحجوزات'!$B$6:$B$1005,A123&amp;"",'الحجوزات'!$N$6:$N$1005,"متأخر التسليم")&gt;0,"مؤجرة","متاحة")))</f>
        <v/>
      </c>
      <c r="L123" s="6">
        <f>IF(OR(A123&amp;""="",NOT(ISNUMBER(D123))),"",IF(D123&lt;'الإعدادات'!$B$4,"منتهي",IF(D123-'الإعدادات'!$B$4&lt;='الإعدادات'!$B$5,"ينتهي قريبًا","")))</f>
        <v/>
      </c>
      <c r="M123" s="6">
        <f>IF(OR(A123&amp;""="",NOT(ISNUMBER(E123))),"",IF(E123&lt;'الإعدادات'!$B$4,"منتهي",IF(E123-'الإعدادات'!$B$4&lt;='الإعدادات'!$B$5,"ينتهي قريبًا","")))</f>
        <v/>
      </c>
      <c r="N123" s="17">
        <f>IF(A123&amp;""="","",IF(N(G123)=0,"",ROUND(H123/G123,2)))</f>
        <v/>
      </c>
    </row>
    <row r="124">
      <c r="A124" s="5" t="n"/>
      <c r="B124" s="5" t="n"/>
      <c r="C124" s="5" t="n"/>
      <c r="D124" s="13" t="n"/>
      <c r="E124" s="13" t="n"/>
      <c r="F124" s="16">
        <f>IF(A124&amp;""="","",COUNTIFS('الحجوزات'!$B$6:$B$1005,A124&amp;""))</f>
        <v/>
      </c>
      <c r="G124" s="16">
        <f>IF(A124&amp;""="","",SUMIFS('الحجوزات'!$K$6:$K$1005,'الحجوزات'!$B$6:$B$1005,A124&amp;""))</f>
        <v/>
      </c>
      <c r="H124" s="17">
        <f>IF(A124&amp;""="","",SUMIFS('الحجوزات'!$L$6:$L$1005,'الحجوزات'!$B$6:$B$1005,A124&amp;""))</f>
        <v/>
      </c>
      <c r="I124" s="17">
        <f>IF(A124&amp;""="","",SUMIFS('الصيانة'!$D$6:$D$1005,'الصيانة'!$B$6:$B$1005,A124&amp;""))</f>
        <v/>
      </c>
      <c r="J124" s="17">
        <f>IF(A124&amp;""="","",ROUND(H124-I124,2))</f>
        <v/>
      </c>
      <c r="K124" s="6">
        <f>IF(A124&amp;""="","",IF(COUNTIFS('الصيانة'!$B$6:$B$1005,A124&amp;"",'الصيانة'!$E$6:$E$1005,"جارية")&gt;0,"في الصيانة",IF(COUNTIFS('الحجوزات'!$B$6:$B$1005,A124&amp;"",'الحجوزات'!$N$6:$N$1005,"جارٍ")+COUNTIFS('الحجوزات'!$B$6:$B$1005,A124&amp;"",'الحجوزات'!$N$6:$N$1005,"متأخر التسليم")&gt;0,"مؤجرة","متاحة")))</f>
        <v/>
      </c>
      <c r="L124" s="6">
        <f>IF(OR(A124&amp;""="",NOT(ISNUMBER(D124))),"",IF(D124&lt;'الإعدادات'!$B$4,"منتهي",IF(D124-'الإعدادات'!$B$4&lt;='الإعدادات'!$B$5,"ينتهي قريبًا","")))</f>
        <v/>
      </c>
      <c r="M124" s="6">
        <f>IF(OR(A124&amp;""="",NOT(ISNUMBER(E124))),"",IF(E124&lt;'الإعدادات'!$B$4,"منتهي",IF(E124-'الإعدادات'!$B$4&lt;='الإعدادات'!$B$5,"ينتهي قريبًا","")))</f>
        <v/>
      </c>
      <c r="N124" s="17">
        <f>IF(A124&amp;""="","",IF(N(G124)=0,"",ROUND(H124/G124,2)))</f>
        <v/>
      </c>
    </row>
    <row r="125">
      <c r="A125" s="5" t="n"/>
      <c r="B125" s="5" t="n"/>
      <c r="C125" s="5" t="n"/>
      <c r="D125" s="13" t="n"/>
      <c r="E125" s="13" t="n"/>
      <c r="F125" s="16">
        <f>IF(A125&amp;""="","",COUNTIFS('الحجوزات'!$B$6:$B$1005,A125&amp;""))</f>
        <v/>
      </c>
      <c r="G125" s="16">
        <f>IF(A125&amp;""="","",SUMIFS('الحجوزات'!$K$6:$K$1005,'الحجوزات'!$B$6:$B$1005,A125&amp;""))</f>
        <v/>
      </c>
      <c r="H125" s="17">
        <f>IF(A125&amp;""="","",SUMIFS('الحجوزات'!$L$6:$L$1005,'الحجوزات'!$B$6:$B$1005,A125&amp;""))</f>
        <v/>
      </c>
      <c r="I125" s="17">
        <f>IF(A125&amp;""="","",SUMIFS('الصيانة'!$D$6:$D$1005,'الصيانة'!$B$6:$B$1005,A125&amp;""))</f>
        <v/>
      </c>
      <c r="J125" s="17">
        <f>IF(A125&amp;""="","",ROUND(H125-I125,2))</f>
        <v/>
      </c>
      <c r="K125" s="6">
        <f>IF(A125&amp;""="","",IF(COUNTIFS('الصيانة'!$B$6:$B$1005,A125&amp;"",'الصيانة'!$E$6:$E$1005,"جارية")&gt;0,"في الصيانة",IF(COUNTIFS('الحجوزات'!$B$6:$B$1005,A125&amp;"",'الحجوزات'!$N$6:$N$1005,"جارٍ")+COUNTIFS('الحجوزات'!$B$6:$B$1005,A125&amp;"",'الحجوزات'!$N$6:$N$1005,"متأخر التسليم")&gt;0,"مؤجرة","متاحة")))</f>
        <v/>
      </c>
      <c r="L125" s="6">
        <f>IF(OR(A125&amp;""="",NOT(ISNUMBER(D125))),"",IF(D125&lt;'الإعدادات'!$B$4,"منتهي",IF(D125-'الإعدادات'!$B$4&lt;='الإعدادات'!$B$5,"ينتهي قريبًا","")))</f>
        <v/>
      </c>
      <c r="M125" s="6">
        <f>IF(OR(A125&amp;""="",NOT(ISNUMBER(E125))),"",IF(E125&lt;'الإعدادات'!$B$4,"منتهي",IF(E125-'الإعدادات'!$B$4&lt;='الإعدادات'!$B$5,"ينتهي قريبًا","")))</f>
        <v/>
      </c>
      <c r="N125" s="17">
        <f>IF(A125&amp;""="","",IF(N(G125)=0,"",ROUND(H125/G125,2)))</f>
        <v/>
      </c>
    </row>
    <row r="126">
      <c r="A126" s="5" t="n"/>
      <c r="B126" s="5" t="n"/>
      <c r="C126" s="5" t="n"/>
      <c r="D126" s="13" t="n"/>
      <c r="E126" s="13" t="n"/>
      <c r="F126" s="16">
        <f>IF(A126&amp;""="","",COUNTIFS('الحجوزات'!$B$6:$B$1005,A126&amp;""))</f>
        <v/>
      </c>
      <c r="G126" s="16">
        <f>IF(A126&amp;""="","",SUMIFS('الحجوزات'!$K$6:$K$1005,'الحجوزات'!$B$6:$B$1005,A126&amp;""))</f>
        <v/>
      </c>
      <c r="H126" s="17">
        <f>IF(A126&amp;""="","",SUMIFS('الحجوزات'!$L$6:$L$1005,'الحجوزات'!$B$6:$B$1005,A126&amp;""))</f>
        <v/>
      </c>
      <c r="I126" s="17">
        <f>IF(A126&amp;""="","",SUMIFS('الصيانة'!$D$6:$D$1005,'الصيانة'!$B$6:$B$1005,A126&amp;""))</f>
        <v/>
      </c>
      <c r="J126" s="17">
        <f>IF(A126&amp;""="","",ROUND(H126-I126,2))</f>
        <v/>
      </c>
      <c r="K126" s="6">
        <f>IF(A126&amp;""="","",IF(COUNTIFS('الصيانة'!$B$6:$B$1005,A126&amp;"",'الصيانة'!$E$6:$E$1005,"جارية")&gt;0,"في الصيانة",IF(COUNTIFS('الحجوزات'!$B$6:$B$1005,A126&amp;"",'الحجوزات'!$N$6:$N$1005,"جارٍ")+COUNTIFS('الحجوزات'!$B$6:$B$1005,A126&amp;"",'الحجوزات'!$N$6:$N$1005,"متأخر التسليم")&gt;0,"مؤجرة","متاحة")))</f>
        <v/>
      </c>
      <c r="L126" s="6">
        <f>IF(OR(A126&amp;""="",NOT(ISNUMBER(D126))),"",IF(D126&lt;'الإعدادات'!$B$4,"منتهي",IF(D126-'الإعدادات'!$B$4&lt;='الإعدادات'!$B$5,"ينتهي قريبًا","")))</f>
        <v/>
      </c>
      <c r="M126" s="6">
        <f>IF(OR(A126&amp;""="",NOT(ISNUMBER(E126))),"",IF(E126&lt;'الإعدادات'!$B$4,"منتهي",IF(E126-'الإعدادات'!$B$4&lt;='الإعدادات'!$B$5,"ينتهي قريبًا","")))</f>
        <v/>
      </c>
      <c r="N126" s="17">
        <f>IF(A126&amp;""="","",IF(N(G126)=0,"",ROUND(H126/G126,2)))</f>
        <v/>
      </c>
    </row>
    <row r="127">
      <c r="A127" s="5" t="n"/>
      <c r="B127" s="5" t="n"/>
      <c r="C127" s="5" t="n"/>
      <c r="D127" s="13" t="n"/>
      <c r="E127" s="13" t="n"/>
      <c r="F127" s="16">
        <f>IF(A127&amp;""="","",COUNTIFS('الحجوزات'!$B$6:$B$1005,A127&amp;""))</f>
        <v/>
      </c>
      <c r="G127" s="16">
        <f>IF(A127&amp;""="","",SUMIFS('الحجوزات'!$K$6:$K$1005,'الحجوزات'!$B$6:$B$1005,A127&amp;""))</f>
        <v/>
      </c>
      <c r="H127" s="17">
        <f>IF(A127&amp;""="","",SUMIFS('الحجوزات'!$L$6:$L$1005,'الحجوزات'!$B$6:$B$1005,A127&amp;""))</f>
        <v/>
      </c>
      <c r="I127" s="17">
        <f>IF(A127&amp;""="","",SUMIFS('الصيانة'!$D$6:$D$1005,'الصيانة'!$B$6:$B$1005,A127&amp;""))</f>
        <v/>
      </c>
      <c r="J127" s="17">
        <f>IF(A127&amp;""="","",ROUND(H127-I127,2))</f>
        <v/>
      </c>
      <c r="K127" s="6">
        <f>IF(A127&amp;""="","",IF(COUNTIFS('الصيانة'!$B$6:$B$1005,A127&amp;"",'الصيانة'!$E$6:$E$1005,"جارية")&gt;0,"في الصيانة",IF(COUNTIFS('الحجوزات'!$B$6:$B$1005,A127&amp;"",'الحجوزات'!$N$6:$N$1005,"جارٍ")+COUNTIFS('الحجوزات'!$B$6:$B$1005,A127&amp;"",'الحجوزات'!$N$6:$N$1005,"متأخر التسليم")&gt;0,"مؤجرة","متاحة")))</f>
        <v/>
      </c>
      <c r="L127" s="6">
        <f>IF(OR(A127&amp;""="",NOT(ISNUMBER(D127))),"",IF(D127&lt;'الإعدادات'!$B$4,"منتهي",IF(D127-'الإعدادات'!$B$4&lt;='الإعدادات'!$B$5,"ينتهي قريبًا","")))</f>
        <v/>
      </c>
      <c r="M127" s="6">
        <f>IF(OR(A127&amp;""="",NOT(ISNUMBER(E127))),"",IF(E127&lt;'الإعدادات'!$B$4,"منتهي",IF(E127-'الإعدادات'!$B$4&lt;='الإعدادات'!$B$5,"ينتهي قريبًا","")))</f>
        <v/>
      </c>
      <c r="N127" s="17">
        <f>IF(A127&amp;""="","",IF(N(G127)=0,"",ROUND(H127/G127,2)))</f>
        <v/>
      </c>
    </row>
    <row r="128">
      <c r="A128" s="5" t="n"/>
      <c r="B128" s="5" t="n"/>
      <c r="C128" s="5" t="n"/>
      <c r="D128" s="13" t="n"/>
      <c r="E128" s="13" t="n"/>
      <c r="F128" s="16">
        <f>IF(A128&amp;""="","",COUNTIFS('الحجوزات'!$B$6:$B$1005,A128&amp;""))</f>
        <v/>
      </c>
      <c r="G128" s="16">
        <f>IF(A128&amp;""="","",SUMIFS('الحجوزات'!$K$6:$K$1005,'الحجوزات'!$B$6:$B$1005,A128&amp;""))</f>
        <v/>
      </c>
      <c r="H128" s="17">
        <f>IF(A128&amp;""="","",SUMIFS('الحجوزات'!$L$6:$L$1005,'الحجوزات'!$B$6:$B$1005,A128&amp;""))</f>
        <v/>
      </c>
      <c r="I128" s="17">
        <f>IF(A128&amp;""="","",SUMIFS('الصيانة'!$D$6:$D$1005,'الصيانة'!$B$6:$B$1005,A128&amp;""))</f>
        <v/>
      </c>
      <c r="J128" s="17">
        <f>IF(A128&amp;""="","",ROUND(H128-I128,2))</f>
        <v/>
      </c>
      <c r="K128" s="6">
        <f>IF(A128&amp;""="","",IF(COUNTIFS('الصيانة'!$B$6:$B$1005,A128&amp;"",'الصيانة'!$E$6:$E$1005,"جارية")&gt;0,"في الصيانة",IF(COUNTIFS('الحجوزات'!$B$6:$B$1005,A128&amp;"",'الحجوزات'!$N$6:$N$1005,"جارٍ")+COUNTIFS('الحجوزات'!$B$6:$B$1005,A128&amp;"",'الحجوزات'!$N$6:$N$1005,"متأخر التسليم")&gt;0,"مؤجرة","متاحة")))</f>
        <v/>
      </c>
      <c r="L128" s="6">
        <f>IF(OR(A128&amp;""="",NOT(ISNUMBER(D128))),"",IF(D128&lt;'الإعدادات'!$B$4,"منتهي",IF(D128-'الإعدادات'!$B$4&lt;='الإعدادات'!$B$5,"ينتهي قريبًا","")))</f>
        <v/>
      </c>
      <c r="M128" s="6">
        <f>IF(OR(A128&amp;""="",NOT(ISNUMBER(E128))),"",IF(E128&lt;'الإعدادات'!$B$4,"منتهي",IF(E128-'الإعدادات'!$B$4&lt;='الإعدادات'!$B$5,"ينتهي قريبًا","")))</f>
        <v/>
      </c>
      <c r="N128" s="17">
        <f>IF(A128&amp;""="","",IF(N(G128)=0,"",ROUND(H128/G128,2)))</f>
        <v/>
      </c>
    </row>
    <row r="129">
      <c r="A129" s="5" t="n"/>
      <c r="B129" s="5" t="n"/>
      <c r="C129" s="5" t="n"/>
      <c r="D129" s="13" t="n"/>
      <c r="E129" s="13" t="n"/>
      <c r="F129" s="16">
        <f>IF(A129&amp;""="","",COUNTIFS('الحجوزات'!$B$6:$B$1005,A129&amp;""))</f>
        <v/>
      </c>
      <c r="G129" s="16">
        <f>IF(A129&amp;""="","",SUMIFS('الحجوزات'!$K$6:$K$1005,'الحجوزات'!$B$6:$B$1005,A129&amp;""))</f>
        <v/>
      </c>
      <c r="H129" s="17">
        <f>IF(A129&amp;""="","",SUMIFS('الحجوزات'!$L$6:$L$1005,'الحجوزات'!$B$6:$B$1005,A129&amp;""))</f>
        <v/>
      </c>
      <c r="I129" s="17">
        <f>IF(A129&amp;""="","",SUMIFS('الصيانة'!$D$6:$D$1005,'الصيانة'!$B$6:$B$1005,A129&amp;""))</f>
        <v/>
      </c>
      <c r="J129" s="17">
        <f>IF(A129&amp;""="","",ROUND(H129-I129,2))</f>
        <v/>
      </c>
      <c r="K129" s="6">
        <f>IF(A129&amp;""="","",IF(COUNTIFS('الصيانة'!$B$6:$B$1005,A129&amp;"",'الصيانة'!$E$6:$E$1005,"جارية")&gt;0,"في الصيانة",IF(COUNTIFS('الحجوزات'!$B$6:$B$1005,A129&amp;"",'الحجوزات'!$N$6:$N$1005,"جارٍ")+COUNTIFS('الحجوزات'!$B$6:$B$1005,A129&amp;"",'الحجوزات'!$N$6:$N$1005,"متأخر التسليم")&gt;0,"مؤجرة","متاحة")))</f>
        <v/>
      </c>
      <c r="L129" s="6">
        <f>IF(OR(A129&amp;""="",NOT(ISNUMBER(D129))),"",IF(D129&lt;'الإعدادات'!$B$4,"منتهي",IF(D129-'الإعدادات'!$B$4&lt;='الإعدادات'!$B$5,"ينتهي قريبًا","")))</f>
        <v/>
      </c>
      <c r="M129" s="6">
        <f>IF(OR(A129&amp;""="",NOT(ISNUMBER(E129))),"",IF(E129&lt;'الإعدادات'!$B$4,"منتهي",IF(E129-'الإعدادات'!$B$4&lt;='الإعدادات'!$B$5,"ينتهي قريبًا","")))</f>
        <v/>
      </c>
      <c r="N129" s="17">
        <f>IF(A129&amp;""="","",IF(N(G129)=0,"",ROUND(H129/G129,2)))</f>
        <v/>
      </c>
    </row>
    <row r="130">
      <c r="A130" s="5" t="n"/>
      <c r="B130" s="5" t="n"/>
      <c r="C130" s="5" t="n"/>
      <c r="D130" s="13" t="n"/>
      <c r="E130" s="13" t="n"/>
      <c r="F130" s="16">
        <f>IF(A130&amp;""="","",COUNTIFS('الحجوزات'!$B$6:$B$1005,A130&amp;""))</f>
        <v/>
      </c>
      <c r="G130" s="16">
        <f>IF(A130&amp;""="","",SUMIFS('الحجوزات'!$K$6:$K$1005,'الحجوزات'!$B$6:$B$1005,A130&amp;""))</f>
        <v/>
      </c>
      <c r="H130" s="17">
        <f>IF(A130&amp;""="","",SUMIFS('الحجوزات'!$L$6:$L$1005,'الحجوزات'!$B$6:$B$1005,A130&amp;""))</f>
        <v/>
      </c>
      <c r="I130" s="17">
        <f>IF(A130&amp;""="","",SUMIFS('الصيانة'!$D$6:$D$1005,'الصيانة'!$B$6:$B$1005,A130&amp;""))</f>
        <v/>
      </c>
      <c r="J130" s="17">
        <f>IF(A130&amp;""="","",ROUND(H130-I130,2))</f>
        <v/>
      </c>
      <c r="K130" s="6">
        <f>IF(A130&amp;""="","",IF(COUNTIFS('الصيانة'!$B$6:$B$1005,A130&amp;"",'الصيانة'!$E$6:$E$1005,"جارية")&gt;0,"في الصيانة",IF(COUNTIFS('الحجوزات'!$B$6:$B$1005,A130&amp;"",'الحجوزات'!$N$6:$N$1005,"جارٍ")+COUNTIFS('الحجوزات'!$B$6:$B$1005,A130&amp;"",'الحجوزات'!$N$6:$N$1005,"متأخر التسليم")&gt;0,"مؤجرة","متاحة")))</f>
        <v/>
      </c>
      <c r="L130" s="6">
        <f>IF(OR(A130&amp;""="",NOT(ISNUMBER(D130))),"",IF(D130&lt;'الإعدادات'!$B$4,"منتهي",IF(D130-'الإعدادات'!$B$4&lt;='الإعدادات'!$B$5,"ينتهي قريبًا","")))</f>
        <v/>
      </c>
      <c r="M130" s="6">
        <f>IF(OR(A130&amp;""="",NOT(ISNUMBER(E130))),"",IF(E130&lt;'الإعدادات'!$B$4,"منتهي",IF(E130-'الإعدادات'!$B$4&lt;='الإعدادات'!$B$5,"ينتهي قريبًا","")))</f>
        <v/>
      </c>
      <c r="N130" s="17">
        <f>IF(A130&amp;""="","",IF(N(G130)=0,"",ROUND(H130/G130,2)))</f>
        <v/>
      </c>
    </row>
    <row r="131">
      <c r="A131" s="5" t="n"/>
      <c r="B131" s="5" t="n"/>
      <c r="C131" s="5" t="n"/>
      <c r="D131" s="13" t="n"/>
      <c r="E131" s="13" t="n"/>
      <c r="F131" s="16">
        <f>IF(A131&amp;""="","",COUNTIFS('الحجوزات'!$B$6:$B$1005,A131&amp;""))</f>
        <v/>
      </c>
      <c r="G131" s="16">
        <f>IF(A131&amp;""="","",SUMIFS('الحجوزات'!$K$6:$K$1005,'الحجوزات'!$B$6:$B$1005,A131&amp;""))</f>
        <v/>
      </c>
      <c r="H131" s="17">
        <f>IF(A131&amp;""="","",SUMIFS('الحجوزات'!$L$6:$L$1005,'الحجوزات'!$B$6:$B$1005,A131&amp;""))</f>
        <v/>
      </c>
      <c r="I131" s="17">
        <f>IF(A131&amp;""="","",SUMIFS('الصيانة'!$D$6:$D$1005,'الصيانة'!$B$6:$B$1005,A131&amp;""))</f>
        <v/>
      </c>
      <c r="J131" s="17">
        <f>IF(A131&amp;""="","",ROUND(H131-I131,2))</f>
        <v/>
      </c>
      <c r="K131" s="6">
        <f>IF(A131&amp;""="","",IF(COUNTIFS('الصيانة'!$B$6:$B$1005,A131&amp;"",'الصيانة'!$E$6:$E$1005,"جارية")&gt;0,"في الصيانة",IF(COUNTIFS('الحجوزات'!$B$6:$B$1005,A131&amp;"",'الحجوزات'!$N$6:$N$1005,"جارٍ")+COUNTIFS('الحجوزات'!$B$6:$B$1005,A131&amp;"",'الحجوزات'!$N$6:$N$1005,"متأخر التسليم")&gt;0,"مؤجرة","متاحة")))</f>
        <v/>
      </c>
      <c r="L131" s="6">
        <f>IF(OR(A131&amp;""="",NOT(ISNUMBER(D131))),"",IF(D131&lt;'الإعدادات'!$B$4,"منتهي",IF(D131-'الإعدادات'!$B$4&lt;='الإعدادات'!$B$5,"ينتهي قريبًا","")))</f>
        <v/>
      </c>
      <c r="M131" s="6">
        <f>IF(OR(A131&amp;""="",NOT(ISNUMBER(E131))),"",IF(E131&lt;'الإعدادات'!$B$4,"منتهي",IF(E131-'الإعدادات'!$B$4&lt;='الإعدادات'!$B$5,"ينتهي قريبًا","")))</f>
        <v/>
      </c>
      <c r="N131" s="17">
        <f>IF(A131&amp;""="","",IF(N(G131)=0,"",ROUND(H131/G131,2)))</f>
        <v/>
      </c>
    </row>
    <row r="132">
      <c r="A132" s="5" t="n"/>
      <c r="B132" s="5" t="n"/>
      <c r="C132" s="5" t="n"/>
      <c r="D132" s="13" t="n"/>
      <c r="E132" s="13" t="n"/>
      <c r="F132" s="16">
        <f>IF(A132&amp;""="","",COUNTIFS('الحجوزات'!$B$6:$B$1005,A132&amp;""))</f>
        <v/>
      </c>
      <c r="G132" s="16">
        <f>IF(A132&amp;""="","",SUMIFS('الحجوزات'!$K$6:$K$1005,'الحجوزات'!$B$6:$B$1005,A132&amp;""))</f>
        <v/>
      </c>
      <c r="H132" s="17">
        <f>IF(A132&amp;""="","",SUMIFS('الحجوزات'!$L$6:$L$1005,'الحجوزات'!$B$6:$B$1005,A132&amp;""))</f>
        <v/>
      </c>
      <c r="I132" s="17">
        <f>IF(A132&amp;""="","",SUMIFS('الصيانة'!$D$6:$D$1005,'الصيانة'!$B$6:$B$1005,A132&amp;""))</f>
        <v/>
      </c>
      <c r="J132" s="17">
        <f>IF(A132&amp;""="","",ROUND(H132-I132,2))</f>
        <v/>
      </c>
      <c r="K132" s="6">
        <f>IF(A132&amp;""="","",IF(COUNTIFS('الصيانة'!$B$6:$B$1005,A132&amp;"",'الصيانة'!$E$6:$E$1005,"جارية")&gt;0,"في الصيانة",IF(COUNTIFS('الحجوزات'!$B$6:$B$1005,A132&amp;"",'الحجوزات'!$N$6:$N$1005,"جارٍ")+COUNTIFS('الحجوزات'!$B$6:$B$1005,A132&amp;"",'الحجوزات'!$N$6:$N$1005,"متأخر التسليم")&gt;0,"مؤجرة","متاحة")))</f>
        <v/>
      </c>
      <c r="L132" s="6">
        <f>IF(OR(A132&amp;""="",NOT(ISNUMBER(D132))),"",IF(D132&lt;'الإعدادات'!$B$4,"منتهي",IF(D132-'الإعدادات'!$B$4&lt;='الإعدادات'!$B$5,"ينتهي قريبًا","")))</f>
        <v/>
      </c>
      <c r="M132" s="6">
        <f>IF(OR(A132&amp;""="",NOT(ISNUMBER(E132))),"",IF(E132&lt;'الإعدادات'!$B$4,"منتهي",IF(E132-'الإعدادات'!$B$4&lt;='الإعدادات'!$B$5,"ينتهي قريبًا","")))</f>
        <v/>
      </c>
      <c r="N132" s="17">
        <f>IF(A132&amp;""="","",IF(N(G132)=0,"",ROUND(H132/G132,2)))</f>
        <v/>
      </c>
    </row>
    <row r="133">
      <c r="A133" s="5" t="n"/>
      <c r="B133" s="5" t="n"/>
      <c r="C133" s="5" t="n"/>
      <c r="D133" s="13" t="n"/>
      <c r="E133" s="13" t="n"/>
      <c r="F133" s="16">
        <f>IF(A133&amp;""="","",COUNTIFS('الحجوزات'!$B$6:$B$1005,A133&amp;""))</f>
        <v/>
      </c>
      <c r="G133" s="16">
        <f>IF(A133&amp;""="","",SUMIFS('الحجوزات'!$K$6:$K$1005,'الحجوزات'!$B$6:$B$1005,A133&amp;""))</f>
        <v/>
      </c>
      <c r="H133" s="17">
        <f>IF(A133&amp;""="","",SUMIFS('الحجوزات'!$L$6:$L$1005,'الحجوزات'!$B$6:$B$1005,A133&amp;""))</f>
        <v/>
      </c>
      <c r="I133" s="17">
        <f>IF(A133&amp;""="","",SUMIFS('الصيانة'!$D$6:$D$1005,'الصيانة'!$B$6:$B$1005,A133&amp;""))</f>
        <v/>
      </c>
      <c r="J133" s="17">
        <f>IF(A133&amp;""="","",ROUND(H133-I133,2))</f>
        <v/>
      </c>
      <c r="K133" s="6">
        <f>IF(A133&amp;""="","",IF(COUNTIFS('الصيانة'!$B$6:$B$1005,A133&amp;"",'الصيانة'!$E$6:$E$1005,"جارية")&gt;0,"في الصيانة",IF(COUNTIFS('الحجوزات'!$B$6:$B$1005,A133&amp;"",'الحجوزات'!$N$6:$N$1005,"جارٍ")+COUNTIFS('الحجوزات'!$B$6:$B$1005,A133&amp;"",'الحجوزات'!$N$6:$N$1005,"متأخر التسليم")&gt;0,"مؤجرة","متاحة")))</f>
        <v/>
      </c>
      <c r="L133" s="6">
        <f>IF(OR(A133&amp;""="",NOT(ISNUMBER(D133))),"",IF(D133&lt;'الإعدادات'!$B$4,"منتهي",IF(D133-'الإعدادات'!$B$4&lt;='الإعدادات'!$B$5,"ينتهي قريبًا","")))</f>
        <v/>
      </c>
      <c r="M133" s="6">
        <f>IF(OR(A133&amp;""="",NOT(ISNUMBER(E133))),"",IF(E133&lt;'الإعدادات'!$B$4,"منتهي",IF(E133-'الإعدادات'!$B$4&lt;='الإعدادات'!$B$5,"ينتهي قريبًا","")))</f>
        <v/>
      </c>
      <c r="N133" s="17">
        <f>IF(A133&amp;""="","",IF(N(G133)=0,"",ROUND(H133/G133,2)))</f>
        <v/>
      </c>
    </row>
    <row r="134">
      <c r="A134" s="5" t="n"/>
      <c r="B134" s="5" t="n"/>
      <c r="C134" s="5" t="n"/>
      <c r="D134" s="13" t="n"/>
      <c r="E134" s="13" t="n"/>
      <c r="F134" s="16">
        <f>IF(A134&amp;""="","",COUNTIFS('الحجوزات'!$B$6:$B$1005,A134&amp;""))</f>
        <v/>
      </c>
      <c r="G134" s="16">
        <f>IF(A134&amp;""="","",SUMIFS('الحجوزات'!$K$6:$K$1005,'الحجوزات'!$B$6:$B$1005,A134&amp;""))</f>
        <v/>
      </c>
      <c r="H134" s="17">
        <f>IF(A134&amp;""="","",SUMIFS('الحجوزات'!$L$6:$L$1005,'الحجوزات'!$B$6:$B$1005,A134&amp;""))</f>
        <v/>
      </c>
      <c r="I134" s="17">
        <f>IF(A134&amp;""="","",SUMIFS('الصيانة'!$D$6:$D$1005,'الصيانة'!$B$6:$B$1005,A134&amp;""))</f>
        <v/>
      </c>
      <c r="J134" s="17">
        <f>IF(A134&amp;""="","",ROUND(H134-I134,2))</f>
        <v/>
      </c>
      <c r="K134" s="6">
        <f>IF(A134&amp;""="","",IF(COUNTIFS('الصيانة'!$B$6:$B$1005,A134&amp;"",'الصيانة'!$E$6:$E$1005,"جارية")&gt;0,"في الصيانة",IF(COUNTIFS('الحجوزات'!$B$6:$B$1005,A134&amp;"",'الحجوزات'!$N$6:$N$1005,"جارٍ")+COUNTIFS('الحجوزات'!$B$6:$B$1005,A134&amp;"",'الحجوزات'!$N$6:$N$1005,"متأخر التسليم")&gt;0,"مؤجرة","متاحة")))</f>
        <v/>
      </c>
      <c r="L134" s="6">
        <f>IF(OR(A134&amp;""="",NOT(ISNUMBER(D134))),"",IF(D134&lt;'الإعدادات'!$B$4,"منتهي",IF(D134-'الإعدادات'!$B$4&lt;='الإعدادات'!$B$5,"ينتهي قريبًا","")))</f>
        <v/>
      </c>
      <c r="M134" s="6">
        <f>IF(OR(A134&amp;""="",NOT(ISNUMBER(E134))),"",IF(E134&lt;'الإعدادات'!$B$4,"منتهي",IF(E134-'الإعدادات'!$B$4&lt;='الإعدادات'!$B$5,"ينتهي قريبًا","")))</f>
        <v/>
      </c>
      <c r="N134" s="17">
        <f>IF(A134&amp;""="","",IF(N(G134)=0,"",ROUND(H134/G134,2)))</f>
        <v/>
      </c>
    </row>
    <row r="135">
      <c r="A135" s="5" t="n"/>
      <c r="B135" s="5" t="n"/>
      <c r="C135" s="5" t="n"/>
      <c r="D135" s="13" t="n"/>
      <c r="E135" s="13" t="n"/>
      <c r="F135" s="16">
        <f>IF(A135&amp;""="","",COUNTIFS('الحجوزات'!$B$6:$B$1005,A135&amp;""))</f>
        <v/>
      </c>
      <c r="G135" s="16">
        <f>IF(A135&amp;""="","",SUMIFS('الحجوزات'!$K$6:$K$1005,'الحجوزات'!$B$6:$B$1005,A135&amp;""))</f>
        <v/>
      </c>
      <c r="H135" s="17">
        <f>IF(A135&amp;""="","",SUMIFS('الحجوزات'!$L$6:$L$1005,'الحجوزات'!$B$6:$B$1005,A135&amp;""))</f>
        <v/>
      </c>
      <c r="I135" s="17">
        <f>IF(A135&amp;""="","",SUMIFS('الصيانة'!$D$6:$D$1005,'الصيانة'!$B$6:$B$1005,A135&amp;""))</f>
        <v/>
      </c>
      <c r="J135" s="17">
        <f>IF(A135&amp;""="","",ROUND(H135-I135,2))</f>
        <v/>
      </c>
      <c r="K135" s="6">
        <f>IF(A135&amp;""="","",IF(COUNTIFS('الصيانة'!$B$6:$B$1005,A135&amp;"",'الصيانة'!$E$6:$E$1005,"جارية")&gt;0,"في الصيانة",IF(COUNTIFS('الحجوزات'!$B$6:$B$1005,A135&amp;"",'الحجوزات'!$N$6:$N$1005,"جارٍ")+COUNTIFS('الحجوزات'!$B$6:$B$1005,A135&amp;"",'الحجوزات'!$N$6:$N$1005,"متأخر التسليم")&gt;0,"مؤجرة","متاحة")))</f>
        <v/>
      </c>
      <c r="L135" s="6">
        <f>IF(OR(A135&amp;""="",NOT(ISNUMBER(D135))),"",IF(D135&lt;'الإعدادات'!$B$4,"منتهي",IF(D135-'الإعدادات'!$B$4&lt;='الإعدادات'!$B$5,"ينتهي قريبًا","")))</f>
        <v/>
      </c>
      <c r="M135" s="6">
        <f>IF(OR(A135&amp;""="",NOT(ISNUMBER(E135))),"",IF(E135&lt;'الإعدادات'!$B$4,"منتهي",IF(E135-'الإعدادات'!$B$4&lt;='الإعدادات'!$B$5,"ينتهي قريبًا","")))</f>
        <v/>
      </c>
      <c r="N135" s="17">
        <f>IF(A135&amp;""="","",IF(N(G135)=0,"",ROUND(H135/G135,2)))</f>
        <v/>
      </c>
    </row>
    <row r="136">
      <c r="A136" s="5" t="n"/>
      <c r="B136" s="5" t="n"/>
      <c r="C136" s="5" t="n"/>
      <c r="D136" s="13" t="n"/>
      <c r="E136" s="13" t="n"/>
      <c r="F136" s="16">
        <f>IF(A136&amp;""="","",COUNTIFS('الحجوزات'!$B$6:$B$1005,A136&amp;""))</f>
        <v/>
      </c>
      <c r="G136" s="16">
        <f>IF(A136&amp;""="","",SUMIFS('الحجوزات'!$K$6:$K$1005,'الحجوزات'!$B$6:$B$1005,A136&amp;""))</f>
        <v/>
      </c>
      <c r="H136" s="17">
        <f>IF(A136&amp;""="","",SUMIFS('الحجوزات'!$L$6:$L$1005,'الحجوزات'!$B$6:$B$1005,A136&amp;""))</f>
        <v/>
      </c>
      <c r="I136" s="17">
        <f>IF(A136&amp;""="","",SUMIFS('الصيانة'!$D$6:$D$1005,'الصيانة'!$B$6:$B$1005,A136&amp;""))</f>
        <v/>
      </c>
      <c r="J136" s="17">
        <f>IF(A136&amp;""="","",ROUND(H136-I136,2))</f>
        <v/>
      </c>
      <c r="K136" s="6">
        <f>IF(A136&amp;""="","",IF(COUNTIFS('الصيانة'!$B$6:$B$1005,A136&amp;"",'الصيانة'!$E$6:$E$1005,"جارية")&gt;0,"في الصيانة",IF(COUNTIFS('الحجوزات'!$B$6:$B$1005,A136&amp;"",'الحجوزات'!$N$6:$N$1005,"جارٍ")+COUNTIFS('الحجوزات'!$B$6:$B$1005,A136&amp;"",'الحجوزات'!$N$6:$N$1005,"متأخر التسليم")&gt;0,"مؤجرة","متاحة")))</f>
        <v/>
      </c>
      <c r="L136" s="6">
        <f>IF(OR(A136&amp;""="",NOT(ISNUMBER(D136))),"",IF(D136&lt;'الإعدادات'!$B$4,"منتهي",IF(D136-'الإعدادات'!$B$4&lt;='الإعدادات'!$B$5,"ينتهي قريبًا","")))</f>
        <v/>
      </c>
      <c r="M136" s="6">
        <f>IF(OR(A136&amp;""="",NOT(ISNUMBER(E136))),"",IF(E136&lt;'الإعدادات'!$B$4,"منتهي",IF(E136-'الإعدادات'!$B$4&lt;='الإعدادات'!$B$5,"ينتهي قريبًا","")))</f>
        <v/>
      </c>
      <c r="N136" s="17">
        <f>IF(A136&amp;""="","",IF(N(G136)=0,"",ROUND(H136/G136,2)))</f>
        <v/>
      </c>
    </row>
    <row r="137">
      <c r="A137" s="5" t="n"/>
      <c r="B137" s="5" t="n"/>
      <c r="C137" s="5" t="n"/>
      <c r="D137" s="13" t="n"/>
      <c r="E137" s="13" t="n"/>
      <c r="F137" s="16">
        <f>IF(A137&amp;""="","",COUNTIFS('الحجوزات'!$B$6:$B$1005,A137&amp;""))</f>
        <v/>
      </c>
      <c r="G137" s="16">
        <f>IF(A137&amp;""="","",SUMIFS('الحجوزات'!$K$6:$K$1005,'الحجوزات'!$B$6:$B$1005,A137&amp;""))</f>
        <v/>
      </c>
      <c r="H137" s="17">
        <f>IF(A137&amp;""="","",SUMIFS('الحجوزات'!$L$6:$L$1005,'الحجوزات'!$B$6:$B$1005,A137&amp;""))</f>
        <v/>
      </c>
      <c r="I137" s="17">
        <f>IF(A137&amp;""="","",SUMIFS('الصيانة'!$D$6:$D$1005,'الصيانة'!$B$6:$B$1005,A137&amp;""))</f>
        <v/>
      </c>
      <c r="J137" s="17">
        <f>IF(A137&amp;""="","",ROUND(H137-I137,2))</f>
        <v/>
      </c>
      <c r="K137" s="6">
        <f>IF(A137&amp;""="","",IF(COUNTIFS('الصيانة'!$B$6:$B$1005,A137&amp;"",'الصيانة'!$E$6:$E$1005,"جارية")&gt;0,"في الصيانة",IF(COUNTIFS('الحجوزات'!$B$6:$B$1005,A137&amp;"",'الحجوزات'!$N$6:$N$1005,"جارٍ")+COUNTIFS('الحجوزات'!$B$6:$B$1005,A137&amp;"",'الحجوزات'!$N$6:$N$1005,"متأخر التسليم")&gt;0,"مؤجرة","متاحة")))</f>
        <v/>
      </c>
      <c r="L137" s="6">
        <f>IF(OR(A137&amp;""="",NOT(ISNUMBER(D137))),"",IF(D137&lt;'الإعدادات'!$B$4,"منتهي",IF(D137-'الإعدادات'!$B$4&lt;='الإعدادات'!$B$5,"ينتهي قريبًا","")))</f>
        <v/>
      </c>
      <c r="M137" s="6">
        <f>IF(OR(A137&amp;""="",NOT(ISNUMBER(E137))),"",IF(E137&lt;'الإعدادات'!$B$4,"منتهي",IF(E137-'الإعدادات'!$B$4&lt;='الإعدادات'!$B$5,"ينتهي قريبًا","")))</f>
        <v/>
      </c>
      <c r="N137" s="17">
        <f>IF(A137&amp;""="","",IF(N(G137)=0,"",ROUND(H137/G137,2)))</f>
        <v/>
      </c>
    </row>
    <row r="138">
      <c r="A138" s="5" t="n"/>
      <c r="B138" s="5" t="n"/>
      <c r="C138" s="5" t="n"/>
      <c r="D138" s="13" t="n"/>
      <c r="E138" s="13" t="n"/>
      <c r="F138" s="16">
        <f>IF(A138&amp;""="","",COUNTIFS('الحجوزات'!$B$6:$B$1005,A138&amp;""))</f>
        <v/>
      </c>
      <c r="G138" s="16">
        <f>IF(A138&amp;""="","",SUMIFS('الحجوزات'!$K$6:$K$1005,'الحجوزات'!$B$6:$B$1005,A138&amp;""))</f>
        <v/>
      </c>
      <c r="H138" s="17">
        <f>IF(A138&amp;""="","",SUMIFS('الحجوزات'!$L$6:$L$1005,'الحجوزات'!$B$6:$B$1005,A138&amp;""))</f>
        <v/>
      </c>
      <c r="I138" s="17">
        <f>IF(A138&amp;""="","",SUMIFS('الصيانة'!$D$6:$D$1005,'الصيانة'!$B$6:$B$1005,A138&amp;""))</f>
        <v/>
      </c>
      <c r="J138" s="17">
        <f>IF(A138&amp;""="","",ROUND(H138-I138,2))</f>
        <v/>
      </c>
      <c r="K138" s="6">
        <f>IF(A138&amp;""="","",IF(COUNTIFS('الصيانة'!$B$6:$B$1005,A138&amp;"",'الصيانة'!$E$6:$E$1005,"جارية")&gt;0,"في الصيانة",IF(COUNTIFS('الحجوزات'!$B$6:$B$1005,A138&amp;"",'الحجوزات'!$N$6:$N$1005,"جارٍ")+COUNTIFS('الحجوزات'!$B$6:$B$1005,A138&amp;"",'الحجوزات'!$N$6:$N$1005,"متأخر التسليم")&gt;0,"مؤجرة","متاحة")))</f>
        <v/>
      </c>
      <c r="L138" s="6">
        <f>IF(OR(A138&amp;""="",NOT(ISNUMBER(D138))),"",IF(D138&lt;'الإعدادات'!$B$4,"منتهي",IF(D138-'الإعدادات'!$B$4&lt;='الإعدادات'!$B$5,"ينتهي قريبًا","")))</f>
        <v/>
      </c>
      <c r="M138" s="6">
        <f>IF(OR(A138&amp;""="",NOT(ISNUMBER(E138))),"",IF(E138&lt;'الإعدادات'!$B$4,"منتهي",IF(E138-'الإعدادات'!$B$4&lt;='الإعدادات'!$B$5,"ينتهي قريبًا","")))</f>
        <v/>
      </c>
      <c r="N138" s="17">
        <f>IF(A138&amp;""="","",IF(N(G138)=0,"",ROUND(H138/G138,2)))</f>
        <v/>
      </c>
    </row>
    <row r="139">
      <c r="A139" s="5" t="n"/>
      <c r="B139" s="5" t="n"/>
      <c r="C139" s="5" t="n"/>
      <c r="D139" s="13" t="n"/>
      <c r="E139" s="13" t="n"/>
      <c r="F139" s="16">
        <f>IF(A139&amp;""="","",COUNTIFS('الحجوزات'!$B$6:$B$1005,A139&amp;""))</f>
        <v/>
      </c>
      <c r="G139" s="16">
        <f>IF(A139&amp;""="","",SUMIFS('الحجوزات'!$K$6:$K$1005,'الحجوزات'!$B$6:$B$1005,A139&amp;""))</f>
        <v/>
      </c>
      <c r="H139" s="17">
        <f>IF(A139&amp;""="","",SUMIFS('الحجوزات'!$L$6:$L$1005,'الحجوزات'!$B$6:$B$1005,A139&amp;""))</f>
        <v/>
      </c>
      <c r="I139" s="17">
        <f>IF(A139&amp;""="","",SUMIFS('الصيانة'!$D$6:$D$1005,'الصيانة'!$B$6:$B$1005,A139&amp;""))</f>
        <v/>
      </c>
      <c r="J139" s="17">
        <f>IF(A139&amp;""="","",ROUND(H139-I139,2))</f>
        <v/>
      </c>
      <c r="K139" s="6">
        <f>IF(A139&amp;""="","",IF(COUNTIFS('الصيانة'!$B$6:$B$1005,A139&amp;"",'الصيانة'!$E$6:$E$1005,"جارية")&gt;0,"في الصيانة",IF(COUNTIFS('الحجوزات'!$B$6:$B$1005,A139&amp;"",'الحجوزات'!$N$6:$N$1005,"جارٍ")+COUNTIFS('الحجوزات'!$B$6:$B$1005,A139&amp;"",'الحجوزات'!$N$6:$N$1005,"متأخر التسليم")&gt;0,"مؤجرة","متاحة")))</f>
        <v/>
      </c>
      <c r="L139" s="6">
        <f>IF(OR(A139&amp;""="",NOT(ISNUMBER(D139))),"",IF(D139&lt;'الإعدادات'!$B$4,"منتهي",IF(D139-'الإعدادات'!$B$4&lt;='الإعدادات'!$B$5,"ينتهي قريبًا","")))</f>
        <v/>
      </c>
      <c r="M139" s="6">
        <f>IF(OR(A139&amp;""="",NOT(ISNUMBER(E139))),"",IF(E139&lt;'الإعدادات'!$B$4,"منتهي",IF(E139-'الإعدادات'!$B$4&lt;='الإعدادات'!$B$5,"ينتهي قريبًا","")))</f>
        <v/>
      </c>
      <c r="N139" s="17">
        <f>IF(A139&amp;""="","",IF(N(G139)=0,"",ROUND(H139/G139,2)))</f>
        <v/>
      </c>
    </row>
    <row r="140">
      <c r="A140" s="5" t="n"/>
      <c r="B140" s="5" t="n"/>
      <c r="C140" s="5" t="n"/>
      <c r="D140" s="13" t="n"/>
      <c r="E140" s="13" t="n"/>
      <c r="F140" s="16">
        <f>IF(A140&amp;""="","",COUNTIFS('الحجوزات'!$B$6:$B$1005,A140&amp;""))</f>
        <v/>
      </c>
      <c r="G140" s="16">
        <f>IF(A140&amp;""="","",SUMIFS('الحجوزات'!$K$6:$K$1005,'الحجوزات'!$B$6:$B$1005,A140&amp;""))</f>
        <v/>
      </c>
      <c r="H140" s="17">
        <f>IF(A140&amp;""="","",SUMIFS('الحجوزات'!$L$6:$L$1005,'الحجوزات'!$B$6:$B$1005,A140&amp;""))</f>
        <v/>
      </c>
      <c r="I140" s="17">
        <f>IF(A140&amp;""="","",SUMIFS('الصيانة'!$D$6:$D$1005,'الصيانة'!$B$6:$B$1005,A140&amp;""))</f>
        <v/>
      </c>
      <c r="J140" s="17">
        <f>IF(A140&amp;""="","",ROUND(H140-I140,2))</f>
        <v/>
      </c>
      <c r="K140" s="6">
        <f>IF(A140&amp;""="","",IF(COUNTIFS('الصيانة'!$B$6:$B$1005,A140&amp;"",'الصيانة'!$E$6:$E$1005,"جارية")&gt;0,"في الصيانة",IF(COUNTIFS('الحجوزات'!$B$6:$B$1005,A140&amp;"",'الحجوزات'!$N$6:$N$1005,"جارٍ")+COUNTIFS('الحجوزات'!$B$6:$B$1005,A140&amp;"",'الحجوزات'!$N$6:$N$1005,"متأخر التسليم")&gt;0,"مؤجرة","متاحة")))</f>
        <v/>
      </c>
      <c r="L140" s="6">
        <f>IF(OR(A140&amp;""="",NOT(ISNUMBER(D140))),"",IF(D140&lt;'الإعدادات'!$B$4,"منتهي",IF(D140-'الإعدادات'!$B$4&lt;='الإعدادات'!$B$5,"ينتهي قريبًا","")))</f>
        <v/>
      </c>
      <c r="M140" s="6">
        <f>IF(OR(A140&amp;""="",NOT(ISNUMBER(E140))),"",IF(E140&lt;'الإعدادات'!$B$4,"منتهي",IF(E140-'الإعدادات'!$B$4&lt;='الإعدادات'!$B$5,"ينتهي قريبًا","")))</f>
        <v/>
      </c>
      <c r="N140" s="17">
        <f>IF(A140&amp;""="","",IF(N(G140)=0,"",ROUND(H140/G140,2)))</f>
        <v/>
      </c>
    </row>
    <row r="141">
      <c r="A141" s="5" t="n"/>
      <c r="B141" s="5" t="n"/>
      <c r="C141" s="5" t="n"/>
      <c r="D141" s="13" t="n"/>
      <c r="E141" s="13" t="n"/>
      <c r="F141" s="16">
        <f>IF(A141&amp;""="","",COUNTIFS('الحجوزات'!$B$6:$B$1005,A141&amp;""))</f>
        <v/>
      </c>
      <c r="G141" s="16">
        <f>IF(A141&amp;""="","",SUMIFS('الحجوزات'!$K$6:$K$1005,'الحجوزات'!$B$6:$B$1005,A141&amp;""))</f>
        <v/>
      </c>
      <c r="H141" s="17">
        <f>IF(A141&amp;""="","",SUMIFS('الحجوزات'!$L$6:$L$1005,'الحجوزات'!$B$6:$B$1005,A141&amp;""))</f>
        <v/>
      </c>
      <c r="I141" s="17">
        <f>IF(A141&amp;""="","",SUMIFS('الصيانة'!$D$6:$D$1005,'الصيانة'!$B$6:$B$1005,A141&amp;""))</f>
        <v/>
      </c>
      <c r="J141" s="17">
        <f>IF(A141&amp;""="","",ROUND(H141-I141,2))</f>
        <v/>
      </c>
      <c r="K141" s="6">
        <f>IF(A141&amp;""="","",IF(COUNTIFS('الصيانة'!$B$6:$B$1005,A141&amp;"",'الصيانة'!$E$6:$E$1005,"جارية")&gt;0,"في الصيانة",IF(COUNTIFS('الحجوزات'!$B$6:$B$1005,A141&amp;"",'الحجوزات'!$N$6:$N$1005,"جارٍ")+COUNTIFS('الحجوزات'!$B$6:$B$1005,A141&amp;"",'الحجوزات'!$N$6:$N$1005,"متأخر التسليم")&gt;0,"مؤجرة","متاحة")))</f>
        <v/>
      </c>
      <c r="L141" s="6">
        <f>IF(OR(A141&amp;""="",NOT(ISNUMBER(D141))),"",IF(D141&lt;'الإعدادات'!$B$4,"منتهي",IF(D141-'الإعدادات'!$B$4&lt;='الإعدادات'!$B$5,"ينتهي قريبًا","")))</f>
        <v/>
      </c>
      <c r="M141" s="6">
        <f>IF(OR(A141&amp;""="",NOT(ISNUMBER(E141))),"",IF(E141&lt;'الإعدادات'!$B$4,"منتهي",IF(E141-'الإعدادات'!$B$4&lt;='الإعدادات'!$B$5,"ينتهي قريبًا","")))</f>
        <v/>
      </c>
      <c r="N141" s="17">
        <f>IF(A141&amp;""="","",IF(N(G141)=0,"",ROUND(H141/G141,2)))</f>
        <v/>
      </c>
    </row>
    <row r="142">
      <c r="A142" s="5" t="n"/>
      <c r="B142" s="5" t="n"/>
      <c r="C142" s="5" t="n"/>
      <c r="D142" s="13" t="n"/>
      <c r="E142" s="13" t="n"/>
      <c r="F142" s="16">
        <f>IF(A142&amp;""="","",COUNTIFS('الحجوزات'!$B$6:$B$1005,A142&amp;""))</f>
        <v/>
      </c>
      <c r="G142" s="16">
        <f>IF(A142&amp;""="","",SUMIFS('الحجوزات'!$K$6:$K$1005,'الحجوزات'!$B$6:$B$1005,A142&amp;""))</f>
        <v/>
      </c>
      <c r="H142" s="17">
        <f>IF(A142&amp;""="","",SUMIFS('الحجوزات'!$L$6:$L$1005,'الحجوزات'!$B$6:$B$1005,A142&amp;""))</f>
        <v/>
      </c>
      <c r="I142" s="17">
        <f>IF(A142&amp;""="","",SUMIFS('الصيانة'!$D$6:$D$1005,'الصيانة'!$B$6:$B$1005,A142&amp;""))</f>
        <v/>
      </c>
      <c r="J142" s="17">
        <f>IF(A142&amp;""="","",ROUND(H142-I142,2))</f>
        <v/>
      </c>
      <c r="K142" s="6">
        <f>IF(A142&amp;""="","",IF(COUNTIFS('الصيانة'!$B$6:$B$1005,A142&amp;"",'الصيانة'!$E$6:$E$1005,"جارية")&gt;0,"في الصيانة",IF(COUNTIFS('الحجوزات'!$B$6:$B$1005,A142&amp;"",'الحجوزات'!$N$6:$N$1005,"جارٍ")+COUNTIFS('الحجوزات'!$B$6:$B$1005,A142&amp;"",'الحجوزات'!$N$6:$N$1005,"متأخر التسليم")&gt;0,"مؤجرة","متاحة")))</f>
        <v/>
      </c>
      <c r="L142" s="6">
        <f>IF(OR(A142&amp;""="",NOT(ISNUMBER(D142))),"",IF(D142&lt;'الإعدادات'!$B$4,"منتهي",IF(D142-'الإعدادات'!$B$4&lt;='الإعدادات'!$B$5,"ينتهي قريبًا","")))</f>
        <v/>
      </c>
      <c r="M142" s="6">
        <f>IF(OR(A142&amp;""="",NOT(ISNUMBER(E142))),"",IF(E142&lt;'الإعدادات'!$B$4,"منتهي",IF(E142-'الإعدادات'!$B$4&lt;='الإعدادات'!$B$5,"ينتهي قريبًا","")))</f>
        <v/>
      </c>
      <c r="N142" s="17">
        <f>IF(A142&amp;""="","",IF(N(G142)=0,"",ROUND(H142/G142,2)))</f>
        <v/>
      </c>
    </row>
    <row r="143">
      <c r="A143" s="5" t="n"/>
      <c r="B143" s="5" t="n"/>
      <c r="C143" s="5" t="n"/>
      <c r="D143" s="13" t="n"/>
      <c r="E143" s="13" t="n"/>
      <c r="F143" s="16">
        <f>IF(A143&amp;""="","",COUNTIFS('الحجوزات'!$B$6:$B$1005,A143&amp;""))</f>
        <v/>
      </c>
      <c r="G143" s="16">
        <f>IF(A143&amp;""="","",SUMIFS('الحجوزات'!$K$6:$K$1005,'الحجوزات'!$B$6:$B$1005,A143&amp;""))</f>
        <v/>
      </c>
      <c r="H143" s="17">
        <f>IF(A143&amp;""="","",SUMIFS('الحجوزات'!$L$6:$L$1005,'الحجوزات'!$B$6:$B$1005,A143&amp;""))</f>
        <v/>
      </c>
      <c r="I143" s="17">
        <f>IF(A143&amp;""="","",SUMIFS('الصيانة'!$D$6:$D$1005,'الصيانة'!$B$6:$B$1005,A143&amp;""))</f>
        <v/>
      </c>
      <c r="J143" s="17">
        <f>IF(A143&amp;""="","",ROUND(H143-I143,2))</f>
        <v/>
      </c>
      <c r="K143" s="6">
        <f>IF(A143&amp;""="","",IF(COUNTIFS('الصيانة'!$B$6:$B$1005,A143&amp;"",'الصيانة'!$E$6:$E$1005,"جارية")&gt;0,"في الصيانة",IF(COUNTIFS('الحجوزات'!$B$6:$B$1005,A143&amp;"",'الحجوزات'!$N$6:$N$1005,"جارٍ")+COUNTIFS('الحجوزات'!$B$6:$B$1005,A143&amp;"",'الحجوزات'!$N$6:$N$1005,"متأخر التسليم")&gt;0,"مؤجرة","متاحة")))</f>
        <v/>
      </c>
      <c r="L143" s="6">
        <f>IF(OR(A143&amp;""="",NOT(ISNUMBER(D143))),"",IF(D143&lt;'الإعدادات'!$B$4,"منتهي",IF(D143-'الإعدادات'!$B$4&lt;='الإعدادات'!$B$5,"ينتهي قريبًا","")))</f>
        <v/>
      </c>
      <c r="M143" s="6">
        <f>IF(OR(A143&amp;""="",NOT(ISNUMBER(E143))),"",IF(E143&lt;'الإعدادات'!$B$4,"منتهي",IF(E143-'الإعدادات'!$B$4&lt;='الإعدادات'!$B$5,"ينتهي قريبًا","")))</f>
        <v/>
      </c>
      <c r="N143" s="17">
        <f>IF(A143&amp;""="","",IF(N(G143)=0,"",ROUND(H143/G143,2)))</f>
        <v/>
      </c>
    </row>
    <row r="144">
      <c r="A144" s="5" t="n"/>
      <c r="B144" s="5" t="n"/>
      <c r="C144" s="5" t="n"/>
      <c r="D144" s="13" t="n"/>
      <c r="E144" s="13" t="n"/>
      <c r="F144" s="16">
        <f>IF(A144&amp;""="","",COUNTIFS('الحجوزات'!$B$6:$B$1005,A144&amp;""))</f>
        <v/>
      </c>
      <c r="G144" s="16">
        <f>IF(A144&amp;""="","",SUMIFS('الحجوزات'!$K$6:$K$1005,'الحجوزات'!$B$6:$B$1005,A144&amp;""))</f>
        <v/>
      </c>
      <c r="H144" s="17">
        <f>IF(A144&amp;""="","",SUMIFS('الحجوزات'!$L$6:$L$1005,'الحجوزات'!$B$6:$B$1005,A144&amp;""))</f>
        <v/>
      </c>
      <c r="I144" s="17">
        <f>IF(A144&amp;""="","",SUMIFS('الصيانة'!$D$6:$D$1005,'الصيانة'!$B$6:$B$1005,A144&amp;""))</f>
        <v/>
      </c>
      <c r="J144" s="17">
        <f>IF(A144&amp;""="","",ROUND(H144-I144,2))</f>
        <v/>
      </c>
      <c r="K144" s="6">
        <f>IF(A144&amp;""="","",IF(COUNTIFS('الصيانة'!$B$6:$B$1005,A144&amp;"",'الصيانة'!$E$6:$E$1005,"جارية")&gt;0,"في الصيانة",IF(COUNTIFS('الحجوزات'!$B$6:$B$1005,A144&amp;"",'الحجوزات'!$N$6:$N$1005,"جارٍ")+COUNTIFS('الحجوزات'!$B$6:$B$1005,A144&amp;"",'الحجوزات'!$N$6:$N$1005,"متأخر التسليم")&gt;0,"مؤجرة","متاحة")))</f>
        <v/>
      </c>
      <c r="L144" s="6">
        <f>IF(OR(A144&amp;""="",NOT(ISNUMBER(D144))),"",IF(D144&lt;'الإعدادات'!$B$4,"منتهي",IF(D144-'الإعدادات'!$B$4&lt;='الإعدادات'!$B$5,"ينتهي قريبًا","")))</f>
        <v/>
      </c>
      <c r="M144" s="6">
        <f>IF(OR(A144&amp;""="",NOT(ISNUMBER(E144))),"",IF(E144&lt;'الإعدادات'!$B$4,"منتهي",IF(E144-'الإعدادات'!$B$4&lt;='الإعدادات'!$B$5,"ينتهي قريبًا","")))</f>
        <v/>
      </c>
      <c r="N144" s="17">
        <f>IF(A144&amp;""="","",IF(N(G144)=0,"",ROUND(H144/G144,2)))</f>
        <v/>
      </c>
    </row>
    <row r="145">
      <c r="A145" s="5" t="n"/>
      <c r="B145" s="5" t="n"/>
      <c r="C145" s="5" t="n"/>
      <c r="D145" s="13" t="n"/>
      <c r="E145" s="13" t="n"/>
      <c r="F145" s="16">
        <f>IF(A145&amp;""="","",COUNTIFS('الحجوزات'!$B$6:$B$1005,A145&amp;""))</f>
        <v/>
      </c>
      <c r="G145" s="16">
        <f>IF(A145&amp;""="","",SUMIFS('الحجوزات'!$K$6:$K$1005,'الحجوزات'!$B$6:$B$1005,A145&amp;""))</f>
        <v/>
      </c>
      <c r="H145" s="17">
        <f>IF(A145&amp;""="","",SUMIFS('الحجوزات'!$L$6:$L$1005,'الحجوزات'!$B$6:$B$1005,A145&amp;""))</f>
        <v/>
      </c>
      <c r="I145" s="17">
        <f>IF(A145&amp;""="","",SUMIFS('الصيانة'!$D$6:$D$1005,'الصيانة'!$B$6:$B$1005,A145&amp;""))</f>
        <v/>
      </c>
      <c r="J145" s="17">
        <f>IF(A145&amp;""="","",ROUND(H145-I145,2))</f>
        <v/>
      </c>
      <c r="K145" s="6">
        <f>IF(A145&amp;""="","",IF(COUNTIFS('الصيانة'!$B$6:$B$1005,A145&amp;"",'الصيانة'!$E$6:$E$1005,"جارية")&gt;0,"في الصيانة",IF(COUNTIFS('الحجوزات'!$B$6:$B$1005,A145&amp;"",'الحجوزات'!$N$6:$N$1005,"جارٍ")+COUNTIFS('الحجوزات'!$B$6:$B$1005,A145&amp;"",'الحجوزات'!$N$6:$N$1005,"متأخر التسليم")&gt;0,"مؤجرة","متاحة")))</f>
        <v/>
      </c>
      <c r="L145" s="6">
        <f>IF(OR(A145&amp;""="",NOT(ISNUMBER(D145))),"",IF(D145&lt;'الإعدادات'!$B$4,"منتهي",IF(D145-'الإعدادات'!$B$4&lt;='الإعدادات'!$B$5,"ينتهي قريبًا","")))</f>
        <v/>
      </c>
      <c r="M145" s="6">
        <f>IF(OR(A145&amp;""="",NOT(ISNUMBER(E145))),"",IF(E145&lt;'الإعدادات'!$B$4,"منتهي",IF(E145-'الإعدادات'!$B$4&lt;='الإعدادات'!$B$5,"ينتهي قريبًا","")))</f>
        <v/>
      </c>
      <c r="N145" s="17">
        <f>IF(A145&amp;""="","",IF(N(G145)=0,"",ROUND(H145/G145,2)))</f>
        <v/>
      </c>
    </row>
    <row r="146">
      <c r="A146" s="5" t="n"/>
      <c r="B146" s="5" t="n"/>
      <c r="C146" s="5" t="n"/>
      <c r="D146" s="13" t="n"/>
      <c r="E146" s="13" t="n"/>
      <c r="F146" s="16">
        <f>IF(A146&amp;""="","",COUNTIFS('الحجوزات'!$B$6:$B$1005,A146&amp;""))</f>
        <v/>
      </c>
      <c r="G146" s="16">
        <f>IF(A146&amp;""="","",SUMIFS('الحجوزات'!$K$6:$K$1005,'الحجوزات'!$B$6:$B$1005,A146&amp;""))</f>
        <v/>
      </c>
      <c r="H146" s="17">
        <f>IF(A146&amp;""="","",SUMIFS('الحجوزات'!$L$6:$L$1005,'الحجوزات'!$B$6:$B$1005,A146&amp;""))</f>
        <v/>
      </c>
      <c r="I146" s="17">
        <f>IF(A146&amp;""="","",SUMIFS('الصيانة'!$D$6:$D$1005,'الصيانة'!$B$6:$B$1005,A146&amp;""))</f>
        <v/>
      </c>
      <c r="J146" s="17">
        <f>IF(A146&amp;""="","",ROUND(H146-I146,2))</f>
        <v/>
      </c>
      <c r="K146" s="6">
        <f>IF(A146&amp;""="","",IF(COUNTIFS('الصيانة'!$B$6:$B$1005,A146&amp;"",'الصيانة'!$E$6:$E$1005,"جارية")&gt;0,"في الصيانة",IF(COUNTIFS('الحجوزات'!$B$6:$B$1005,A146&amp;"",'الحجوزات'!$N$6:$N$1005,"جارٍ")+COUNTIFS('الحجوزات'!$B$6:$B$1005,A146&amp;"",'الحجوزات'!$N$6:$N$1005,"متأخر التسليم")&gt;0,"مؤجرة","متاحة")))</f>
        <v/>
      </c>
      <c r="L146" s="6">
        <f>IF(OR(A146&amp;""="",NOT(ISNUMBER(D146))),"",IF(D146&lt;'الإعدادات'!$B$4,"منتهي",IF(D146-'الإعدادات'!$B$4&lt;='الإعدادات'!$B$5,"ينتهي قريبًا","")))</f>
        <v/>
      </c>
      <c r="M146" s="6">
        <f>IF(OR(A146&amp;""="",NOT(ISNUMBER(E146))),"",IF(E146&lt;'الإعدادات'!$B$4,"منتهي",IF(E146-'الإعدادات'!$B$4&lt;='الإعدادات'!$B$5,"ينتهي قريبًا","")))</f>
        <v/>
      </c>
      <c r="N146" s="17">
        <f>IF(A146&amp;""="","",IF(N(G146)=0,"",ROUND(H146/G146,2)))</f>
        <v/>
      </c>
    </row>
    <row r="147">
      <c r="A147" s="5" t="n"/>
      <c r="B147" s="5" t="n"/>
      <c r="C147" s="5" t="n"/>
      <c r="D147" s="13" t="n"/>
      <c r="E147" s="13" t="n"/>
      <c r="F147" s="16">
        <f>IF(A147&amp;""="","",COUNTIFS('الحجوزات'!$B$6:$B$1005,A147&amp;""))</f>
        <v/>
      </c>
      <c r="G147" s="16">
        <f>IF(A147&amp;""="","",SUMIFS('الحجوزات'!$K$6:$K$1005,'الحجوزات'!$B$6:$B$1005,A147&amp;""))</f>
        <v/>
      </c>
      <c r="H147" s="17">
        <f>IF(A147&amp;""="","",SUMIFS('الحجوزات'!$L$6:$L$1005,'الحجوزات'!$B$6:$B$1005,A147&amp;""))</f>
        <v/>
      </c>
      <c r="I147" s="17">
        <f>IF(A147&amp;""="","",SUMIFS('الصيانة'!$D$6:$D$1005,'الصيانة'!$B$6:$B$1005,A147&amp;""))</f>
        <v/>
      </c>
      <c r="J147" s="17">
        <f>IF(A147&amp;""="","",ROUND(H147-I147,2))</f>
        <v/>
      </c>
      <c r="K147" s="6">
        <f>IF(A147&amp;""="","",IF(COUNTIFS('الصيانة'!$B$6:$B$1005,A147&amp;"",'الصيانة'!$E$6:$E$1005,"جارية")&gt;0,"في الصيانة",IF(COUNTIFS('الحجوزات'!$B$6:$B$1005,A147&amp;"",'الحجوزات'!$N$6:$N$1005,"جارٍ")+COUNTIFS('الحجوزات'!$B$6:$B$1005,A147&amp;"",'الحجوزات'!$N$6:$N$1005,"متأخر التسليم")&gt;0,"مؤجرة","متاحة")))</f>
        <v/>
      </c>
      <c r="L147" s="6">
        <f>IF(OR(A147&amp;""="",NOT(ISNUMBER(D147))),"",IF(D147&lt;'الإعدادات'!$B$4,"منتهي",IF(D147-'الإعدادات'!$B$4&lt;='الإعدادات'!$B$5,"ينتهي قريبًا","")))</f>
        <v/>
      </c>
      <c r="M147" s="6">
        <f>IF(OR(A147&amp;""="",NOT(ISNUMBER(E147))),"",IF(E147&lt;'الإعدادات'!$B$4,"منتهي",IF(E147-'الإعدادات'!$B$4&lt;='الإعدادات'!$B$5,"ينتهي قريبًا","")))</f>
        <v/>
      </c>
      <c r="N147" s="17">
        <f>IF(A147&amp;""="","",IF(N(G147)=0,"",ROUND(H147/G147,2)))</f>
        <v/>
      </c>
    </row>
    <row r="148">
      <c r="A148" s="5" t="n"/>
      <c r="B148" s="5" t="n"/>
      <c r="C148" s="5" t="n"/>
      <c r="D148" s="13" t="n"/>
      <c r="E148" s="13" t="n"/>
      <c r="F148" s="16">
        <f>IF(A148&amp;""="","",COUNTIFS('الحجوزات'!$B$6:$B$1005,A148&amp;""))</f>
        <v/>
      </c>
      <c r="G148" s="16">
        <f>IF(A148&amp;""="","",SUMIFS('الحجوزات'!$K$6:$K$1005,'الحجوزات'!$B$6:$B$1005,A148&amp;""))</f>
        <v/>
      </c>
      <c r="H148" s="17">
        <f>IF(A148&amp;""="","",SUMIFS('الحجوزات'!$L$6:$L$1005,'الحجوزات'!$B$6:$B$1005,A148&amp;""))</f>
        <v/>
      </c>
      <c r="I148" s="17">
        <f>IF(A148&amp;""="","",SUMIFS('الصيانة'!$D$6:$D$1005,'الصيانة'!$B$6:$B$1005,A148&amp;""))</f>
        <v/>
      </c>
      <c r="J148" s="17">
        <f>IF(A148&amp;""="","",ROUND(H148-I148,2))</f>
        <v/>
      </c>
      <c r="K148" s="6">
        <f>IF(A148&amp;""="","",IF(COUNTIFS('الصيانة'!$B$6:$B$1005,A148&amp;"",'الصيانة'!$E$6:$E$1005,"جارية")&gt;0,"في الصيانة",IF(COUNTIFS('الحجوزات'!$B$6:$B$1005,A148&amp;"",'الحجوزات'!$N$6:$N$1005,"جارٍ")+COUNTIFS('الحجوزات'!$B$6:$B$1005,A148&amp;"",'الحجوزات'!$N$6:$N$1005,"متأخر التسليم")&gt;0,"مؤجرة","متاحة")))</f>
        <v/>
      </c>
      <c r="L148" s="6">
        <f>IF(OR(A148&amp;""="",NOT(ISNUMBER(D148))),"",IF(D148&lt;'الإعدادات'!$B$4,"منتهي",IF(D148-'الإعدادات'!$B$4&lt;='الإعدادات'!$B$5,"ينتهي قريبًا","")))</f>
        <v/>
      </c>
      <c r="M148" s="6">
        <f>IF(OR(A148&amp;""="",NOT(ISNUMBER(E148))),"",IF(E148&lt;'الإعدادات'!$B$4,"منتهي",IF(E148-'الإعدادات'!$B$4&lt;='الإعدادات'!$B$5,"ينتهي قريبًا","")))</f>
        <v/>
      </c>
      <c r="N148" s="17">
        <f>IF(A148&amp;""="","",IF(N(G148)=0,"",ROUND(H148/G148,2)))</f>
        <v/>
      </c>
    </row>
    <row r="149">
      <c r="A149" s="5" t="n"/>
      <c r="B149" s="5" t="n"/>
      <c r="C149" s="5" t="n"/>
      <c r="D149" s="13" t="n"/>
      <c r="E149" s="13" t="n"/>
      <c r="F149" s="16">
        <f>IF(A149&amp;""="","",COUNTIFS('الحجوزات'!$B$6:$B$1005,A149&amp;""))</f>
        <v/>
      </c>
      <c r="G149" s="16">
        <f>IF(A149&amp;""="","",SUMIFS('الحجوزات'!$K$6:$K$1005,'الحجوزات'!$B$6:$B$1005,A149&amp;""))</f>
        <v/>
      </c>
      <c r="H149" s="17">
        <f>IF(A149&amp;""="","",SUMIFS('الحجوزات'!$L$6:$L$1005,'الحجوزات'!$B$6:$B$1005,A149&amp;""))</f>
        <v/>
      </c>
      <c r="I149" s="17">
        <f>IF(A149&amp;""="","",SUMIFS('الصيانة'!$D$6:$D$1005,'الصيانة'!$B$6:$B$1005,A149&amp;""))</f>
        <v/>
      </c>
      <c r="J149" s="17">
        <f>IF(A149&amp;""="","",ROUND(H149-I149,2))</f>
        <v/>
      </c>
      <c r="K149" s="6">
        <f>IF(A149&amp;""="","",IF(COUNTIFS('الصيانة'!$B$6:$B$1005,A149&amp;"",'الصيانة'!$E$6:$E$1005,"جارية")&gt;0,"في الصيانة",IF(COUNTIFS('الحجوزات'!$B$6:$B$1005,A149&amp;"",'الحجوزات'!$N$6:$N$1005,"جارٍ")+COUNTIFS('الحجوزات'!$B$6:$B$1005,A149&amp;"",'الحجوزات'!$N$6:$N$1005,"متأخر التسليم")&gt;0,"مؤجرة","متاحة")))</f>
        <v/>
      </c>
      <c r="L149" s="6">
        <f>IF(OR(A149&amp;""="",NOT(ISNUMBER(D149))),"",IF(D149&lt;'الإعدادات'!$B$4,"منتهي",IF(D149-'الإعدادات'!$B$4&lt;='الإعدادات'!$B$5,"ينتهي قريبًا","")))</f>
        <v/>
      </c>
      <c r="M149" s="6">
        <f>IF(OR(A149&amp;""="",NOT(ISNUMBER(E149))),"",IF(E149&lt;'الإعدادات'!$B$4,"منتهي",IF(E149-'الإعدادات'!$B$4&lt;='الإعدادات'!$B$5,"ينتهي قريبًا","")))</f>
        <v/>
      </c>
      <c r="N149" s="17">
        <f>IF(A149&amp;""="","",IF(N(G149)=0,"",ROUND(H149/G149,2)))</f>
        <v/>
      </c>
    </row>
    <row r="150">
      <c r="A150" s="5" t="n"/>
      <c r="B150" s="5" t="n"/>
      <c r="C150" s="5" t="n"/>
      <c r="D150" s="13" t="n"/>
      <c r="E150" s="13" t="n"/>
      <c r="F150" s="16">
        <f>IF(A150&amp;""="","",COUNTIFS('الحجوزات'!$B$6:$B$1005,A150&amp;""))</f>
        <v/>
      </c>
      <c r="G150" s="16">
        <f>IF(A150&amp;""="","",SUMIFS('الحجوزات'!$K$6:$K$1005,'الحجوزات'!$B$6:$B$1005,A150&amp;""))</f>
        <v/>
      </c>
      <c r="H150" s="17">
        <f>IF(A150&amp;""="","",SUMIFS('الحجوزات'!$L$6:$L$1005,'الحجوزات'!$B$6:$B$1005,A150&amp;""))</f>
        <v/>
      </c>
      <c r="I150" s="17">
        <f>IF(A150&amp;""="","",SUMIFS('الصيانة'!$D$6:$D$1005,'الصيانة'!$B$6:$B$1005,A150&amp;""))</f>
        <v/>
      </c>
      <c r="J150" s="17">
        <f>IF(A150&amp;""="","",ROUND(H150-I150,2))</f>
        <v/>
      </c>
      <c r="K150" s="6">
        <f>IF(A150&amp;""="","",IF(COUNTIFS('الصيانة'!$B$6:$B$1005,A150&amp;"",'الصيانة'!$E$6:$E$1005,"جارية")&gt;0,"في الصيانة",IF(COUNTIFS('الحجوزات'!$B$6:$B$1005,A150&amp;"",'الحجوزات'!$N$6:$N$1005,"جارٍ")+COUNTIFS('الحجوزات'!$B$6:$B$1005,A150&amp;"",'الحجوزات'!$N$6:$N$1005,"متأخر التسليم")&gt;0,"مؤجرة","متاحة")))</f>
        <v/>
      </c>
      <c r="L150" s="6">
        <f>IF(OR(A150&amp;""="",NOT(ISNUMBER(D150))),"",IF(D150&lt;'الإعدادات'!$B$4,"منتهي",IF(D150-'الإعدادات'!$B$4&lt;='الإعدادات'!$B$5,"ينتهي قريبًا","")))</f>
        <v/>
      </c>
      <c r="M150" s="6">
        <f>IF(OR(A150&amp;""="",NOT(ISNUMBER(E150))),"",IF(E150&lt;'الإعدادات'!$B$4,"منتهي",IF(E150-'الإعدادات'!$B$4&lt;='الإعدادات'!$B$5,"ينتهي قريبًا","")))</f>
        <v/>
      </c>
      <c r="N150" s="17">
        <f>IF(A150&amp;""="","",IF(N(G150)=0,"",ROUND(H150/G150,2)))</f>
        <v/>
      </c>
    </row>
    <row r="151">
      <c r="A151" s="5" t="n"/>
      <c r="B151" s="5" t="n"/>
      <c r="C151" s="5" t="n"/>
      <c r="D151" s="13" t="n"/>
      <c r="E151" s="13" t="n"/>
      <c r="F151" s="16">
        <f>IF(A151&amp;""="","",COUNTIFS('الحجوزات'!$B$6:$B$1005,A151&amp;""))</f>
        <v/>
      </c>
      <c r="G151" s="16">
        <f>IF(A151&amp;""="","",SUMIFS('الحجوزات'!$K$6:$K$1005,'الحجوزات'!$B$6:$B$1005,A151&amp;""))</f>
        <v/>
      </c>
      <c r="H151" s="17">
        <f>IF(A151&amp;""="","",SUMIFS('الحجوزات'!$L$6:$L$1005,'الحجوزات'!$B$6:$B$1005,A151&amp;""))</f>
        <v/>
      </c>
      <c r="I151" s="17">
        <f>IF(A151&amp;""="","",SUMIFS('الصيانة'!$D$6:$D$1005,'الصيانة'!$B$6:$B$1005,A151&amp;""))</f>
        <v/>
      </c>
      <c r="J151" s="17">
        <f>IF(A151&amp;""="","",ROUND(H151-I151,2))</f>
        <v/>
      </c>
      <c r="K151" s="6">
        <f>IF(A151&amp;""="","",IF(COUNTIFS('الصيانة'!$B$6:$B$1005,A151&amp;"",'الصيانة'!$E$6:$E$1005,"جارية")&gt;0,"في الصيانة",IF(COUNTIFS('الحجوزات'!$B$6:$B$1005,A151&amp;"",'الحجوزات'!$N$6:$N$1005,"جارٍ")+COUNTIFS('الحجوزات'!$B$6:$B$1005,A151&amp;"",'الحجوزات'!$N$6:$N$1005,"متأخر التسليم")&gt;0,"مؤجرة","متاحة")))</f>
        <v/>
      </c>
      <c r="L151" s="6">
        <f>IF(OR(A151&amp;""="",NOT(ISNUMBER(D151))),"",IF(D151&lt;'الإعدادات'!$B$4,"منتهي",IF(D151-'الإعدادات'!$B$4&lt;='الإعدادات'!$B$5,"ينتهي قريبًا","")))</f>
        <v/>
      </c>
      <c r="M151" s="6">
        <f>IF(OR(A151&amp;""="",NOT(ISNUMBER(E151))),"",IF(E151&lt;'الإعدادات'!$B$4,"منتهي",IF(E151-'الإعدادات'!$B$4&lt;='الإعدادات'!$B$5,"ينتهي قريبًا","")))</f>
        <v/>
      </c>
      <c r="N151" s="17">
        <f>IF(A151&amp;""="","",IF(N(G151)=0,"",ROUND(H151/G151,2)))</f>
        <v/>
      </c>
    </row>
    <row r="152">
      <c r="A152" s="5" t="n"/>
      <c r="B152" s="5" t="n"/>
      <c r="C152" s="5" t="n"/>
      <c r="D152" s="13" t="n"/>
      <c r="E152" s="13" t="n"/>
      <c r="F152" s="16">
        <f>IF(A152&amp;""="","",COUNTIFS('الحجوزات'!$B$6:$B$1005,A152&amp;""))</f>
        <v/>
      </c>
      <c r="G152" s="16">
        <f>IF(A152&amp;""="","",SUMIFS('الحجوزات'!$K$6:$K$1005,'الحجوزات'!$B$6:$B$1005,A152&amp;""))</f>
        <v/>
      </c>
      <c r="H152" s="17">
        <f>IF(A152&amp;""="","",SUMIFS('الحجوزات'!$L$6:$L$1005,'الحجوزات'!$B$6:$B$1005,A152&amp;""))</f>
        <v/>
      </c>
      <c r="I152" s="17">
        <f>IF(A152&amp;""="","",SUMIFS('الصيانة'!$D$6:$D$1005,'الصيانة'!$B$6:$B$1005,A152&amp;""))</f>
        <v/>
      </c>
      <c r="J152" s="17">
        <f>IF(A152&amp;""="","",ROUND(H152-I152,2))</f>
        <v/>
      </c>
      <c r="K152" s="6">
        <f>IF(A152&amp;""="","",IF(COUNTIFS('الصيانة'!$B$6:$B$1005,A152&amp;"",'الصيانة'!$E$6:$E$1005,"جارية")&gt;0,"في الصيانة",IF(COUNTIFS('الحجوزات'!$B$6:$B$1005,A152&amp;"",'الحجوزات'!$N$6:$N$1005,"جارٍ")+COUNTIFS('الحجوزات'!$B$6:$B$1005,A152&amp;"",'الحجوزات'!$N$6:$N$1005,"متأخر التسليم")&gt;0,"مؤجرة","متاحة")))</f>
        <v/>
      </c>
      <c r="L152" s="6">
        <f>IF(OR(A152&amp;""="",NOT(ISNUMBER(D152))),"",IF(D152&lt;'الإعدادات'!$B$4,"منتهي",IF(D152-'الإعدادات'!$B$4&lt;='الإعدادات'!$B$5,"ينتهي قريبًا","")))</f>
        <v/>
      </c>
      <c r="M152" s="6">
        <f>IF(OR(A152&amp;""="",NOT(ISNUMBER(E152))),"",IF(E152&lt;'الإعدادات'!$B$4,"منتهي",IF(E152-'الإعدادات'!$B$4&lt;='الإعدادات'!$B$5,"ينتهي قريبًا","")))</f>
        <v/>
      </c>
      <c r="N152" s="17">
        <f>IF(A152&amp;""="","",IF(N(G152)=0,"",ROUND(H152/G152,2)))</f>
        <v/>
      </c>
    </row>
    <row r="153">
      <c r="A153" s="5" t="n"/>
      <c r="B153" s="5" t="n"/>
      <c r="C153" s="5" t="n"/>
      <c r="D153" s="13" t="n"/>
      <c r="E153" s="13" t="n"/>
      <c r="F153" s="16">
        <f>IF(A153&amp;""="","",COUNTIFS('الحجوزات'!$B$6:$B$1005,A153&amp;""))</f>
        <v/>
      </c>
      <c r="G153" s="16">
        <f>IF(A153&amp;""="","",SUMIFS('الحجوزات'!$K$6:$K$1005,'الحجوزات'!$B$6:$B$1005,A153&amp;""))</f>
        <v/>
      </c>
      <c r="H153" s="17">
        <f>IF(A153&amp;""="","",SUMIFS('الحجوزات'!$L$6:$L$1005,'الحجوزات'!$B$6:$B$1005,A153&amp;""))</f>
        <v/>
      </c>
      <c r="I153" s="17">
        <f>IF(A153&amp;""="","",SUMIFS('الصيانة'!$D$6:$D$1005,'الصيانة'!$B$6:$B$1005,A153&amp;""))</f>
        <v/>
      </c>
      <c r="J153" s="17">
        <f>IF(A153&amp;""="","",ROUND(H153-I153,2))</f>
        <v/>
      </c>
      <c r="K153" s="6">
        <f>IF(A153&amp;""="","",IF(COUNTIFS('الصيانة'!$B$6:$B$1005,A153&amp;"",'الصيانة'!$E$6:$E$1005,"جارية")&gt;0,"في الصيانة",IF(COUNTIFS('الحجوزات'!$B$6:$B$1005,A153&amp;"",'الحجوزات'!$N$6:$N$1005,"جارٍ")+COUNTIFS('الحجوزات'!$B$6:$B$1005,A153&amp;"",'الحجوزات'!$N$6:$N$1005,"متأخر التسليم")&gt;0,"مؤجرة","متاحة")))</f>
        <v/>
      </c>
      <c r="L153" s="6">
        <f>IF(OR(A153&amp;""="",NOT(ISNUMBER(D153))),"",IF(D153&lt;'الإعدادات'!$B$4,"منتهي",IF(D153-'الإعدادات'!$B$4&lt;='الإعدادات'!$B$5,"ينتهي قريبًا","")))</f>
        <v/>
      </c>
      <c r="M153" s="6">
        <f>IF(OR(A153&amp;""="",NOT(ISNUMBER(E153))),"",IF(E153&lt;'الإعدادات'!$B$4,"منتهي",IF(E153-'الإعدادات'!$B$4&lt;='الإعدادات'!$B$5,"ينتهي قريبًا","")))</f>
        <v/>
      </c>
      <c r="N153" s="17">
        <f>IF(A153&amp;""="","",IF(N(G153)=0,"",ROUND(H153/G153,2)))</f>
        <v/>
      </c>
    </row>
    <row r="154">
      <c r="A154" s="5" t="n"/>
      <c r="B154" s="5" t="n"/>
      <c r="C154" s="5" t="n"/>
      <c r="D154" s="13" t="n"/>
      <c r="E154" s="13" t="n"/>
      <c r="F154" s="16">
        <f>IF(A154&amp;""="","",COUNTIFS('الحجوزات'!$B$6:$B$1005,A154&amp;""))</f>
        <v/>
      </c>
      <c r="G154" s="16">
        <f>IF(A154&amp;""="","",SUMIFS('الحجوزات'!$K$6:$K$1005,'الحجوزات'!$B$6:$B$1005,A154&amp;""))</f>
        <v/>
      </c>
      <c r="H154" s="17">
        <f>IF(A154&amp;""="","",SUMIFS('الحجوزات'!$L$6:$L$1005,'الحجوزات'!$B$6:$B$1005,A154&amp;""))</f>
        <v/>
      </c>
      <c r="I154" s="17">
        <f>IF(A154&amp;""="","",SUMIFS('الصيانة'!$D$6:$D$1005,'الصيانة'!$B$6:$B$1005,A154&amp;""))</f>
        <v/>
      </c>
      <c r="J154" s="17">
        <f>IF(A154&amp;""="","",ROUND(H154-I154,2))</f>
        <v/>
      </c>
      <c r="K154" s="6">
        <f>IF(A154&amp;""="","",IF(COUNTIFS('الصيانة'!$B$6:$B$1005,A154&amp;"",'الصيانة'!$E$6:$E$1005,"جارية")&gt;0,"في الصيانة",IF(COUNTIFS('الحجوزات'!$B$6:$B$1005,A154&amp;"",'الحجوزات'!$N$6:$N$1005,"جارٍ")+COUNTIFS('الحجوزات'!$B$6:$B$1005,A154&amp;"",'الحجوزات'!$N$6:$N$1005,"متأخر التسليم")&gt;0,"مؤجرة","متاحة")))</f>
        <v/>
      </c>
      <c r="L154" s="6">
        <f>IF(OR(A154&amp;""="",NOT(ISNUMBER(D154))),"",IF(D154&lt;'الإعدادات'!$B$4,"منتهي",IF(D154-'الإعدادات'!$B$4&lt;='الإعدادات'!$B$5,"ينتهي قريبًا","")))</f>
        <v/>
      </c>
      <c r="M154" s="6">
        <f>IF(OR(A154&amp;""="",NOT(ISNUMBER(E154))),"",IF(E154&lt;'الإعدادات'!$B$4,"منتهي",IF(E154-'الإعدادات'!$B$4&lt;='الإعدادات'!$B$5,"ينتهي قريبًا","")))</f>
        <v/>
      </c>
      <c r="N154" s="17">
        <f>IF(A154&amp;""="","",IF(N(G154)=0,"",ROUND(H154/G154,2)))</f>
        <v/>
      </c>
    </row>
    <row r="155">
      <c r="A155" s="5" t="n"/>
      <c r="B155" s="5" t="n"/>
      <c r="C155" s="5" t="n"/>
      <c r="D155" s="13" t="n"/>
      <c r="E155" s="13" t="n"/>
      <c r="F155" s="16">
        <f>IF(A155&amp;""="","",COUNTIFS('الحجوزات'!$B$6:$B$1005,A155&amp;""))</f>
        <v/>
      </c>
      <c r="G155" s="16">
        <f>IF(A155&amp;""="","",SUMIFS('الحجوزات'!$K$6:$K$1005,'الحجوزات'!$B$6:$B$1005,A155&amp;""))</f>
        <v/>
      </c>
      <c r="H155" s="17">
        <f>IF(A155&amp;""="","",SUMIFS('الحجوزات'!$L$6:$L$1005,'الحجوزات'!$B$6:$B$1005,A155&amp;""))</f>
        <v/>
      </c>
      <c r="I155" s="17">
        <f>IF(A155&amp;""="","",SUMIFS('الصيانة'!$D$6:$D$1005,'الصيانة'!$B$6:$B$1005,A155&amp;""))</f>
        <v/>
      </c>
      <c r="J155" s="17">
        <f>IF(A155&amp;""="","",ROUND(H155-I155,2))</f>
        <v/>
      </c>
      <c r="K155" s="6">
        <f>IF(A155&amp;""="","",IF(COUNTIFS('الصيانة'!$B$6:$B$1005,A155&amp;"",'الصيانة'!$E$6:$E$1005,"جارية")&gt;0,"في الصيانة",IF(COUNTIFS('الحجوزات'!$B$6:$B$1005,A155&amp;"",'الحجوزات'!$N$6:$N$1005,"جارٍ")+COUNTIFS('الحجوزات'!$B$6:$B$1005,A155&amp;"",'الحجوزات'!$N$6:$N$1005,"متأخر التسليم")&gt;0,"مؤجرة","متاحة")))</f>
        <v/>
      </c>
      <c r="L155" s="6">
        <f>IF(OR(A155&amp;""="",NOT(ISNUMBER(D155))),"",IF(D155&lt;'الإعدادات'!$B$4,"منتهي",IF(D155-'الإعدادات'!$B$4&lt;='الإعدادات'!$B$5,"ينتهي قريبًا","")))</f>
        <v/>
      </c>
      <c r="M155" s="6">
        <f>IF(OR(A155&amp;""="",NOT(ISNUMBER(E155))),"",IF(E155&lt;'الإعدادات'!$B$4,"منتهي",IF(E155-'الإعدادات'!$B$4&lt;='الإعدادات'!$B$5,"ينتهي قريبًا","")))</f>
        <v/>
      </c>
      <c r="N155" s="17">
        <f>IF(A155&amp;""="","",IF(N(G155)=0,"",ROUND(H155/G155,2)))</f>
        <v/>
      </c>
    </row>
    <row r="156">
      <c r="A156" s="5" t="n"/>
      <c r="B156" s="5" t="n"/>
      <c r="C156" s="5" t="n"/>
      <c r="D156" s="13" t="n"/>
      <c r="E156" s="13" t="n"/>
      <c r="F156" s="16">
        <f>IF(A156&amp;""="","",COUNTIFS('الحجوزات'!$B$6:$B$1005,A156&amp;""))</f>
        <v/>
      </c>
      <c r="G156" s="16">
        <f>IF(A156&amp;""="","",SUMIFS('الحجوزات'!$K$6:$K$1005,'الحجوزات'!$B$6:$B$1005,A156&amp;""))</f>
        <v/>
      </c>
      <c r="H156" s="17">
        <f>IF(A156&amp;""="","",SUMIFS('الحجوزات'!$L$6:$L$1005,'الحجوزات'!$B$6:$B$1005,A156&amp;""))</f>
        <v/>
      </c>
      <c r="I156" s="17">
        <f>IF(A156&amp;""="","",SUMIFS('الصيانة'!$D$6:$D$1005,'الصيانة'!$B$6:$B$1005,A156&amp;""))</f>
        <v/>
      </c>
      <c r="J156" s="17">
        <f>IF(A156&amp;""="","",ROUND(H156-I156,2))</f>
        <v/>
      </c>
      <c r="K156" s="6">
        <f>IF(A156&amp;""="","",IF(COUNTIFS('الصيانة'!$B$6:$B$1005,A156&amp;"",'الصيانة'!$E$6:$E$1005,"جارية")&gt;0,"في الصيانة",IF(COUNTIFS('الحجوزات'!$B$6:$B$1005,A156&amp;"",'الحجوزات'!$N$6:$N$1005,"جارٍ")+COUNTIFS('الحجوزات'!$B$6:$B$1005,A156&amp;"",'الحجوزات'!$N$6:$N$1005,"متأخر التسليم")&gt;0,"مؤجرة","متاحة")))</f>
        <v/>
      </c>
      <c r="L156" s="6">
        <f>IF(OR(A156&amp;""="",NOT(ISNUMBER(D156))),"",IF(D156&lt;'الإعدادات'!$B$4,"منتهي",IF(D156-'الإعدادات'!$B$4&lt;='الإعدادات'!$B$5,"ينتهي قريبًا","")))</f>
        <v/>
      </c>
      <c r="M156" s="6">
        <f>IF(OR(A156&amp;""="",NOT(ISNUMBER(E156))),"",IF(E156&lt;'الإعدادات'!$B$4,"منتهي",IF(E156-'الإعدادات'!$B$4&lt;='الإعدادات'!$B$5,"ينتهي قريبًا","")))</f>
        <v/>
      </c>
      <c r="N156" s="17">
        <f>IF(A156&amp;""="","",IF(N(G156)=0,"",ROUND(H156/G156,2)))</f>
        <v/>
      </c>
    </row>
    <row r="157">
      <c r="A157" s="5" t="n"/>
      <c r="B157" s="5" t="n"/>
      <c r="C157" s="5" t="n"/>
      <c r="D157" s="13" t="n"/>
      <c r="E157" s="13" t="n"/>
      <c r="F157" s="16">
        <f>IF(A157&amp;""="","",COUNTIFS('الحجوزات'!$B$6:$B$1005,A157&amp;""))</f>
        <v/>
      </c>
      <c r="G157" s="16">
        <f>IF(A157&amp;""="","",SUMIFS('الحجوزات'!$K$6:$K$1005,'الحجوزات'!$B$6:$B$1005,A157&amp;""))</f>
        <v/>
      </c>
      <c r="H157" s="17">
        <f>IF(A157&amp;""="","",SUMIFS('الحجوزات'!$L$6:$L$1005,'الحجوزات'!$B$6:$B$1005,A157&amp;""))</f>
        <v/>
      </c>
      <c r="I157" s="17">
        <f>IF(A157&amp;""="","",SUMIFS('الصيانة'!$D$6:$D$1005,'الصيانة'!$B$6:$B$1005,A157&amp;""))</f>
        <v/>
      </c>
      <c r="J157" s="17">
        <f>IF(A157&amp;""="","",ROUND(H157-I157,2))</f>
        <v/>
      </c>
      <c r="K157" s="6">
        <f>IF(A157&amp;""="","",IF(COUNTIFS('الصيانة'!$B$6:$B$1005,A157&amp;"",'الصيانة'!$E$6:$E$1005,"جارية")&gt;0,"في الصيانة",IF(COUNTIFS('الحجوزات'!$B$6:$B$1005,A157&amp;"",'الحجوزات'!$N$6:$N$1005,"جارٍ")+COUNTIFS('الحجوزات'!$B$6:$B$1005,A157&amp;"",'الحجوزات'!$N$6:$N$1005,"متأخر التسليم")&gt;0,"مؤجرة","متاحة")))</f>
        <v/>
      </c>
      <c r="L157" s="6">
        <f>IF(OR(A157&amp;""="",NOT(ISNUMBER(D157))),"",IF(D157&lt;'الإعدادات'!$B$4,"منتهي",IF(D157-'الإعدادات'!$B$4&lt;='الإعدادات'!$B$5,"ينتهي قريبًا","")))</f>
        <v/>
      </c>
      <c r="M157" s="6">
        <f>IF(OR(A157&amp;""="",NOT(ISNUMBER(E157))),"",IF(E157&lt;'الإعدادات'!$B$4,"منتهي",IF(E157-'الإعدادات'!$B$4&lt;='الإعدادات'!$B$5,"ينتهي قريبًا","")))</f>
        <v/>
      </c>
      <c r="N157" s="17">
        <f>IF(A157&amp;""="","",IF(N(G157)=0,"",ROUND(H157/G157,2)))</f>
        <v/>
      </c>
    </row>
    <row r="158">
      <c r="A158" s="5" t="n"/>
      <c r="B158" s="5" t="n"/>
      <c r="C158" s="5" t="n"/>
      <c r="D158" s="13" t="n"/>
      <c r="E158" s="13" t="n"/>
      <c r="F158" s="16">
        <f>IF(A158&amp;""="","",COUNTIFS('الحجوزات'!$B$6:$B$1005,A158&amp;""))</f>
        <v/>
      </c>
      <c r="G158" s="16">
        <f>IF(A158&amp;""="","",SUMIFS('الحجوزات'!$K$6:$K$1005,'الحجوزات'!$B$6:$B$1005,A158&amp;""))</f>
        <v/>
      </c>
      <c r="H158" s="17">
        <f>IF(A158&amp;""="","",SUMIFS('الحجوزات'!$L$6:$L$1005,'الحجوزات'!$B$6:$B$1005,A158&amp;""))</f>
        <v/>
      </c>
      <c r="I158" s="17">
        <f>IF(A158&amp;""="","",SUMIFS('الصيانة'!$D$6:$D$1005,'الصيانة'!$B$6:$B$1005,A158&amp;""))</f>
        <v/>
      </c>
      <c r="J158" s="17">
        <f>IF(A158&amp;""="","",ROUND(H158-I158,2))</f>
        <v/>
      </c>
      <c r="K158" s="6">
        <f>IF(A158&amp;""="","",IF(COUNTIFS('الصيانة'!$B$6:$B$1005,A158&amp;"",'الصيانة'!$E$6:$E$1005,"جارية")&gt;0,"في الصيانة",IF(COUNTIFS('الحجوزات'!$B$6:$B$1005,A158&amp;"",'الحجوزات'!$N$6:$N$1005,"جارٍ")+COUNTIFS('الحجوزات'!$B$6:$B$1005,A158&amp;"",'الحجوزات'!$N$6:$N$1005,"متأخر التسليم")&gt;0,"مؤجرة","متاحة")))</f>
        <v/>
      </c>
      <c r="L158" s="6">
        <f>IF(OR(A158&amp;""="",NOT(ISNUMBER(D158))),"",IF(D158&lt;'الإعدادات'!$B$4,"منتهي",IF(D158-'الإعدادات'!$B$4&lt;='الإعدادات'!$B$5,"ينتهي قريبًا","")))</f>
        <v/>
      </c>
      <c r="M158" s="6">
        <f>IF(OR(A158&amp;""="",NOT(ISNUMBER(E158))),"",IF(E158&lt;'الإعدادات'!$B$4,"منتهي",IF(E158-'الإعدادات'!$B$4&lt;='الإعدادات'!$B$5,"ينتهي قريبًا","")))</f>
        <v/>
      </c>
      <c r="N158" s="17">
        <f>IF(A158&amp;""="","",IF(N(G158)=0,"",ROUND(H158/G158,2)))</f>
        <v/>
      </c>
    </row>
    <row r="159">
      <c r="A159" s="5" t="n"/>
      <c r="B159" s="5" t="n"/>
      <c r="C159" s="5" t="n"/>
      <c r="D159" s="13" t="n"/>
      <c r="E159" s="13" t="n"/>
      <c r="F159" s="16">
        <f>IF(A159&amp;""="","",COUNTIFS('الحجوزات'!$B$6:$B$1005,A159&amp;""))</f>
        <v/>
      </c>
      <c r="G159" s="16">
        <f>IF(A159&amp;""="","",SUMIFS('الحجوزات'!$K$6:$K$1005,'الحجوزات'!$B$6:$B$1005,A159&amp;""))</f>
        <v/>
      </c>
      <c r="H159" s="17">
        <f>IF(A159&amp;""="","",SUMIFS('الحجوزات'!$L$6:$L$1005,'الحجوزات'!$B$6:$B$1005,A159&amp;""))</f>
        <v/>
      </c>
      <c r="I159" s="17">
        <f>IF(A159&amp;""="","",SUMIFS('الصيانة'!$D$6:$D$1005,'الصيانة'!$B$6:$B$1005,A159&amp;""))</f>
        <v/>
      </c>
      <c r="J159" s="17">
        <f>IF(A159&amp;""="","",ROUND(H159-I159,2))</f>
        <v/>
      </c>
      <c r="K159" s="6">
        <f>IF(A159&amp;""="","",IF(COUNTIFS('الصيانة'!$B$6:$B$1005,A159&amp;"",'الصيانة'!$E$6:$E$1005,"جارية")&gt;0,"في الصيانة",IF(COUNTIFS('الحجوزات'!$B$6:$B$1005,A159&amp;"",'الحجوزات'!$N$6:$N$1005,"جارٍ")+COUNTIFS('الحجوزات'!$B$6:$B$1005,A159&amp;"",'الحجوزات'!$N$6:$N$1005,"متأخر التسليم")&gt;0,"مؤجرة","متاحة")))</f>
        <v/>
      </c>
      <c r="L159" s="6">
        <f>IF(OR(A159&amp;""="",NOT(ISNUMBER(D159))),"",IF(D159&lt;'الإعدادات'!$B$4,"منتهي",IF(D159-'الإعدادات'!$B$4&lt;='الإعدادات'!$B$5,"ينتهي قريبًا","")))</f>
        <v/>
      </c>
      <c r="M159" s="6">
        <f>IF(OR(A159&amp;""="",NOT(ISNUMBER(E159))),"",IF(E159&lt;'الإعدادات'!$B$4,"منتهي",IF(E159-'الإعدادات'!$B$4&lt;='الإعدادات'!$B$5,"ينتهي قريبًا","")))</f>
        <v/>
      </c>
      <c r="N159" s="17">
        <f>IF(A159&amp;""="","",IF(N(G159)=0,"",ROUND(H159/G159,2)))</f>
        <v/>
      </c>
    </row>
    <row r="160">
      <c r="A160" s="5" t="n"/>
      <c r="B160" s="5" t="n"/>
      <c r="C160" s="5" t="n"/>
      <c r="D160" s="13" t="n"/>
      <c r="E160" s="13" t="n"/>
      <c r="F160" s="16">
        <f>IF(A160&amp;""="","",COUNTIFS('الحجوزات'!$B$6:$B$1005,A160&amp;""))</f>
        <v/>
      </c>
      <c r="G160" s="16">
        <f>IF(A160&amp;""="","",SUMIFS('الحجوزات'!$K$6:$K$1005,'الحجوزات'!$B$6:$B$1005,A160&amp;""))</f>
        <v/>
      </c>
      <c r="H160" s="17">
        <f>IF(A160&amp;""="","",SUMIFS('الحجوزات'!$L$6:$L$1005,'الحجوزات'!$B$6:$B$1005,A160&amp;""))</f>
        <v/>
      </c>
      <c r="I160" s="17">
        <f>IF(A160&amp;""="","",SUMIFS('الصيانة'!$D$6:$D$1005,'الصيانة'!$B$6:$B$1005,A160&amp;""))</f>
        <v/>
      </c>
      <c r="J160" s="17">
        <f>IF(A160&amp;""="","",ROUND(H160-I160,2))</f>
        <v/>
      </c>
      <c r="K160" s="6">
        <f>IF(A160&amp;""="","",IF(COUNTIFS('الصيانة'!$B$6:$B$1005,A160&amp;"",'الصيانة'!$E$6:$E$1005,"جارية")&gt;0,"في الصيانة",IF(COUNTIFS('الحجوزات'!$B$6:$B$1005,A160&amp;"",'الحجوزات'!$N$6:$N$1005,"جارٍ")+COUNTIFS('الحجوزات'!$B$6:$B$1005,A160&amp;"",'الحجوزات'!$N$6:$N$1005,"متأخر التسليم")&gt;0,"مؤجرة","متاحة")))</f>
        <v/>
      </c>
      <c r="L160" s="6">
        <f>IF(OR(A160&amp;""="",NOT(ISNUMBER(D160))),"",IF(D160&lt;'الإعدادات'!$B$4,"منتهي",IF(D160-'الإعدادات'!$B$4&lt;='الإعدادات'!$B$5,"ينتهي قريبًا","")))</f>
        <v/>
      </c>
      <c r="M160" s="6">
        <f>IF(OR(A160&amp;""="",NOT(ISNUMBER(E160))),"",IF(E160&lt;'الإعدادات'!$B$4,"منتهي",IF(E160-'الإعدادات'!$B$4&lt;='الإعدادات'!$B$5,"ينتهي قريبًا","")))</f>
        <v/>
      </c>
      <c r="N160" s="17">
        <f>IF(A160&amp;""="","",IF(N(G160)=0,"",ROUND(H160/G160,2)))</f>
        <v/>
      </c>
    </row>
    <row r="161">
      <c r="A161" s="5" t="n"/>
      <c r="B161" s="5" t="n"/>
      <c r="C161" s="5" t="n"/>
      <c r="D161" s="13" t="n"/>
      <c r="E161" s="13" t="n"/>
      <c r="F161" s="16">
        <f>IF(A161&amp;""="","",COUNTIFS('الحجوزات'!$B$6:$B$1005,A161&amp;""))</f>
        <v/>
      </c>
      <c r="G161" s="16">
        <f>IF(A161&amp;""="","",SUMIFS('الحجوزات'!$K$6:$K$1005,'الحجوزات'!$B$6:$B$1005,A161&amp;""))</f>
        <v/>
      </c>
      <c r="H161" s="17">
        <f>IF(A161&amp;""="","",SUMIFS('الحجوزات'!$L$6:$L$1005,'الحجوزات'!$B$6:$B$1005,A161&amp;""))</f>
        <v/>
      </c>
      <c r="I161" s="17">
        <f>IF(A161&amp;""="","",SUMIFS('الصيانة'!$D$6:$D$1005,'الصيانة'!$B$6:$B$1005,A161&amp;""))</f>
        <v/>
      </c>
      <c r="J161" s="17">
        <f>IF(A161&amp;""="","",ROUND(H161-I161,2))</f>
        <v/>
      </c>
      <c r="K161" s="6">
        <f>IF(A161&amp;""="","",IF(COUNTIFS('الصيانة'!$B$6:$B$1005,A161&amp;"",'الصيانة'!$E$6:$E$1005,"جارية")&gt;0,"في الصيانة",IF(COUNTIFS('الحجوزات'!$B$6:$B$1005,A161&amp;"",'الحجوزات'!$N$6:$N$1005,"جارٍ")+COUNTIFS('الحجوزات'!$B$6:$B$1005,A161&amp;"",'الحجوزات'!$N$6:$N$1005,"متأخر التسليم")&gt;0,"مؤجرة","متاحة")))</f>
        <v/>
      </c>
      <c r="L161" s="6">
        <f>IF(OR(A161&amp;""="",NOT(ISNUMBER(D161))),"",IF(D161&lt;'الإعدادات'!$B$4,"منتهي",IF(D161-'الإعدادات'!$B$4&lt;='الإعدادات'!$B$5,"ينتهي قريبًا","")))</f>
        <v/>
      </c>
      <c r="M161" s="6">
        <f>IF(OR(A161&amp;""="",NOT(ISNUMBER(E161))),"",IF(E161&lt;'الإعدادات'!$B$4,"منتهي",IF(E161-'الإعدادات'!$B$4&lt;='الإعدادات'!$B$5,"ينتهي قريبًا","")))</f>
        <v/>
      </c>
      <c r="N161" s="17">
        <f>IF(A161&amp;""="","",IF(N(G161)=0,"",ROUND(H161/G161,2)))</f>
        <v/>
      </c>
    </row>
    <row r="162">
      <c r="A162" s="5" t="n"/>
      <c r="B162" s="5" t="n"/>
      <c r="C162" s="5" t="n"/>
      <c r="D162" s="13" t="n"/>
      <c r="E162" s="13" t="n"/>
      <c r="F162" s="16">
        <f>IF(A162&amp;""="","",COUNTIFS('الحجوزات'!$B$6:$B$1005,A162&amp;""))</f>
        <v/>
      </c>
      <c r="G162" s="16">
        <f>IF(A162&amp;""="","",SUMIFS('الحجوزات'!$K$6:$K$1005,'الحجوزات'!$B$6:$B$1005,A162&amp;""))</f>
        <v/>
      </c>
      <c r="H162" s="17">
        <f>IF(A162&amp;""="","",SUMIFS('الحجوزات'!$L$6:$L$1005,'الحجوزات'!$B$6:$B$1005,A162&amp;""))</f>
        <v/>
      </c>
      <c r="I162" s="17">
        <f>IF(A162&amp;""="","",SUMIFS('الصيانة'!$D$6:$D$1005,'الصيانة'!$B$6:$B$1005,A162&amp;""))</f>
        <v/>
      </c>
      <c r="J162" s="17">
        <f>IF(A162&amp;""="","",ROUND(H162-I162,2))</f>
        <v/>
      </c>
      <c r="K162" s="6">
        <f>IF(A162&amp;""="","",IF(COUNTIFS('الصيانة'!$B$6:$B$1005,A162&amp;"",'الصيانة'!$E$6:$E$1005,"جارية")&gt;0,"في الصيانة",IF(COUNTIFS('الحجوزات'!$B$6:$B$1005,A162&amp;"",'الحجوزات'!$N$6:$N$1005,"جارٍ")+COUNTIFS('الحجوزات'!$B$6:$B$1005,A162&amp;"",'الحجوزات'!$N$6:$N$1005,"متأخر التسليم")&gt;0,"مؤجرة","متاحة")))</f>
        <v/>
      </c>
      <c r="L162" s="6">
        <f>IF(OR(A162&amp;""="",NOT(ISNUMBER(D162))),"",IF(D162&lt;'الإعدادات'!$B$4,"منتهي",IF(D162-'الإعدادات'!$B$4&lt;='الإعدادات'!$B$5,"ينتهي قريبًا","")))</f>
        <v/>
      </c>
      <c r="M162" s="6">
        <f>IF(OR(A162&amp;""="",NOT(ISNUMBER(E162))),"",IF(E162&lt;'الإعدادات'!$B$4,"منتهي",IF(E162-'الإعدادات'!$B$4&lt;='الإعدادات'!$B$5,"ينتهي قريبًا","")))</f>
        <v/>
      </c>
      <c r="N162" s="17">
        <f>IF(A162&amp;""="","",IF(N(G162)=0,"",ROUND(H162/G162,2)))</f>
        <v/>
      </c>
    </row>
    <row r="163">
      <c r="A163" s="5" t="n"/>
      <c r="B163" s="5" t="n"/>
      <c r="C163" s="5" t="n"/>
      <c r="D163" s="13" t="n"/>
      <c r="E163" s="13" t="n"/>
      <c r="F163" s="16">
        <f>IF(A163&amp;""="","",COUNTIFS('الحجوزات'!$B$6:$B$1005,A163&amp;""))</f>
        <v/>
      </c>
      <c r="G163" s="16">
        <f>IF(A163&amp;""="","",SUMIFS('الحجوزات'!$K$6:$K$1005,'الحجوزات'!$B$6:$B$1005,A163&amp;""))</f>
        <v/>
      </c>
      <c r="H163" s="17">
        <f>IF(A163&amp;""="","",SUMIFS('الحجوزات'!$L$6:$L$1005,'الحجوزات'!$B$6:$B$1005,A163&amp;""))</f>
        <v/>
      </c>
      <c r="I163" s="17">
        <f>IF(A163&amp;""="","",SUMIFS('الصيانة'!$D$6:$D$1005,'الصيانة'!$B$6:$B$1005,A163&amp;""))</f>
        <v/>
      </c>
      <c r="J163" s="17">
        <f>IF(A163&amp;""="","",ROUND(H163-I163,2))</f>
        <v/>
      </c>
      <c r="K163" s="6">
        <f>IF(A163&amp;""="","",IF(COUNTIFS('الصيانة'!$B$6:$B$1005,A163&amp;"",'الصيانة'!$E$6:$E$1005,"جارية")&gt;0,"في الصيانة",IF(COUNTIFS('الحجوزات'!$B$6:$B$1005,A163&amp;"",'الحجوزات'!$N$6:$N$1005,"جارٍ")+COUNTIFS('الحجوزات'!$B$6:$B$1005,A163&amp;"",'الحجوزات'!$N$6:$N$1005,"متأخر التسليم")&gt;0,"مؤجرة","متاحة")))</f>
        <v/>
      </c>
      <c r="L163" s="6">
        <f>IF(OR(A163&amp;""="",NOT(ISNUMBER(D163))),"",IF(D163&lt;'الإعدادات'!$B$4,"منتهي",IF(D163-'الإعدادات'!$B$4&lt;='الإعدادات'!$B$5,"ينتهي قريبًا","")))</f>
        <v/>
      </c>
      <c r="M163" s="6">
        <f>IF(OR(A163&amp;""="",NOT(ISNUMBER(E163))),"",IF(E163&lt;'الإعدادات'!$B$4,"منتهي",IF(E163-'الإعدادات'!$B$4&lt;='الإعدادات'!$B$5,"ينتهي قريبًا","")))</f>
        <v/>
      </c>
      <c r="N163" s="17">
        <f>IF(A163&amp;""="","",IF(N(G163)=0,"",ROUND(H163/G163,2)))</f>
        <v/>
      </c>
    </row>
    <row r="164">
      <c r="A164" s="5" t="n"/>
      <c r="B164" s="5" t="n"/>
      <c r="C164" s="5" t="n"/>
      <c r="D164" s="13" t="n"/>
      <c r="E164" s="13" t="n"/>
      <c r="F164" s="16">
        <f>IF(A164&amp;""="","",COUNTIFS('الحجوزات'!$B$6:$B$1005,A164&amp;""))</f>
        <v/>
      </c>
      <c r="G164" s="16">
        <f>IF(A164&amp;""="","",SUMIFS('الحجوزات'!$K$6:$K$1005,'الحجوزات'!$B$6:$B$1005,A164&amp;""))</f>
        <v/>
      </c>
      <c r="H164" s="17">
        <f>IF(A164&amp;""="","",SUMIFS('الحجوزات'!$L$6:$L$1005,'الحجوزات'!$B$6:$B$1005,A164&amp;""))</f>
        <v/>
      </c>
      <c r="I164" s="17">
        <f>IF(A164&amp;""="","",SUMIFS('الصيانة'!$D$6:$D$1005,'الصيانة'!$B$6:$B$1005,A164&amp;""))</f>
        <v/>
      </c>
      <c r="J164" s="17">
        <f>IF(A164&amp;""="","",ROUND(H164-I164,2))</f>
        <v/>
      </c>
      <c r="K164" s="6">
        <f>IF(A164&amp;""="","",IF(COUNTIFS('الصيانة'!$B$6:$B$1005,A164&amp;"",'الصيانة'!$E$6:$E$1005,"جارية")&gt;0,"في الصيانة",IF(COUNTIFS('الحجوزات'!$B$6:$B$1005,A164&amp;"",'الحجوزات'!$N$6:$N$1005,"جارٍ")+COUNTIFS('الحجوزات'!$B$6:$B$1005,A164&amp;"",'الحجوزات'!$N$6:$N$1005,"متأخر التسليم")&gt;0,"مؤجرة","متاحة")))</f>
        <v/>
      </c>
      <c r="L164" s="6">
        <f>IF(OR(A164&amp;""="",NOT(ISNUMBER(D164))),"",IF(D164&lt;'الإعدادات'!$B$4,"منتهي",IF(D164-'الإعدادات'!$B$4&lt;='الإعدادات'!$B$5,"ينتهي قريبًا","")))</f>
        <v/>
      </c>
      <c r="M164" s="6">
        <f>IF(OR(A164&amp;""="",NOT(ISNUMBER(E164))),"",IF(E164&lt;'الإعدادات'!$B$4,"منتهي",IF(E164-'الإعدادات'!$B$4&lt;='الإعدادات'!$B$5,"ينتهي قريبًا","")))</f>
        <v/>
      </c>
      <c r="N164" s="17">
        <f>IF(A164&amp;""="","",IF(N(G164)=0,"",ROUND(H164/G164,2)))</f>
        <v/>
      </c>
    </row>
    <row r="165">
      <c r="A165" s="5" t="n"/>
      <c r="B165" s="5" t="n"/>
      <c r="C165" s="5" t="n"/>
      <c r="D165" s="13" t="n"/>
      <c r="E165" s="13" t="n"/>
      <c r="F165" s="16">
        <f>IF(A165&amp;""="","",COUNTIFS('الحجوزات'!$B$6:$B$1005,A165&amp;""))</f>
        <v/>
      </c>
      <c r="G165" s="16">
        <f>IF(A165&amp;""="","",SUMIFS('الحجوزات'!$K$6:$K$1005,'الحجوزات'!$B$6:$B$1005,A165&amp;""))</f>
        <v/>
      </c>
      <c r="H165" s="17">
        <f>IF(A165&amp;""="","",SUMIFS('الحجوزات'!$L$6:$L$1005,'الحجوزات'!$B$6:$B$1005,A165&amp;""))</f>
        <v/>
      </c>
      <c r="I165" s="17">
        <f>IF(A165&amp;""="","",SUMIFS('الصيانة'!$D$6:$D$1005,'الصيانة'!$B$6:$B$1005,A165&amp;""))</f>
        <v/>
      </c>
      <c r="J165" s="17">
        <f>IF(A165&amp;""="","",ROUND(H165-I165,2))</f>
        <v/>
      </c>
      <c r="K165" s="6">
        <f>IF(A165&amp;""="","",IF(COUNTIFS('الصيانة'!$B$6:$B$1005,A165&amp;"",'الصيانة'!$E$6:$E$1005,"جارية")&gt;0,"في الصيانة",IF(COUNTIFS('الحجوزات'!$B$6:$B$1005,A165&amp;"",'الحجوزات'!$N$6:$N$1005,"جارٍ")+COUNTIFS('الحجوزات'!$B$6:$B$1005,A165&amp;"",'الحجوزات'!$N$6:$N$1005,"متأخر التسليم")&gt;0,"مؤجرة","متاحة")))</f>
        <v/>
      </c>
      <c r="L165" s="6">
        <f>IF(OR(A165&amp;""="",NOT(ISNUMBER(D165))),"",IF(D165&lt;'الإعدادات'!$B$4,"منتهي",IF(D165-'الإعدادات'!$B$4&lt;='الإعدادات'!$B$5,"ينتهي قريبًا","")))</f>
        <v/>
      </c>
      <c r="M165" s="6">
        <f>IF(OR(A165&amp;""="",NOT(ISNUMBER(E165))),"",IF(E165&lt;'الإعدادات'!$B$4,"منتهي",IF(E165-'الإعدادات'!$B$4&lt;='الإعدادات'!$B$5,"ينتهي قريبًا","")))</f>
        <v/>
      </c>
      <c r="N165" s="17">
        <f>IF(A165&amp;""="","",IF(N(G165)=0,"",ROUND(H165/G165,2)))</f>
        <v/>
      </c>
    </row>
    <row r="166">
      <c r="A166" s="5" t="n"/>
      <c r="B166" s="5" t="n"/>
      <c r="C166" s="5" t="n"/>
      <c r="D166" s="13" t="n"/>
      <c r="E166" s="13" t="n"/>
      <c r="F166" s="16">
        <f>IF(A166&amp;""="","",COUNTIFS('الحجوزات'!$B$6:$B$1005,A166&amp;""))</f>
        <v/>
      </c>
      <c r="G166" s="16">
        <f>IF(A166&amp;""="","",SUMIFS('الحجوزات'!$K$6:$K$1005,'الحجوزات'!$B$6:$B$1005,A166&amp;""))</f>
        <v/>
      </c>
      <c r="H166" s="17">
        <f>IF(A166&amp;""="","",SUMIFS('الحجوزات'!$L$6:$L$1005,'الحجوزات'!$B$6:$B$1005,A166&amp;""))</f>
        <v/>
      </c>
      <c r="I166" s="17">
        <f>IF(A166&amp;""="","",SUMIFS('الصيانة'!$D$6:$D$1005,'الصيانة'!$B$6:$B$1005,A166&amp;""))</f>
        <v/>
      </c>
      <c r="J166" s="17">
        <f>IF(A166&amp;""="","",ROUND(H166-I166,2))</f>
        <v/>
      </c>
      <c r="K166" s="6">
        <f>IF(A166&amp;""="","",IF(COUNTIFS('الصيانة'!$B$6:$B$1005,A166&amp;"",'الصيانة'!$E$6:$E$1005,"جارية")&gt;0,"في الصيانة",IF(COUNTIFS('الحجوزات'!$B$6:$B$1005,A166&amp;"",'الحجوزات'!$N$6:$N$1005,"جارٍ")+COUNTIFS('الحجوزات'!$B$6:$B$1005,A166&amp;"",'الحجوزات'!$N$6:$N$1005,"متأخر التسليم")&gt;0,"مؤجرة","متاحة")))</f>
        <v/>
      </c>
      <c r="L166" s="6">
        <f>IF(OR(A166&amp;""="",NOT(ISNUMBER(D166))),"",IF(D166&lt;'الإعدادات'!$B$4,"منتهي",IF(D166-'الإعدادات'!$B$4&lt;='الإعدادات'!$B$5,"ينتهي قريبًا","")))</f>
        <v/>
      </c>
      <c r="M166" s="6">
        <f>IF(OR(A166&amp;""="",NOT(ISNUMBER(E166))),"",IF(E166&lt;'الإعدادات'!$B$4,"منتهي",IF(E166-'الإعدادات'!$B$4&lt;='الإعدادات'!$B$5,"ينتهي قريبًا","")))</f>
        <v/>
      </c>
      <c r="N166" s="17">
        <f>IF(A166&amp;""="","",IF(N(G166)=0,"",ROUND(H166/G166,2)))</f>
        <v/>
      </c>
    </row>
    <row r="167">
      <c r="A167" s="5" t="n"/>
      <c r="B167" s="5" t="n"/>
      <c r="C167" s="5" t="n"/>
      <c r="D167" s="13" t="n"/>
      <c r="E167" s="13" t="n"/>
      <c r="F167" s="16">
        <f>IF(A167&amp;""="","",COUNTIFS('الحجوزات'!$B$6:$B$1005,A167&amp;""))</f>
        <v/>
      </c>
      <c r="G167" s="16">
        <f>IF(A167&amp;""="","",SUMIFS('الحجوزات'!$K$6:$K$1005,'الحجوزات'!$B$6:$B$1005,A167&amp;""))</f>
        <v/>
      </c>
      <c r="H167" s="17">
        <f>IF(A167&amp;""="","",SUMIFS('الحجوزات'!$L$6:$L$1005,'الحجوزات'!$B$6:$B$1005,A167&amp;""))</f>
        <v/>
      </c>
      <c r="I167" s="17">
        <f>IF(A167&amp;""="","",SUMIFS('الصيانة'!$D$6:$D$1005,'الصيانة'!$B$6:$B$1005,A167&amp;""))</f>
        <v/>
      </c>
      <c r="J167" s="17">
        <f>IF(A167&amp;""="","",ROUND(H167-I167,2))</f>
        <v/>
      </c>
      <c r="K167" s="6">
        <f>IF(A167&amp;""="","",IF(COUNTIFS('الصيانة'!$B$6:$B$1005,A167&amp;"",'الصيانة'!$E$6:$E$1005,"جارية")&gt;0,"في الصيانة",IF(COUNTIFS('الحجوزات'!$B$6:$B$1005,A167&amp;"",'الحجوزات'!$N$6:$N$1005,"جارٍ")+COUNTIFS('الحجوزات'!$B$6:$B$1005,A167&amp;"",'الحجوزات'!$N$6:$N$1005,"متأخر التسليم")&gt;0,"مؤجرة","متاحة")))</f>
        <v/>
      </c>
      <c r="L167" s="6">
        <f>IF(OR(A167&amp;""="",NOT(ISNUMBER(D167))),"",IF(D167&lt;'الإعدادات'!$B$4,"منتهي",IF(D167-'الإعدادات'!$B$4&lt;='الإعدادات'!$B$5,"ينتهي قريبًا","")))</f>
        <v/>
      </c>
      <c r="M167" s="6">
        <f>IF(OR(A167&amp;""="",NOT(ISNUMBER(E167))),"",IF(E167&lt;'الإعدادات'!$B$4,"منتهي",IF(E167-'الإعدادات'!$B$4&lt;='الإعدادات'!$B$5,"ينتهي قريبًا","")))</f>
        <v/>
      </c>
      <c r="N167" s="17">
        <f>IF(A167&amp;""="","",IF(N(G167)=0,"",ROUND(H167/G167,2)))</f>
        <v/>
      </c>
    </row>
    <row r="168">
      <c r="A168" s="5" t="n"/>
      <c r="B168" s="5" t="n"/>
      <c r="C168" s="5" t="n"/>
      <c r="D168" s="13" t="n"/>
      <c r="E168" s="13" t="n"/>
      <c r="F168" s="16">
        <f>IF(A168&amp;""="","",COUNTIFS('الحجوزات'!$B$6:$B$1005,A168&amp;""))</f>
        <v/>
      </c>
      <c r="G168" s="16">
        <f>IF(A168&amp;""="","",SUMIFS('الحجوزات'!$K$6:$K$1005,'الحجوزات'!$B$6:$B$1005,A168&amp;""))</f>
        <v/>
      </c>
      <c r="H168" s="17">
        <f>IF(A168&amp;""="","",SUMIFS('الحجوزات'!$L$6:$L$1005,'الحجوزات'!$B$6:$B$1005,A168&amp;""))</f>
        <v/>
      </c>
      <c r="I168" s="17">
        <f>IF(A168&amp;""="","",SUMIFS('الصيانة'!$D$6:$D$1005,'الصيانة'!$B$6:$B$1005,A168&amp;""))</f>
        <v/>
      </c>
      <c r="J168" s="17">
        <f>IF(A168&amp;""="","",ROUND(H168-I168,2))</f>
        <v/>
      </c>
      <c r="K168" s="6">
        <f>IF(A168&amp;""="","",IF(COUNTIFS('الصيانة'!$B$6:$B$1005,A168&amp;"",'الصيانة'!$E$6:$E$1005,"جارية")&gt;0,"في الصيانة",IF(COUNTIFS('الحجوزات'!$B$6:$B$1005,A168&amp;"",'الحجوزات'!$N$6:$N$1005,"جارٍ")+COUNTIFS('الحجوزات'!$B$6:$B$1005,A168&amp;"",'الحجوزات'!$N$6:$N$1005,"متأخر التسليم")&gt;0,"مؤجرة","متاحة")))</f>
        <v/>
      </c>
      <c r="L168" s="6">
        <f>IF(OR(A168&amp;""="",NOT(ISNUMBER(D168))),"",IF(D168&lt;'الإعدادات'!$B$4,"منتهي",IF(D168-'الإعدادات'!$B$4&lt;='الإعدادات'!$B$5,"ينتهي قريبًا","")))</f>
        <v/>
      </c>
      <c r="M168" s="6">
        <f>IF(OR(A168&amp;""="",NOT(ISNUMBER(E168))),"",IF(E168&lt;'الإعدادات'!$B$4,"منتهي",IF(E168-'الإعدادات'!$B$4&lt;='الإعدادات'!$B$5,"ينتهي قريبًا","")))</f>
        <v/>
      </c>
      <c r="N168" s="17">
        <f>IF(A168&amp;""="","",IF(N(G168)=0,"",ROUND(H168/G168,2)))</f>
        <v/>
      </c>
    </row>
    <row r="169">
      <c r="A169" s="5" t="n"/>
      <c r="B169" s="5" t="n"/>
      <c r="C169" s="5" t="n"/>
      <c r="D169" s="13" t="n"/>
      <c r="E169" s="13" t="n"/>
      <c r="F169" s="16">
        <f>IF(A169&amp;""="","",COUNTIFS('الحجوزات'!$B$6:$B$1005,A169&amp;""))</f>
        <v/>
      </c>
      <c r="G169" s="16">
        <f>IF(A169&amp;""="","",SUMIFS('الحجوزات'!$K$6:$K$1005,'الحجوزات'!$B$6:$B$1005,A169&amp;""))</f>
        <v/>
      </c>
      <c r="H169" s="17">
        <f>IF(A169&amp;""="","",SUMIFS('الحجوزات'!$L$6:$L$1005,'الحجوزات'!$B$6:$B$1005,A169&amp;""))</f>
        <v/>
      </c>
      <c r="I169" s="17">
        <f>IF(A169&amp;""="","",SUMIFS('الصيانة'!$D$6:$D$1005,'الصيانة'!$B$6:$B$1005,A169&amp;""))</f>
        <v/>
      </c>
      <c r="J169" s="17">
        <f>IF(A169&amp;""="","",ROUND(H169-I169,2))</f>
        <v/>
      </c>
      <c r="K169" s="6">
        <f>IF(A169&amp;""="","",IF(COUNTIFS('الصيانة'!$B$6:$B$1005,A169&amp;"",'الصيانة'!$E$6:$E$1005,"جارية")&gt;0,"في الصيانة",IF(COUNTIFS('الحجوزات'!$B$6:$B$1005,A169&amp;"",'الحجوزات'!$N$6:$N$1005,"جارٍ")+COUNTIFS('الحجوزات'!$B$6:$B$1005,A169&amp;"",'الحجوزات'!$N$6:$N$1005,"متأخر التسليم")&gt;0,"مؤجرة","متاحة")))</f>
        <v/>
      </c>
      <c r="L169" s="6">
        <f>IF(OR(A169&amp;""="",NOT(ISNUMBER(D169))),"",IF(D169&lt;'الإعدادات'!$B$4,"منتهي",IF(D169-'الإعدادات'!$B$4&lt;='الإعدادات'!$B$5,"ينتهي قريبًا","")))</f>
        <v/>
      </c>
      <c r="M169" s="6">
        <f>IF(OR(A169&amp;""="",NOT(ISNUMBER(E169))),"",IF(E169&lt;'الإعدادات'!$B$4,"منتهي",IF(E169-'الإعدادات'!$B$4&lt;='الإعدادات'!$B$5,"ينتهي قريبًا","")))</f>
        <v/>
      </c>
      <c r="N169" s="17">
        <f>IF(A169&amp;""="","",IF(N(G169)=0,"",ROUND(H169/G169,2)))</f>
        <v/>
      </c>
    </row>
    <row r="170">
      <c r="A170" s="5" t="n"/>
      <c r="B170" s="5" t="n"/>
      <c r="C170" s="5" t="n"/>
      <c r="D170" s="13" t="n"/>
      <c r="E170" s="13" t="n"/>
      <c r="F170" s="16">
        <f>IF(A170&amp;""="","",COUNTIFS('الحجوزات'!$B$6:$B$1005,A170&amp;""))</f>
        <v/>
      </c>
      <c r="G170" s="16">
        <f>IF(A170&amp;""="","",SUMIFS('الحجوزات'!$K$6:$K$1005,'الحجوزات'!$B$6:$B$1005,A170&amp;""))</f>
        <v/>
      </c>
      <c r="H170" s="17">
        <f>IF(A170&amp;""="","",SUMIFS('الحجوزات'!$L$6:$L$1005,'الحجوزات'!$B$6:$B$1005,A170&amp;""))</f>
        <v/>
      </c>
      <c r="I170" s="17">
        <f>IF(A170&amp;""="","",SUMIFS('الصيانة'!$D$6:$D$1005,'الصيانة'!$B$6:$B$1005,A170&amp;""))</f>
        <v/>
      </c>
      <c r="J170" s="17">
        <f>IF(A170&amp;""="","",ROUND(H170-I170,2))</f>
        <v/>
      </c>
      <c r="K170" s="6">
        <f>IF(A170&amp;""="","",IF(COUNTIFS('الصيانة'!$B$6:$B$1005,A170&amp;"",'الصيانة'!$E$6:$E$1005,"جارية")&gt;0,"في الصيانة",IF(COUNTIFS('الحجوزات'!$B$6:$B$1005,A170&amp;"",'الحجوزات'!$N$6:$N$1005,"جارٍ")+COUNTIFS('الحجوزات'!$B$6:$B$1005,A170&amp;"",'الحجوزات'!$N$6:$N$1005,"متأخر التسليم")&gt;0,"مؤجرة","متاحة")))</f>
        <v/>
      </c>
      <c r="L170" s="6">
        <f>IF(OR(A170&amp;""="",NOT(ISNUMBER(D170))),"",IF(D170&lt;'الإعدادات'!$B$4,"منتهي",IF(D170-'الإعدادات'!$B$4&lt;='الإعدادات'!$B$5,"ينتهي قريبًا","")))</f>
        <v/>
      </c>
      <c r="M170" s="6">
        <f>IF(OR(A170&amp;""="",NOT(ISNUMBER(E170))),"",IF(E170&lt;'الإعدادات'!$B$4,"منتهي",IF(E170-'الإعدادات'!$B$4&lt;='الإعدادات'!$B$5,"ينتهي قريبًا","")))</f>
        <v/>
      </c>
      <c r="N170" s="17">
        <f>IF(A170&amp;""="","",IF(N(G170)=0,"",ROUND(H170/G170,2)))</f>
        <v/>
      </c>
    </row>
    <row r="171">
      <c r="A171" s="5" t="n"/>
      <c r="B171" s="5" t="n"/>
      <c r="C171" s="5" t="n"/>
      <c r="D171" s="13" t="n"/>
      <c r="E171" s="13" t="n"/>
      <c r="F171" s="16">
        <f>IF(A171&amp;""="","",COUNTIFS('الحجوزات'!$B$6:$B$1005,A171&amp;""))</f>
        <v/>
      </c>
      <c r="G171" s="16">
        <f>IF(A171&amp;""="","",SUMIFS('الحجوزات'!$K$6:$K$1005,'الحجوزات'!$B$6:$B$1005,A171&amp;""))</f>
        <v/>
      </c>
      <c r="H171" s="17">
        <f>IF(A171&amp;""="","",SUMIFS('الحجوزات'!$L$6:$L$1005,'الحجوزات'!$B$6:$B$1005,A171&amp;""))</f>
        <v/>
      </c>
      <c r="I171" s="17">
        <f>IF(A171&amp;""="","",SUMIFS('الصيانة'!$D$6:$D$1005,'الصيانة'!$B$6:$B$1005,A171&amp;""))</f>
        <v/>
      </c>
      <c r="J171" s="17">
        <f>IF(A171&amp;""="","",ROUND(H171-I171,2))</f>
        <v/>
      </c>
      <c r="K171" s="6">
        <f>IF(A171&amp;""="","",IF(COUNTIFS('الصيانة'!$B$6:$B$1005,A171&amp;"",'الصيانة'!$E$6:$E$1005,"جارية")&gt;0,"في الصيانة",IF(COUNTIFS('الحجوزات'!$B$6:$B$1005,A171&amp;"",'الحجوزات'!$N$6:$N$1005,"جارٍ")+COUNTIFS('الحجوزات'!$B$6:$B$1005,A171&amp;"",'الحجوزات'!$N$6:$N$1005,"متأخر التسليم")&gt;0,"مؤجرة","متاحة")))</f>
        <v/>
      </c>
      <c r="L171" s="6">
        <f>IF(OR(A171&amp;""="",NOT(ISNUMBER(D171))),"",IF(D171&lt;'الإعدادات'!$B$4,"منتهي",IF(D171-'الإعدادات'!$B$4&lt;='الإعدادات'!$B$5,"ينتهي قريبًا","")))</f>
        <v/>
      </c>
      <c r="M171" s="6">
        <f>IF(OR(A171&amp;""="",NOT(ISNUMBER(E171))),"",IF(E171&lt;'الإعدادات'!$B$4,"منتهي",IF(E171-'الإعدادات'!$B$4&lt;='الإعدادات'!$B$5,"ينتهي قريبًا","")))</f>
        <v/>
      </c>
      <c r="N171" s="17">
        <f>IF(A171&amp;""="","",IF(N(G171)=0,"",ROUND(H171/G171,2)))</f>
        <v/>
      </c>
    </row>
    <row r="172">
      <c r="A172" s="5" t="n"/>
      <c r="B172" s="5" t="n"/>
      <c r="C172" s="5" t="n"/>
      <c r="D172" s="13" t="n"/>
      <c r="E172" s="13" t="n"/>
      <c r="F172" s="16">
        <f>IF(A172&amp;""="","",COUNTIFS('الحجوزات'!$B$6:$B$1005,A172&amp;""))</f>
        <v/>
      </c>
      <c r="G172" s="16">
        <f>IF(A172&amp;""="","",SUMIFS('الحجوزات'!$K$6:$K$1005,'الحجوزات'!$B$6:$B$1005,A172&amp;""))</f>
        <v/>
      </c>
      <c r="H172" s="17">
        <f>IF(A172&amp;""="","",SUMIFS('الحجوزات'!$L$6:$L$1005,'الحجوزات'!$B$6:$B$1005,A172&amp;""))</f>
        <v/>
      </c>
      <c r="I172" s="17">
        <f>IF(A172&amp;""="","",SUMIFS('الصيانة'!$D$6:$D$1005,'الصيانة'!$B$6:$B$1005,A172&amp;""))</f>
        <v/>
      </c>
      <c r="J172" s="17">
        <f>IF(A172&amp;""="","",ROUND(H172-I172,2))</f>
        <v/>
      </c>
      <c r="K172" s="6">
        <f>IF(A172&amp;""="","",IF(COUNTIFS('الصيانة'!$B$6:$B$1005,A172&amp;"",'الصيانة'!$E$6:$E$1005,"جارية")&gt;0,"في الصيانة",IF(COUNTIFS('الحجوزات'!$B$6:$B$1005,A172&amp;"",'الحجوزات'!$N$6:$N$1005,"جارٍ")+COUNTIFS('الحجوزات'!$B$6:$B$1005,A172&amp;"",'الحجوزات'!$N$6:$N$1005,"متأخر التسليم")&gt;0,"مؤجرة","متاحة")))</f>
        <v/>
      </c>
      <c r="L172" s="6">
        <f>IF(OR(A172&amp;""="",NOT(ISNUMBER(D172))),"",IF(D172&lt;'الإعدادات'!$B$4,"منتهي",IF(D172-'الإعدادات'!$B$4&lt;='الإعدادات'!$B$5,"ينتهي قريبًا","")))</f>
        <v/>
      </c>
      <c r="M172" s="6">
        <f>IF(OR(A172&amp;""="",NOT(ISNUMBER(E172))),"",IF(E172&lt;'الإعدادات'!$B$4,"منتهي",IF(E172-'الإعدادات'!$B$4&lt;='الإعدادات'!$B$5,"ينتهي قريبًا","")))</f>
        <v/>
      </c>
      <c r="N172" s="17">
        <f>IF(A172&amp;""="","",IF(N(G172)=0,"",ROUND(H172/G172,2)))</f>
        <v/>
      </c>
    </row>
    <row r="173">
      <c r="A173" s="5" t="n"/>
      <c r="B173" s="5" t="n"/>
      <c r="C173" s="5" t="n"/>
      <c r="D173" s="13" t="n"/>
      <c r="E173" s="13" t="n"/>
      <c r="F173" s="16">
        <f>IF(A173&amp;""="","",COUNTIFS('الحجوزات'!$B$6:$B$1005,A173&amp;""))</f>
        <v/>
      </c>
      <c r="G173" s="16">
        <f>IF(A173&amp;""="","",SUMIFS('الحجوزات'!$K$6:$K$1005,'الحجوزات'!$B$6:$B$1005,A173&amp;""))</f>
        <v/>
      </c>
      <c r="H173" s="17">
        <f>IF(A173&amp;""="","",SUMIFS('الحجوزات'!$L$6:$L$1005,'الحجوزات'!$B$6:$B$1005,A173&amp;""))</f>
        <v/>
      </c>
      <c r="I173" s="17">
        <f>IF(A173&amp;""="","",SUMIFS('الصيانة'!$D$6:$D$1005,'الصيانة'!$B$6:$B$1005,A173&amp;""))</f>
        <v/>
      </c>
      <c r="J173" s="17">
        <f>IF(A173&amp;""="","",ROUND(H173-I173,2))</f>
        <v/>
      </c>
      <c r="K173" s="6">
        <f>IF(A173&amp;""="","",IF(COUNTIFS('الصيانة'!$B$6:$B$1005,A173&amp;"",'الصيانة'!$E$6:$E$1005,"جارية")&gt;0,"في الصيانة",IF(COUNTIFS('الحجوزات'!$B$6:$B$1005,A173&amp;"",'الحجوزات'!$N$6:$N$1005,"جارٍ")+COUNTIFS('الحجوزات'!$B$6:$B$1005,A173&amp;"",'الحجوزات'!$N$6:$N$1005,"متأخر التسليم")&gt;0,"مؤجرة","متاحة")))</f>
        <v/>
      </c>
      <c r="L173" s="6">
        <f>IF(OR(A173&amp;""="",NOT(ISNUMBER(D173))),"",IF(D173&lt;'الإعدادات'!$B$4,"منتهي",IF(D173-'الإعدادات'!$B$4&lt;='الإعدادات'!$B$5,"ينتهي قريبًا","")))</f>
        <v/>
      </c>
      <c r="M173" s="6">
        <f>IF(OR(A173&amp;""="",NOT(ISNUMBER(E173))),"",IF(E173&lt;'الإعدادات'!$B$4,"منتهي",IF(E173-'الإعدادات'!$B$4&lt;='الإعدادات'!$B$5,"ينتهي قريبًا","")))</f>
        <v/>
      </c>
      <c r="N173" s="17">
        <f>IF(A173&amp;""="","",IF(N(G173)=0,"",ROUND(H173/G173,2)))</f>
        <v/>
      </c>
    </row>
    <row r="174">
      <c r="A174" s="5" t="n"/>
      <c r="B174" s="5" t="n"/>
      <c r="C174" s="5" t="n"/>
      <c r="D174" s="13" t="n"/>
      <c r="E174" s="13" t="n"/>
      <c r="F174" s="16">
        <f>IF(A174&amp;""="","",COUNTIFS('الحجوزات'!$B$6:$B$1005,A174&amp;""))</f>
        <v/>
      </c>
      <c r="G174" s="16">
        <f>IF(A174&amp;""="","",SUMIFS('الحجوزات'!$K$6:$K$1005,'الحجوزات'!$B$6:$B$1005,A174&amp;""))</f>
        <v/>
      </c>
      <c r="H174" s="17">
        <f>IF(A174&amp;""="","",SUMIFS('الحجوزات'!$L$6:$L$1005,'الحجوزات'!$B$6:$B$1005,A174&amp;""))</f>
        <v/>
      </c>
      <c r="I174" s="17">
        <f>IF(A174&amp;""="","",SUMIFS('الصيانة'!$D$6:$D$1005,'الصيانة'!$B$6:$B$1005,A174&amp;""))</f>
        <v/>
      </c>
      <c r="J174" s="17">
        <f>IF(A174&amp;""="","",ROUND(H174-I174,2))</f>
        <v/>
      </c>
      <c r="K174" s="6">
        <f>IF(A174&amp;""="","",IF(COUNTIFS('الصيانة'!$B$6:$B$1005,A174&amp;"",'الصيانة'!$E$6:$E$1005,"جارية")&gt;0,"في الصيانة",IF(COUNTIFS('الحجوزات'!$B$6:$B$1005,A174&amp;"",'الحجوزات'!$N$6:$N$1005,"جارٍ")+COUNTIFS('الحجوزات'!$B$6:$B$1005,A174&amp;"",'الحجوزات'!$N$6:$N$1005,"متأخر التسليم")&gt;0,"مؤجرة","متاحة")))</f>
        <v/>
      </c>
      <c r="L174" s="6">
        <f>IF(OR(A174&amp;""="",NOT(ISNUMBER(D174))),"",IF(D174&lt;'الإعدادات'!$B$4,"منتهي",IF(D174-'الإعدادات'!$B$4&lt;='الإعدادات'!$B$5,"ينتهي قريبًا","")))</f>
        <v/>
      </c>
      <c r="M174" s="6">
        <f>IF(OR(A174&amp;""="",NOT(ISNUMBER(E174))),"",IF(E174&lt;'الإعدادات'!$B$4,"منتهي",IF(E174-'الإعدادات'!$B$4&lt;='الإعدادات'!$B$5,"ينتهي قريبًا","")))</f>
        <v/>
      </c>
      <c r="N174" s="17">
        <f>IF(A174&amp;""="","",IF(N(G174)=0,"",ROUND(H174/G174,2)))</f>
        <v/>
      </c>
    </row>
    <row r="175">
      <c r="A175" s="5" t="n"/>
      <c r="B175" s="5" t="n"/>
      <c r="C175" s="5" t="n"/>
      <c r="D175" s="13" t="n"/>
      <c r="E175" s="13" t="n"/>
      <c r="F175" s="16">
        <f>IF(A175&amp;""="","",COUNTIFS('الحجوزات'!$B$6:$B$1005,A175&amp;""))</f>
        <v/>
      </c>
      <c r="G175" s="16">
        <f>IF(A175&amp;""="","",SUMIFS('الحجوزات'!$K$6:$K$1005,'الحجوزات'!$B$6:$B$1005,A175&amp;""))</f>
        <v/>
      </c>
      <c r="H175" s="17">
        <f>IF(A175&amp;""="","",SUMIFS('الحجوزات'!$L$6:$L$1005,'الحجوزات'!$B$6:$B$1005,A175&amp;""))</f>
        <v/>
      </c>
      <c r="I175" s="17">
        <f>IF(A175&amp;""="","",SUMIFS('الصيانة'!$D$6:$D$1005,'الصيانة'!$B$6:$B$1005,A175&amp;""))</f>
        <v/>
      </c>
      <c r="J175" s="17">
        <f>IF(A175&amp;""="","",ROUND(H175-I175,2))</f>
        <v/>
      </c>
      <c r="K175" s="6">
        <f>IF(A175&amp;""="","",IF(COUNTIFS('الصيانة'!$B$6:$B$1005,A175&amp;"",'الصيانة'!$E$6:$E$1005,"جارية")&gt;0,"في الصيانة",IF(COUNTIFS('الحجوزات'!$B$6:$B$1005,A175&amp;"",'الحجوزات'!$N$6:$N$1005,"جارٍ")+COUNTIFS('الحجوزات'!$B$6:$B$1005,A175&amp;"",'الحجوزات'!$N$6:$N$1005,"متأخر التسليم")&gt;0,"مؤجرة","متاحة")))</f>
        <v/>
      </c>
      <c r="L175" s="6">
        <f>IF(OR(A175&amp;""="",NOT(ISNUMBER(D175))),"",IF(D175&lt;'الإعدادات'!$B$4,"منتهي",IF(D175-'الإعدادات'!$B$4&lt;='الإعدادات'!$B$5,"ينتهي قريبًا","")))</f>
        <v/>
      </c>
      <c r="M175" s="6">
        <f>IF(OR(A175&amp;""="",NOT(ISNUMBER(E175))),"",IF(E175&lt;'الإعدادات'!$B$4,"منتهي",IF(E175-'الإعدادات'!$B$4&lt;='الإعدادات'!$B$5,"ينتهي قريبًا","")))</f>
        <v/>
      </c>
      <c r="N175" s="17">
        <f>IF(A175&amp;""="","",IF(N(G175)=0,"",ROUND(H175/G175,2)))</f>
        <v/>
      </c>
    </row>
    <row r="176">
      <c r="A176" s="5" t="n"/>
      <c r="B176" s="5" t="n"/>
      <c r="C176" s="5" t="n"/>
      <c r="D176" s="13" t="n"/>
      <c r="E176" s="13" t="n"/>
      <c r="F176" s="16">
        <f>IF(A176&amp;""="","",COUNTIFS('الحجوزات'!$B$6:$B$1005,A176&amp;""))</f>
        <v/>
      </c>
      <c r="G176" s="16">
        <f>IF(A176&amp;""="","",SUMIFS('الحجوزات'!$K$6:$K$1005,'الحجوزات'!$B$6:$B$1005,A176&amp;""))</f>
        <v/>
      </c>
      <c r="H176" s="17">
        <f>IF(A176&amp;""="","",SUMIFS('الحجوزات'!$L$6:$L$1005,'الحجوزات'!$B$6:$B$1005,A176&amp;""))</f>
        <v/>
      </c>
      <c r="I176" s="17">
        <f>IF(A176&amp;""="","",SUMIFS('الصيانة'!$D$6:$D$1005,'الصيانة'!$B$6:$B$1005,A176&amp;""))</f>
        <v/>
      </c>
      <c r="J176" s="17">
        <f>IF(A176&amp;""="","",ROUND(H176-I176,2))</f>
        <v/>
      </c>
      <c r="K176" s="6">
        <f>IF(A176&amp;""="","",IF(COUNTIFS('الصيانة'!$B$6:$B$1005,A176&amp;"",'الصيانة'!$E$6:$E$1005,"جارية")&gt;0,"في الصيانة",IF(COUNTIFS('الحجوزات'!$B$6:$B$1005,A176&amp;"",'الحجوزات'!$N$6:$N$1005,"جارٍ")+COUNTIFS('الحجوزات'!$B$6:$B$1005,A176&amp;"",'الحجوزات'!$N$6:$N$1005,"متأخر التسليم")&gt;0,"مؤجرة","متاحة")))</f>
        <v/>
      </c>
      <c r="L176" s="6">
        <f>IF(OR(A176&amp;""="",NOT(ISNUMBER(D176))),"",IF(D176&lt;'الإعدادات'!$B$4,"منتهي",IF(D176-'الإعدادات'!$B$4&lt;='الإعدادات'!$B$5,"ينتهي قريبًا","")))</f>
        <v/>
      </c>
      <c r="M176" s="6">
        <f>IF(OR(A176&amp;""="",NOT(ISNUMBER(E176))),"",IF(E176&lt;'الإعدادات'!$B$4,"منتهي",IF(E176-'الإعدادات'!$B$4&lt;='الإعدادات'!$B$5,"ينتهي قريبًا","")))</f>
        <v/>
      </c>
      <c r="N176" s="17">
        <f>IF(A176&amp;""="","",IF(N(G176)=0,"",ROUND(H176/G176,2)))</f>
        <v/>
      </c>
    </row>
    <row r="177">
      <c r="A177" s="5" t="n"/>
      <c r="B177" s="5" t="n"/>
      <c r="C177" s="5" t="n"/>
      <c r="D177" s="13" t="n"/>
      <c r="E177" s="13" t="n"/>
      <c r="F177" s="16">
        <f>IF(A177&amp;""="","",COUNTIFS('الحجوزات'!$B$6:$B$1005,A177&amp;""))</f>
        <v/>
      </c>
      <c r="G177" s="16">
        <f>IF(A177&amp;""="","",SUMIFS('الحجوزات'!$K$6:$K$1005,'الحجوزات'!$B$6:$B$1005,A177&amp;""))</f>
        <v/>
      </c>
      <c r="H177" s="17">
        <f>IF(A177&amp;""="","",SUMIFS('الحجوزات'!$L$6:$L$1005,'الحجوزات'!$B$6:$B$1005,A177&amp;""))</f>
        <v/>
      </c>
      <c r="I177" s="17">
        <f>IF(A177&amp;""="","",SUMIFS('الصيانة'!$D$6:$D$1005,'الصيانة'!$B$6:$B$1005,A177&amp;""))</f>
        <v/>
      </c>
      <c r="J177" s="17">
        <f>IF(A177&amp;""="","",ROUND(H177-I177,2))</f>
        <v/>
      </c>
      <c r="K177" s="6">
        <f>IF(A177&amp;""="","",IF(COUNTIFS('الصيانة'!$B$6:$B$1005,A177&amp;"",'الصيانة'!$E$6:$E$1005,"جارية")&gt;0,"في الصيانة",IF(COUNTIFS('الحجوزات'!$B$6:$B$1005,A177&amp;"",'الحجوزات'!$N$6:$N$1005,"جارٍ")+COUNTIFS('الحجوزات'!$B$6:$B$1005,A177&amp;"",'الحجوزات'!$N$6:$N$1005,"متأخر التسليم")&gt;0,"مؤجرة","متاحة")))</f>
        <v/>
      </c>
      <c r="L177" s="6">
        <f>IF(OR(A177&amp;""="",NOT(ISNUMBER(D177))),"",IF(D177&lt;'الإعدادات'!$B$4,"منتهي",IF(D177-'الإعدادات'!$B$4&lt;='الإعدادات'!$B$5,"ينتهي قريبًا","")))</f>
        <v/>
      </c>
      <c r="M177" s="6">
        <f>IF(OR(A177&amp;""="",NOT(ISNUMBER(E177))),"",IF(E177&lt;'الإعدادات'!$B$4,"منتهي",IF(E177-'الإعدادات'!$B$4&lt;='الإعدادات'!$B$5,"ينتهي قريبًا","")))</f>
        <v/>
      </c>
      <c r="N177" s="17">
        <f>IF(A177&amp;""="","",IF(N(G177)=0,"",ROUND(H177/G177,2)))</f>
        <v/>
      </c>
    </row>
    <row r="178">
      <c r="A178" s="5" t="n"/>
      <c r="B178" s="5" t="n"/>
      <c r="C178" s="5" t="n"/>
      <c r="D178" s="13" t="n"/>
      <c r="E178" s="13" t="n"/>
      <c r="F178" s="16">
        <f>IF(A178&amp;""="","",COUNTIFS('الحجوزات'!$B$6:$B$1005,A178&amp;""))</f>
        <v/>
      </c>
      <c r="G178" s="16">
        <f>IF(A178&amp;""="","",SUMIFS('الحجوزات'!$K$6:$K$1005,'الحجوزات'!$B$6:$B$1005,A178&amp;""))</f>
        <v/>
      </c>
      <c r="H178" s="17">
        <f>IF(A178&amp;""="","",SUMIFS('الحجوزات'!$L$6:$L$1005,'الحجوزات'!$B$6:$B$1005,A178&amp;""))</f>
        <v/>
      </c>
      <c r="I178" s="17">
        <f>IF(A178&amp;""="","",SUMIFS('الصيانة'!$D$6:$D$1005,'الصيانة'!$B$6:$B$1005,A178&amp;""))</f>
        <v/>
      </c>
      <c r="J178" s="17">
        <f>IF(A178&amp;""="","",ROUND(H178-I178,2))</f>
        <v/>
      </c>
      <c r="K178" s="6">
        <f>IF(A178&amp;""="","",IF(COUNTIFS('الصيانة'!$B$6:$B$1005,A178&amp;"",'الصيانة'!$E$6:$E$1005,"جارية")&gt;0,"في الصيانة",IF(COUNTIFS('الحجوزات'!$B$6:$B$1005,A178&amp;"",'الحجوزات'!$N$6:$N$1005,"جارٍ")+COUNTIFS('الحجوزات'!$B$6:$B$1005,A178&amp;"",'الحجوزات'!$N$6:$N$1005,"متأخر التسليم")&gt;0,"مؤجرة","متاحة")))</f>
        <v/>
      </c>
      <c r="L178" s="6">
        <f>IF(OR(A178&amp;""="",NOT(ISNUMBER(D178))),"",IF(D178&lt;'الإعدادات'!$B$4,"منتهي",IF(D178-'الإعدادات'!$B$4&lt;='الإعدادات'!$B$5,"ينتهي قريبًا","")))</f>
        <v/>
      </c>
      <c r="M178" s="6">
        <f>IF(OR(A178&amp;""="",NOT(ISNUMBER(E178))),"",IF(E178&lt;'الإعدادات'!$B$4,"منتهي",IF(E178-'الإعدادات'!$B$4&lt;='الإعدادات'!$B$5,"ينتهي قريبًا","")))</f>
        <v/>
      </c>
      <c r="N178" s="17">
        <f>IF(A178&amp;""="","",IF(N(G178)=0,"",ROUND(H178/G178,2)))</f>
        <v/>
      </c>
    </row>
    <row r="179">
      <c r="A179" s="5" t="n"/>
      <c r="B179" s="5" t="n"/>
      <c r="C179" s="5" t="n"/>
      <c r="D179" s="13" t="n"/>
      <c r="E179" s="13" t="n"/>
      <c r="F179" s="16">
        <f>IF(A179&amp;""="","",COUNTIFS('الحجوزات'!$B$6:$B$1005,A179&amp;""))</f>
        <v/>
      </c>
      <c r="G179" s="16">
        <f>IF(A179&amp;""="","",SUMIFS('الحجوزات'!$K$6:$K$1005,'الحجوزات'!$B$6:$B$1005,A179&amp;""))</f>
        <v/>
      </c>
      <c r="H179" s="17">
        <f>IF(A179&amp;""="","",SUMIFS('الحجوزات'!$L$6:$L$1005,'الحجوزات'!$B$6:$B$1005,A179&amp;""))</f>
        <v/>
      </c>
      <c r="I179" s="17">
        <f>IF(A179&amp;""="","",SUMIFS('الصيانة'!$D$6:$D$1005,'الصيانة'!$B$6:$B$1005,A179&amp;""))</f>
        <v/>
      </c>
      <c r="J179" s="17">
        <f>IF(A179&amp;""="","",ROUND(H179-I179,2))</f>
        <v/>
      </c>
      <c r="K179" s="6">
        <f>IF(A179&amp;""="","",IF(COUNTIFS('الصيانة'!$B$6:$B$1005,A179&amp;"",'الصيانة'!$E$6:$E$1005,"جارية")&gt;0,"في الصيانة",IF(COUNTIFS('الحجوزات'!$B$6:$B$1005,A179&amp;"",'الحجوزات'!$N$6:$N$1005,"جارٍ")+COUNTIFS('الحجوزات'!$B$6:$B$1005,A179&amp;"",'الحجوزات'!$N$6:$N$1005,"متأخر التسليم")&gt;0,"مؤجرة","متاحة")))</f>
        <v/>
      </c>
      <c r="L179" s="6">
        <f>IF(OR(A179&amp;""="",NOT(ISNUMBER(D179))),"",IF(D179&lt;'الإعدادات'!$B$4,"منتهي",IF(D179-'الإعدادات'!$B$4&lt;='الإعدادات'!$B$5,"ينتهي قريبًا","")))</f>
        <v/>
      </c>
      <c r="M179" s="6">
        <f>IF(OR(A179&amp;""="",NOT(ISNUMBER(E179))),"",IF(E179&lt;'الإعدادات'!$B$4,"منتهي",IF(E179-'الإعدادات'!$B$4&lt;='الإعدادات'!$B$5,"ينتهي قريبًا","")))</f>
        <v/>
      </c>
      <c r="N179" s="17">
        <f>IF(A179&amp;""="","",IF(N(G179)=0,"",ROUND(H179/G179,2)))</f>
        <v/>
      </c>
    </row>
    <row r="180">
      <c r="A180" s="5" t="n"/>
      <c r="B180" s="5" t="n"/>
      <c r="C180" s="5" t="n"/>
      <c r="D180" s="13" t="n"/>
      <c r="E180" s="13" t="n"/>
      <c r="F180" s="16">
        <f>IF(A180&amp;""="","",COUNTIFS('الحجوزات'!$B$6:$B$1005,A180&amp;""))</f>
        <v/>
      </c>
      <c r="G180" s="16">
        <f>IF(A180&amp;""="","",SUMIFS('الحجوزات'!$K$6:$K$1005,'الحجوزات'!$B$6:$B$1005,A180&amp;""))</f>
        <v/>
      </c>
      <c r="H180" s="17">
        <f>IF(A180&amp;""="","",SUMIFS('الحجوزات'!$L$6:$L$1005,'الحجوزات'!$B$6:$B$1005,A180&amp;""))</f>
        <v/>
      </c>
      <c r="I180" s="17">
        <f>IF(A180&amp;""="","",SUMIFS('الصيانة'!$D$6:$D$1005,'الصيانة'!$B$6:$B$1005,A180&amp;""))</f>
        <v/>
      </c>
      <c r="J180" s="17">
        <f>IF(A180&amp;""="","",ROUND(H180-I180,2))</f>
        <v/>
      </c>
      <c r="K180" s="6">
        <f>IF(A180&amp;""="","",IF(COUNTIFS('الصيانة'!$B$6:$B$1005,A180&amp;"",'الصيانة'!$E$6:$E$1005,"جارية")&gt;0,"في الصيانة",IF(COUNTIFS('الحجوزات'!$B$6:$B$1005,A180&amp;"",'الحجوزات'!$N$6:$N$1005,"جارٍ")+COUNTIFS('الحجوزات'!$B$6:$B$1005,A180&amp;"",'الحجوزات'!$N$6:$N$1005,"متأخر التسليم")&gt;0,"مؤجرة","متاحة")))</f>
        <v/>
      </c>
      <c r="L180" s="6">
        <f>IF(OR(A180&amp;""="",NOT(ISNUMBER(D180))),"",IF(D180&lt;'الإعدادات'!$B$4,"منتهي",IF(D180-'الإعدادات'!$B$4&lt;='الإعدادات'!$B$5,"ينتهي قريبًا","")))</f>
        <v/>
      </c>
      <c r="M180" s="6">
        <f>IF(OR(A180&amp;""="",NOT(ISNUMBER(E180))),"",IF(E180&lt;'الإعدادات'!$B$4,"منتهي",IF(E180-'الإعدادات'!$B$4&lt;='الإعدادات'!$B$5,"ينتهي قريبًا","")))</f>
        <v/>
      </c>
      <c r="N180" s="17">
        <f>IF(A180&amp;""="","",IF(N(G180)=0,"",ROUND(H180/G180,2)))</f>
        <v/>
      </c>
    </row>
    <row r="181">
      <c r="A181" s="5" t="n"/>
      <c r="B181" s="5" t="n"/>
      <c r="C181" s="5" t="n"/>
      <c r="D181" s="13" t="n"/>
      <c r="E181" s="13" t="n"/>
      <c r="F181" s="16">
        <f>IF(A181&amp;""="","",COUNTIFS('الحجوزات'!$B$6:$B$1005,A181&amp;""))</f>
        <v/>
      </c>
      <c r="G181" s="16">
        <f>IF(A181&amp;""="","",SUMIFS('الحجوزات'!$K$6:$K$1005,'الحجوزات'!$B$6:$B$1005,A181&amp;""))</f>
        <v/>
      </c>
      <c r="H181" s="17">
        <f>IF(A181&amp;""="","",SUMIFS('الحجوزات'!$L$6:$L$1005,'الحجوزات'!$B$6:$B$1005,A181&amp;""))</f>
        <v/>
      </c>
      <c r="I181" s="17">
        <f>IF(A181&amp;""="","",SUMIFS('الصيانة'!$D$6:$D$1005,'الصيانة'!$B$6:$B$1005,A181&amp;""))</f>
        <v/>
      </c>
      <c r="J181" s="17">
        <f>IF(A181&amp;""="","",ROUND(H181-I181,2))</f>
        <v/>
      </c>
      <c r="K181" s="6">
        <f>IF(A181&amp;""="","",IF(COUNTIFS('الصيانة'!$B$6:$B$1005,A181&amp;"",'الصيانة'!$E$6:$E$1005,"جارية")&gt;0,"في الصيانة",IF(COUNTIFS('الحجوزات'!$B$6:$B$1005,A181&amp;"",'الحجوزات'!$N$6:$N$1005,"جارٍ")+COUNTIFS('الحجوزات'!$B$6:$B$1005,A181&amp;"",'الحجوزات'!$N$6:$N$1005,"متأخر التسليم")&gt;0,"مؤجرة","متاحة")))</f>
        <v/>
      </c>
      <c r="L181" s="6">
        <f>IF(OR(A181&amp;""="",NOT(ISNUMBER(D181))),"",IF(D181&lt;'الإعدادات'!$B$4,"منتهي",IF(D181-'الإعدادات'!$B$4&lt;='الإعدادات'!$B$5,"ينتهي قريبًا","")))</f>
        <v/>
      </c>
      <c r="M181" s="6">
        <f>IF(OR(A181&amp;""="",NOT(ISNUMBER(E181))),"",IF(E181&lt;'الإعدادات'!$B$4,"منتهي",IF(E181-'الإعدادات'!$B$4&lt;='الإعدادات'!$B$5,"ينتهي قريبًا","")))</f>
        <v/>
      </c>
      <c r="N181" s="17">
        <f>IF(A181&amp;""="","",IF(N(G181)=0,"",ROUND(H181/G181,2)))</f>
        <v/>
      </c>
    </row>
    <row r="182">
      <c r="A182" s="5" t="n"/>
      <c r="B182" s="5" t="n"/>
      <c r="C182" s="5" t="n"/>
      <c r="D182" s="13" t="n"/>
      <c r="E182" s="13" t="n"/>
      <c r="F182" s="16">
        <f>IF(A182&amp;""="","",COUNTIFS('الحجوزات'!$B$6:$B$1005,A182&amp;""))</f>
        <v/>
      </c>
      <c r="G182" s="16">
        <f>IF(A182&amp;""="","",SUMIFS('الحجوزات'!$K$6:$K$1005,'الحجوزات'!$B$6:$B$1005,A182&amp;""))</f>
        <v/>
      </c>
      <c r="H182" s="17">
        <f>IF(A182&amp;""="","",SUMIFS('الحجوزات'!$L$6:$L$1005,'الحجوزات'!$B$6:$B$1005,A182&amp;""))</f>
        <v/>
      </c>
      <c r="I182" s="17">
        <f>IF(A182&amp;""="","",SUMIFS('الصيانة'!$D$6:$D$1005,'الصيانة'!$B$6:$B$1005,A182&amp;""))</f>
        <v/>
      </c>
      <c r="J182" s="17">
        <f>IF(A182&amp;""="","",ROUND(H182-I182,2))</f>
        <v/>
      </c>
      <c r="K182" s="6">
        <f>IF(A182&amp;""="","",IF(COUNTIFS('الصيانة'!$B$6:$B$1005,A182&amp;"",'الصيانة'!$E$6:$E$1005,"جارية")&gt;0,"في الصيانة",IF(COUNTIFS('الحجوزات'!$B$6:$B$1005,A182&amp;"",'الحجوزات'!$N$6:$N$1005,"جارٍ")+COUNTIFS('الحجوزات'!$B$6:$B$1005,A182&amp;"",'الحجوزات'!$N$6:$N$1005,"متأخر التسليم")&gt;0,"مؤجرة","متاحة")))</f>
        <v/>
      </c>
      <c r="L182" s="6">
        <f>IF(OR(A182&amp;""="",NOT(ISNUMBER(D182))),"",IF(D182&lt;'الإعدادات'!$B$4,"منتهي",IF(D182-'الإعدادات'!$B$4&lt;='الإعدادات'!$B$5,"ينتهي قريبًا","")))</f>
        <v/>
      </c>
      <c r="M182" s="6">
        <f>IF(OR(A182&amp;""="",NOT(ISNUMBER(E182))),"",IF(E182&lt;'الإعدادات'!$B$4,"منتهي",IF(E182-'الإعدادات'!$B$4&lt;='الإعدادات'!$B$5,"ينتهي قريبًا","")))</f>
        <v/>
      </c>
      <c r="N182" s="17">
        <f>IF(A182&amp;""="","",IF(N(G182)=0,"",ROUND(H182/G182,2)))</f>
        <v/>
      </c>
    </row>
    <row r="183">
      <c r="A183" s="5" t="n"/>
      <c r="B183" s="5" t="n"/>
      <c r="C183" s="5" t="n"/>
      <c r="D183" s="13" t="n"/>
      <c r="E183" s="13" t="n"/>
      <c r="F183" s="16">
        <f>IF(A183&amp;""="","",COUNTIFS('الحجوزات'!$B$6:$B$1005,A183&amp;""))</f>
        <v/>
      </c>
      <c r="G183" s="16">
        <f>IF(A183&amp;""="","",SUMIFS('الحجوزات'!$K$6:$K$1005,'الحجوزات'!$B$6:$B$1005,A183&amp;""))</f>
        <v/>
      </c>
      <c r="H183" s="17">
        <f>IF(A183&amp;""="","",SUMIFS('الحجوزات'!$L$6:$L$1005,'الحجوزات'!$B$6:$B$1005,A183&amp;""))</f>
        <v/>
      </c>
      <c r="I183" s="17">
        <f>IF(A183&amp;""="","",SUMIFS('الصيانة'!$D$6:$D$1005,'الصيانة'!$B$6:$B$1005,A183&amp;""))</f>
        <v/>
      </c>
      <c r="J183" s="17">
        <f>IF(A183&amp;""="","",ROUND(H183-I183,2))</f>
        <v/>
      </c>
      <c r="K183" s="6">
        <f>IF(A183&amp;""="","",IF(COUNTIFS('الصيانة'!$B$6:$B$1005,A183&amp;"",'الصيانة'!$E$6:$E$1005,"جارية")&gt;0,"في الصيانة",IF(COUNTIFS('الحجوزات'!$B$6:$B$1005,A183&amp;"",'الحجوزات'!$N$6:$N$1005,"جارٍ")+COUNTIFS('الحجوزات'!$B$6:$B$1005,A183&amp;"",'الحجوزات'!$N$6:$N$1005,"متأخر التسليم")&gt;0,"مؤجرة","متاحة")))</f>
        <v/>
      </c>
      <c r="L183" s="6">
        <f>IF(OR(A183&amp;""="",NOT(ISNUMBER(D183))),"",IF(D183&lt;'الإعدادات'!$B$4,"منتهي",IF(D183-'الإعدادات'!$B$4&lt;='الإعدادات'!$B$5,"ينتهي قريبًا","")))</f>
        <v/>
      </c>
      <c r="M183" s="6">
        <f>IF(OR(A183&amp;""="",NOT(ISNUMBER(E183))),"",IF(E183&lt;'الإعدادات'!$B$4,"منتهي",IF(E183-'الإعدادات'!$B$4&lt;='الإعدادات'!$B$5,"ينتهي قريبًا","")))</f>
        <v/>
      </c>
      <c r="N183" s="17">
        <f>IF(A183&amp;""="","",IF(N(G183)=0,"",ROUND(H183/G183,2)))</f>
        <v/>
      </c>
    </row>
    <row r="184">
      <c r="A184" s="5" t="n"/>
      <c r="B184" s="5" t="n"/>
      <c r="C184" s="5" t="n"/>
      <c r="D184" s="13" t="n"/>
      <c r="E184" s="13" t="n"/>
      <c r="F184" s="16">
        <f>IF(A184&amp;""="","",COUNTIFS('الحجوزات'!$B$6:$B$1005,A184&amp;""))</f>
        <v/>
      </c>
      <c r="G184" s="16">
        <f>IF(A184&amp;""="","",SUMIFS('الحجوزات'!$K$6:$K$1005,'الحجوزات'!$B$6:$B$1005,A184&amp;""))</f>
        <v/>
      </c>
      <c r="H184" s="17">
        <f>IF(A184&amp;""="","",SUMIFS('الحجوزات'!$L$6:$L$1005,'الحجوزات'!$B$6:$B$1005,A184&amp;""))</f>
        <v/>
      </c>
      <c r="I184" s="17">
        <f>IF(A184&amp;""="","",SUMIFS('الصيانة'!$D$6:$D$1005,'الصيانة'!$B$6:$B$1005,A184&amp;""))</f>
        <v/>
      </c>
      <c r="J184" s="17">
        <f>IF(A184&amp;""="","",ROUND(H184-I184,2))</f>
        <v/>
      </c>
      <c r="K184" s="6">
        <f>IF(A184&amp;""="","",IF(COUNTIFS('الصيانة'!$B$6:$B$1005,A184&amp;"",'الصيانة'!$E$6:$E$1005,"جارية")&gt;0,"في الصيانة",IF(COUNTIFS('الحجوزات'!$B$6:$B$1005,A184&amp;"",'الحجوزات'!$N$6:$N$1005,"جارٍ")+COUNTIFS('الحجوزات'!$B$6:$B$1005,A184&amp;"",'الحجوزات'!$N$6:$N$1005,"متأخر التسليم")&gt;0,"مؤجرة","متاحة")))</f>
        <v/>
      </c>
      <c r="L184" s="6">
        <f>IF(OR(A184&amp;""="",NOT(ISNUMBER(D184))),"",IF(D184&lt;'الإعدادات'!$B$4,"منتهي",IF(D184-'الإعدادات'!$B$4&lt;='الإعدادات'!$B$5,"ينتهي قريبًا","")))</f>
        <v/>
      </c>
      <c r="M184" s="6">
        <f>IF(OR(A184&amp;""="",NOT(ISNUMBER(E184))),"",IF(E184&lt;'الإعدادات'!$B$4,"منتهي",IF(E184-'الإعدادات'!$B$4&lt;='الإعدادات'!$B$5,"ينتهي قريبًا","")))</f>
        <v/>
      </c>
      <c r="N184" s="17">
        <f>IF(A184&amp;""="","",IF(N(G184)=0,"",ROUND(H184/G184,2)))</f>
        <v/>
      </c>
    </row>
    <row r="185">
      <c r="A185" s="5" t="n"/>
      <c r="B185" s="5" t="n"/>
      <c r="C185" s="5" t="n"/>
      <c r="D185" s="13" t="n"/>
      <c r="E185" s="13" t="n"/>
      <c r="F185" s="16">
        <f>IF(A185&amp;""="","",COUNTIFS('الحجوزات'!$B$6:$B$1005,A185&amp;""))</f>
        <v/>
      </c>
      <c r="G185" s="16">
        <f>IF(A185&amp;""="","",SUMIFS('الحجوزات'!$K$6:$K$1005,'الحجوزات'!$B$6:$B$1005,A185&amp;""))</f>
        <v/>
      </c>
      <c r="H185" s="17">
        <f>IF(A185&amp;""="","",SUMIFS('الحجوزات'!$L$6:$L$1005,'الحجوزات'!$B$6:$B$1005,A185&amp;""))</f>
        <v/>
      </c>
      <c r="I185" s="17">
        <f>IF(A185&amp;""="","",SUMIFS('الصيانة'!$D$6:$D$1005,'الصيانة'!$B$6:$B$1005,A185&amp;""))</f>
        <v/>
      </c>
      <c r="J185" s="17">
        <f>IF(A185&amp;""="","",ROUND(H185-I185,2))</f>
        <v/>
      </c>
      <c r="K185" s="6">
        <f>IF(A185&amp;""="","",IF(COUNTIFS('الصيانة'!$B$6:$B$1005,A185&amp;"",'الصيانة'!$E$6:$E$1005,"جارية")&gt;0,"في الصيانة",IF(COUNTIFS('الحجوزات'!$B$6:$B$1005,A185&amp;"",'الحجوزات'!$N$6:$N$1005,"جارٍ")+COUNTIFS('الحجوزات'!$B$6:$B$1005,A185&amp;"",'الحجوزات'!$N$6:$N$1005,"متأخر التسليم")&gt;0,"مؤجرة","متاحة")))</f>
        <v/>
      </c>
      <c r="L185" s="6">
        <f>IF(OR(A185&amp;""="",NOT(ISNUMBER(D185))),"",IF(D185&lt;'الإعدادات'!$B$4,"منتهي",IF(D185-'الإعدادات'!$B$4&lt;='الإعدادات'!$B$5,"ينتهي قريبًا","")))</f>
        <v/>
      </c>
      <c r="M185" s="6">
        <f>IF(OR(A185&amp;""="",NOT(ISNUMBER(E185))),"",IF(E185&lt;'الإعدادات'!$B$4,"منتهي",IF(E185-'الإعدادات'!$B$4&lt;='الإعدادات'!$B$5,"ينتهي قريبًا","")))</f>
        <v/>
      </c>
      <c r="N185" s="17">
        <f>IF(A185&amp;""="","",IF(N(G185)=0,"",ROUND(H185/G185,2)))</f>
        <v/>
      </c>
    </row>
    <row r="186">
      <c r="A186" s="5" t="n"/>
      <c r="B186" s="5" t="n"/>
      <c r="C186" s="5" t="n"/>
      <c r="D186" s="13" t="n"/>
      <c r="E186" s="13" t="n"/>
      <c r="F186" s="16">
        <f>IF(A186&amp;""="","",COUNTIFS('الحجوزات'!$B$6:$B$1005,A186&amp;""))</f>
        <v/>
      </c>
      <c r="G186" s="16">
        <f>IF(A186&amp;""="","",SUMIFS('الحجوزات'!$K$6:$K$1005,'الحجوزات'!$B$6:$B$1005,A186&amp;""))</f>
        <v/>
      </c>
      <c r="H186" s="17">
        <f>IF(A186&amp;""="","",SUMIFS('الحجوزات'!$L$6:$L$1005,'الحجوزات'!$B$6:$B$1005,A186&amp;""))</f>
        <v/>
      </c>
      <c r="I186" s="17">
        <f>IF(A186&amp;""="","",SUMIFS('الصيانة'!$D$6:$D$1005,'الصيانة'!$B$6:$B$1005,A186&amp;""))</f>
        <v/>
      </c>
      <c r="J186" s="17">
        <f>IF(A186&amp;""="","",ROUND(H186-I186,2))</f>
        <v/>
      </c>
      <c r="K186" s="6">
        <f>IF(A186&amp;""="","",IF(COUNTIFS('الصيانة'!$B$6:$B$1005,A186&amp;"",'الصيانة'!$E$6:$E$1005,"جارية")&gt;0,"في الصيانة",IF(COUNTIFS('الحجوزات'!$B$6:$B$1005,A186&amp;"",'الحجوزات'!$N$6:$N$1005,"جارٍ")+COUNTIFS('الحجوزات'!$B$6:$B$1005,A186&amp;"",'الحجوزات'!$N$6:$N$1005,"متأخر التسليم")&gt;0,"مؤجرة","متاحة")))</f>
        <v/>
      </c>
      <c r="L186" s="6">
        <f>IF(OR(A186&amp;""="",NOT(ISNUMBER(D186))),"",IF(D186&lt;'الإعدادات'!$B$4,"منتهي",IF(D186-'الإعدادات'!$B$4&lt;='الإعدادات'!$B$5,"ينتهي قريبًا","")))</f>
        <v/>
      </c>
      <c r="M186" s="6">
        <f>IF(OR(A186&amp;""="",NOT(ISNUMBER(E186))),"",IF(E186&lt;'الإعدادات'!$B$4,"منتهي",IF(E186-'الإعدادات'!$B$4&lt;='الإعدادات'!$B$5,"ينتهي قريبًا","")))</f>
        <v/>
      </c>
      <c r="N186" s="17">
        <f>IF(A186&amp;""="","",IF(N(G186)=0,"",ROUND(H186/G186,2)))</f>
        <v/>
      </c>
    </row>
    <row r="187">
      <c r="A187" s="5" t="n"/>
      <c r="B187" s="5" t="n"/>
      <c r="C187" s="5" t="n"/>
      <c r="D187" s="13" t="n"/>
      <c r="E187" s="13" t="n"/>
      <c r="F187" s="16">
        <f>IF(A187&amp;""="","",COUNTIFS('الحجوزات'!$B$6:$B$1005,A187&amp;""))</f>
        <v/>
      </c>
      <c r="G187" s="16">
        <f>IF(A187&amp;""="","",SUMIFS('الحجوزات'!$K$6:$K$1005,'الحجوزات'!$B$6:$B$1005,A187&amp;""))</f>
        <v/>
      </c>
      <c r="H187" s="17">
        <f>IF(A187&amp;""="","",SUMIFS('الحجوزات'!$L$6:$L$1005,'الحجوزات'!$B$6:$B$1005,A187&amp;""))</f>
        <v/>
      </c>
      <c r="I187" s="17">
        <f>IF(A187&amp;""="","",SUMIFS('الصيانة'!$D$6:$D$1005,'الصيانة'!$B$6:$B$1005,A187&amp;""))</f>
        <v/>
      </c>
      <c r="J187" s="17">
        <f>IF(A187&amp;""="","",ROUND(H187-I187,2))</f>
        <v/>
      </c>
      <c r="K187" s="6">
        <f>IF(A187&amp;""="","",IF(COUNTIFS('الصيانة'!$B$6:$B$1005,A187&amp;"",'الصيانة'!$E$6:$E$1005,"جارية")&gt;0,"في الصيانة",IF(COUNTIFS('الحجوزات'!$B$6:$B$1005,A187&amp;"",'الحجوزات'!$N$6:$N$1005,"جارٍ")+COUNTIFS('الحجوزات'!$B$6:$B$1005,A187&amp;"",'الحجوزات'!$N$6:$N$1005,"متأخر التسليم")&gt;0,"مؤجرة","متاحة")))</f>
        <v/>
      </c>
      <c r="L187" s="6">
        <f>IF(OR(A187&amp;""="",NOT(ISNUMBER(D187))),"",IF(D187&lt;'الإعدادات'!$B$4,"منتهي",IF(D187-'الإعدادات'!$B$4&lt;='الإعدادات'!$B$5,"ينتهي قريبًا","")))</f>
        <v/>
      </c>
      <c r="M187" s="6">
        <f>IF(OR(A187&amp;""="",NOT(ISNUMBER(E187))),"",IF(E187&lt;'الإعدادات'!$B$4,"منتهي",IF(E187-'الإعدادات'!$B$4&lt;='الإعدادات'!$B$5,"ينتهي قريبًا","")))</f>
        <v/>
      </c>
      <c r="N187" s="17">
        <f>IF(A187&amp;""="","",IF(N(G187)=0,"",ROUND(H187/G187,2)))</f>
        <v/>
      </c>
    </row>
    <row r="188">
      <c r="A188" s="5" t="n"/>
      <c r="B188" s="5" t="n"/>
      <c r="C188" s="5" t="n"/>
      <c r="D188" s="13" t="n"/>
      <c r="E188" s="13" t="n"/>
      <c r="F188" s="16">
        <f>IF(A188&amp;""="","",COUNTIFS('الحجوزات'!$B$6:$B$1005,A188&amp;""))</f>
        <v/>
      </c>
      <c r="G188" s="16">
        <f>IF(A188&amp;""="","",SUMIFS('الحجوزات'!$K$6:$K$1005,'الحجوزات'!$B$6:$B$1005,A188&amp;""))</f>
        <v/>
      </c>
      <c r="H188" s="17">
        <f>IF(A188&amp;""="","",SUMIFS('الحجوزات'!$L$6:$L$1005,'الحجوزات'!$B$6:$B$1005,A188&amp;""))</f>
        <v/>
      </c>
      <c r="I188" s="17">
        <f>IF(A188&amp;""="","",SUMIFS('الصيانة'!$D$6:$D$1005,'الصيانة'!$B$6:$B$1005,A188&amp;""))</f>
        <v/>
      </c>
      <c r="J188" s="17">
        <f>IF(A188&amp;""="","",ROUND(H188-I188,2))</f>
        <v/>
      </c>
      <c r="K188" s="6">
        <f>IF(A188&amp;""="","",IF(COUNTIFS('الصيانة'!$B$6:$B$1005,A188&amp;"",'الصيانة'!$E$6:$E$1005,"جارية")&gt;0,"في الصيانة",IF(COUNTIFS('الحجوزات'!$B$6:$B$1005,A188&amp;"",'الحجوزات'!$N$6:$N$1005,"جارٍ")+COUNTIFS('الحجوزات'!$B$6:$B$1005,A188&amp;"",'الحجوزات'!$N$6:$N$1005,"متأخر التسليم")&gt;0,"مؤجرة","متاحة")))</f>
        <v/>
      </c>
      <c r="L188" s="6">
        <f>IF(OR(A188&amp;""="",NOT(ISNUMBER(D188))),"",IF(D188&lt;'الإعدادات'!$B$4,"منتهي",IF(D188-'الإعدادات'!$B$4&lt;='الإعدادات'!$B$5,"ينتهي قريبًا","")))</f>
        <v/>
      </c>
      <c r="M188" s="6">
        <f>IF(OR(A188&amp;""="",NOT(ISNUMBER(E188))),"",IF(E188&lt;'الإعدادات'!$B$4,"منتهي",IF(E188-'الإعدادات'!$B$4&lt;='الإعدادات'!$B$5,"ينتهي قريبًا","")))</f>
        <v/>
      </c>
      <c r="N188" s="17">
        <f>IF(A188&amp;""="","",IF(N(G188)=0,"",ROUND(H188/G188,2)))</f>
        <v/>
      </c>
    </row>
    <row r="189">
      <c r="A189" s="5" t="n"/>
      <c r="B189" s="5" t="n"/>
      <c r="C189" s="5" t="n"/>
      <c r="D189" s="13" t="n"/>
      <c r="E189" s="13" t="n"/>
      <c r="F189" s="16">
        <f>IF(A189&amp;""="","",COUNTIFS('الحجوزات'!$B$6:$B$1005,A189&amp;""))</f>
        <v/>
      </c>
      <c r="G189" s="16">
        <f>IF(A189&amp;""="","",SUMIFS('الحجوزات'!$K$6:$K$1005,'الحجوزات'!$B$6:$B$1005,A189&amp;""))</f>
        <v/>
      </c>
      <c r="H189" s="17">
        <f>IF(A189&amp;""="","",SUMIFS('الحجوزات'!$L$6:$L$1005,'الحجوزات'!$B$6:$B$1005,A189&amp;""))</f>
        <v/>
      </c>
      <c r="I189" s="17">
        <f>IF(A189&amp;""="","",SUMIFS('الصيانة'!$D$6:$D$1005,'الصيانة'!$B$6:$B$1005,A189&amp;""))</f>
        <v/>
      </c>
      <c r="J189" s="17">
        <f>IF(A189&amp;""="","",ROUND(H189-I189,2))</f>
        <v/>
      </c>
      <c r="K189" s="6">
        <f>IF(A189&amp;""="","",IF(COUNTIFS('الصيانة'!$B$6:$B$1005,A189&amp;"",'الصيانة'!$E$6:$E$1005,"جارية")&gt;0,"في الصيانة",IF(COUNTIFS('الحجوزات'!$B$6:$B$1005,A189&amp;"",'الحجوزات'!$N$6:$N$1005,"جارٍ")+COUNTIFS('الحجوزات'!$B$6:$B$1005,A189&amp;"",'الحجوزات'!$N$6:$N$1005,"متأخر التسليم")&gt;0,"مؤجرة","متاحة")))</f>
        <v/>
      </c>
      <c r="L189" s="6">
        <f>IF(OR(A189&amp;""="",NOT(ISNUMBER(D189))),"",IF(D189&lt;'الإعدادات'!$B$4,"منتهي",IF(D189-'الإعدادات'!$B$4&lt;='الإعدادات'!$B$5,"ينتهي قريبًا","")))</f>
        <v/>
      </c>
      <c r="M189" s="6">
        <f>IF(OR(A189&amp;""="",NOT(ISNUMBER(E189))),"",IF(E189&lt;'الإعدادات'!$B$4,"منتهي",IF(E189-'الإعدادات'!$B$4&lt;='الإعدادات'!$B$5,"ينتهي قريبًا","")))</f>
        <v/>
      </c>
      <c r="N189" s="17">
        <f>IF(A189&amp;""="","",IF(N(G189)=0,"",ROUND(H189/G189,2)))</f>
        <v/>
      </c>
    </row>
    <row r="190">
      <c r="A190" s="5" t="n"/>
      <c r="B190" s="5" t="n"/>
      <c r="C190" s="5" t="n"/>
      <c r="D190" s="13" t="n"/>
      <c r="E190" s="13" t="n"/>
      <c r="F190" s="16">
        <f>IF(A190&amp;""="","",COUNTIFS('الحجوزات'!$B$6:$B$1005,A190&amp;""))</f>
        <v/>
      </c>
      <c r="G190" s="16">
        <f>IF(A190&amp;""="","",SUMIFS('الحجوزات'!$K$6:$K$1005,'الحجوزات'!$B$6:$B$1005,A190&amp;""))</f>
        <v/>
      </c>
      <c r="H190" s="17">
        <f>IF(A190&amp;""="","",SUMIFS('الحجوزات'!$L$6:$L$1005,'الحجوزات'!$B$6:$B$1005,A190&amp;""))</f>
        <v/>
      </c>
      <c r="I190" s="17">
        <f>IF(A190&amp;""="","",SUMIFS('الصيانة'!$D$6:$D$1005,'الصيانة'!$B$6:$B$1005,A190&amp;""))</f>
        <v/>
      </c>
      <c r="J190" s="17">
        <f>IF(A190&amp;""="","",ROUND(H190-I190,2))</f>
        <v/>
      </c>
      <c r="K190" s="6">
        <f>IF(A190&amp;""="","",IF(COUNTIFS('الصيانة'!$B$6:$B$1005,A190&amp;"",'الصيانة'!$E$6:$E$1005,"جارية")&gt;0,"في الصيانة",IF(COUNTIFS('الحجوزات'!$B$6:$B$1005,A190&amp;"",'الحجوزات'!$N$6:$N$1005,"جارٍ")+COUNTIFS('الحجوزات'!$B$6:$B$1005,A190&amp;"",'الحجوزات'!$N$6:$N$1005,"متأخر التسليم")&gt;0,"مؤجرة","متاحة")))</f>
        <v/>
      </c>
      <c r="L190" s="6">
        <f>IF(OR(A190&amp;""="",NOT(ISNUMBER(D190))),"",IF(D190&lt;'الإعدادات'!$B$4,"منتهي",IF(D190-'الإعدادات'!$B$4&lt;='الإعدادات'!$B$5,"ينتهي قريبًا","")))</f>
        <v/>
      </c>
      <c r="M190" s="6">
        <f>IF(OR(A190&amp;""="",NOT(ISNUMBER(E190))),"",IF(E190&lt;'الإعدادات'!$B$4,"منتهي",IF(E190-'الإعدادات'!$B$4&lt;='الإعدادات'!$B$5,"ينتهي قريبًا","")))</f>
        <v/>
      </c>
      <c r="N190" s="17">
        <f>IF(A190&amp;""="","",IF(N(G190)=0,"",ROUND(H190/G190,2)))</f>
        <v/>
      </c>
    </row>
    <row r="191">
      <c r="A191" s="5" t="n"/>
      <c r="B191" s="5" t="n"/>
      <c r="C191" s="5" t="n"/>
      <c r="D191" s="13" t="n"/>
      <c r="E191" s="13" t="n"/>
      <c r="F191" s="16">
        <f>IF(A191&amp;""="","",COUNTIFS('الحجوزات'!$B$6:$B$1005,A191&amp;""))</f>
        <v/>
      </c>
      <c r="G191" s="16">
        <f>IF(A191&amp;""="","",SUMIFS('الحجوزات'!$K$6:$K$1005,'الحجوزات'!$B$6:$B$1005,A191&amp;""))</f>
        <v/>
      </c>
      <c r="H191" s="17">
        <f>IF(A191&amp;""="","",SUMIFS('الحجوزات'!$L$6:$L$1005,'الحجوزات'!$B$6:$B$1005,A191&amp;""))</f>
        <v/>
      </c>
      <c r="I191" s="17">
        <f>IF(A191&amp;""="","",SUMIFS('الصيانة'!$D$6:$D$1005,'الصيانة'!$B$6:$B$1005,A191&amp;""))</f>
        <v/>
      </c>
      <c r="J191" s="17">
        <f>IF(A191&amp;""="","",ROUND(H191-I191,2))</f>
        <v/>
      </c>
      <c r="K191" s="6">
        <f>IF(A191&amp;""="","",IF(COUNTIFS('الصيانة'!$B$6:$B$1005,A191&amp;"",'الصيانة'!$E$6:$E$1005,"جارية")&gt;0,"في الصيانة",IF(COUNTIFS('الحجوزات'!$B$6:$B$1005,A191&amp;"",'الحجوزات'!$N$6:$N$1005,"جارٍ")+COUNTIFS('الحجوزات'!$B$6:$B$1005,A191&amp;"",'الحجوزات'!$N$6:$N$1005,"متأخر التسليم")&gt;0,"مؤجرة","متاحة")))</f>
        <v/>
      </c>
      <c r="L191" s="6">
        <f>IF(OR(A191&amp;""="",NOT(ISNUMBER(D191))),"",IF(D191&lt;'الإعدادات'!$B$4,"منتهي",IF(D191-'الإعدادات'!$B$4&lt;='الإعدادات'!$B$5,"ينتهي قريبًا","")))</f>
        <v/>
      </c>
      <c r="M191" s="6">
        <f>IF(OR(A191&amp;""="",NOT(ISNUMBER(E191))),"",IF(E191&lt;'الإعدادات'!$B$4,"منتهي",IF(E191-'الإعدادات'!$B$4&lt;='الإعدادات'!$B$5,"ينتهي قريبًا","")))</f>
        <v/>
      </c>
      <c r="N191" s="17">
        <f>IF(A191&amp;""="","",IF(N(G191)=0,"",ROUND(H191/G191,2)))</f>
        <v/>
      </c>
    </row>
    <row r="192">
      <c r="A192" s="5" t="n"/>
      <c r="B192" s="5" t="n"/>
      <c r="C192" s="5" t="n"/>
      <c r="D192" s="13" t="n"/>
      <c r="E192" s="13" t="n"/>
      <c r="F192" s="16">
        <f>IF(A192&amp;""="","",COUNTIFS('الحجوزات'!$B$6:$B$1005,A192&amp;""))</f>
        <v/>
      </c>
      <c r="G192" s="16">
        <f>IF(A192&amp;""="","",SUMIFS('الحجوزات'!$K$6:$K$1005,'الحجوزات'!$B$6:$B$1005,A192&amp;""))</f>
        <v/>
      </c>
      <c r="H192" s="17">
        <f>IF(A192&amp;""="","",SUMIFS('الحجوزات'!$L$6:$L$1005,'الحجوزات'!$B$6:$B$1005,A192&amp;""))</f>
        <v/>
      </c>
      <c r="I192" s="17">
        <f>IF(A192&amp;""="","",SUMIFS('الصيانة'!$D$6:$D$1005,'الصيانة'!$B$6:$B$1005,A192&amp;""))</f>
        <v/>
      </c>
      <c r="J192" s="17">
        <f>IF(A192&amp;""="","",ROUND(H192-I192,2))</f>
        <v/>
      </c>
      <c r="K192" s="6">
        <f>IF(A192&amp;""="","",IF(COUNTIFS('الصيانة'!$B$6:$B$1005,A192&amp;"",'الصيانة'!$E$6:$E$1005,"جارية")&gt;0,"في الصيانة",IF(COUNTIFS('الحجوزات'!$B$6:$B$1005,A192&amp;"",'الحجوزات'!$N$6:$N$1005,"جارٍ")+COUNTIFS('الحجوزات'!$B$6:$B$1005,A192&amp;"",'الحجوزات'!$N$6:$N$1005,"متأخر التسليم")&gt;0,"مؤجرة","متاحة")))</f>
        <v/>
      </c>
      <c r="L192" s="6">
        <f>IF(OR(A192&amp;""="",NOT(ISNUMBER(D192))),"",IF(D192&lt;'الإعدادات'!$B$4,"منتهي",IF(D192-'الإعدادات'!$B$4&lt;='الإعدادات'!$B$5,"ينتهي قريبًا","")))</f>
        <v/>
      </c>
      <c r="M192" s="6">
        <f>IF(OR(A192&amp;""="",NOT(ISNUMBER(E192))),"",IF(E192&lt;'الإعدادات'!$B$4,"منتهي",IF(E192-'الإعدادات'!$B$4&lt;='الإعدادات'!$B$5,"ينتهي قريبًا","")))</f>
        <v/>
      </c>
      <c r="N192" s="17">
        <f>IF(A192&amp;""="","",IF(N(G192)=0,"",ROUND(H192/G192,2)))</f>
        <v/>
      </c>
    </row>
    <row r="193">
      <c r="A193" s="5" t="n"/>
      <c r="B193" s="5" t="n"/>
      <c r="C193" s="5" t="n"/>
      <c r="D193" s="13" t="n"/>
      <c r="E193" s="13" t="n"/>
      <c r="F193" s="16">
        <f>IF(A193&amp;""="","",COUNTIFS('الحجوزات'!$B$6:$B$1005,A193&amp;""))</f>
        <v/>
      </c>
      <c r="G193" s="16">
        <f>IF(A193&amp;""="","",SUMIFS('الحجوزات'!$K$6:$K$1005,'الحجوزات'!$B$6:$B$1005,A193&amp;""))</f>
        <v/>
      </c>
      <c r="H193" s="17">
        <f>IF(A193&amp;""="","",SUMIFS('الحجوزات'!$L$6:$L$1005,'الحجوزات'!$B$6:$B$1005,A193&amp;""))</f>
        <v/>
      </c>
      <c r="I193" s="17">
        <f>IF(A193&amp;""="","",SUMIFS('الصيانة'!$D$6:$D$1005,'الصيانة'!$B$6:$B$1005,A193&amp;""))</f>
        <v/>
      </c>
      <c r="J193" s="17">
        <f>IF(A193&amp;""="","",ROUND(H193-I193,2))</f>
        <v/>
      </c>
      <c r="K193" s="6">
        <f>IF(A193&amp;""="","",IF(COUNTIFS('الصيانة'!$B$6:$B$1005,A193&amp;"",'الصيانة'!$E$6:$E$1005,"جارية")&gt;0,"في الصيانة",IF(COUNTIFS('الحجوزات'!$B$6:$B$1005,A193&amp;"",'الحجوزات'!$N$6:$N$1005,"جارٍ")+COUNTIFS('الحجوزات'!$B$6:$B$1005,A193&amp;"",'الحجوزات'!$N$6:$N$1005,"متأخر التسليم")&gt;0,"مؤجرة","متاحة")))</f>
        <v/>
      </c>
      <c r="L193" s="6">
        <f>IF(OR(A193&amp;""="",NOT(ISNUMBER(D193))),"",IF(D193&lt;'الإعدادات'!$B$4,"منتهي",IF(D193-'الإعدادات'!$B$4&lt;='الإعدادات'!$B$5,"ينتهي قريبًا","")))</f>
        <v/>
      </c>
      <c r="M193" s="6">
        <f>IF(OR(A193&amp;""="",NOT(ISNUMBER(E193))),"",IF(E193&lt;'الإعدادات'!$B$4,"منتهي",IF(E193-'الإعدادات'!$B$4&lt;='الإعدادات'!$B$5,"ينتهي قريبًا","")))</f>
        <v/>
      </c>
      <c r="N193" s="17">
        <f>IF(A193&amp;""="","",IF(N(G193)=0,"",ROUND(H193/G193,2)))</f>
        <v/>
      </c>
    </row>
    <row r="194">
      <c r="A194" s="5" t="n"/>
      <c r="B194" s="5" t="n"/>
      <c r="C194" s="5" t="n"/>
      <c r="D194" s="13" t="n"/>
      <c r="E194" s="13" t="n"/>
      <c r="F194" s="16">
        <f>IF(A194&amp;""="","",COUNTIFS('الحجوزات'!$B$6:$B$1005,A194&amp;""))</f>
        <v/>
      </c>
      <c r="G194" s="16">
        <f>IF(A194&amp;""="","",SUMIFS('الحجوزات'!$K$6:$K$1005,'الحجوزات'!$B$6:$B$1005,A194&amp;""))</f>
        <v/>
      </c>
      <c r="H194" s="17">
        <f>IF(A194&amp;""="","",SUMIFS('الحجوزات'!$L$6:$L$1005,'الحجوزات'!$B$6:$B$1005,A194&amp;""))</f>
        <v/>
      </c>
      <c r="I194" s="17">
        <f>IF(A194&amp;""="","",SUMIFS('الصيانة'!$D$6:$D$1005,'الصيانة'!$B$6:$B$1005,A194&amp;""))</f>
        <v/>
      </c>
      <c r="J194" s="17">
        <f>IF(A194&amp;""="","",ROUND(H194-I194,2))</f>
        <v/>
      </c>
      <c r="K194" s="6">
        <f>IF(A194&amp;""="","",IF(COUNTIFS('الصيانة'!$B$6:$B$1005,A194&amp;"",'الصيانة'!$E$6:$E$1005,"جارية")&gt;0,"في الصيانة",IF(COUNTIFS('الحجوزات'!$B$6:$B$1005,A194&amp;"",'الحجوزات'!$N$6:$N$1005,"جارٍ")+COUNTIFS('الحجوزات'!$B$6:$B$1005,A194&amp;"",'الحجوزات'!$N$6:$N$1005,"متأخر التسليم")&gt;0,"مؤجرة","متاحة")))</f>
        <v/>
      </c>
      <c r="L194" s="6">
        <f>IF(OR(A194&amp;""="",NOT(ISNUMBER(D194))),"",IF(D194&lt;'الإعدادات'!$B$4,"منتهي",IF(D194-'الإعدادات'!$B$4&lt;='الإعدادات'!$B$5,"ينتهي قريبًا","")))</f>
        <v/>
      </c>
      <c r="M194" s="6">
        <f>IF(OR(A194&amp;""="",NOT(ISNUMBER(E194))),"",IF(E194&lt;'الإعدادات'!$B$4,"منتهي",IF(E194-'الإعدادات'!$B$4&lt;='الإعدادات'!$B$5,"ينتهي قريبًا","")))</f>
        <v/>
      </c>
      <c r="N194" s="17">
        <f>IF(A194&amp;""="","",IF(N(G194)=0,"",ROUND(H194/G194,2)))</f>
        <v/>
      </c>
    </row>
    <row r="195">
      <c r="A195" s="5" t="n"/>
      <c r="B195" s="5" t="n"/>
      <c r="C195" s="5" t="n"/>
      <c r="D195" s="13" t="n"/>
      <c r="E195" s="13" t="n"/>
      <c r="F195" s="16">
        <f>IF(A195&amp;""="","",COUNTIFS('الحجوزات'!$B$6:$B$1005,A195&amp;""))</f>
        <v/>
      </c>
      <c r="G195" s="16">
        <f>IF(A195&amp;""="","",SUMIFS('الحجوزات'!$K$6:$K$1005,'الحجوزات'!$B$6:$B$1005,A195&amp;""))</f>
        <v/>
      </c>
      <c r="H195" s="17">
        <f>IF(A195&amp;""="","",SUMIFS('الحجوزات'!$L$6:$L$1005,'الحجوزات'!$B$6:$B$1005,A195&amp;""))</f>
        <v/>
      </c>
      <c r="I195" s="17">
        <f>IF(A195&amp;""="","",SUMIFS('الصيانة'!$D$6:$D$1005,'الصيانة'!$B$6:$B$1005,A195&amp;""))</f>
        <v/>
      </c>
      <c r="J195" s="17">
        <f>IF(A195&amp;""="","",ROUND(H195-I195,2))</f>
        <v/>
      </c>
      <c r="K195" s="6">
        <f>IF(A195&amp;""="","",IF(COUNTIFS('الصيانة'!$B$6:$B$1005,A195&amp;"",'الصيانة'!$E$6:$E$1005,"جارية")&gt;0,"في الصيانة",IF(COUNTIFS('الحجوزات'!$B$6:$B$1005,A195&amp;"",'الحجوزات'!$N$6:$N$1005,"جارٍ")+COUNTIFS('الحجوزات'!$B$6:$B$1005,A195&amp;"",'الحجوزات'!$N$6:$N$1005,"متأخر التسليم")&gt;0,"مؤجرة","متاحة")))</f>
        <v/>
      </c>
      <c r="L195" s="6">
        <f>IF(OR(A195&amp;""="",NOT(ISNUMBER(D195))),"",IF(D195&lt;'الإعدادات'!$B$4,"منتهي",IF(D195-'الإعدادات'!$B$4&lt;='الإعدادات'!$B$5,"ينتهي قريبًا","")))</f>
        <v/>
      </c>
      <c r="M195" s="6">
        <f>IF(OR(A195&amp;""="",NOT(ISNUMBER(E195))),"",IF(E195&lt;'الإعدادات'!$B$4,"منتهي",IF(E195-'الإعدادات'!$B$4&lt;='الإعدادات'!$B$5,"ينتهي قريبًا","")))</f>
        <v/>
      </c>
      <c r="N195" s="17">
        <f>IF(A195&amp;""="","",IF(N(G195)=0,"",ROUND(H195/G195,2)))</f>
        <v/>
      </c>
    </row>
    <row r="196">
      <c r="A196" s="5" t="n"/>
      <c r="B196" s="5" t="n"/>
      <c r="C196" s="5" t="n"/>
      <c r="D196" s="13" t="n"/>
      <c r="E196" s="13" t="n"/>
      <c r="F196" s="16">
        <f>IF(A196&amp;""="","",COUNTIFS('الحجوزات'!$B$6:$B$1005,A196&amp;""))</f>
        <v/>
      </c>
      <c r="G196" s="16">
        <f>IF(A196&amp;""="","",SUMIFS('الحجوزات'!$K$6:$K$1005,'الحجوزات'!$B$6:$B$1005,A196&amp;""))</f>
        <v/>
      </c>
      <c r="H196" s="17">
        <f>IF(A196&amp;""="","",SUMIFS('الحجوزات'!$L$6:$L$1005,'الحجوزات'!$B$6:$B$1005,A196&amp;""))</f>
        <v/>
      </c>
      <c r="I196" s="17">
        <f>IF(A196&amp;""="","",SUMIFS('الصيانة'!$D$6:$D$1005,'الصيانة'!$B$6:$B$1005,A196&amp;""))</f>
        <v/>
      </c>
      <c r="J196" s="17">
        <f>IF(A196&amp;""="","",ROUND(H196-I196,2))</f>
        <v/>
      </c>
      <c r="K196" s="6">
        <f>IF(A196&amp;""="","",IF(COUNTIFS('الصيانة'!$B$6:$B$1005,A196&amp;"",'الصيانة'!$E$6:$E$1005,"جارية")&gt;0,"في الصيانة",IF(COUNTIFS('الحجوزات'!$B$6:$B$1005,A196&amp;"",'الحجوزات'!$N$6:$N$1005,"جارٍ")+COUNTIFS('الحجوزات'!$B$6:$B$1005,A196&amp;"",'الحجوزات'!$N$6:$N$1005,"متأخر التسليم")&gt;0,"مؤجرة","متاحة")))</f>
        <v/>
      </c>
      <c r="L196" s="6">
        <f>IF(OR(A196&amp;""="",NOT(ISNUMBER(D196))),"",IF(D196&lt;'الإعدادات'!$B$4,"منتهي",IF(D196-'الإعدادات'!$B$4&lt;='الإعدادات'!$B$5,"ينتهي قريبًا","")))</f>
        <v/>
      </c>
      <c r="M196" s="6">
        <f>IF(OR(A196&amp;""="",NOT(ISNUMBER(E196))),"",IF(E196&lt;'الإعدادات'!$B$4,"منتهي",IF(E196-'الإعدادات'!$B$4&lt;='الإعدادات'!$B$5,"ينتهي قريبًا","")))</f>
        <v/>
      </c>
      <c r="N196" s="17">
        <f>IF(A196&amp;""="","",IF(N(G196)=0,"",ROUND(H196/G196,2)))</f>
        <v/>
      </c>
    </row>
    <row r="197">
      <c r="A197" s="5" t="n"/>
      <c r="B197" s="5" t="n"/>
      <c r="C197" s="5" t="n"/>
      <c r="D197" s="13" t="n"/>
      <c r="E197" s="13" t="n"/>
      <c r="F197" s="16">
        <f>IF(A197&amp;""="","",COUNTIFS('الحجوزات'!$B$6:$B$1005,A197&amp;""))</f>
        <v/>
      </c>
      <c r="G197" s="16">
        <f>IF(A197&amp;""="","",SUMIFS('الحجوزات'!$K$6:$K$1005,'الحجوزات'!$B$6:$B$1005,A197&amp;""))</f>
        <v/>
      </c>
      <c r="H197" s="17">
        <f>IF(A197&amp;""="","",SUMIFS('الحجوزات'!$L$6:$L$1005,'الحجوزات'!$B$6:$B$1005,A197&amp;""))</f>
        <v/>
      </c>
      <c r="I197" s="17">
        <f>IF(A197&amp;""="","",SUMIFS('الصيانة'!$D$6:$D$1005,'الصيانة'!$B$6:$B$1005,A197&amp;""))</f>
        <v/>
      </c>
      <c r="J197" s="17">
        <f>IF(A197&amp;""="","",ROUND(H197-I197,2))</f>
        <v/>
      </c>
      <c r="K197" s="6">
        <f>IF(A197&amp;""="","",IF(COUNTIFS('الصيانة'!$B$6:$B$1005,A197&amp;"",'الصيانة'!$E$6:$E$1005,"جارية")&gt;0,"في الصيانة",IF(COUNTIFS('الحجوزات'!$B$6:$B$1005,A197&amp;"",'الحجوزات'!$N$6:$N$1005,"جارٍ")+COUNTIFS('الحجوزات'!$B$6:$B$1005,A197&amp;"",'الحجوزات'!$N$6:$N$1005,"متأخر التسليم")&gt;0,"مؤجرة","متاحة")))</f>
        <v/>
      </c>
      <c r="L197" s="6">
        <f>IF(OR(A197&amp;""="",NOT(ISNUMBER(D197))),"",IF(D197&lt;'الإعدادات'!$B$4,"منتهي",IF(D197-'الإعدادات'!$B$4&lt;='الإعدادات'!$B$5,"ينتهي قريبًا","")))</f>
        <v/>
      </c>
      <c r="M197" s="6">
        <f>IF(OR(A197&amp;""="",NOT(ISNUMBER(E197))),"",IF(E197&lt;'الإعدادات'!$B$4,"منتهي",IF(E197-'الإعدادات'!$B$4&lt;='الإعدادات'!$B$5,"ينتهي قريبًا","")))</f>
        <v/>
      </c>
      <c r="N197" s="17">
        <f>IF(A197&amp;""="","",IF(N(G197)=0,"",ROUND(H197/G197,2)))</f>
        <v/>
      </c>
    </row>
    <row r="198">
      <c r="A198" s="5" t="n"/>
      <c r="B198" s="5" t="n"/>
      <c r="C198" s="5" t="n"/>
      <c r="D198" s="13" t="n"/>
      <c r="E198" s="13" t="n"/>
      <c r="F198" s="16">
        <f>IF(A198&amp;""="","",COUNTIFS('الحجوزات'!$B$6:$B$1005,A198&amp;""))</f>
        <v/>
      </c>
      <c r="G198" s="16">
        <f>IF(A198&amp;""="","",SUMIFS('الحجوزات'!$K$6:$K$1005,'الحجوزات'!$B$6:$B$1005,A198&amp;""))</f>
        <v/>
      </c>
      <c r="H198" s="17">
        <f>IF(A198&amp;""="","",SUMIFS('الحجوزات'!$L$6:$L$1005,'الحجوزات'!$B$6:$B$1005,A198&amp;""))</f>
        <v/>
      </c>
      <c r="I198" s="17">
        <f>IF(A198&amp;""="","",SUMIFS('الصيانة'!$D$6:$D$1005,'الصيانة'!$B$6:$B$1005,A198&amp;""))</f>
        <v/>
      </c>
      <c r="J198" s="17">
        <f>IF(A198&amp;""="","",ROUND(H198-I198,2))</f>
        <v/>
      </c>
      <c r="K198" s="6">
        <f>IF(A198&amp;""="","",IF(COUNTIFS('الصيانة'!$B$6:$B$1005,A198&amp;"",'الصيانة'!$E$6:$E$1005,"جارية")&gt;0,"في الصيانة",IF(COUNTIFS('الحجوزات'!$B$6:$B$1005,A198&amp;"",'الحجوزات'!$N$6:$N$1005,"جارٍ")+COUNTIFS('الحجوزات'!$B$6:$B$1005,A198&amp;"",'الحجوزات'!$N$6:$N$1005,"متأخر التسليم")&gt;0,"مؤجرة","متاحة")))</f>
        <v/>
      </c>
      <c r="L198" s="6">
        <f>IF(OR(A198&amp;""="",NOT(ISNUMBER(D198))),"",IF(D198&lt;'الإعدادات'!$B$4,"منتهي",IF(D198-'الإعدادات'!$B$4&lt;='الإعدادات'!$B$5,"ينتهي قريبًا","")))</f>
        <v/>
      </c>
      <c r="M198" s="6">
        <f>IF(OR(A198&amp;""="",NOT(ISNUMBER(E198))),"",IF(E198&lt;'الإعدادات'!$B$4,"منتهي",IF(E198-'الإعدادات'!$B$4&lt;='الإعدادات'!$B$5,"ينتهي قريبًا","")))</f>
        <v/>
      </c>
      <c r="N198" s="17">
        <f>IF(A198&amp;""="","",IF(N(G198)=0,"",ROUND(H198/G198,2)))</f>
        <v/>
      </c>
    </row>
    <row r="199">
      <c r="A199" s="5" t="n"/>
      <c r="B199" s="5" t="n"/>
      <c r="C199" s="5" t="n"/>
      <c r="D199" s="13" t="n"/>
      <c r="E199" s="13" t="n"/>
      <c r="F199" s="16">
        <f>IF(A199&amp;""="","",COUNTIFS('الحجوزات'!$B$6:$B$1005,A199&amp;""))</f>
        <v/>
      </c>
      <c r="G199" s="16">
        <f>IF(A199&amp;""="","",SUMIFS('الحجوزات'!$K$6:$K$1005,'الحجوزات'!$B$6:$B$1005,A199&amp;""))</f>
        <v/>
      </c>
      <c r="H199" s="17">
        <f>IF(A199&amp;""="","",SUMIFS('الحجوزات'!$L$6:$L$1005,'الحجوزات'!$B$6:$B$1005,A199&amp;""))</f>
        <v/>
      </c>
      <c r="I199" s="17">
        <f>IF(A199&amp;""="","",SUMIFS('الصيانة'!$D$6:$D$1005,'الصيانة'!$B$6:$B$1005,A199&amp;""))</f>
        <v/>
      </c>
      <c r="J199" s="17">
        <f>IF(A199&amp;""="","",ROUND(H199-I199,2))</f>
        <v/>
      </c>
      <c r="K199" s="6">
        <f>IF(A199&amp;""="","",IF(COUNTIFS('الصيانة'!$B$6:$B$1005,A199&amp;"",'الصيانة'!$E$6:$E$1005,"جارية")&gt;0,"في الصيانة",IF(COUNTIFS('الحجوزات'!$B$6:$B$1005,A199&amp;"",'الحجوزات'!$N$6:$N$1005,"جارٍ")+COUNTIFS('الحجوزات'!$B$6:$B$1005,A199&amp;"",'الحجوزات'!$N$6:$N$1005,"متأخر التسليم")&gt;0,"مؤجرة","متاحة")))</f>
        <v/>
      </c>
      <c r="L199" s="6">
        <f>IF(OR(A199&amp;""="",NOT(ISNUMBER(D199))),"",IF(D199&lt;'الإعدادات'!$B$4,"منتهي",IF(D199-'الإعدادات'!$B$4&lt;='الإعدادات'!$B$5,"ينتهي قريبًا","")))</f>
        <v/>
      </c>
      <c r="M199" s="6">
        <f>IF(OR(A199&amp;""="",NOT(ISNUMBER(E199))),"",IF(E199&lt;'الإعدادات'!$B$4,"منتهي",IF(E199-'الإعدادات'!$B$4&lt;='الإعدادات'!$B$5,"ينتهي قريبًا","")))</f>
        <v/>
      </c>
      <c r="N199" s="17">
        <f>IF(A199&amp;""="","",IF(N(G199)=0,"",ROUND(H199/G199,2)))</f>
        <v/>
      </c>
    </row>
    <row r="200">
      <c r="A200" s="5" t="n"/>
      <c r="B200" s="5" t="n"/>
      <c r="C200" s="5" t="n"/>
      <c r="D200" s="13" t="n"/>
      <c r="E200" s="13" t="n"/>
      <c r="F200" s="16">
        <f>IF(A200&amp;""="","",COUNTIFS('الحجوزات'!$B$6:$B$1005,A200&amp;""))</f>
        <v/>
      </c>
      <c r="G200" s="16">
        <f>IF(A200&amp;""="","",SUMIFS('الحجوزات'!$K$6:$K$1005,'الحجوزات'!$B$6:$B$1005,A200&amp;""))</f>
        <v/>
      </c>
      <c r="H200" s="17">
        <f>IF(A200&amp;""="","",SUMIFS('الحجوزات'!$L$6:$L$1005,'الحجوزات'!$B$6:$B$1005,A200&amp;""))</f>
        <v/>
      </c>
      <c r="I200" s="17">
        <f>IF(A200&amp;""="","",SUMIFS('الصيانة'!$D$6:$D$1005,'الصيانة'!$B$6:$B$1005,A200&amp;""))</f>
        <v/>
      </c>
      <c r="J200" s="17">
        <f>IF(A200&amp;""="","",ROUND(H200-I200,2))</f>
        <v/>
      </c>
      <c r="K200" s="6">
        <f>IF(A200&amp;""="","",IF(COUNTIFS('الصيانة'!$B$6:$B$1005,A200&amp;"",'الصيانة'!$E$6:$E$1005,"جارية")&gt;0,"في الصيانة",IF(COUNTIFS('الحجوزات'!$B$6:$B$1005,A200&amp;"",'الحجوزات'!$N$6:$N$1005,"جارٍ")+COUNTIFS('الحجوزات'!$B$6:$B$1005,A200&amp;"",'الحجوزات'!$N$6:$N$1005,"متأخر التسليم")&gt;0,"مؤجرة","متاحة")))</f>
        <v/>
      </c>
      <c r="L200" s="6">
        <f>IF(OR(A200&amp;""="",NOT(ISNUMBER(D200))),"",IF(D200&lt;'الإعدادات'!$B$4,"منتهي",IF(D200-'الإعدادات'!$B$4&lt;='الإعدادات'!$B$5,"ينتهي قريبًا","")))</f>
        <v/>
      </c>
      <c r="M200" s="6">
        <f>IF(OR(A200&amp;""="",NOT(ISNUMBER(E200))),"",IF(E200&lt;'الإعدادات'!$B$4,"منتهي",IF(E200-'الإعدادات'!$B$4&lt;='الإعدادات'!$B$5,"ينتهي قريبًا","")))</f>
        <v/>
      </c>
      <c r="N200" s="17">
        <f>IF(A200&amp;""="","",IF(N(G200)=0,"",ROUND(H200/G200,2)))</f>
        <v/>
      </c>
    </row>
    <row r="201">
      <c r="A201" s="5" t="n"/>
      <c r="B201" s="5" t="n"/>
      <c r="C201" s="5" t="n"/>
      <c r="D201" s="13" t="n"/>
      <c r="E201" s="13" t="n"/>
      <c r="F201" s="16">
        <f>IF(A201&amp;""="","",COUNTIFS('الحجوزات'!$B$6:$B$1005,A201&amp;""))</f>
        <v/>
      </c>
      <c r="G201" s="16">
        <f>IF(A201&amp;""="","",SUMIFS('الحجوزات'!$K$6:$K$1005,'الحجوزات'!$B$6:$B$1005,A201&amp;""))</f>
        <v/>
      </c>
      <c r="H201" s="17">
        <f>IF(A201&amp;""="","",SUMIFS('الحجوزات'!$L$6:$L$1005,'الحجوزات'!$B$6:$B$1005,A201&amp;""))</f>
        <v/>
      </c>
      <c r="I201" s="17">
        <f>IF(A201&amp;""="","",SUMIFS('الصيانة'!$D$6:$D$1005,'الصيانة'!$B$6:$B$1005,A201&amp;""))</f>
        <v/>
      </c>
      <c r="J201" s="17">
        <f>IF(A201&amp;""="","",ROUND(H201-I201,2))</f>
        <v/>
      </c>
      <c r="K201" s="6">
        <f>IF(A201&amp;""="","",IF(COUNTIFS('الصيانة'!$B$6:$B$1005,A201&amp;"",'الصيانة'!$E$6:$E$1005,"جارية")&gt;0,"في الصيانة",IF(COUNTIFS('الحجوزات'!$B$6:$B$1005,A201&amp;"",'الحجوزات'!$N$6:$N$1005,"جارٍ")+COUNTIFS('الحجوزات'!$B$6:$B$1005,A201&amp;"",'الحجوزات'!$N$6:$N$1005,"متأخر التسليم")&gt;0,"مؤجرة","متاحة")))</f>
        <v/>
      </c>
      <c r="L201" s="6">
        <f>IF(OR(A201&amp;""="",NOT(ISNUMBER(D201))),"",IF(D201&lt;'الإعدادات'!$B$4,"منتهي",IF(D201-'الإعدادات'!$B$4&lt;='الإعدادات'!$B$5,"ينتهي قريبًا","")))</f>
        <v/>
      </c>
      <c r="M201" s="6">
        <f>IF(OR(A201&amp;""="",NOT(ISNUMBER(E201))),"",IF(E201&lt;'الإعدادات'!$B$4,"منتهي",IF(E201-'الإعدادات'!$B$4&lt;='الإعدادات'!$B$5,"ينتهي قريبًا","")))</f>
        <v/>
      </c>
      <c r="N201" s="17">
        <f>IF(A201&amp;""="","",IF(N(G201)=0,"",ROUND(H201/G201,2)))</f>
        <v/>
      </c>
    </row>
    <row r="202">
      <c r="A202" s="5" t="n"/>
      <c r="B202" s="5" t="n"/>
      <c r="C202" s="5" t="n"/>
      <c r="D202" s="13" t="n"/>
      <c r="E202" s="13" t="n"/>
      <c r="F202" s="16">
        <f>IF(A202&amp;""="","",COUNTIFS('الحجوزات'!$B$6:$B$1005,A202&amp;""))</f>
        <v/>
      </c>
      <c r="G202" s="16">
        <f>IF(A202&amp;""="","",SUMIFS('الحجوزات'!$K$6:$K$1005,'الحجوزات'!$B$6:$B$1005,A202&amp;""))</f>
        <v/>
      </c>
      <c r="H202" s="17">
        <f>IF(A202&amp;""="","",SUMIFS('الحجوزات'!$L$6:$L$1005,'الحجوزات'!$B$6:$B$1005,A202&amp;""))</f>
        <v/>
      </c>
      <c r="I202" s="17">
        <f>IF(A202&amp;""="","",SUMIFS('الصيانة'!$D$6:$D$1005,'الصيانة'!$B$6:$B$1005,A202&amp;""))</f>
        <v/>
      </c>
      <c r="J202" s="17">
        <f>IF(A202&amp;""="","",ROUND(H202-I202,2))</f>
        <v/>
      </c>
      <c r="K202" s="6">
        <f>IF(A202&amp;""="","",IF(COUNTIFS('الصيانة'!$B$6:$B$1005,A202&amp;"",'الصيانة'!$E$6:$E$1005,"جارية")&gt;0,"في الصيانة",IF(COUNTIFS('الحجوزات'!$B$6:$B$1005,A202&amp;"",'الحجوزات'!$N$6:$N$1005,"جارٍ")+COUNTIFS('الحجوزات'!$B$6:$B$1005,A202&amp;"",'الحجوزات'!$N$6:$N$1005,"متأخر التسليم")&gt;0,"مؤجرة","متاحة")))</f>
        <v/>
      </c>
      <c r="L202" s="6">
        <f>IF(OR(A202&amp;""="",NOT(ISNUMBER(D202))),"",IF(D202&lt;'الإعدادات'!$B$4,"منتهي",IF(D202-'الإعدادات'!$B$4&lt;='الإعدادات'!$B$5,"ينتهي قريبًا","")))</f>
        <v/>
      </c>
      <c r="M202" s="6">
        <f>IF(OR(A202&amp;""="",NOT(ISNUMBER(E202))),"",IF(E202&lt;'الإعدادات'!$B$4,"منتهي",IF(E202-'الإعدادات'!$B$4&lt;='الإعدادات'!$B$5,"ينتهي قريبًا","")))</f>
        <v/>
      </c>
      <c r="N202" s="17">
        <f>IF(A202&amp;""="","",IF(N(G202)=0,"",ROUND(H202/G202,2)))</f>
        <v/>
      </c>
    </row>
    <row r="203">
      <c r="A203" s="5" t="n"/>
      <c r="B203" s="5" t="n"/>
      <c r="C203" s="5" t="n"/>
      <c r="D203" s="13" t="n"/>
      <c r="E203" s="13" t="n"/>
      <c r="F203" s="16">
        <f>IF(A203&amp;""="","",COUNTIFS('الحجوزات'!$B$6:$B$1005,A203&amp;""))</f>
        <v/>
      </c>
      <c r="G203" s="16">
        <f>IF(A203&amp;""="","",SUMIFS('الحجوزات'!$K$6:$K$1005,'الحجوزات'!$B$6:$B$1005,A203&amp;""))</f>
        <v/>
      </c>
      <c r="H203" s="17">
        <f>IF(A203&amp;""="","",SUMIFS('الحجوزات'!$L$6:$L$1005,'الحجوزات'!$B$6:$B$1005,A203&amp;""))</f>
        <v/>
      </c>
      <c r="I203" s="17">
        <f>IF(A203&amp;""="","",SUMIFS('الصيانة'!$D$6:$D$1005,'الصيانة'!$B$6:$B$1005,A203&amp;""))</f>
        <v/>
      </c>
      <c r="J203" s="17">
        <f>IF(A203&amp;""="","",ROUND(H203-I203,2))</f>
        <v/>
      </c>
      <c r="K203" s="6">
        <f>IF(A203&amp;""="","",IF(COUNTIFS('الصيانة'!$B$6:$B$1005,A203&amp;"",'الصيانة'!$E$6:$E$1005,"جارية")&gt;0,"في الصيانة",IF(COUNTIFS('الحجوزات'!$B$6:$B$1005,A203&amp;"",'الحجوزات'!$N$6:$N$1005,"جارٍ")+COUNTIFS('الحجوزات'!$B$6:$B$1005,A203&amp;"",'الحجوزات'!$N$6:$N$1005,"متأخر التسليم")&gt;0,"مؤجرة","متاحة")))</f>
        <v/>
      </c>
      <c r="L203" s="6">
        <f>IF(OR(A203&amp;""="",NOT(ISNUMBER(D203))),"",IF(D203&lt;'الإعدادات'!$B$4,"منتهي",IF(D203-'الإعدادات'!$B$4&lt;='الإعدادات'!$B$5,"ينتهي قريبًا","")))</f>
        <v/>
      </c>
      <c r="M203" s="6">
        <f>IF(OR(A203&amp;""="",NOT(ISNUMBER(E203))),"",IF(E203&lt;'الإعدادات'!$B$4,"منتهي",IF(E203-'الإعدادات'!$B$4&lt;='الإعدادات'!$B$5,"ينتهي قريبًا","")))</f>
        <v/>
      </c>
      <c r="N203" s="17">
        <f>IF(A203&amp;""="","",IF(N(G203)=0,"",ROUND(H203/G203,2)))</f>
        <v/>
      </c>
    </row>
    <row r="204">
      <c r="A204" s="5" t="n"/>
      <c r="B204" s="5" t="n"/>
      <c r="C204" s="5" t="n"/>
      <c r="D204" s="13" t="n"/>
      <c r="E204" s="13" t="n"/>
      <c r="F204" s="16">
        <f>IF(A204&amp;""="","",COUNTIFS('الحجوزات'!$B$6:$B$1005,A204&amp;""))</f>
        <v/>
      </c>
      <c r="G204" s="16">
        <f>IF(A204&amp;""="","",SUMIFS('الحجوزات'!$K$6:$K$1005,'الحجوزات'!$B$6:$B$1005,A204&amp;""))</f>
        <v/>
      </c>
      <c r="H204" s="17">
        <f>IF(A204&amp;""="","",SUMIFS('الحجوزات'!$L$6:$L$1005,'الحجوزات'!$B$6:$B$1005,A204&amp;""))</f>
        <v/>
      </c>
      <c r="I204" s="17">
        <f>IF(A204&amp;""="","",SUMIFS('الصيانة'!$D$6:$D$1005,'الصيانة'!$B$6:$B$1005,A204&amp;""))</f>
        <v/>
      </c>
      <c r="J204" s="17">
        <f>IF(A204&amp;""="","",ROUND(H204-I204,2))</f>
        <v/>
      </c>
      <c r="K204" s="6">
        <f>IF(A204&amp;""="","",IF(COUNTIFS('الصيانة'!$B$6:$B$1005,A204&amp;"",'الصيانة'!$E$6:$E$1005,"جارية")&gt;0,"في الصيانة",IF(COUNTIFS('الحجوزات'!$B$6:$B$1005,A204&amp;"",'الحجوزات'!$N$6:$N$1005,"جارٍ")+COUNTIFS('الحجوزات'!$B$6:$B$1005,A204&amp;"",'الحجوزات'!$N$6:$N$1005,"متأخر التسليم")&gt;0,"مؤجرة","متاحة")))</f>
        <v/>
      </c>
      <c r="L204" s="6">
        <f>IF(OR(A204&amp;""="",NOT(ISNUMBER(D204))),"",IF(D204&lt;'الإعدادات'!$B$4,"منتهي",IF(D204-'الإعدادات'!$B$4&lt;='الإعدادات'!$B$5,"ينتهي قريبًا","")))</f>
        <v/>
      </c>
      <c r="M204" s="6">
        <f>IF(OR(A204&amp;""="",NOT(ISNUMBER(E204))),"",IF(E204&lt;'الإعدادات'!$B$4,"منتهي",IF(E204-'الإعدادات'!$B$4&lt;='الإعدادات'!$B$5,"ينتهي قريبًا","")))</f>
        <v/>
      </c>
      <c r="N204" s="17">
        <f>IF(A204&amp;""="","",IF(N(G204)=0,"",ROUND(H204/G204,2)))</f>
        <v/>
      </c>
    </row>
    <row r="205">
      <c r="A205" s="5" t="n"/>
      <c r="B205" s="5" t="n"/>
      <c r="C205" s="5" t="n"/>
      <c r="D205" s="13" t="n"/>
      <c r="E205" s="13" t="n"/>
      <c r="F205" s="16">
        <f>IF(A205&amp;""="","",COUNTIFS('الحجوزات'!$B$6:$B$1005,A205&amp;""))</f>
        <v/>
      </c>
      <c r="G205" s="16">
        <f>IF(A205&amp;""="","",SUMIFS('الحجوزات'!$K$6:$K$1005,'الحجوزات'!$B$6:$B$1005,A205&amp;""))</f>
        <v/>
      </c>
      <c r="H205" s="17">
        <f>IF(A205&amp;""="","",SUMIFS('الحجوزات'!$L$6:$L$1005,'الحجوزات'!$B$6:$B$1005,A205&amp;""))</f>
        <v/>
      </c>
      <c r="I205" s="17">
        <f>IF(A205&amp;""="","",SUMIFS('الصيانة'!$D$6:$D$1005,'الصيانة'!$B$6:$B$1005,A205&amp;""))</f>
        <v/>
      </c>
      <c r="J205" s="17">
        <f>IF(A205&amp;""="","",ROUND(H205-I205,2))</f>
        <v/>
      </c>
      <c r="K205" s="6">
        <f>IF(A205&amp;""="","",IF(COUNTIFS('الصيانة'!$B$6:$B$1005,A205&amp;"",'الصيانة'!$E$6:$E$1005,"جارية")&gt;0,"في الصيانة",IF(COUNTIFS('الحجوزات'!$B$6:$B$1005,A205&amp;"",'الحجوزات'!$N$6:$N$1005,"جارٍ")+COUNTIFS('الحجوزات'!$B$6:$B$1005,A205&amp;"",'الحجوزات'!$N$6:$N$1005,"متأخر التسليم")&gt;0,"مؤجرة","متاحة")))</f>
        <v/>
      </c>
      <c r="L205" s="6">
        <f>IF(OR(A205&amp;""="",NOT(ISNUMBER(D205))),"",IF(D205&lt;'الإعدادات'!$B$4,"منتهي",IF(D205-'الإعدادات'!$B$4&lt;='الإعدادات'!$B$5,"ينتهي قريبًا","")))</f>
        <v/>
      </c>
      <c r="M205" s="6">
        <f>IF(OR(A205&amp;""="",NOT(ISNUMBER(E205))),"",IF(E205&lt;'الإعدادات'!$B$4,"منتهي",IF(E205-'الإعدادات'!$B$4&lt;='الإعدادات'!$B$5,"ينتهي قريبًا","")))</f>
        <v/>
      </c>
      <c r="N205" s="17">
        <f>IF(A205&amp;""="","",IF(N(G205)=0,"",ROUND(H205/G205,2)))</f>
        <v/>
      </c>
    </row>
  </sheetData>
  <autoFilter ref="A5:N205"/>
  <mergeCells count="2">
    <mergeCell ref="A2:N2"/>
    <mergeCell ref="A1:N1"/>
  </mergeCells>
  <conditionalFormatting sqref="K6:K205">
    <cfRule type="expression" priority="1" dxfId="0">
      <formula>$K6="مؤجرة"</formula>
    </cfRule>
    <cfRule type="expression" priority="2" dxfId="1">
      <formula>$K6="في الصيانة"</formula>
    </cfRule>
  </conditionalFormatting>
  <conditionalFormatting sqref="L6:M205">
    <cfRule type="expression" priority="3" dxfId="2">
      <formula>L6="منتهي"</formula>
    </cfRule>
    <cfRule type="expression" priority="4" dxfId="1">
      <formula>L6="ينتهي قريبًا"</formula>
    </cfRule>
  </conditionalFormatting>
  <conditionalFormatting sqref="J6:J205">
    <cfRule type="expression" priority="5" dxfId="2">
      <formula>AND(ISNUMBER($J6),$J6&lt;0)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Q1005"/>
  <sheetViews>
    <sheetView showGridLines="1" rightToLeft="1" workbookViewId="0">
      <pane xSplit="2" ySplit="5" topLeftCell="C6" activePane="bottomRight" state="frozen"/>
      <selection pane="topRight"/>
      <selection pane="bottomLeft"/>
      <selection pane="bottomRight" activeCell="A1" sqref="A1"/>
    </sheetView>
  </sheetViews>
  <sheetFormatPr baseColWidth="8" defaultRowHeight="15"/>
  <cols>
    <col width="10" customWidth="1" min="1" max="1"/>
    <col width="11" customWidth="1" min="2" max="2"/>
    <col width="20" customWidth="1" min="3" max="3"/>
    <col width="15" customWidth="1" min="4" max="4"/>
    <col width="13" customWidth="1" min="5" max="5"/>
    <col width="13" customWidth="1" min="6" max="6"/>
    <col width="13" customWidth="1" min="7" max="7"/>
    <col width="11" customWidth="1" min="8" max="8"/>
    <col width="12" customWidth="1" min="9" max="9"/>
    <col width="13" customWidth="1" min="10" max="10"/>
    <col width="9" customWidth="1" min="11" max="11"/>
    <col width="14" customWidth="1" min="12" max="12"/>
    <col width="13" customWidth="1" min="13" max="13"/>
    <col width="15" customWidth="1" min="14" max="14"/>
    <col width="11" customWidth="1" min="15" max="15"/>
    <col width="11" customWidth="1" min="16" max="16"/>
    <col width="26" customWidth="1" min="17" max="17"/>
  </cols>
  <sheetData>
    <row r="1" ht="26" customHeight="1">
      <c r="A1" s="10" t="inlineStr">
        <is>
          <t>شيت تأجير السيارات · قالب مجاني من Softwiro</t>
        </is>
      </c>
    </row>
    <row r="2">
      <c r="A2" s="11" t="inlineStr">
        <is>
          <t>عايز برنامج تأجير يحجز فيه الموظف ويراجع فيه المحاسب كلٌّ بصلاحيته؟ Softwiro تبنيه لك على طريقة شغلك ← اضغط هنا</t>
        </is>
      </c>
    </row>
    <row r="5" ht="32" customHeight="1">
      <c r="A5" s="15" t="inlineStr">
        <is>
          <t>رقم الحجز</t>
        </is>
      </c>
      <c r="B5" s="15" t="inlineStr">
        <is>
          <t>كود السيارة</t>
        </is>
      </c>
      <c r="C5" s="15" t="inlineStr">
        <is>
          <t>العميل</t>
        </is>
      </c>
      <c r="D5" s="15" t="inlineStr">
        <is>
          <t>الجوال</t>
        </is>
      </c>
      <c r="E5" s="15" t="inlineStr">
        <is>
          <t>الاستلام</t>
        </is>
      </c>
      <c r="F5" s="15" t="inlineStr">
        <is>
          <t>التسليم المتفق عليه</t>
        </is>
      </c>
      <c r="G5" s="15" t="inlineStr">
        <is>
          <t>التسليم الفعلي</t>
        </is>
      </c>
      <c r="H5" s="15" t="inlineStr">
        <is>
          <t>سعر اليوم</t>
        </is>
      </c>
      <c r="I5" s="15" t="inlineStr">
        <is>
          <t>التأمين (وديعة)</t>
        </is>
      </c>
      <c r="J5" s="15" t="inlineStr">
        <is>
          <t>المدفوع من الإيجار</t>
        </is>
      </c>
      <c r="K5" s="15" t="inlineStr">
        <is>
          <t>الأيام</t>
        </is>
      </c>
      <c r="L5" s="15" t="inlineStr">
        <is>
          <t>قيمة الإيجار</t>
        </is>
      </c>
      <c r="M5" s="15" t="inlineStr">
        <is>
          <t>المتبقي</t>
        </is>
      </c>
      <c r="N5" s="15" t="inlineStr">
        <is>
          <t>الحالة</t>
        </is>
      </c>
      <c r="O5" s="15" t="inlineStr">
        <is>
          <t>أيام التأخير</t>
        </is>
      </c>
      <c r="P5" s="15" t="inlineStr">
        <is>
          <t>ترتيب المتابعة</t>
        </is>
      </c>
      <c r="Q5" s="15" t="inlineStr">
        <is>
          <t>السيارة</t>
        </is>
      </c>
    </row>
    <row r="6">
      <c r="A6" s="5" t="inlineStr">
        <is>
          <t>B001</t>
        </is>
      </c>
      <c r="B6" s="5" t="inlineStr">
        <is>
          <t>K01</t>
        </is>
      </c>
      <c r="C6" s="5" t="inlineStr">
        <is>
          <t>ياسر منصور</t>
        </is>
      </c>
      <c r="D6" s="18" t="inlineStr">
        <is>
          <t>01010000011</t>
        </is>
      </c>
      <c r="E6" s="13" t="n">
        <v>46296</v>
      </c>
      <c r="F6" s="13" t="n">
        <v>46300</v>
      </c>
      <c r="G6" s="13" t="n">
        <v>46300</v>
      </c>
      <c r="H6" s="19" t="n">
        <v>900</v>
      </c>
      <c r="I6" s="19" t="n">
        <v>3000</v>
      </c>
      <c r="J6" s="19" t="n">
        <v>3600</v>
      </c>
      <c r="K6" s="16">
        <f>IF(OR(B6&amp;""="",NOT(ISNUMBER(E6)),NOT(ISNUMBER(IF(ISNUMBER(G6),G6,F6)))),"",MAX(1,IF(ISNUMBER(G6),G6,F6)-E6))</f>
        <v/>
      </c>
      <c r="L6" s="17">
        <f>IF(K6="","",ROUND(K6*N(H6),2))</f>
        <v/>
      </c>
      <c r="M6" s="17">
        <f>IF(L6="","",ROUND(L6-N(J6),2))</f>
        <v/>
      </c>
      <c r="N6" s="6">
        <f>IF(B6&amp;""="","",IF(NOT(ISNUMBER(E6)),"بيانات ناقصة",IF(ISNUMBER(G6),"سُلّمت",IF(E6&gt;'الإعدادات'!$B$4,"قادم",IF(AND(ISNUMBER(F6),F6&lt;'الإعدادات'!$B$4),"متأخر التسليم","جارٍ")))))</f>
        <v/>
      </c>
      <c r="O6" s="16">
        <f>IF(N6="متأخر التسليم",'الإعدادات'!$B$4-F6,"")</f>
        <v/>
      </c>
      <c r="P6" s="16">
        <f>IF(ISNUMBER(O6),COUNTIFS($O$6:$O$1005,"&gt;"&amp;O6)+COUNTIFS($O$6:O6,O6),"")</f>
        <v/>
      </c>
      <c r="Q6" s="6">
        <f>IF(B6&amp;""="","",IFERROR(INDEX('السيارات'!$C$6:$C$205,MATCH(B6&amp;"",'السيارات'!$A$6:$A$205,0))&amp;"","كود غير موجود"))</f>
        <v/>
      </c>
    </row>
    <row r="7">
      <c r="A7" s="5" t="inlineStr">
        <is>
          <t>B002</t>
        </is>
      </c>
      <c r="B7" s="5" t="inlineStr">
        <is>
          <t>K01</t>
        </is>
      </c>
      <c r="C7" s="5" t="inlineStr">
        <is>
          <t>هبة فؤاد</t>
        </is>
      </c>
      <c r="D7" s="18" t="inlineStr">
        <is>
          <t>01010000012</t>
        </is>
      </c>
      <c r="E7" s="13" t="n">
        <v>46305</v>
      </c>
      <c r="F7" s="13" t="n">
        <v>46309</v>
      </c>
      <c r="G7" s="13" t="n">
        <v>46311</v>
      </c>
      <c r="H7" s="19" t="n">
        <v>900</v>
      </c>
      <c r="I7" s="19" t="n">
        <v>3000</v>
      </c>
      <c r="J7" s="19" t="n">
        <v>3600</v>
      </c>
      <c r="K7" s="16">
        <f>IF(OR(B7&amp;""="",NOT(ISNUMBER(E7)),NOT(ISNUMBER(IF(ISNUMBER(G7),G7,F7)))),"",MAX(1,IF(ISNUMBER(G7),G7,F7)-E7))</f>
        <v/>
      </c>
      <c r="L7" s="17">
        <f>IF(K7="","",ROUND(K7*N(H7),2))</f>
        <v/>
      </c>
      <c r="M7" s="17">
        <f>IF(L7="","",ROUND(L7-N(J7),2))</f>
        <v/>
      </c>
      <c r="N7" s="6">
        <f>IF(B7&amp;""="","",IF(NOT(ISNUMBER(E7)),"بيانات ناقصة",IF(ISNUMBER(G7),"سُلّمت",IF(E7&gt;'الإعدادات'!$B$4,"قادم",IF(AND(ISNUMBER(F7),F7&lt;'الإعدادات'!$B$4),"متأخر التسليم","جارٍ")))))</f>
        <v/>
      </c>
      <c r="O7" s="16">
        <f>IF(N7="متأخر التسليم",'الإعدادات'!$B$4-F7,"")</f>
        <v/>
      </c>
      <c r="P7" s="16">
        <f>IF(ISNUMBER(O7),COUNTIFS($O$6:$O$1005,"&gt;"&amp;O7)+COUNTIFS($O$6:O7,O7),"")</f>
        <v/>
      </c>
      <c r="Q7" s="6">
        <f>IF(B7&amp;""="","",IFERROR(INDEX('السيارات'!$C$6:$C$205,MATCH(B7&amp;"",'السيارات'!$A$6:$A$205,0))&amp;"","كود غير موجود"))</f>
        <v/>
      </c>
    </row>
    <row r="8">
      <c r="A8" s="5" t="inlineStr">
        <is>
          <t>B003</t>
        </is>
      </c>
      <c r="B8" s="5" t="inlineStr">
        <is>
          <t>K02</t>
        </is>
      </c>
      <c r="C8" s="5" t="inlineStr">
        <is>
          <t>تامر سعد</t>
        </is>
      </c>
      <c r="D8" s="18" t="inlineStr">
        <is>
          <t>01010000013</t>
        </is>
      </c>
      <c r="E8" s="13" t="n">
        <v>46298</v>
      </c>
      <c r="F8" s="13" t="n">
        <v>46305</v>
      </c>
      <c r="G8" s="13" t="n">
        <v>46305</v>
      </c>
      <c r="H8" s="19" t="n">
        <v>800</v>
      </c>
      <c r="I8" s="19" t="n">
        <v>3000</v>
      </c>
      <c r="J8" s="19" t="n">
        <v>5600</v>
      </c>
      <c r="K8" s="16">
        <f>IF(OR(B8&amp;""="",NOT(ISNUMBER(E8)),NOT(ISNUMBER(IF(ISNUMBER(G8),G8,F8)))),"",MAX(1,IF(ISNUMBER(G8),G8,F8)-E8))</f>
        <v/>
      </c>
      <c r="L8" s="17">
        <f>IF(K8="","",ROUND(K8*N(H8),2))</f>
        <v/>
      </c>
      <c r="M8" s="17">
        <f>IF(L8="","",ROUND(L8-N(J8),2))</f>
        <v/>
      </c>
      <c r="N8" s="6">
        <f>IF(B8&amp;""="","",IF(NOT(ISNUMBER(E8)),"بيانات ناقصة",IF(ISNUMBER(G8),"سُلّمت",IF(E8&gt;'الإعدادات'!$B$4,"قادم",IF(AND(ISNUMBER(F8),F8&lt;'الإعدادات'!$B$4),"متأخر التسليم","جارٍ")))))</f>
        <v/>
      </c>
      <c r="O8" s="16">
        <f>IF(N8="متأخر التسليم",'الإعدادات'!$B$4-F8,"")</f>
        <v/>
      </c>
      <c r="P8" s="16">
        <f>IF(ISNUMBER(O8),COUNTIFS($O$6:$O$1005,"&gt;"&amp;O8)+COUNTIFS($O$6:O8,O8),"")</f>
        <v/>
      </c>
      <c r="Q8" s="6">
        <f>IF(B8&amp;""="","",IFERROR(INDEX('السيارات'!$C$6:$C$205,MATCH(B8&amp;"",'السيارات'!$A$6:$A$205,0))&amp;"","كود غير موجود"))</f>
        <v/>
      </c>
    </row>
    <row r="9">
      <c r="A9" s="5" t="inlineStr">
        <is>
          <t>B004</t>
        </is>
      </c>
      <c r="B9" s="5" t="inlineStr">
        <is>
          <t>K02</t>
        </is>
      </c>
      <c r="C9" s="5" t="inlineStr">
        <is>
          <t>ليلى عادل</t>
        </is>
      </c>
      <c r="D9" s="18" t="inlineStr">
        <is>
          <t>01010000014</t>
        </is>
      </c>
      <c r="E9" s="13" t="n">
        <v>46323</v>
      </c>
      <c r="F9" s="13" t="n">
        <v>46329</v>
      </c>
      <c r="G9" s="13" t="n"/>
      <c r="H9" s="19" t="n">
        <v>800</v>
      </c>
      <c r="I9" s="19" t="n">
        <v>3000</v>
      </c>
      <c r="J9" s="19" t="n">
        <v>2000</v>
      </c>
      <c r="K9" s="16">
        <f>IF(OR(B9&amp;""="",NOT(ISNUMBER(E9)),NOT(ISNUMBER(IF(ISNUMBER(G9),G9,F9)))),"",MAX(1,IF(ISNUMBER(G9),G9,F9)-E9))</f>
        <v/>
      </c>
      <c r="L9" s="17">
        <f>IF(K9="","",ROUND(K9*N(H9),2))</f>
        <v/>
      </c>
      <c r="M9" s="17">
        <f>IF(L9="","",ROUND(L9-N(J9),2))</f>
        <v/>
      </c>
      <c r="N9" s="6">
        <f>IF(B9&amp;""="","",IF(NOT(ISNUMBER(E9)),"بيانات ناقصة",IF(ISNUMBER(G9),"سُلّمت",IF(E9&gt;'الإعدادات'!$B$4,"قادم",IF(AND(ISNUMBER(F9),F9&lt;'الإعدادات'!$B$4),"متأخر التسليم","جارٍ")))))</f>
        <v/>
      </c>
      <c r="O9" s="16">
        <f>IF(N9="متأخر التسليم",'الإعدادات'!$B$4-F9,"")</f>
        <v/>
      </c>
      <c r="P9" s="16">
        <f>IF(ISNUMBER(O9),COUNTIFS($O$6:$O$1005,"&gt;"&amp;O9)+COUNTIFS($O$6:O9,O9),"")</f>
        <v/>
      </c>
      <c r="Q9" s="6">
        <f>IF(B9&amp;""="","",IFERROR(INDEX('السيارات'!$C$6:$C$205,MATCH(B9&amp;"",'السيارات'!$A$6:$A$205,0))&amp;"","كود غير موجود"))</f>
        <v/>
      </c>
    </row>
    <row r="10">
      <c r="A10" s="5" t="inlineStr">
        <is>
          <t>B005</t>
        </is>
      </c>
      <c r="B10" s="5" t="inlineStr">
        <is>
          <t>K03</t>
        </is>
      </c>
      <c r="C10" s="5" t="inlineStr">
        <is>
          <t>عمرو نبيل</t>
        </is>
      </c>
      <c r="D10" s="18" t="inlineStr">
        <is>
          <t>01010000015</t>
        </is>
      </c>
      <c r="E10" s="13" t="n">
        <v>46310</v>
      </c>
      <c r="F10" s="13" t="n">
        <v>46315</v>
      </c>
      <c r="G10" s="13" t="n">
        <v>46315</v>
      </c>
      <c r="H10" s="19" t="n">
        <v>700</v>
      </c>
      <c r="I10" s="19" t="n">
        <v>2500</v>
      </c>
      <c r="J10" s="19" t="n">
        <v>3500</v>
      </c>
      <c r="K10" s="16">
        <f>IF(OR(B10&amp;""="",NOT(ISNUMBER(E10)),NOT(ISNUMBER(IF(ISNUMBER(G10),G10,F10)))),"",MAX(1,IF(ISNUMBER(G10),G10,F10)-E10))</f>
        <v/>
      </c>
      <c r="L10" s="17">
        <f>IF(K10="","",ROUND(K10*N(H10),2))</f>
        <v/>
      </c>
      <c r="M10" s="17">
        <f>IF(L10="","",ROUND(L10-N(J10),2))</f>
        <v/>
      </c>
      <c r="N10" s="6">
        <f>IF(B10&amp;""="","",IF(NOT(ISNUMBER(E10)),"بيانات ناقصة",IF(ISNUMBER(G10),"سُلّمت",IF(E10&gt;'الإعدادات'!$B$4,"قادم",IF(AND(ISNUMBER(F10),F10&lt;'الإعدادات'!$B$4),"متأخر التسليم","جارٍ")))))</f>
        <v/>
      </c>
      <c r="O10" s="16">
        <f>IF(N10="متأخر التسليم",'الإعدادات'!$B$4-F10,"")</f>
        <v/>
      </c>
      <c r="P10" s="16">
        <f>IF(ISNUMBER(O10),COUNTIFS($O$6:$O$1005,"&gt;"&amp;O10)+COUNTIFS($O$6:O10,O10),"")</f>
        <v/>
      </c>
      <c r="Q10" s="6">
        <f>IF(B10&amp;""="","",IFERROR(INDEX('السيارات'!$C$6:$C$205,MATCH(B10&amp;"",'السيارات'!$A$6:$A$205,0))&amp;"","كود غير موجود"))</f>
        <v/>
      </c>
    </row>
    <row r="11">
      <c r="A11" s="5" t="inlineStr">
        <is>
          <t>B006</t>
        </is>
      </c>
      <c r="B11" s="5" t="inlineStr">
        <is>
          <t>K05</t>
        </is>
      </c>
      <c r="C11" s="5" t="inlineStr">
        <is>
          <t>شادي كمال</t>
        </is>
      </c>
      <c r="D11" s="18" t="inlineStr">
        <is>
          <t>01010000016</t>
        </is>
      </c>
      <c r="E11" s="13" t="n">
        <v>46315</v>
      </c>
      <c r="F11" s="13" t="n">
        <v>46322</v>
      </c>
      <c r="G11" s="13" t="n"/>
      <c r="H11" s="19" t="n">
        <v>750</v>
      </c>
      <c r="I11" s="19" t="n">
        <v>2500</v>
      </c>
      <c r="J11" s="19" t="n">
        <v>3000</v>
      </c>
      <c r="K11" s="16">
        <f>IF(OR(B11&amp;""="",NOT(ISNUMBER(E11)),NOT(ISNUMBER(IF(ISNUMBER(G11),G11,F11)))),"",MAX(1,IF(ISNUMBER(G11),G11,F11)-E11))</f>
        <v/>
      </c>
      <c r="L11" s="17">
        <f>IF(K11="","",ROUND(K11*N(H11),2))</f>
        <v/>
      </c>
      <c r="M11" s="17">
        <f>IF(L11="","",ROUND(L11-N(J11),2))</f>
        <v/>
      </c>
      <c r="N11" s="6">
        <f>IF(B11&amp;""="","",IF(NOT(ISNUMBER(E11)),"بيانات ناقصة",IF(ISNUMBER(G11),"سُلّمت",IF(E11&gt;'الإعدادات'!$B$4,"قادم",IF(AND(ISNUMBER(F11),F11&lt;'الإعدادات'!$B$4),"متأخر التسليم","جارٍ")))))</f>
        <v/>
      </c>
      <c r="O11" s="16">
        <f>IF(N11="متأخر التسليم",'الإعدادات'!$B$4-F11,"")</f>
        <v/>
      </c>
      <c r="P11" s="16">
        <f>IF(ISNUMBER(O11),COUNTIFS($O$6:$O$1005,"&gt;"&amp;O11)+COUNTIFS($O$6:O11,O11),"")</f>
        <v/>
      </c>
      <c r="Q11" s="6">
        <f>IF(B11&amp;""="","",IFERROR(INDEX('السيارات'!$C$6:$C$205,MATCH(B11&amp;"",'السيارات'!$A$6:$A$205,0))&amp;"","كود غير موجود"))</f>
        <v/>
      </c>
    </row>
    <row r="12">
      <c r="A12" s="5" t="inlineStr">
        <is>
          <t>B007</t>
        </is>
      </c>
      <c r="B12" s="5" t="inlineStr">
        <is>
          <t>K06</t>
        </is>
      </c>
      <c r="C12" s="5" t="inlineStr">
        <is>
          <t>منال حسين</t>
        </is>
      </c>
      <c r="D12" s="18" t="inlineStr">
        <is>
          <t>01010000017</t>
        </is>
      </c>
      <c r="E12" s="13" t="n">
        <v>46325</v>
      </c>
      <c r="F12" s="13" t="n">
        <v>46330</v>
      </c>
      <c r="G12" s="13" t="n"/>
      <c r="H12" s="19" t="n">
        <v>1500</v>
      </c>
      <c r="I12" s="19" t="n">
        <v>5000</v>
      </c>
      <c r="J12" s="19" t="n">
        <v>7500</v>
      </c>
      <c r="K12" s="16">
        <f>IF(OR(B12&amp;""="",NOT(ISNUMBER(E12)),NOT(ISNUMBER(IF(ISNUMBER(G12),G12,F12)))),"",MAX(1,IF(ISNUMBER(G12),G12,F12)-E12))</f>
        <v/>
      </c>
      <c r="L12" s="17">
        <f>IF(K12="","",ROUND(K12*N(H12),2))</f>
        <v/>
      </c>
      <c r="M12" s="17">
        <f>IF(L12="","",ROUND(L12-N(J12),2))</f>
        <v/>
      </c>
      <c r="N12" s="6">
        <f>IF(B12&amp;""="","",IF(NOT(ISNUMBER(E12)),"بيانات ناقصة",IF(ISNUMBER(G12),"سُلّمت",IF(E12&gt;'الإعدادات'!$B$4,"قادم",IF(AND(ISNUMBER(F12),F12&lt;'الإعدادات'!$B$4),"متأخر التسليم","جارٍ")))))</f>
        <v/>
      </c>
      <c r="O12" s="16">
        <f>IF(N12="متأخر التسليم",'الإعدادات'!$B$4-F12,"")</f>
        <v/>
      </c>
      <c r="P12" s="16">
        <f>IF(ISNUMBER(O12),COUNTIFS($O$6:$O$1005,"&gt;"&amp;O12)+COUNTIFS($O$6:O12,O12),"")</f>
        <v/>
      </c>
      <c r="Q12" s="6">
        <f>IF(B12&amp;""="","",IFERROR(INDEX('السيارات'!$C$6:$C$205,MATCH(B12&amp;"",'السيارات'!$A$6:$A$205,0))&amp;"","كود غير موجود"))</f>
        <v/>
      </c>
    </row>
    <row r="13">
      <c r="A13" s="5" t="inlineStr">
        <is>
          <t>B008</t>
        </is>
      </c>
      <c r="B13" s="5" t="inlineStr">
        <is>
          <t>K01</t>
        </is>
      </c>
      <c r="C13" s="5" t="inlineStr">
        <is>
          <t>رامي جابر</t>
        </is>
      </c>
      <c r="D13" s="18" t="inlineStr">
        <is>
          <t>01010000018</t>
        </is>
      </c>
      <c r="E13" s="13" t="n">
        <v>46331</v>
      </c>
      <c r="F13" s="13" t="n">
        <v>46334</v>
      </c>
      <c r="G13" s="13" t="n"/>
      <c r="H13" s="19" t="n">
        <v>900</v>
      </c>
      <c r="I13" s="19" t="n">
        <v>3000</v>
      </c>
      <c r="J13" s="19" t="n">
        <v>0</v>
      </c>
      <c r="K13" s="16">
        <f>IF(OR(B13&amp;""="",NOT(ISNUMBER(E13)),NOT(ISNUMBER(IF(ISNUMBER(G13),G13,F13)))),"",MAX(1,IF(ISNUMBER(G13),G13,F13)-E13))</f>
        <v/>
      </c>
      <c r="L13" s="17">
        <f>IF(K13="","",ROUND(K13*N(H13),2))</f>
        <v/>
      </c>
      <c r="M13" s="17">
        <f>IF(L13="","",ROUND(L13-N(J13),2))</f>
        <v/>
      </c>
      <c r="N13" s="6">
        <f>IF(B13&amp;""="","",IF(NOT(ISNUMBER(E13)),"بيانات ناقصة",IF(ISNUMBER(G13),"سُلّمت",IF(E13&gt;'الإعدادات'!$B$4,"قادم",IF(AND(ISNUMBER(F13),F13&lt;'الإعدادات'!$B$4),"متأخر التسليم","جارٍ")))))</f>
        <v/>
      </c>
      <c r="O13" s="16">
        <f>IF(N13="متأخر التسليم",'الإعدادات'!$B$4-F13,"")</f>
        <v/>
      </c>
      <c r="P13" s="16">
        <f>IF(ISNUMBER(O13),COUNTIFS($O$6:$O$1005,"&gt;"&amp;O13)+COUNTIFS($O$6:O13,O13),"")</f>
        <v/>
      </c>
      <c r="Q13" s="6">
        <f>IF(B13&amp;""="","",IFERROR(INDEX('السيارات'!$C$6:$C$205,MATCH(B13&amp;"",'السيارات'!$A$6:$A$205,0))&amp;"","كود غير موجود"))</f>
        <v/>
      </c>
    </row>
    <row r="14">
      <c r="A14" s="5" t="inlineStr">
        <is>
          <t>B009</t>
        </is>
      </c>
      <c r="B14" s="5" t="inlineStr">
        <is>
          <t>K03</t>
        </is>
      </c>
      <c r="C14" s="5" t="inlineStr">
        <is>
          <t>دينا صبري</t>
        </is>
      </c>
      <c r="D14" s="18" t="inlineStr">
        <is>
          <t>01010000019</t>
        </is>
      </c>
      <c r="E14" s="13" t="n">
        <v>46317</v>
      </c>
      <c r="F14" s="13" t="n">
        <v>46319</v>
      </c>
      <c r="G14" s="13" t="n">
        <v>46319</v>
      </c>
      <c r="H14" s="19" t="n">
        <v>700</v>
      </c>
      <c r="I14" s="19" t="n">
        <v>2500</v>
      </c>
      <c r="J14" s="19" t="n">
        <v>1400</v>
      </c>
      <c r="K14" s="16">
        <f>IF(OR(B14&amp;""="",NOT(ISNUMBER(E14)),NOT(ISNUMBER(IF(ISNUMBER(G14),G14,F14)))),"",MAX(1,IF(ISNUMBER(G14),G14,F14)-E14))</f>
        <v/>
      </c>
      <c r="L14" s="17">
        <f>IF(K14="","",ROUND(K14*N(H14),2))</f>
        <v/>
      </c>
      <c r="M14" s="17">
        <f>IF(L14="","",ROUND(L14-N(J14),2))</f>
        <v/>
      </c>
      <c r="N14" s="6">
        <f>IF(B14&amp;""="","",IF(NOT(ISNUMBER(E14)),"بيانات ناقصة",IF(ISNUMBER(G14),"سُلّمت",IF(E14&gt;'الإعدادات'!$B$4,"قادم",IF(AND(ISNUMBER(F14),F14&lt;'الإعدادات'!$B$4),"متأخر التسليم","جارٍ")))))</f>
        <v/>
      </c>
      <c r="O14" s="16">
        <f>IF(N14="متأخر التسليم",'الإعدادات'!$B$4-F14,"")</f>
        <v/>
      </c>
      <c r="P14" s="16">
        <f>IF(ISNUMBER(O14),COUNTIFS($O$6:$O$1005,"&gt;"&amp;O14)+COUNTIFS($O$6:O14,O14),"")</f>
        <v/>
      </c>
      <c r="Q14" s="6">
        <f>IF(B14&amp;""="","",IFERROR(INDEX('السيارات'!$C$6:$C$205,MATCH(B14&amp;"",'السيارات'!$A$6:$A$205,0))&amp;"","كود غير موجود"))</f>
        <v/>
      </c>
    </row>
    <row r="15">
      <c r="A15" s="5" t="inlineStr">
        <is>
          <t>B010</t>
        </is>
      </c>
      <c r="B15" s="5" t="inlineStr">
        <is>
          <t>K05</t>
        </is>
      </c>
      <c r="C15" s="5" t="inlineStr">
        <is>
          <t>وليد رضا</t>
        </is>
      </c>
      <c r="D15" s="18" t="inlineStr">
        <is>
          <t>01010000020</t>
        </is>
      </c>
      <c r="E15" s="13" t="n">
        <v>46300</v>
      </c>
      <c r="F15" s="13" t="n">
        <v>46303</v>
      </c>
      <c r="G15" s="13" t="n">
        <v>46303</v>
      </c>
      <c r="H15" s="19" t="n">
        <v>750</v>
      </c>
      <c r="I15" s="19" t="n">
        <v>2500</v>
      </c>
      <c r="J15" s="19" t="n">
        <v>2250</v>
      </c>
      <c r="K15" s="16">
        <f>IF(OR(B15&amp;""="",NOT(ISNUMBER(E15)),NOT(ISNUMBER(IF(ISNUMBER(G15),G15,F15)))),"",MAX(1,IF(ISNUMBER(G15),G15,F15)-E15))</f>
        <v/>
      </c>
      <c r="L15" s="17">
        <f>IF(K15="","",ROUND(K15*N(H15),2))</f>
        <v/>
      </c>
      <c r="M15" s="17">
        <f>IF(L15="","",ROUND(L15-N(J15),2))</f>
        <v/>
      </c>
      <c r="N15" s="6">
        <f>IF(B15&amp;""="","",IF(NOT(ISNUMBER(E15)),"بيانات ناقصة",IF(ISNUMBER(G15),"سُلّمت",IF(E15&gt;'الإعدادات'!$B$4,"قادم",IF(AND(ISNUMBER(F15),F15&lt;'الإعدادات'!$B$4),"متأخر التسليم","جارٍ")))))</f>
        <v/>
      </c>
      <c r="O15" s="16">
        <f>IF(N15="متأخر التسليم",'الإعدادات'!$B$4-F15,"")</f>
        <v/>
      </c>
      <c r="P15" s="16">
        <f>IF(ISNUMBER(O15),COUNTIFS($O$6:$O$1005,"&gt;"&amp;O15)+COUNTIFS($O$6:O15,O15),"")</f>
        <v/>
      </c>
      <c r="Q15" s="6">
        <f>IF(B15&amp;""="","",IFERROR(INDEX('السيارات'!$C$6:$C$205,MATCH(B15&amp;"",'السيارات'!$A$6:$A$205,0))&amp;"","كود غير موجود"))</f>
        <v/>
      </c>
    </row>
    <row r="16">
      <c r="A16" s="5" t="inlineStr">
        <is>
          <t>B011</t>
        </is>
      </c>
      <c r="B16" s="5" t="inlineStr">
        <is>
          <t>K04</t>
        </is>
      </c>
      <c r="C16" s="5" t="inlineStr">
        <is>
          <t>نهى سامي</t>
        </is>
      </c>
      <c r="D16" s="18" t="inlineStr">
        <is>
          <t>01010000021</t>
        </is>
      </c>
      <c r="E16" s="13" t="n">
        <v>46297</v>
      </c>
      <c r="F16" s="13" t="n">
        <v>46299</v>
      </c>
      <c r="G16" s="13" t="n">
        <v>46299</v>
      </c>
      <c r="H16" s="19" t="n">
        <v>650</v>
      </c>
      <c r="I16" s="19" t="n">
        <v>2000</v>
      </c>
      <c r="J16" s="19" t="n">
        <v>1300</v>
      </c>
      <c r="K16" s="16">
        <f>IF(OR(B16&amp;""="",NOT(ISNUMBER(E16)),NOT(ISNUMBER(IF(ISNUMBER(G16),G16,F16)))),"",MAX(1,IF(ISNUMBER(G16),G16,F16)-E16))</f>
        <v/>
      </c>
      <c r="L16" s="17">
        <f>IF(K16="","",ROUND(K16*N(H16),2))</f>
        <v/>
      </c>
      <c r="M16" s="17">
        <f>IF(L16="","",ROUND(L16-N(J16),2))</f>
        <v/>
      </c>
      <c r="N16" s="6">
        <f>IF(B16&amp;""="","",IF(NOT(ISNUMBER(E16)),"بيانات ناقصة",IF(ISNUMBER(G16),"سُلّمت",IF(E16&gt;'الإعدادات'!$B$4,"قادم",IF(AND(ISNUMBER(F16),F16&lt;'الإعدادات'!$B$4),"متأخر التسليم","جارٍ")))))</f>
        <v/>
      </c>
      <c r="O16" s="16">
        <f>IF(N16="متأخر التسليم",'الإعدادات'!$B$4-F16,"")</f>
        <v/>
      </c>
      <c r="P16" s="16">
        <f>IF(ISNUMBER(O16),COUNTIFS($O$6:$O$1005,"&gt;"&amp;O16)+COUNTIFS($O$6:O16,O16),"")</f>
        <v/>
      </c>
      <c r="Q16" s="6">
        <f>IF(B16&amp;""="","",IFERROR(INDEX('السيارات'!$C$6:$C$205,MATCH(B16&amp;"",'السيارات'!$A$6:$A$205,0))&amp;"","كود غير موجود"))</f>
        <v/>
      </c>
    </row>
    <row r="17">
      <c r="A17" s="5" t="inlineStr">
        <is>
          <t>B012</t>
        </is>
      </c>
      <c r="B17" s="5" t="inlineStr">
        <is>
          <t>K06</t>
        </is>
      </c>
      <c r="C17" s="5" t="inlineStr">
        <is>
          <t>أسامة فتحي</t>
        </is>
      </c>
      <c r="D17" s="18" t="inlineStr">
        <is>
          <t>01010000022</t>
        </is>
      </c>
      <c r="E17" s="13" t="n">
        <v>46307</v>
      </c>
      <c r="F17" s="13" t="n">
        <v>46310</v>
      </c>
      <c r="G17" s="13" t="n">
        <v>46310</v>
      </c>
      <c r="H17" s="19" t="n">
        <v>1500</v>
      </c>
      <c r="I17" s="19" t="n">
        <v>5000</v>
      </c>
      <c r="J17" s="19" t="n">
        <v>3000</v>
      </c>
      <c r="K17" s="16">
        <f>IF(OR(B17&amp;""="",NOT(ISNUMBER(E17)),NOT(ISNUMBER(IF(ISNUMBER(G17),G17,F17)))),"",MAX(1,IF(ISNUMBER(G17),G17,F17)-E17))</f>
        <v/>
      </c>
      <c r="L17" s="17">
        <f>IF(K17="","",ROUND(K17*N(H17),2))</f>
        <v/>
      </c>
      <c r="M17" s="17">
        <f>IF(L17="","",ROUND(L17-N(J17),2))</f>
        <v/>
      </c>
      <c r="N17" s="6">
        <f>IF(B17&amp;""="","",IF(NOT(ISNUMBER(E17)),"بيانات ناقصة",IF(ISNUMBER(G17),"سُلّمت",IF(E17&gt;'الإعدادات'!$B$4,"قادم",IF(AND(ISNUMBER(F17),F17&lt;'الإعدادات'!$B$4),"متأخر التسليم","جارٍ")))))</f>
        <v/>
      </c>
      <c r="O17" s="16">
        <f>IF(N17="متأخر التسليم",'الإعدادات'!$B$4-F17,"")</f>
        <v/>
      </c>
      <c r="P17" s="16">
        <f>IF(ISNUMBER(O17),COUNTIFS($O$6:$O$1005,"&gt;"&amp;O17)+COUNTIFS($O$6:O17,O17),"")</f>
        <v/>
      </c>
      <c r="Q17" s="6">
        <f>IF(B17&amp;""="","",IFERROR(INDEX('السيارات'!$C$6:$C$205,MATCH(B17&amp;"",'السيارات'!$A$6:$A$205,0))&amp;"","كود غير موجود"))</f>
        <v/>
      </c>
    </row>
    <row r="18">
      <c r="A18" s="5" t="inlineStr">
        <is>
          <t>B013</t>
        </is>
      </c>
      <c r="B18" s="5" t="inlineStr">
        <is>
          <t>K03</t>
        </is>
      </c>
      <c r="C18" s="5" t="inlineStr">
        <is>
          <t>إيمان طاهر</t>
        </is>
      </c>
      <c r="D18" s="18" t="inlineStr">
        <is>
          <t>01010000023</t>
        </is>
      </c>
      <c r="E18" s="13" t="n">
        <v>46321</v>
      </c>
      <c r="F18" s="13" t="n">
        <v>46324</v>
      </c>
      <c r="G18" s="13" t="n"/>
      <c r="H18" s="19" t="n">
        <v>700</v>
      </c>
      <c r="I18" s="19" t="n">
        <v>2500</v>
      </c>
      <c r="J18" s="19" t="n">
        <v>2100</v>
      </c>
      <c r="K18" s="16">
        <f>IF(OR(B18&amp;""="",NOT(ISNUMBER(E18)),NOT(ISNUMBER(IF(ISNUMBER(G18),G18,F18)))),"",MAX(1,IF(ISNUMBER(G18),G18,F18)-E18))</f>
        <v/>
      </c>
      <c r="L18" s="17">
        <f>IF(K18="","",ROUND(K18*N(H18),2))</f>
        <v/>
      </c>
      <c r="M18" s="17">
        <f>IF(L18="","",ROUND(L18-N(J18),2))</f>
        <v/>
      </c>
      <c r="N18" s="6">
        <f>IF(B18&amp;""="","",IF(NOT(ISNUMBER(E18)),"بيانات ناقصة",IF(ISNUMBER(G18),"سُلّمت",IF(E18&gt;'الإعدادات'!$B$4,"قادم",IF(AND(ISNUMBER(F18),F18&lt;'الإعدادات'!$B$4),"متأخر التسليم","جارٍ")))))</f>
        <v/>
      </c>
      <c r="O18" s="16">
        <f>IF(N18="متأخر التسليم",'الإعدادات'!$B$4-F18,"")</f>
        <v/>
      </c>
      <c r="P18" s="16">
        <f>IF(ISNUMBER(O18),COUNTIFS($O$6:$O$1005,"&gt;"&amp;O18)+COUNTIFS($O$6:O18,O18),"")</f>
        <v/>
      </c>
      <c r="Q18" s="6">
        <f>IF(B18&amp;""="","",IFERROR(INDEX('السيارات'!$C$6:$C$205,MATCH(B18&amp;"",'السيارات'!$A$6:$A$205,0))&amp;"","كود غير موجود"))</f>
        <v/>
      </c>
    </row>
    <row r="19">
      <c r="A19" s="5" t="n"/>
      <c r="B19" s="5" t="n"/>
      <c r="C19" s="5" t="n"/>
      <c r="D19" s="18" t="n"/>
      <c r="E19" s="13" t="n"/>
      <c r="F19" s="13" t="n"/>
      <c r="G19" s="13" t="n"/>
      <c r="H19" s="19" t="n"/>
      <c r="I19" s="19" t="n"/>
      <c r="J19" s="19" t="n"/>
      <c r="K19" s="16">
        <f>IF(OR(B19&amp;""="",NOT(ISNUMBER(E19)),NOT(ISNUMBER(IF(ISNUMBER(G19),G19,F19)))),"",MAX(1,IF(ISNUMBER(G19),G19,F19)-E19))</f>
        <v/>
      </c>
      <c r="L19" s="17">
        <f>IF(K19="","",ROUND(K19*N(H19),2))</f>
        <v/>
      </c>
      <c r="M19" s="17">
        <f>IF(L19="","",ROUND(L19-N(J19),2))</f>
        <v/>
      </c>
      <c r="N19" s="6">
        <f>IF(B19&amp;""="","",IF(NOT(ISNUMBER(E19)),"بيانات ناقصة",IF(ISNUMBER(G19),"سُلّمت",IF(E19&gt;'الإعدادات'!$B$4,"قادم",IF(AND(ISNUMBER(F19),F19&lt;'الإعدادات'!$B$4),"متأخر التسليم","جارٍ")))))</f>
        <v/>
      </c>
      <c r="O19" s="16">
        <f>IF(N19="متأخر التسليم",'الإعدادات'!$B$4-F19,"")</f>
        <v/>
      </c>
      <c r="P19" s="16">
        <f>IF(ISNUMBER(O19),COUNTIFS($O$6:$O$1005,"&gt;"&amp;O19)+COUNTIFS($O$6:O19,O19),"")</f>
        <v/>
      </c>
      <c r="Q19" s="6">
        <f>IF(B19&amp;""="","",IFERROR(INDEX('السيارات'!$C$6:$C$205,MATCH(B19&amp;"",'السيارات'!$A$6:$A$205,0))&amp;"","كود غير موجود"))</f>
        <v/>
      </c>
    </row>
    <row r="20">
      <c r="A20" s="5" t="n"/>
      <c r="B20" s="5" t="n"/>
      <c r="C20" s="5" t="n"/>
      <c r="D20" s="18" t="n"/>
      <c r="E20" s="13" t="n"/>
      <c r="F20" s="13" t="n"/>
      <c r="G20" s="13" t="n"/>
      <c r="H20" s="19" t="n"/>
      <c r="I20" s="19" t="n"/>
      <c r="J20" s="19" t="n"/>
      <c r="K20" s="16">
        <f>IF(OR(B20&amp;""="",NOT(ISNUMBER(E20)),NOT(ISNUMBER(IF(ISNUMBER(G20),G20,F20)))),"",MAX(1,IF(ISNUMBER(G20),G20,F20)-E20))</f>
        <v/>
      </c>
      <c r="L20" s="17">
        <f>IF(K20="","",ROUND(K20*N(H20),2))</f>
        <v/>
      </c>
      <c r="M20" s="17">
        <f>IF(L20="","",ROUND(L20-N(J20),2))</f>
        <v/>
      </c>
      <c r="N20" s="6">
        <f>IF(B20&amp;""="","",IF(NOT(ISNUMBER(E20)),"بيانات ناقصة",IF(ISNUMBER(G20),"سُلّمت",IF(E20&gt;'الإعدادات'!$B$4,"قادم",IF(AND(ISNUMBER(F20),F20&lt;'الإعدادات'!$B$4),"متأخر التسليم","جارٍ")))))</f>
        <v/>
      </c>
      <c r="O20" s="16">
        <f>IF(N20="متأخر التسليم",'الإعدادات'!$B$4-F20,"")</f>
        <v/>
      </c>
      <c r="P20" s="16">
        <f>IF(ISNUMBER(O20),COUNTIFS($O$6:$O$1005,"&gt;"&amp;O20)+COUNTIFS($O$6:O20,O20),"")</f>
        <v/>
      </c>
      <c r="Q20" s="6">
        <f>IF(B20&amp;""="","",IFERROR(INDEX('السيارات'!$C$6:$C$205,MATCH(B20&amp;"",'السيارات'!$A$6:$A$205,0))&amp;"","كود غير موجود"))</f>
        <v/>
      </c>
    </row>
    <row r="21">
      <c r="A21" s="5" t="n"/>
      <c r="B21" s="5" t="n"/>
      <c r="C21" s="5" t="n"/>
      <c r="D21" s="18" t="n"/>
      <c r="E21" s="13" t="n"/>
      <c r="F21" s="13" t="n"/>
      <c r="G21" s="13" t="n"/>
      <c r="H21" s="19" t="n"/>
      <c r="I21" s="19" t="n"/>
      <c r="J21" s="19" t="n"/>
      <c r="K21" s="16">
        <f>IF(OR(B21&amp;""="",NOT(ISNUMBER(E21)),NOT(ISNUMBER(IF(ISNUMBER(G21),G21,F21)))),"",MAX(1,IF(ISNUMBER(G21),G21,F21)-E21))</f>
        <v/>
      </c>
      <c r="L21" s="17">
        <f>IF(K21="","",ROUND(K21*N(H21),2))</f>
        <v/>
      </c>
      <c r="M21" s="17">
        <f>IF(L21="","",ROUND(L21-N(J21),2))</f>
        <v/>
      </c>
      <c r="N21" s="6">
        <f>IF(B21&amp;""="","",IF(NOT(ISNUMBER(E21)),"بيانات ناقصة",IF(ISNUMBER(G21),"سُلّمت",IF(E21&gt;'الإعدادات'!$B$4,"قادم",IF(AND(ISNUMBER(F21),F21&lt;'الإعدادات'!$B$4),"متأخر التسليم","جارٍ")))))</f>
        <v/>
      </c>
      <c r="O21" s="16">
        <f>IF(N21="متأخر التسليم",'الإعدادات'!$B$4-F21,"")</f>
        <v/>
      </c>
      <c r="P21" s="16">
        <f>IF(ISNUMBER(O21),COUNTIFS($O$6:$O$1005,"&gt;"&amp;O21)+COUNTIFS($O$6:O21,O21),"")</f>
        <v/>
      </c>
      <c r="Q21" s="6">
        <f>IF(B21&amp;""="","",IFERROR(INDEX('السيارات'!$C$6:$C$205,MATCH(B21&amp;"",'السيارات'!$A$6:$A$205,0))&amp;"","كود غير موجود"))</f>
        <v/>
      </c>
    </row>
    <row r="22">
      <c r="A22" s="5" t="n"/>
      <c r="B22" s="5" t="n"/>
      <c r="C22" s="5" t="n"/>
      <c r="D22" s="18" t="n"/>
      <c r="E22" s="13" t="n"/>
      <c r="F22" s="13" t="n"/>
      <c r="G22" s="13" t="n"/>
      <c r="H22" s="19" t="n"/>
      <c r="I22" s="19" t="n"/>
      <c r="J22" s="19" t="n"/>
      <c r="K22" s="16">
        <f>IF(OR(B22&amp;""="",NOT(ISNUMBER(E22)),NOT(ISNUMBER(IF(ISNUMBER(G22),G22,F22)))),"",MAX(1,IF(ISNUMBER(G22),G22,F22)-E22))</f>
        <v/>
      </c>
      <c r="L22" s="17">
        <f>IF(K22="","",ROUND(K22*N(H22),2))</f>
        <v/>
      </c>
      <c r="M22" s="17">
        <f>IF(L22="","",ROUND(L22-N(J22),2))</f>
        <v/>
      </c>
      <c r="N22" s="6">
        <f>IF(B22&amp;""="","",IF(NOT(ISNUMBER(E22)),"بيانات ناقصة",IF(ISNUMBER(G22),"سُلّمت",IF(E22&gt;'الإعدادات'!$B$4,"قادم",IF(AND(ISNUMBER(F22),F22&lt;'الإعدادات'!$B$4),"متأخر التسليم","جارٍ")))))</f>
        <v/>
      </c>
      <c r="O22" s="16">
        <f>IF(N22="متأخر التسليم",'الإعدادات'!$B$4-F22,"")</f>
        <v/>
      </c>
      <c r="P22" s="16">
        <f>IF(ISNUMBER(O22),COUNTIFS($O$6:$O$1005,"&gt;"&amp;O22)+COUNTIFS($O$6:O22,O22),"")</f>
        <v/>
      </c>
      <c r="Q22" s="6">
        <f>IF(B22&amp;""="","",IFERROR(INDEX('السيارات'!$C$6:$C$205,MATCH(B22&amp;"",'السيارات'!$A$6:$A$205,0))&amp;"","كود غير موجود"))</f>
        <v/>
      </c>
    </row>
    <row r="23">
      <c r="A23" s="5" t="n"/>
      <c r="B23" s="5" t="n"/>
      <c r="C23" s="5" t="n"/>
      <c r="D23" s="18" t="n"/>
      <c r="E23" s="13" t="n"/>
      <c r="F23" s="13" t="n"/>
      <c r="G23" s="13" t="n"/>
      <c r="H23" s="19" t="n"/>
      <c r="I23" s="19" t="n"/>
      <c r="J23" s="19" t="n"/>
      <c r="K23" s="16">
        <f>IF(OR(B23&amp;""="",NOT(ISNUMBER(E23)),NOT(ISNUMBER(IF(ISNUMBER(G23),G23,F23)))),"",MAX(1,IF(ISNUMBER(G23),G23,F23)-E23))</f>
        <v/>
      </c>
      <c r="L23" s="17">
        <f>IF(K23="","",ROUND(K23*N(H23),2))</f>
        <v/>
      </c>
      <c r="M23" s="17">
        <f>IF(L23="","",ROUND(L23-N(J23),2))</f>
        <v/>
      </c>
      <c r="N23" s="6">
        <f>IF(B23&amp;""="","",IF(NOT(ISNUMBER(E23)),"بيانات ناقصة",IF(ISNUMBER(G23),"سُلّمت",IF(E23&gt;'الإعدادات'!$B$4,"قادم",IF(AND(ISNUMBER(F23),F23&lt;'الإعدادات'!$B$4),"متأخر التسليم","جارٍ")))))</f>
        <v/>
      </c>
      <c r="O23" s="16">
        <f>IF(N23="متأخر التسليم",'الإعدادات'!$B$4-F23,"")</f>
        <v/>
      </c>
      <c r="P23" s="16">
        <f>IF(ISNUMBER(O23),COUNTIFS($O$6:$O$1005,"&gt;"&amp;O23)+COUNTIFS($O$6:O23,O23),"")</f>
        <v/>
      </c>
      <c r="Q23" s="6">
        <f>IF(B23&amp;""="","",IFERROR(INDEX('السيارات'!$C$6:$C$205,MATCH(B23&amp;"",'السيارات'!$A$6:$A$205,0))&amp;"","كود غير موجود"))</f>
        <v/>
      </c>
    </row>
    <row r="24">
      <c r="A24" s="5" t="n"/>
      <c r="B24" s="5" t="n"/>
      <c r="C24" s="5" t="n"/>
      <c r="D24" s="18" t="n"/>
      <c r="E24" s="13" t="n"/>
      <c r="F24" s="13" t="n"/>
      <c r="G24" s="13" t="n"/>
      <c r="H24" s="19" t="n"/>
      <c r="I24" s="19" t="n"/>
      <c r="J24" s="19" t="n"/>
      <c r="K24" s="16">
        <f>IF(OR(B24&amp;""="",NOT(ISNUMBER(E24)),NOT(ISNUMBER(IF(ISNUMBER(G24),G24,F24)))),"",MAX(1,IF(ISNUMBER(G24),G24,F24)-E24))</f>
        <v/>
      </c>
      <c r="L24" s="17">
        <f>IF(K24="","",ROUND(K24*N(H24),2))</f>
        <v/>
      </c>
      <c r="M24" s="17">
        <f>IF(L24="","",ROUND(L24-N(J24),2))</f>
        <v/>
      </c>
      <c r="N24" s="6">
        <f>IF(B24&amp;""="","",IF(NOT(ISNUMBER(E24)),"بيانات ناقصة",IF(ISNUMBER(G24),"سُلّمت",IF(E24&gt;'الإعدادات'!$B$4,"قادم",IF(AND(ISNUMBER(F24),F24&lt;'الإعدادات'!$B$4),"متأخر التسليم","جارٍ")))))</f>
        <v/>
      </c>
      <c r="O24" s="16">
        <f>IF(N24="متأخر التسليم",'الإعدادات'!$B$4-F24,"")</f>
        <v/>
      </c>
      <c r="P24" s="16">
        <f>IF(ISNUMBER(O24),COUNTIFS($O$6:$O$1005,"&gt;"&amp;O24)+COUNTIFS($O$6:O24,O24),"")</f>
        <v/>
      </c>
      <c r="Q24" s="6">
        <f>IF(B24&amp;""="","",IFERROR(INDEX('السيارات'!$C$6:$C$205,MATCH(B24&amp;"",'السيارات'!$A$6:$A$205,0))&amp;"","كود غير موجود"))</f>
        <v/>
      </c>
    </row>
    <row r="25">
      <c r="A25" s="5" t="n"/>
      <c r="B25" s="5" t="n"/>
      <c r="C25" s="5" t="n"/>
      <c r="D25" s="18" t="n"/>
      <c r="E25" s="13" t="n"/>
      <c r="F25" s="13" t="n"/>
      <c r="G25" s="13" t="n"/>
      <c r="H25" s="19" t="n"/>
      <c r="I25" s="19" t="n"/>
      <c r="J25" s="19" t="n"/>
      <c r="K25" s="16">
        <f>IF(OR(B25&amp;""="",NOT(ISNUMBER(E25)),NOT(ISNUMBER(IF(ISNUMBER(G25),G25,F25)))),"",MAX(1,IF(ISNUMBER(G25),G25,F25)-E25))</f>
        <v/>
      </c>
      <c r="L25" s="17">
        <f>IF(K25="","",ROUND(K25*N(H25),2))</f>
        <v/>
      </c>
      <c r="M25" s="17">
        <f>IF(L25="","",ROUND(L25-N(J25),2))</f>
        <v/>
      </c>
      <c r="N25" s="6">
        <f>IF(B25&amp;""="","",IF(NOT(ISNUMBER(E25)),"بيانات ناقصة",IF(ISNUMBER(G25),"سُلّمت",IF(E25&gt;'الإعدادات'!$B$4,"قادم",IF(AND(ISNUMBER(F25),F25&lt;'الإعدادات'!$B$4),"متأخر التسليم","جارٍ")))))</f>
        <v/>
      </c>
      <c r="O25" s="16">
        <f>IF(N25="متأخر التسليم",'الإعدادات'!$B$4-F25,"")</f>
        <v/>
      </c>
      <c r="P25" s="16">
        <f>IF(ISNUMBER(O25),COUNTIFS($O$6:$O$1005,"&gt;"&amp;O25)+COUNTIFS($O$6:O25,O25),"")</f>
        <v/>
      </c>
      <c r="Q25" s="6">
        <f>IF(B25&amp;""="","",IFERROR(INDEX('السيارات'!$C$6:$C$205,MATCH(B25&amp;"",'السيارات'!$A$6:$A$205,0))&amp;"","كود غير موجود"))</f>
        <v/>
      </c>
    </row>
    <row r="26">
      <c r="A26" s="5" t="n"/>
      <c r="B26" s="5" t="n"/>
      <c r="C26" s="5" t="n"/>
      <c r="D26" s="18" t="n"/>
      <c r="E26" s="13" t="n"/>
      <c r="F26" s="13" t="n"/>
      <c r="G26" s="13" t="n"/>
      <c r="H26" s="19" t="n"/>
      <c r="I26" s="19" t="n"/>
      <c r="J26" s="19" t="n"/>
      <c r="K26" s="16">
        <f>IF(OR(B26&amp;""="",NOT(ISNUMBER(E26)),NOT(ISNUMBER(IF(ISNUMBER(G26),G26,F26)))),"",MAX(1,IF(ISNUMBER(G26),G26,F26)-E26))</f>
        <v/>
      </c>
      <c r="L26" s="17">
        <f>IF(K26="","",ROUND(K26*N(H26),2))</f>
        <v/>
      </c>
      <c r="M26" s="17">
        <f>IF(L26="","",ROUND(L26-N(J26),2))</f>
        <v/>
      </c>
      <c r="N26" s="6">
        <f>IF(B26&amp;""="","",IF(NOT(ISNUMBER(E26)),"بيانات ناقصة",IF(ISNUMBER(G26),"سُلّمت",IF(E26&gt;'الإعدادات'!$B$4,"قادم",IF(AND(ISNUMBER(F26),F26&lt;'الإعدادات'!$B$4),"متأخر التسليم","جارٍ")))))</f>
        <v/>
      </c>
      <c r="O26" s="16">
        <f>IF(N26="متأخر التسليم",'الإعدادات'!$B$4-F26,"")</f>
        <v/>
      </c>
      <c r="P26" s="16">
        <f>IF(ISNUMBER(O26),COUNTIFS($O$6:$O$1005,"&gt;"&amp;O26)+COUNTIFS($O$6:O26,O26),"")</f>
        <v/>
      </c>
      <c r="Q26" s="6">
        <f>IF(B26&amp;""="","",IFERROR(INDEX('السيارات'!$C$6:$C$205,MATCH(B26&amp;"",'السيارات'!$A$6:$A$205,0))&amp;"","كود غير موجود"))</f>
        <v/>
      </c>
    </row>
    <row r="27">
      <c r="A27" s="5" t="n"/>
      <c r="B27" s="5" t="n"/>
      <c r="C27" s="5" t="n"/>
      <c r="D27" s="18" t="n"/>
      <c r="E27" s="13" t="n"/>
      <c r="F27" s="13" t="n"/>
      <c r="G27" s="13" t="n"/>
      <c r="H27" s="19" t="n"/>
      <c r="I27" s="19" t="n"/>
      <c r="J27" s="19" t="n"/>
      <c r="K27" s="16">
        <f>IF(OR(B27&amp;""="",NOT(ISNUMBER(E27)),NOT(ISNUMBER(IF(ISNUMBER(G27),G27,F27)))),"",MAX(1,IF(ISNUMBER(G27),G27,F27)-E27))</f>
        <v/>
      </c>
      <c r="L27" s="17">
        <f>IF(K27="","",ROUND(K27*N(H27),2))</f>
        <v/>
      </c>
      <c r="M27" s="17">
        <f>IF(L27="","",ROUND(L27-N(J27),2))</f>
        <v/>
      </c>
      <c r="N27" s="6">
        <f>IF(B27&amp;""="","",IF(NOT(ISNUMBER(E27)),"بيانات ناقصة",IF(ISNUMBER(G27),"سُلّمت",IF(E27&gt;'الإعدادات'!$B$4,"قادم",IF(AND(ISNUMBER(F27),F27&lt;'الإعدادات'!$B$4),"متأخر التسليم","جارٍ")))))</f>
        <v/>
      </c>
      <c r="O27" s="16">
        <f>IF(N27="متأخر التسليم",'الإعدادات'!$B$4-F27,"")</f>
        <v/>
      </c>
      <c r="P27" s="16">
        <f>IF(ISNUMBER(O27),COUNTIFS($O$6:$O$1005,"&gt;"&amp;O27)+COUNTIFS($O$6:O27,O27),"")</f>
        <v/>
      </c>
      <c r="Q27" s="6">
        <f>IF(B27&amp;""="","",IFERROR(INDEX('السيارات'!$C$6:$C$205,MATCH(B27&amp;"",'السيارات'!$A$6:$A$205,0))&amp;"","كود غير موجود"))</f>
        <v/>
      </c>
    </row>
    <row r="28">
      <c r="A28" s="5" t="n"/>
      <c r="B28" s="5" t="n"/>
      <c r="C28" s="5" t="n"/>
      <c r="D28" s="18" t="n"/>
      <c r="E28" s="13" t="n"/>
      <c r="F28" s="13" t="n"/>
      <c r="G28" s="13" t="n"/>
      <c r="H28" s="19" t="n"/>
      <c r="I28" s="19" t="n"/>
      <c r="J28" s="19" t="n"/>
      <c r="K28" s="16">
        <f>IF(OR(B28&amp;""="",NOT(ISNUMBER(E28)),NOT(ISNUMBER(IF(ISNUMBER(G28),G28,F28)))),"",MAX(1,IF(ISNUMBER(G28),G28,F28)-E28))</f>
        <v/>
      </c>
      <c r="L28" s="17">
        <f>IF(K28="","",ROUND(K28*N(H28),2))</f>
        <v/>
      </c>
      <c r="M28" s="17">
        <f>IF(L28="","",ROUND(L28-N(J28),2))</f>
        <v/>
      </c>
      <c r="N28" s="6">
        <f>IF(B28&amp;""="","",IF(NOT(ISNUMBER(E28)),"بيانات ناقصة",IF(ISNUMBER(G28),"سُلّمت",IF(E28&gt;'الإعدادات'!$B$4,"قادم",IF(AND(ISNUMBER(F28),F28&lt;'الإعدادات'!$B$4),"متأخر التسليم","جارٍ")))))</f>
        <v/>
      </c>
      <c r="O28" s="16">
        <f>IF(N28="متأخر التسليم",'الإعدادات'!$B$4-F28,"")</f>
        <v/>
      </c>
      <c r="P28" s="16">
        <f>IF(ISNUMBER(O28),COUNTIFS($O$6:$O$1005,"&gt;"&amp;O28)+COUNTIFS($O$6:O28,O28),"")</f>
        <v/>
      </c>
      <c r="Q28" s="6">
        <f>IF(B28&amp;""="","",IFERROR(INDEX('السيارات'!$C$6:$C$205,MATCH(B28&amp;"",'السيارات'!$A$6:$A$205,0))&amp;"","كود غير موجود"))</f>
        <v/>
      </c>
    </row>
    <row r="29">
      <c r="A29" s="5" t="n"/>
      <c r="B29" s="5" t="n"/>
      <c r="C29" s="5" t="n"/>
      <c r="D29" s="18" t="n"/>
      <c r="E29" s="13" t="n"/>
      <c r="F29" s="13" t="n"/>
      <c r="G29" s="13" t="n"/>
      <c r="H29" s="19" t="n"/>
      <c r="I29" s="19" t="n"/>
      <c r="J29" s="19" t="n"/>
      <c r="K29" s="16">
        <f>IF(OR(B29&amp;""="",NOT(ISNUMBER(E29)),NOT(ISNUMBER(IF(ISNUMBER(G29),G29,F29)))),"",MAX(1,IF(ISNUMBER(G29),G29,F29)-E29))</f>
        <v/>
      </c>
      <c r="L29" s="17">
        <f>IF(K29="","",ROUND(K29*N(H29),2))</f>
        <v/>
      </c>
      <c r="M29" s="17">
        <f>IF(L29="","",ROUND(L29-N(J29),2))</f>
        <v/>
      </c>
      <c r="N29" s="6">
        <f>IF(B29&amp;""="","",IF(NOT(ISNUMBER(E29)),"بيانات ناقصة",IF(ISNUMBER(G29),"سُلّمت",IF(E29&gt;'الإعدادات'!$B$4,"قادم",IF(AND(ISNUMBER(F29),F29&lt;'الإعدادات'!$B$4),"متأخر التسليم","جارٍ")))))</f>
        <v/>
      </c>
      <c r="O29" s="16">
        <f>IF(N29="متأخر التسليم",'الإعدادات'!$B$4-F29,"")</f>
        <v/>
      </c>
      <c r="P29" s="16">
        <f>IF(ISNUMBER(O29),COUNTIFS($O$6:$O$1005,"&gt;"&amp;O29)+COUNTIFS($O$6:O29,O29),"")</f>
        <v/>
      </c>
      <c r="Q29" s="6">
        <f>IF(B29&amp;""="","",IFERROR(INDEX('السيارات'!$C$6:$C$205,MATCH(B29&amp;"",'السيارات'!$A$6:$A$205,0))&amp;"","كود غير موجود"))</f>
        <v/>
      </c>
    </row>
    <row r="30">
      <c r="A30" s="5" t="n"/>
      <c r="B30" s="5" t="n"/>
      <c r="C30" s="5" t="n"/>
      <c r="D30" s="18" t="n"/>
      <c r="E30" s="13" t="n"/>
      <c r="F30" s="13" t="n"/>
      <c r="G30" s="13" t="n"/>
      <c r="H30" s="19" t="n"/>
      <c r="I30" s="19" t="n"/>
      <c r="J30" s="19" t="n"/>
      <c r="K30" s="16">
        <f>IF(OR(B30&amp;""="",NOT(ISNUMBER(E30)),NOT(ISNUMBER(IF(ISNUMBER(G30),G30,F30)))),"",MAX(1,IF(ISNUMBER(G30),G30,F30)-E30))</f>
        <v/>
      </c>
      <c r="L30" s="17">
        <f>IF(K30="","",ROUND(K30*N(H30),2))</f>
        <v/>
      </c>
      <c r="M30" s="17">
        <f>IF(L30="","",ROUND(L30-N(J30),2))</f>
        <v/>
      </c>
      <c r="N30" s="6">
        <f>IF(B30&amp;""="","",IF(NOT(ISNUMBER(E30)),"بيانات ناقصة",IF(ISNUMBER(G30),"سُلّمت",IF(E30&gt;'الإعدادات'!$B$4,"قادم",IF(AND(ISNUMBER(F30),F30&lt;'الإعدادات'!$B$4),"متأخر التسليم","جارٍ")))))</f>
        <v/>
      </c>
      <c r="O30" s="16">
        <f>IF(N30="متأخر التسليم",'الإعدادات'!$B$4-F30,"")</f>
        <v/>
      </c>
      <c r="P30" s="16">
        <f>IF(ISNUMBER(O30),COUNTIFS($O$6:$O$1005,"&gt;"&amp;O30)+COUNTIFS($O$6:O30,O30),"")</f>
        <v/>
      </c>
      <c r="Q30" s="6">
        <f>IF(B30&amp;""="","",IFERROR(INDEX('السيارات'!$C$6:$C$205,MATCH(B30&amp;"",'السيارات'!$A$6:$A$205,0))&amp;"","كود غير موجود"))</f>
        <v/>
      </c>
    </row>
    <row r="31">
      <c r="A31" s="5" t="n"/>
      <c r="B31" s="5" t="n"/>
      <c r="C31" s="5" t="n"/>
      <c r="D31" s="18" t="n"/>
      <c r="E31" s="13" t="n"/>
      <c r="F31" s="13" t="n"/>
      <c r="G31" s="13" t="n"/>
      <c r="H31" s="19" t="n"/>
      <c r="I31" s="19" t="n"/>
      <c r="J31" s="19" t="n"/>
      <c r="K31" s="16">
        <f>IF(OR(B31&amp;""="",NOT(ISNUMBER(E31)),NOT(ISNUMBER(IF(ISNUMBER(G31),G31,F31)))),"",MAX(1,IF(ISNUMBER(G31),G31,F31)-E31))</f>
        <v/>
      </c>
      <c r="L31" s="17">
        <f>IF(K31="","",ROUND(K31*N(H31),2))</f>
        <v/>
      </c>
      <c r="M31" s="17">
        <f>IF(L31="","",ROUND(L31-N(J31),2))</f>
        <v/>
      </c>
      <c r="N31" s="6">
        <f>IF(B31&amp;""="","",IF(NOT(ISNUMBER(E31)),"بيانات ناقصة",IF(ISNUMBER(G31),"سُلّمت",IF(E31&gt;'الإعدادات'!$B$4,"قادم",IF(AND(ISNUMBER(F31),F31&lt;'الإعدادات'!$B$4),"متأخر التسليم","جارٍ")))))</f>
        <v/>
      </c>
      <c r="O31" s="16">
        <f>IF(N31="متأخر التسليم",'الإعدادات'!$B$4-F31,"")</f>
        <v/>
      </c>
      <c r="P31" s="16">
        <f>IF(ISNUMBER(O31),COUNTIFS($O$6:$O$1005,"&gt;"&amp;O31)+COUNTIFS($O$6:O31,O31),"")</f>
        <v/>
      </c>
      <c r="Q31" s="6">
        <f>IF(B31&amp;""="","",IFERROR(INDEX('السيارات'!$C$6:$C$205,MATCH(B31&amp;"",'السيارات'!$A$6:$A$205,0))&amp;"","كود غير موجود"))</f>
        <v/>
      </c>
    </row>
    <row r="32">
      <c r="A32" s="5" t="n"/>
      <c r="B32" s="5" t="n"/>
      <c r="C32" s="5" t="n"/>
      <c r="D32" s="18" t="n"/>
      <c r="E32" s="13" t="n"/>
      <c r="F32" s="13" t="n"/>
      <c r="G32" s="13" t="n"/>
      <c r="H32" s="19" t="n"/>
      <c r="I32" s="19" t="n"/>
      <c r="J32" s="19" t="n"/>
      <c r="K32" s="16">
        <f>IF(OR(B32&amp;""="",NOT(ISNUMBER(E32)),NOT(ISNUMBER(IF(ISNUMBER(G32),G32,F32)))),"",MAX(1,IF(ISNUMBER(G32),G32,F32)-E32))</f>
        <v/>
      </c>
      <c r="L32" s="17">
        <f>IF(K32="","",ROUND(K32*N(H32),2))</f>
        <v/>
      </c>
      <c r="M32" s="17">
        <f>IF(L32="","",ROUND(L32-N(J32),2))</f>
        <v/>
      </c>
      <c r="N32" s="6">
        <f>IF(B32&amp;""="","",IF(NOT(ISNUMBER(E32)),"بيانات ناقصة",IF(ISNUMBER(G32),"سُلّمت",IF(E32&gt;'الإعدادات'!$B$4,"قادم",IF(AND(ISNUMBER(F32),F32&lt;'الإعدادات'!$B$4),"متأخر التسليم","جارٍ")))))</f>
        <v/>
      </c>
      <c r="O32" s="16">
        <f>IF(N32="متأخر التسليم",'الإعدادات'!$B$4-F32,"")</f>
        <v/>
      </c>
      <c r="P32" s="16">
        <f>IF(ISNUMBER(O32),COUNTIFS($O$6:$O$1005,"&gt;"&amp;O32)+COUNTIFS($O$6:O32,O32),"")</f>
        <v/>
      </c>
      <c r="Q32" s="6">
        <f>IF(B32&amp;""="","",IFERROR(INDEX('السيارات'!$C$6:$C$205,MATCH(B32&amp;"",'السيارات'!$A$6:$A$205,0))&amp;"","كود غير موجود"))</f>
        <v/>
      </c>
    </row>
    <row r="33">
      <c r="A33" s="5" t="n"/>
      <c r="B33" s="5" t="n"/>
      <c r="C33" s="5" t="n"/>
      <c r="D33" s="18" t="n"/>
      <c r="E33" s="13" t="n"/>
      <c r="F33" s="13" t="n"/>
      <c r="G33" s="13" t="n"/>
      <c r="H33" s="19" t="n"/>
      <c r="I33" s="19" t="n"/>
      <c r="J33" s="19" t="n"/>
      <c r="K33" s="16">
        <f>IF(OR(B33&amp;""="",NOT(ISNUMBER(E33)),NOT(ISNUMBER(IF(ISNUMBER(G33),G33,F33)))),"",MAX(1,IF(ISNUMBER(G33),G33,F33)-E33))</f>
        <v/>
      </c>
      <c r="L33" s="17">
        <f>IF(K33="","",ROUND(K33*N(H33),2))</f>
        <v/>
      </c>
      <c r="M33" s="17">
        <f>IF(L33="","",ROUND(L33-N(J33),2))</f>
        <v/>
      </c>
      <c r="N33" s="6">
        <f>IF(B33&amp;""="","",IF(NOT(ISNUMBER(E33)),"بيانات ناقصة",IF(ISNUMBER(G33),"سُلّمت",IF(E33&gt;'الإعدادات'!$B$4,"قادم",IF(AND(ISNUMBER(F33),F33&lt;'الإعدادات'!$B$4),"متأخر التسليم","جارٍ")))))</f>
        <v/>
      </c>
      <c r="O33" s="16">
        <f>IF(N33="متأخر التسليم",'الإعدادات'!$B$4-F33,"")</f>
        <v/>
      </c>
      <c r="P33" s="16">
        <f>IF(ISNUMBER(O33),COUNTIFS($O$6:$O$1005,"&gt;"&amp;O33)+COUNTIFS($O$6:O33,O33),"")</f>
        <v/>
      </c>
      <c r="Q33" s="6">
        <f>IF(B33&amp;""="","",IFERROR(INDEX('السيارات'!$C$6:$C$205,MATCH(B33&amp;"",'السيارات'!$A$6:$A$205,0))&amp;"","كود غير موجود"))</f>
        <v/>
      </c>
    </row>
    <row r="34">
      <c r="A34" s="5" t="n"/>
      <c r="B34" s="5" t="n"/>
      <c r="C34" s="5" t="n"/>
      <c r="D34" s="18" t="n"/>
      <c r="E34" s="13" t="n"/>
      <c r="F34" s="13" t="n"/>
      <c r="G34" s="13" t="n"/>
      <c r="H34" s="19" t="n"/>
      <c r="I34" s="19" t="n"/>
      <c r="J34" s="19" t="n"/>
      <c r="K34" s="16">
        <f>IF(OR(B34&amp;""="",NOT(ISNUMBER(E34)),NOT(ISNUMBER(IF(ISNUMBER(G34),G34,F34)))),"",MAX(1,IF(ISNUMBER(G34),G34,F34)-E34))</f>
        <v/>
      </c>
      <c r="L34" s="17">
        <f>IF(K34="","",ROUND(K34*N(H34),2))</f>
        <v/>
      </c>
      <c r="M34" s="17">
        <f>IF(L34="","",ROUND(L34-N(J34),2))</f>
        <v/>
      </c>
      <c r="N34" s="6">
        <f>IF(B34&amp;""="","",IF(NOT(ISNUMBER(E34)),"بيانات ناقصة",IF(ISNUMBER(G34),"سُلّمت",IF(E34&gt;'الإعدادات'!$B$4,"قادم",IF(AND(ISNUMBER(F34),F34&lt;'الإعدادات'!$B$4),"متأخر التسليم","جارٍ")))))</f>
        <v/>
      </c>
      <c r="O34" s="16">
        <f>IF(N34="متأخر التسليم",'الإعدادات'!$B$4-F34,"")</f>
        <v/>
      </c>
      <c r="P34" s="16">
        <f>IF(ISNUMBER(O34),COUNTIFS($O$6:$O$1005,"&gt;"&amp;O34)+COUNTIFS($O$6:O34,O34),"")</f>
        <v/>
      </c>
      <c r="Q34" s="6">
        <f>IF(B34&amp;""="","",IFERROR(INDEX('السيارات'!$C$6:$C$205,MATCH(B34&amp;"",'السيارات'!$A$6:$A$205,0))&amp;"","كود غير موجود"))</f>
        <v/>
      </c>
    </row>
    <row r="35">
      <c r="A35" s="5" t="n"/>
      <c r="B35" s="5" t="n"/>
      <c r="C35" s="5" t="n"/>
      <c r="D35" s="18" t="n"/>
      <c r="E35" s="13" t="n"/>
      <c r="F35" s="13" t="n"/>
      <c r="G35" s="13" t="n"/>
      <c r="H35" s="19" t="n"/>
      <c r="I35" s="19" t="n"/>
      <c r="J35" s="19" t="n"/>
      <c r="K35" s="16">
        <f>IF(OR(B35&amp;""="",NOT(ISNUMBER(E35)),NOT(ISNUMBER(IF(ISNUMBER(G35),G35,F35)))),"",MAX(1,IF(ISNUMBER(G35),G35,F35)-E35))</f>
        <v/>
      </c>
      <c r="L35" s="17">
        <f>IF(K35="","",ROUND(K35*N(H35),2))</f>
        <v/>
      </c>
      <c r="M35" s="17">
        <f>IF(L35="","",ROUND(L35-N(J35),2))</f>
        <v/>
      </c>
      <c r="N35" s="6">
        <f>IF(B35&amp;""="","",IF(NOT(ISNUMBER(E35)),"بيانات ناقصة",IF(ISNUMBER(G35),"سُلّمت",IF(E35&gt;'الإعدادات'!$B$4,"قادم",IF(AND(ISNUMBER(F35),F35&lt;'الإعدادات'!$B$4),"متأخر التسليم","جارٍ")))))</f>
        <v/>
      </c>
      <c r="O35" s="16">
        <f>IF(N35="متأخر التسليم",'الإعدادات'!$B$4-F35,"")</f>
        <v/>
      </c>
      <c r="P35" s="16">
        <f>IF(ISNUMBER(O35),COUNTIFS($O$6:$O$1005,"&gt;"&amp;O35)+COUNTIFS($O$6:O35,O35),"")</f>
        <v/>
      </c>
      <c r="Q35" s="6">
        <f>IF(B35&amp;""="","",IFERROR(INDEX('السيارات'!$C$6:$C$205,MATCH(B35&amp;"",'السيارات'!$A$6:$A$205,0))&amp;"","كود غير موجود"))</f>
        <v/>
      </c>
    </row>
    <row r="36">
      <c r="A36" s="5" t="n"/>
      <c r="B36" s="5" t="n"/>
      <c r="C36" s="5" t="n"/>
      <c r="D36" s="18" t="n"/>
      <c r="E36" s="13" t="n"/>
      <c r="F36" s="13" t="n"/>
      <c r="G36" s="13" t="n"/>
      <c r="H36" s="19" t="n"/>
      <c r="I36" s="19" t="n"/>
      <c r="J36" s="19" t="n"/>
      <c r="K36" s="16">
        <f>IF(OR(B36&amp;""="",NOT(ISNUMBER(E36)),NOT(ISNUMBER(IF(ISNUMBER(G36),G36,F36)))),"",MAX(1,IF(ISNUMBER(G36),G36,F36)-E36))</f>
        <v/>
      </c>
      <c r="L36" s="17">
        <f>IF(K36="","",ROUND(K36*N(H36),2))</f>
        <v/>
      </c>
      <c r="M36" s="17">
        <f>IF(L36="","",ROUND(L36-N(J36),2))</f>
        <v/>
      </c>
      <c r="N36" s="6">
        <f>IF(B36&amp;""="","",IF(NOT(ISNUMBER(E36)),"بيانات ناقصة",IF(ISNUMBER(G36),"سُلّمت",IF(E36&gt;'الإعدادات'!$B$4,"قادم",IF(AND(ISNUMBER(F36),F36&lt;'الإعدادات'!$B$4),"متأخر التسليم","جارٍ")))))</f>
        <v/>
      </c>
      <c r="O36" s="16">
        <f>IF(N36="متأخر التسليم",'الإعدادات'!$B$4-F36,"")</f>
        <v/>
      </c>
      <c r="P36" s="16">
        <f>IF(ISNUMBER(O36),COUNTIFS($O$6:$O$1005,"&gt;"&amp;O36)+COUNTIFS($O$6:O36,O36),"")</f>
        <v/>
      </c>
      <c r="Q36" s="6">
        <f>IF(B36&amp;""="","",IFERROR(INDEX('السيارات'!$C$6:$C$205,MATCH(B36&amp;"",'السيارات'!$A$6:$A$205,0))&amp;"","كود غير موجود"))</f>
        <v/>
      </c>
    </row>
    <row r="37">
      <c r="A37" s="5" t="n"/>
      <c r="B37" s="5" t="n"/>
      <c r="C37" s="5" t="n"/>
      <c r="D37" s="18" t="n"/>
      <c r="E37" s="13" t="n"/>
      <c r="F37" s="13" t="n"/>
      <c r="G37" s="13" t="n"/>
      <c r="H37" s="19" t="n"/>
      <c r="I37" s="19" t="n"/>
      <c r="J37" s="19" t="n"/>
      <c r="K37" s="16">
        <f>IF(OR(B37&amp;""="",NOT(ISNUMBER(E37)),NOT(ISNUMBER(IF(ISNUMBER(G37),G37,F37)))),"",MAX(1,IF(ISNUMBER(G37),G37,F37)-E37))</f>
        <v/>
      </c>
      <c r="L37" s="17">
        <f>IF(K37="","",ROUND(K37*N(H37),2))</f>
        <v/>
      </c>
      <c r="M37" s="17">
        <f>IF(L37="","",ROUND(L37-N(J37),2))</f>
        <v/>
      </c>
      <c r="N37" s="6">
        <f>IF(B37&amp;""="","",IF(NOT(ISNUMBER(E37)),"بيانات ناقصة",IF(ISNUMBER(G37),"سُلّمت",IF(E37&gt;'الإعدادات'!$B$4,"قادم",IF(AND(ISNUMBER(F37),F37&lt;'الإعدادات'!$B$4),"متأخر التسليم","جارٍ")))))</f>
        <v/>
      </c>
      <c r="O37" s="16">
        <f>IF(N37="متأخر التسليم",'الإعدادات'!$B$4-F37,"")</f>
        <v/>
      </c>
      <c r="P37" s="16">
        <f>IF(ISNUMBER(O37),COUNTIFS($O$6:$O$1005,"&gt;"&amp;O37)+COUNTIFS($O$6:O37,O37),"")</f>
        <v/>
      </c>
      <c r="Q37" s="6">
        <f>IF(B37&amp;""="","",IFERROR(INDEX('السيارات'!$C$6:$C$205,MATCH(B37&amp;"",'السيارات'!$A$6:$A$205,0))&amp;"","كود غير موجود"))</f>
        <v/>
      </c>
    </row>
    <row r="38">
      <c r="A38" s="5" t="n"/>
      <c r="B38" s="5" t="n"/>
      <c r="C38" s="5" t="n"/>
      <c r="D38" s="18" t="n"/>
      <c r="E38" s="13" t="n"/>
      <c r="F38" s="13" t="n"/>
      <c r="G38" s="13" t="n"/>
      <c r="H38" s="19" t="n"/>
      <c r="I38" s="19" t="n"/>
      <c r="J38" s="19" t="n"/>
      <c r="K38" s="16">
        <f>IF(OR(B38&amp;""="",NOT(ISNUMBER(E38)),NOT(ISNUMBER(IF(ISNUMBER(G38),G38,F38)))),"",MAX(1,IF(ISNUMBER(G38),G38,F38)-E38))</f>
        <v/>
      </c>
      <c r="L38" s="17">
        <f>IF(K38="","",ROUND(K38*N(H38),2))</f>
        <v/>
      </c>
      <c r="M38" s="17">
        <f>IF(L38="","",ROUND(L38-N(J38),2))</f>
        <v/>
      </c>
      <c r="N38" s="6">
        <f>IF(B38&amp;""="","",IF(NOT(ISNUMBER(E38)),"بيانات ناقصة",IF(ISNUMBER(G38),"سُلّمت",IF(E38&gt;'الإعدادات'!$B$4,"قادم",IF(AND(ISNUMBER(F38),F38&lt;'الإعدادات'!$B$4),"متأخر التسليم","جارٍ")))))</f>
        <v/>
      </c>
      <c r="O38" s="16">
        <f>IF(N38="متأخر التسليم",'الإعدادات'!$B$4-F38,"")</f>
        <v/>
      </c>
      <c r="P38" s="16">
        <f>IF(ISNUMBER(O38),COUNTIFS($O$6:$O$1005,"&gt;"&amp;O38)+COUNTIFS($O$6:O38,O38),"")</f>
        <v/>
      </c>
      <c r="Q38" s="6">
        <f>IF(B38&amp;""="","",IFERROR(INDEX('السيارات'!$C$6:$C$205,MATCH(B38&amp;"",'السيارات'!$A$6:$A$205,0))&amp;"","كود غير موجود"))</f>
        <v/>
      </c>
    </row>
    <row r="39">
      <c r="A39" s="5" t="n"/>
      <c r="B39" s="5" t="n"/>
      <c r="C39" s="5" t="n"/>
      <c r="D39" s="18" t="n"/>
      <c r="E39" s="13" t="n"/>
      <c r="F39" s="13" t="n"/>
      <c r="G39" s="13" t="n"/>
      <c r="H39" s="19" t="n"/>
      <c r="I39" s="19" t="n"/>
      <c r="J39" s="19" t="n"/>
      <c r="K39" s="16">
        <f>IF(OR(B39&amp;""="",NOT(ISNUMBER(E39)),NOT(ISNUMBER(IF(ISNUMBER(G39),G39,F39)))),"",MAX(1,IF(ISNUMBER(G39),G39,F39)-E39))</f>
        <v/>
      </c>
      <c r="L39" s="17">
        <f>IF(K39="","",ROUND(K39*N(H39),2))</f>
        <v/>
      </c>
      <c r="M39" s="17">
        <f>IF(L39="","",ROUND(L39-N(J39),2))</f>
        <v/>
      </c>
      <c r="N39" s="6">
        <f>IF(B39&amp;""="","",IF(NOT(ISNUMBER(E39)),"بيانات ناقصة",IF(ISNUMBER(G39),"سُلّمت",IF(E39&gt;'الإعدادات'!$B$4,"قادم",IF(AND(ISNUMBER(F39),F39&lt;'الإعدادات'!$B$4),"متأخر التسليم","جارٍ")))))</f>
        <v/>
      </c>
      <c r="O39" s="16">
        <f>IF(N39="متأخر التسليم",'الإعدادات'!$B$4-F39,"")</f>
        <v/>
      </c>
      <c r="P39" s="16">
        <f>IF(ISNUMBER(O39),COUNTIFS($O$6:$O$1005,"&gt;"&amp;O39)+COUNTIFS($O$6:O39,O39),"")</f>
        <v/>
      </c>
      <c r="Q39" s="6">
        <f>IF(B39&amp;""="","",IFERROR(INDEX('السيارات'!$C$6:$C$205,MATCH(B39&amp;"",'السيارات'!$A$6:$A$205,0))&amp;"","كود غير موجود"))</f>
        <v/>
      </c>
    </row>
    <row r="40">
      <c r="A40" s="5" t="n"/>
      <c r="B40" s="5" t="n"/>
      <c r="C40" s="5" t="n"/>
      <c r="D40" s="18" t="n"/>
      <c r="E40" s="13" t="n"/>
      <c r="F40" s="13" t="n"/>
      <c r="G40" s="13" t="n"/>
      <c r="H40" s="19" t="n"/>
      <c r="I40" s="19" t="n"/>
      <c r="J40" s="19" t="n"/>
      <c r="K40" s="16">
        <f>IF(OR(B40&amp;""="",NOT(ISNUMBER(E40)),NOT(ISNUMBER(IF(ISNUMBER(G40),G40,F40)))),"",MAX(1,IF(ISNUMBER(G40),G40,F40)-E40))</f>
        <v/>
      </c>
      <c r="L40" s="17">
        <f>IF(K40="","",ROUND(K40*N(H40),2))</f>
        <v/>
      </c>
      <c r="M40" s="17">
        <f>IF(L40="","",ROUND(L40-N(J40),2))</f>
        <v/>
      </c>
      <c r="N40" s="6">
        <f>IF(B40&amp;""="","",IF(NOT(ISNUMBER(E40)),"بيانات ناقصة",IF(ISNUMBER(G40),"سُلّمت",IF(E40&gt;'الإعدادات'!$B$4,"قادم",IF(AND(ISNUMBER(F40),F40&lt;'الإعدادات'!$B$4),"متأخر التسليم","جارٍ")))))</f>
        <v/>
      </c>
      <c r="O40" s="16">
        <f>IF(N40="متأخر التسليم",'الإعدادات'!$B$4-F40,"")</f>
        <v/>
      </c>
      <c r="P40" s="16">
        <f>IF(ISNUMBER(O40),COUNTIFS($O$6:$O$1005,"&gt;"&amp;O40)+COUNTIFS($O$6:O40,O40),"")</f>
        <v/>
      </c>
      <c r="Q40" s="6">
        <f>IF(B40&amp;""="","",IFERROR(INDEX('السيارات'!$C$6:$C$205,MATCH(B40&amp;"",'السيارات'!$A$6:$A$205,0))&amp;"","كود غير موجود"))</f>
        <v/>
      </c>
    </row>
    <row r="41">
      <c r="A41" s="5" t="n"/>
      <c r="B41" s="5" t="n"/>
      <c r="C41" s="5" t="n"/>
      <c r="D41" s="18" t="n"/>
      <c r="E41" s="13" t="n"/>
      <c r="F41" s="13" t="n"/>
      <c r="G41" s="13" t="n"/>
      <c r="H41" s="19" t="n"/>
      <c r="I41" s="19" t="n"/>
      <c r="J41" s="19" t="n"/>
      <c r="K41" s="16">
        <f>IF(OR(B41&amp;""="",NOT(ISNUMBER(E41)),NOT(ISNUMBER(IF(ISNUMBER(G41),G41,F41)))),"",MAX(1,IF(ISNUMBER(G41),G41,F41)-E41))</f>
        <v/>
      </c>
      <c r="L41" s="17">
        <f>IF(K41="","",ROUND(K41*N(H41),2))</f>
        <v/>
      </c>
      <c r="M41" s="17">
        <f>IF(L41="","",ROUND(L41-N(J41),2))</f>
        <v/>
      </c>
      <c r="N41" s="6">
        <f>IF(B41&amp;""="","",IF(NOT(ISNUMBER(E41)),"بيانات ناقصة",IF(ISNUMBER(G41),"سُلّمت",IF(E41&gt;'الإعدادات'!$B$4,"قادم",IF(AND(ISNUMBER(F41),F41&lt;'الإعدادات'!$B$4),"متأخر التسليم","جارٍ")))))</f>
        <v/>
      </c>
      <c r="O41" s="16">
        <f>IF(N41="متأخر التسليم",'الإعدادات'!$B$4-F41,"")</f>
        <v/>
      </c>
      <c r="P41" s="16">
        <f>IF(ISNUMBER(O41),COUNTIFS($O$6:$O$1005,"&gt;"&amp;O41)+COUNTIFS($O$6:O41,O41),"")</f>
        <v/>
      </c>
      <c r="Q41" s="6">
        <f>IF(B41&amp;""="","",IFERROR(INDEX('السيارات'!$C$6:$C$205,MATCH(B41&amp;"",'السيارات'!$A$6:$A$205,0))&amp;"","كود غير موجود"))</f>
        <v/>
      </c>
    </row>
    <row r="42">
      <c r="A42" s="5" t="n"/>
      <c r="B42" s="5" t="n"/>
      <c r="C42" s="5" t="n"/>
      <c r="D42" s="18" t="n"/>
      <c r="E42" s="13" t="n"/>
      <c r="F42" s="13" t="n"/>
      <c r="G42" s="13" t="n"/>
      <c r="H42" s="19" t="n"/>
      <c r="I42" s="19" t="n"/>
      <c r="J42" s="19" t="n"/>
      <c r="K42" s="16">
        <f>IF(OR(B42&amp;""="",NOT(ISNUMBER(E42)),NOT(ISNUMBER(IF(ISNUMBER(G42),G42,F42)))),"",MAX(1,IF(ISNUMBER(G42),G42,F42)-E42))</f>
        <v/>
      </c>
      <c r="L42" s="17">
        <f>IF(K42="","",ROUND(K42*N(H42),2))</f>
        <v/>
      </c>
      <c r="M42" s="17">
        <f>IF(L42="","",ROUND(L42-N(J42),2))</f>
        <v/>
      </c>
      <c r="N42" s="6">
        <f>IF(B42&amp;""="","",IF(NOT(ISNUMBER(E42)),"بيانات ناقصة",IF(ISNUMBER(G42),"سُلّمت",IF(E42&gt;'الإعدادات'!$B$4,"قادم",IF(AND(ISNUMBER(F42),F42&lt;'الإعدادات'!$B$4),"متأخر التسليم","جارٍ")))))</f>
        <v/>
      </c>
      <c r="O42" s="16">
        <f>IF(N42="متأخر التسليم",'الإعدادات'!$B$4-F42,"")</f>
        <v/>
      </c>
      <c r="P42" s="16">
        <f>IF(ISNUMBER(O42),COUNTIFS($O$6:$O$1005,"&gt;"&amp;O42)+COUNTIFS($O$6:O42,O42),"")</f>
        <v/>
      </c>
      <c r="Q42" s="6">
        <f>IF(B42&amp;""="","",IFERROR(INDEX('السيارات'!$C$6:$C$205,MATCH(B42&amp;"",'السيارات'!$A$6:$A$205,0))&amp;"","كود غير موجود"))</f>
        <v/>
      </c>
    </row>
    <row r="43">
      <c r="A43" s="5" t="n"/>
      <c r="B43" s="5" t="n"/>
      <c r="C43" s="5" t="n"/>
      <c r="D43" s="18" t="n"/>
      <c r="E43" s="13" t="n"/>
      <c r="F43" s="13" t="n"/>
      <c r="G43" s="13" t="n"/>
      <c r="H43" s="19" t="n"/>
      <c r="I43" s="19" t="n"/>
      <c r="J43" s="19" t="n"/>
      <c r="K43" s="16">
        <f>IF(OR(B43&amp;""="",NOT(ISNUMBER(E43)),NOT(ISNUMBER(IF(ISNUMBER(G43),G43,F43)))),"",MAX(1,IF(ISNUMBER(G43),G43,F43)-E43))</f>
        <v/>
      </c>
      <c r="L43" s="17">
        <f>IF(K43="","",ROUND(K43*N(H43),2))</f>
        <v/>
      </c>
      <c r="M43" s="17">
        <f>IF(L43="","",ROUND(L43-N(J43),2))</f>
        <v/>
      </c>
      <c r="N43" s="6">
        <f>IF(B43&amp;""="","",IF(NOT(ISNUMBER(E43)),"بيانات ناقصة",IF(ISNUMBER(G43),"سُلّمت",IF(E43&gt;'الإعدادات'!$B$4,"قادم",IF(AND(ISNUMBER(F43),F43&lt;'الإعدادات'!$B$4),"متأخر التسليم","جارٍ")))))</f>
        <v/>
      </c>
      <c r="O43" s="16">
        <f>IF(N43="متأخر التسليم",'الإعدادات'!$B$4-F43,"")</f>
        <v/>
      </c>
      <c r="P43" s="16">
        <f>IF(ISNUMBER(O43),COUNTIFS($O$6:$O$1005,"&gt;"&amp;O43)+COUNTIFS($O$6:O43,O43),"")</f>
        <v/>
      </c>
      <c r="Q43" s="6">
        <f>IF(B43&amp;""="","",IFERROR(INDEX('السيارات'!$C$6:$C$205,MATCH(B43&amp;"",'السيارات'!$A$6:$A$205,0))&amp;"","كود غير موجود"))</f>
        <v/>
      </c>
    </row>
    <row r="44">
      <c r="A44" s="5" t="n"/>
      <c r="B44" s="5" t="n"/>
      <c r="C44" s="5" t="n"/>
      <c r="D44" s="18" t="n"/>
      <c r="E44" s="13" t="n"/>
      <c r="F44" s="13" t="n"/>
      <c r="G44" s="13" t="n"/>
      <c r="H44" s="19" t="n"/>
      <c r="I44" s="19" t="n"/>
      <c r="J44" s="19" t="n"/>
      <c r="K44" s="16">
        <f>IF(OR(B44&amp;""="",NOT(ISNUMBER(E44)),NOT(ISNUMBER(IF(ISNUMBER(G44),G44,F44)))),"",MAX(1,IF(ISNUMBER(G44),G44,F44)-E44))</f>
        <v/>
      </c>
      <c r="L44" s="17">
        <f>IF(K44="","",ROUND(K44*N(H44),2))</f>
        <v/>
      </c>
      <c r="M44" s="17">
        <f>IF(L44="","",ROUND(L44-N(J44),2))</f>
        <v/>
      </c>
      <c r="N44" s="6">
        <f>IF(B44&amp;""="","",IF(NOT(ISNUMBER(E44)),"بيانات ناقصة",IF(ISNUMBER(G44),"سُلّمت",IF(E44&gt;'الإعدادات'!$B$4,"قادم",IF(AND(ISNUMBER(F44),F44&lt;'الإعدادات'!$B$4),"متأخر التسليم","جارٍ")))))</f>
        <v/>
      </c>
      <c r="O44" s="16">
        <f>IF(N44="متأخر التسليم",'الإعدادات'!$B$4-F44,"")</f>
        <v/>
      </c>
      <c r="P44" s="16">
        <f>IF(ISNUMBER(O44),COUNTIFS($O$6:$O$1005,"&gt;"&amp;O44)+COUNTIFS($O$6:O44,O44),"")</f>
        <v/>
      </c>
      <c r="Q44" s="6">
        <f>IF(B44&amp;""="","",IFERROR(INDEX('السيارات'!$C$6:$C$205,MATCH(B44&amp;"",'السيارات'!$A$6:$A$205,0))&amp;"","كود غير موجود"))</f>
        <v/>
      </c>
    </row>
    <row r="45">
      <c r="A45" s="5" t="n"/>
      <c r="B45" s="5" t="n"/>
      <c r="C45" s="5" t="n"/>
      <c r="D45" s="18" t="n"/>
      <c r="E45" s="13" t="n"/>
      <c r="F45" s="13" t="n"/>
      <c r="G45" s="13" t="n"/>
      <c r="H45" s="19" t="n"/>
      <c r="I45" s="19" t="n"/>
      <c r="J45" s="19" t="n"/>
      <c r="K45" s="16">
        <f>IF(OR(B45&amp;""="",NOT(ISNUMBER(E45)),NOT(ISNUMBER(IF(ISNUMBER(G45),G45,F45)))),"",MAX(1,IF(ISNUMBER(G45),G45,F45)-E45))</f>
        <v/>
      </c>
      <c r="L45" s="17">
        <f>IF(K45="","",ROUND(K45*N(H45),2))</f>
        <v/>
      </c>
      <c r="M45" s="17">
        <f>IF(L45="","",ROUND(L45-N(J45),2))</f>
        <v/>
      </c>
      <c r="N45" s="6">
        <f>IF(B45&amp;""="","",IF(NOT(ISNUMBER(E45)),"بيانات ناقصة",IF(ISNUMBER(G45),"سُلّمت",IF(E45&gt;'الإعدادات'!$B$4,"قادم",IF(AND(ISNUMBER(F45),F45&lt;'الإعدادات'!$B$4),"متأخر التسليم","جارٍ")))))</f>
        <v/>
      </c>
      <c r="O45" s="16">
        <f>IF(N45="متأخر التسليم",'الإعدادات'!$B$4-F45,"")</f>
        <v/>
      </c>
      <c r="P45" s="16">
        <f>IF(ISNUMBER(O45),COUNTIFS($O$6:$O$1005,"&gt;"&amp;O45)+COUNTIFS($O$6:O45,O45),"")</f>
        <v/>
      </c>
      <c r="Q45" s="6">
        <f>IF(B45&amp;""="","",IFERROR(INDEX('السيارات'!$C$6:$C$205,MATCH(B45&amp;"",'السيارات'!$A$6:$A$205,0))&amp;"","كود غير موجود"))</f>
        <v/>
      </c>
    </row>
    <row r="46">
      <c r="A46" s="5" t="n"/>
      <c r="B46" s="5" t="n"/>
      <c r="C46" s="5" t="n"/>
      <c r="D46" s="18" t="n"/>
      <c r="E46" s="13" t="n"/>
      <c r="F46" s="13" t="n"/>
      <c r="G46" s="13" t="n"/>
      <c r="H46" s="19" t="n"/>
      <c r="I46" s="19" t="n"/>
      <c r="J46" s="19" t="n"/>
      <c r="K46" s="16">
        <f>IF(OR(B46&amp;""="",NOT(ISNUMBER(E46)),NOT(ISNUMBER(IF(ISNUMBER(G46),G46,F46)))),"",MAX(1,IF(ISNUMBER(G46),G46,F46)-E46))</f>
        <v/>
      </c>
      <c r="L46" s="17">
        <f>IF(K46="","",ROUND(K46*N(H46),2))</f>
        <v/>
      </c>
      <c r="M46" s="17">
        <f>IF(L46="","",ROUND(L46-N(J46),2))</f>
        <v/>
      </c>
      <c r="N46" s="6">
        <f>IF(B46&amp;""="","",IF(NOT(ISNUMBER(E46)),"بيانات ناقصة",IF(ISNUMBER(G46),"سُلّمت",IF(E46&gt;'الإعدادات'!$B$4,"قادم",IF(AND(ISNUMBER(F46),F46&lt;'الإعدادات'!$B$4),"متأخر التسليم","جارٍ")))))</f>
        <v/>
      </c>
      <c r="O46" s="16">
        <f>IF(N46="متأخر التسليم",'الإعدادات'!$B$4-F46,"")</f>
        <v/>
      </c>
      <c r="P46" s="16">
        <f>IF(ISNUMBER(O46),COUNTIFS($O$6:$O$1005,"&gt;"&amp;O46)+COUNTIFS($O$6:O46,O46),"")</f>
        <v/>
      </c>
      <c r="Q46" s="6">
        <f>IF(B46&amp;""="","",IFERROR(INDEX('السيارات'!$C$6:$C$205,MATCH(B46&amp;"",'السيارات'!$A$6:$A$205,0))&amp;"","كود غير موجود"))</f>
        <v/>
      </c>
    </row>
    <row r="47">
      <c r="A47" s="5" t="n"/>
      <c r="B47" s="5" t="n"/>
      <c r="C47" s="5" t="n"/>
      <c r="D47" s="18" t="n"/>
      <c r="E47" s="13" t="n"/>
      <c r="F47" s="13" t="n"/>
      <c r="G47" s="13" t="n"/>
      <c r="H47" s="19" t="n"/>
      <c r="I47" s="19" t="n"/>
      <c r="J47" s="19" t="n"/>
      <c r="K47" s="16">
        <f>IF(OR(B47&amp;""="",NOT(ISNUMBER(E47)),NOT(ISNUMBER(IF(ISNUMBER(G47),G47,F47)))),"",MAX(1,IF(ISNUMBER(G47),G47,F47)-E47))</f>
        <v/>
      </c>
      <c r="L47" s="17">
        <f>IF(K47="","",ROUND(K47*N(H47),2))</f>
        <v/>
      </c>
      <c r="M47" s="17">
        <f>IF(L47="","",ROUND(L47-N(J47),2))</f>
        <v/>
      </c>
      <c r="N47" s="6">
        <f>IF(B47&amp;""="","",IF(NOT(ISNUMBER(E47)),"بيانات ناقصة",IF(ISNUMBER(G47),"سُلّمت",IF(E47&gt;'الإعدادات'!$B$4,"قادم",IF(AND(ISNUMBER(F47),F47&lt;'الإعدادات'!$B$4),"متأخر التسليم","جارٍ")))))</f>
        <v/>
      </c>
      <c r="O47" s="16">
        <f>IF(N47="متأخر التسليم",'الإعدادات'!$B$4-F47,"")</f>
        <v/>
      </c>
      <c r="P47" s="16">
        <f>IF(ISNUMBER(O47),COUNTIFS($O$6:$O$1005,"&gt;"&amp;O47)+COUNTIFS($O$6:O47,O47),"")</f>
        <v/>
      </c>
      <c r="Q47" s="6">
        <f>IF(B47&amp;""="","",IFERROR(INDEX('السيارات'!$C$6:$C$205,MATCH(B47&amp;"",'السيارات'!$A$6:$A$205,0))&amp;"","كود غير موجود"))</f>
        <v/>
      </c>
    </row>
    <row r="48">
      <c r="A48" s="5" t="n"/>
      <c r="B48" s="5" t="n"/>
      <c r="C48" s="5" t="n"/>
      <c r="D48" s="18" t="n"/>
      <c r="E48" s="13" t="n"/>
      <c r="F48" s="13" t="n"/>
      <c r="G48" s="13" t="n"/>
      <c r="H48" s="19" t="n"/>
      <c r="I48" s="19" t="n"/>
      <c r="J48" s="19" t="n"/>
      <c r="K48" s="16">
        <f>IF(OR(B48&amp;""="",NOT(ISNUMBER(E48)),NOT(ISNUMBER(IF(ISNUMBER(G48),G48,F48)))),"",MAX(1,IF(ISNUMBER(G48),G48,F48)-E48))</f>
        <v/>
      </c>
      <c r="L48" s="17">
        <f>IF(K48="","",ROUND(K48*N(H48),2))</f>
        <v/>
      </c>
      <c r="M48" s="17">
        <f>IF(L48="","",ROUND(L48-N(J48),2))</f>
        <v/>
      </c>
      <c r="N48" s="6">
        <f>IF(B48&amp;""="","",IF(NOT(ISNUMBER(E48)),"بيانات ناقصة",IF(ISNUMBER(G48),"سُلّمت",IF(E48&gt;'الإعدادات'!$B$4,"قادم",IF(AND(ISNUMBER(F48),F48&lt;'الإعدادات'!$B$4),"متأخر التسليم","جارٍ")))))</f>
        <v/>
      </c>
      <c r="O48" s="16">
        <f>IF(N48="متأخر التسليم",'الإعدادات'!$B$4-F48,"")</f>
        <v/>
      </c>
      <c r="P48" s="16">
        <f>IF(ISNUMBER(O48),COUNTIFS($O$6:$O$1005,"&gt;"&amp;O48)+COUNTIFS($O$6:O48,O48),"")</f>
        <v/>
      </c>
      <c r="Q48" s="6">
        <f>IF(B48&amp;""="","",IFERROR(INDEX('السيارات'!$C$6:$C$205,MATCH(B48&amp;"",'السيارات'!$A$6:$A$205,0))&amp;"","كود غير موجود"))</f>
        <v/>
      </c>
    </row>
    <row r="49">
      <c r="A49" s="5" t="n"/>
      <c r="B49" s="5" t="n"/>
      <c r="C49" s="5" t="n"/>
      <c r="D49" s="18" t="n"/>
      <c r="E49" s="13" t="n"/>
      <c r="F49" s="13" t="n"/>
      <c r="G49" s="13" t="n"/>
      <c r="H49" s="19" t="n"/>
      <c r="I49" s="19" t="n"/>
      <c r="J49" s="19" t="n"/>
      <c r="K49" s="16">
        <f>IF(OR(B49&amp;""="",NOT(ISNUMBER(E49)),NOT(ISNUMBER(IF(ISNUMBER(G49),G49,F49)))),"",MAX(1,IF(ISNUMBER(G49),G49,F49)-E49))</f>
        <v/>
      </c>
      <c r="L49" s="17">
        <f>IF(K49="","",ROUND(K49*N(H49),2))</f>
        <v/>
      </c>
      <c r="M49" s="17">
        <f>IF(L49="","",ROUND(L49-N(J49),2))</f>
        <v/>
      </c>
      <c r="N49" s="6">
        <f>IF(B49&amp;""="","",IF(NOT(ISNUMBER(E49)),"بيانات ناقصة",IF(ISNUMBER(G49),"سُلّمت",IF(E49&gt;'الإعدادات'!$B$4,"قادم",IF(AND(ISNUMBER(F49),F49&lt;'الإعدادات'!$B$4),"متأخر التسليم","جارٍ")))))</f>
        <v/>
      </c>
      <c r="O49" s="16">
        <f>IF(N49="متأخر التسليم",'الإعدادات'!$B$4-F49,"")</f>
        <v/>
      </c>
      <c r="P49" s="16">
        <f>IF(ISNUMBER(O49),COUNTIFS($O$6:$O$1005,"&gt;"&amp;O49)+COUNTIFS($O$6:O49,O49),"")</f>
        <v/>
      </c>
      <c r="Q49" s="6">
        <f>IF(B49&amp;""="","",IFERROR(INDEX('السيارات'!$C$6:$C$205,MATCH(B49&amp;"",'السيارات'!$A$6:$A$205,0))&amp;"","كود غير موجود"))</f>
        <v/>
      </c>
    </row>
    <row r="50">
      <c r="A50" s="5" t="n"/>
      <c r="B50" s="5" t="n"/>
      <c r="C50" s="5" t="n"/>
      <c r="D50" s="18" t="n"/>
      <c r="E50" s="13" t="n"/>
      <c r="F50" s="13" t="n"/>
      <c r="G50" s="13" t="n"/>
      <c r="H50" s="19" t="n"/>
      <c r="I50" s="19" t="n"/>
      <c r="J50" s="19" t="n"/>
      <c r="K50" s="16">
        <f>IF(OR(B50&amp;""="",NOT(ISNUMBER(E50)),NOT(ISNUMBER(IF(ISNUMBER(G50),G50,F50)))),"",MAX(1,IF(ISNUMBER(G50),G50,F50)-E50))</f>
        <v/>
      </c>
      <c r="L50" s="17">
        <f>IF(K50="","",ROUND(K50*N(H50),2))</f>
        <v/>
      </c>
      <c r="M50" s="17">
        <f>IF(L50="","",ROUND(L50-N(J50),2))</f>
        <v/>
      </c>
      <c r="N50" s="6">
        <f>IF(B50&amp;""="","",IF(NOT(ISNUMBER(E50)),"بيانات ناقصة",IF(ISNUMBER(G50),"سُلّمت",IF(E50&gt;'الإعدادات'!$B$4,"قادم",IF(AND(ISNUMBER(F50),F50&lt;'الإعدادات'!$B$4),"متأخر التسليم","جارٍ")))))</f>
        <v/>
      </c>
      <c r="O50" s="16">
        <f>IF(N50="متأخر التسليم",'الإعدادات'!$B$4-F50,"")</f>
        <v/>
      </c>
      <c r="P50" s="16">
        <f>IF(ISNUMBER(O50),COUNTIFS($O$6:$O$1005,"&gt;"&amp;O50)+COUNTIFS($O$6:O50,O50),"")</f>
        <v/>
      </c>
      <c r="Q50" s="6">
        <f>IF(B50&amp;""="","",IFERROR(INDEX('السيارات'!$C$6:$C$205,MATCH(B50&amp;"",'السيارات'!$A$6:$A$205,0))&amp;"","كود غير موجود"))</f>
        <v/>
      </c>
    </row>
    <row r="51">
      <c r="A51" s="5" t="n"/>
      <c r="B51" s="5" t="n"/>
      <c r="C51" s="5" t="n"/>
      <c r="D51" s="18" t="n"/>
      <c r="E51" s="13" t="n"/>
      <c r="F51" s="13" t="n"/>
      <c r="G51" s="13" t="n"/>
      <c r="H51" s="19" t="n"/>
      <c r="I51" s="19" t="n"/>
      <c r="J51" s="19" t="n"/>
      <c r="K51" s="16">
        <f>IF(OR(B51&amp;""="",NOT(ISNUMBER(E51)),NOT(ISNUMBER(IF(ISNUMBER(G51),G51,F51)))),"",MAX(1,IF(ISNUMBER(G51),G51,F51)-E51))</f>
        <v/>
      </c>
      <c r="L51" s="17">
        <f>IF(K51="","",ROUND(K51*N(H51),2))</f>
        <v/>
      </c>
      <c r="M51" s="17">
        <f>IF(L51="","",ROUND(L51-N(J51),2))</f>
        <v/>
      </c>
      <c r="N51" s="6">
        <f>IF(B51&amp;""="","",IF(NOT(ISNUMBER(E51)),"بيانات ناقصة",IF(ISNUMBER(G51),"سُلّمت",IF(E51&gt;'الإعدادات'!$B$4,"قادم",IF(AND(ISNUMBER(F51),F51&lt;'الإعدادات'!$B$4),"متأخر التسليم","جارٍ")))))</f>
        <v/>
      </c>
      <c r="O51" s="16">
        <f>IF(N51="متأخر التسليم",'الإعدادات'!$B$4-F51,"")</f>
        <v/>
      </c>
      <c r="P51" s="16">
        <f>IF(ISNUMBER(O51),COUNTIFS($O$6:$O$1005,"&gt;"&amp;O51)+COUNTIFS($O$6:O51,O51),"")</f>
        <v/>
      </c>
      <c r="Q51" s="6">
        <f>IF(B51&amp;""="","",IFERROR(INDEX('السيارات'!$C$6:$C$205,MATCH(B51&amp;"",'السيارات'!$A$6:$A$205,0))&amp;"","كود غير موجود"))</f>
        <v/>
      </c>
    </row>
    <row r="52">
      <c r="A52" s="5" t="n"/>
      <c r="B52" s="5" t="n"/>
      <c r="C52" s="5" t="n"/>
      <c r="D52" s="18" t="n"/>
      <c r="E52" s="13" t="n"/>
      <c r="F52" s="13" t="n"/>
      <c r="G52" s="13" t="n"/>
      <c r="H52" s="19" t="n"/>
      <c r="I52" s="19" t="n"/>
      <c r="J52" s="19" t="n"/>
      <c r="K52" s="16">
        <f>IF(OR(B52&amp;""="",NOT(ISNUMBER(E52)),NOT(ISNUMBER(IF(ISNUMBER(G52),G52,F52)))),"",MAX(1,IF(ISNUMBER(G52),G52,F52)-E52))</f>
        <v/>
      </c>
      <c r="L52" s="17">
        <f>IF(K52="","",ROUND(K52*N(H52),2))</f>
        <v/>
      </c>
      <c r="M52" s="17">
        <f>IF(L52="","",ROUND(L52-N(J52),2))</f>
        <v/>
      </c>
      <c r="N52" s="6">
        <f>IF(B52&amp;""="","",IF(NOT(ISNUMBER(E52)),"بيانات ناقصة",IF(ISNUMBER(G52),"سُلّمت",IF(E52&gt;'الإعدادات'!$B$4,"قادم",IF(AND(ISNUMBER(F52),F52&lt;'الإعدادات'!$B$4),"متأخر التسليم","جارٍ")))))</f>
        <v/>
      </c>
      <c r="O52" s="16">
        <f>IF(N52="متأخر التسليم",'الإعدادات'!$B$4-F52,"")</f>
        <v/>
      </c>
      <c r="P52" s="16">
        <f>IF(ISNUMBER(O52),COUNTIFS($O$6:$O$1005,"&gt;"&amp;O52)+COUNTIFS($O$6:O52,O52),"")</f>
        <v/>
      </c>
      <c r="Q52" s="6">
        <f>IF(B52&amp;""="","",IFERROR(INDEX('السيارات'!$C$6:$C$205,MATCH(B52&amp;"",'السيارات'!$A$6:$A$205,0))&amp;"","كود غير موجود"))</f>
        <v/>
      </c>
    </row>
    <row r="53">
      <c r="A53" s="5" t="n"/>
      <c r="B53" s="5" t="n"/>
      <c r="C53" s="5" t="n"/>
      <c r="D53" s="18" t="n"/>
      <c r="E53" s="13" t="n"/>
      <c r="F53" s="13" t="n"/>
      <c r="G53" s="13" t="n"/>
      <c r="H53" s="19" t="n"/>
      <c r="I53" s="19" t="n"/>
      <c r="J53" s="19" t="n"/>
      <c r="K53" s="16">
        <f>IF(OR(B53&amp;""="",NOT(ISNUMBER(E53)),NOT(ISNUMBER(IF(ISNUMBER(G53),G53,F53)))),"",MAX(1,IF(ISNUMBER(G53),G53,F53)-E53))</f>
        <v/>
      </c>
      <c r="L53" s="17">
        <f>IF(K53="","",ROUND(K53*N(H53),2))</f>
        <v/>
      </c>
      <c r="M53" s="17">
        <f>IF(L53="","",ROUND(L53-N(J53),2))</f>
        <v/>
      </c>
      <c r="N53" s="6">
        <f>IF(B53&amp;""="","",IF(NOT(ISNUMBER(E53)),"بيانات ناقصة",IF(ISNUMBER(G53),"سُلّمت",IF(E53&gt;'الإعدادات'!$B$4,"قادم",IF(AND(ISNUMBER(F53),F53&lt;'الإعدادات'!$B$4),"متأخر التسليم","جارٍ")))))</f>
        <v/>
      </c>
      <c r="O53" s="16">
        <f>IF(N53="متأخر التسليم",'الإعدادات'!$B$4-F53,"")</f>
        <v/>
      </c>
      <c r="P53" s="16">
        <f>IF(ISNUMBER(O53),COUNTIFS($O$6:$O$1005,"&gt;"&amp;O53)+COUNTIFS($O$6:O53,O53),"")</f>
        <v/>
      </c>
      <c r="Q53" s="6">
        <f>IF(B53&amp;""="","",IFERROR(INDEX('السيارات'!$C$6:$C$205,MATCH(B53&amp;"",'السيارات'!$A$6:$A$205,0))&amp;"","كود غير موجود"))</f>
        <v/>
      </c>
    </row>
    <row r="54">
      <c r="A54" s="5" t="n"/>
      <c r="B54" s="5" t="n"/>
      <c r="C54" s="5" t="n"/>
      <c r="D54" s="18" t="n"/>
      <c r="E54" s="13" t="n"/>
      <c r="F54" s="13" t="n"/>
      <c r="G54" s="13" t="n"/>
      <c r="H54" s="19" t="n"/>
      <c r="I54" s="19" t="n"/>
      <c r="J54" s="19" t="n"/>
      <c r="K54" s="16">
        <f>IF(OR(B54&amp;""="",NOT(ISNUMBER(E54)),NOT(ISNUMBER(IF(ISNUMBER(G54),G54,F54)))),"",MAX(1,IF(ISNUMBER(G54),G54,F54)-E54))</f>
        <v/>
      </c>
      <c r="L54" s="17">
        <f>IF(K54="","",ROUND(K54*N(H54),2))</f>
        <v/>
      </c>
      <c r="M54" s="17">
        <f>IF(L54="","",ROUND(L54-N(J54),2))</f>
        <v/>
      </c>
      <c r="N54" s="6">
        <f>IF(B54&amp;""="","",IF(NOT(ISNUMBER(E54)),"بيانات ناقصة",IF(ISNUMBER(G54),"سُلّمت",IF(E54&gt;'الإعدادات'!$B$4,"قادم",IF(AND(ISNUMBER(F54),F54&lt;'الإعدادات'!$B$4),"متأخر التسليم","جارٍ")))))</f>
        <v/>
      </c>
      <c r="O54" s="16">
        <f>IF(N54="متأخر التسليم",'الإعدادات'!$B$4-F54,"")</f>
        <v/>
      </c>
      <c r="P54" s="16">
        <f>IF(ISNUMBER(O54),COUNTIFS($O$6:$O$1005,"&gt;"&amp;O54)+COUNTIFS($O$6:O54,O54),"")</f>
        <v/>
      </c>
      <c r="Q54" s="6">
        <f>IF(B54&amp;""="","",IFERROR(INDEX('السيارات'!$C$6:$C$205,MATCH(B54&amp;"",'السيارات'!$A$6:$A$205,0))&amp;"","كود غير موجود"))</f>
        <v/>
      </c>
    </row>
    <row r="55">
      <c r="A55" s="5" t="n"/>
      <c r="B55" s="5" t="n"/>
      <c r="C55" s="5" t="n"/>
      <c r="D55" s="18" t="n"/>
      <c r="E55" s="13" t="n"/>
      <c r="F55" s="13" t="n"/>
      <c r="G55" s="13" t="n"/>
      <c r="H55" s="19" t="n"/>
      <c r="I55" s="19" t="n"/>
      <c r="J55" s="19" t="n"/>
      <c r="K55" s="16">
        <f>IF(OR(B55&amp;""="",NOT(ISNUMBER(E55)),NOT(ISNUMBER(IF(ISNUMBER(G55),G55,F55)))),"",MAX(1,IF(ISNUMBER(G55),G55,F55)-E55))</f>
        <v/>
      </c>
      <c r="L55" s="17">
        <f>IF(K55="","",ROUND(K55*N(H55),2))</f>
        <v/>
      </c>
      <c r="M55" s="17">
        <f>IF(L55="","",ROUND(L55-N(J55),2))</f>
        <v/>
      </c>
      <c r="N55" s="6">
        <f>IF(B55&amp;""="","",IF(NOT(ISNUMBER(E55)),"بيانات ناقصة",IF(ISNUMBER(G55),"سُلّمت",IF(E55&gt;'الإعدادات'!$B$4,"قادم",IF(AND(ISNUMBER(F55),F55&lt;'الإعدادات'!$B$4),"متأخر التسليم","جارٍ")))))</f>
        <v/>
      </c>
      <c r="O55" s="16">
        <f>IF(N55="متأخر التسليم",'الإعدادات'!$B$4-F55,"")</f>
        <v/>
      </c>
      <c r="P55" s="16">
        <f>IF(ISNUMBER(O55),COUNTIFS($O$6:$O$1005,"&gt;"&amp;O55)+COUNTIFS($O$6:O55,O55),"")</f>
        <v/>
      </c>
      <c r="Q55" s="6">
        <f>IF(B55&amp;""="","",IFERROR(INDEX('السيارات'!$C$6:$C$205,MATCH(B55&amp;"",'السيارات'!$A$6:$A$205,0))&amp;"","كود غير موجود"))</f>
        <v/>
      </c>
    </row>
    <row r="56">
      <c r="A56" s="5" t="n"/>
      <c r="B56" s="5" t="n"/>
      <c r="C56" s="5" t="n"/>
      <c r="D56" s="18" t="n"/>
      <c r="E56" s="13" t="n"/>
      <c r="F56" s="13" t="n"/>
      <c r="G56" s="13" t="n"/>
      <c r="H56" s="19" t="n"/>
      <c r="I56" s="19" t="n"/>
      <c r="J56" s="19" t="n"/>
      <c r="K56" s="16">
        <f>IF(OR(B56&amp;""="",NOT(ISNUMBER(E56)),NOT(ISNUMBER(IF(ISNUMBER(G56),G56,F56)))),"",MAX(1,IF(ISNUMBER(G56),G56,F56)-E56))</f>
        <v/>
      </c>
      <c r="L56" s="17">
        <f>IF(K56="","",ROUND(K56*N(H56),2))</f>
        <v/>
      </c>
      <c r="M56" s="17">
        <f>IF(L56="","",ROUND(L56-N(J56),2))</f>
        <v/>
      </c>
      <c r="N56" s="6">
        <f>IF(B56&amp;""="","",IF(NOT(ISNUMBER(E56)),"بيانات ناقصة",IF(ISNUMBER(G56),"سُلّمت",IF(E56&gt;'الإعدادات'!$B$4,"قادم",IF(AND(ISNUMBER(F56),F56&lt;'الإعدادات'!$B$4),"متأخر التسليم","جارٍ")))))</f>
        <v/>
      </c>
      <c r="O56" s="16">
        <f>IF(N56="متأخر التسليم",'الإعدادات'!$B$4-F56,"")</f>
        <v/>
      </c>
      <c r="P56" s="16">
        <f>IF(ISNUMBER(O56),COUNTIFS($O$6:$O$1005,"&gt;"&amp;O56)+COUNTIFS($O$6:O56,O56),"")</f>
        <v/>
      </c>
      <c r="Q56" s="6">
        <f>IF(B56&amp;""="","",IFERROR(INDEX('السيارات'!$C$6:$C$205,MATCH(B56&amp;"",'السيارات'!$A$6:$A$205,0))&amp;"","كود غير موجود"))</f>
        <v/>
      </c>
    </row>
    <row r="57">
      <c r="A57" s="5" t="n"/>
      <c r="B57" s="5" t="n"/>
      <c r="C57" s="5" t="n"/>
      <c r="D57" s="18" t="n"/>
      <c r="E57" s="13" t="n"/>
      <c r="F57" s="13" t="n"/>
      <c r="G57" s="13" t="n"/>
      <c r="H57" s="19" t="n"/>
      <c r="I57" s="19" t="n"/>
      <c r="J57" s="19" t="n"/>
      <c r="K57" s="16">
        <f>IF(OR(B57&amp;""="",NOT(ISNUMBER(E57)),NOT(ISNUMBER(IF(ISNUMBER(G57),G57,F57)))),"",MAX(1,IF(ISNUMBER(G57),G57,F57)-E57))</f>
        <v/>
      </c>
      <c r="L57" s="17">
        <f>IF(K57="","",ROUND(K57*N(H57),2))</f>
        <v/>
      </c>
      <c r="M57" s="17">
        <f>IF(L57="","",ROUND(L57-N(J57),2))</f>
        <v/>
      </c>
      <c r="N57" s="6">
        <f>IF(B57&amp;""="","",IF(NOT(ISNUMBER(E57)),"بيانات ناقصة",IF(ISNUMBER(G57),"سُلّمت",IF(E57&gt;'الإعدادات'!$B$4,"قادم",IF(AND(ISNUMBER(F57),F57&lt;'الإعدادات'!$B$4),"متأخر التسليم","جارٍ")))))</f>
        <v/>
      </c>
      <c r="O57" s="16">
        <f>IF(N57="متأخر التسليم",'الإعدادات'!$B$4-F57,"")</f>
        <v/>
      </c>
      <c r="P57" s="16">
        <f>IF(ISNUMBER(O57),COUNTIFS($O$6:$O$1005,"&gt;"&amp;O57)+COUNTIFS($O$6:O57,O57),"")</f>
        <v/>
      </c>
      <c r="Q57" s="6">
        <f>IF(B57&amp;""="","",IFERROR(INDEX('السيارات'!$C$6:$C$205,MATCH(B57&amp;"",'السيارات'!$A$6:$A$205,0))&amp;"","كود غير موجود"))</f>
        <v/>
      </c>
    </row>
    <row r="58">
      <c r="A58" s="5" t="n"/>
      <c r="B58" s="5" t="n"/>
      <c r="C58" s="5" t="n"/>
      <c r="D58" s="18" t="n"/>
      <c r="E58" s="13" t="n"/>
      <c r="F58" s="13" t="n"/>
      <c r="G58" s="13" t="n"/>
      <c r="H58" s="19" t="n"/>
      <c r="I58" s="19" t="n"/>
      <c r="J58" s="19" t="n"/>
      <c r="K58" s="16">
        <f>IF(OR(B58&amp;""="",NOT(ISNUMBER(E58)),NOT(ISNUMBER(IF(ISNUMBER(G58),G58,F58)))),"",MAX(1,IF(ISNUMBER(G58),G58,F58)-E58))</f>
        <v/>
      </c>
      <c r="L58" s="17">
        <f>IF(K58="","",ROUND(K58*N(H58),2))</f>
        <v/>
      </c>
      <c r="M58" s="17">
        <f>IF(L58="","",ROUND(L58-N(J58),2))</f>
        <v/>
      </c>
      <c r="N58" s="6">
        <f>IF(B58&amp;""="","",IF(NOT(ISNUMBER(E58)),"بيانات ناقصة",IF(ISNUMBER(G58),"سُلّمت",IF(E58&gt;'الإعدادات'!$B$4,"قادم",IF(AND(ISNUMBER(F58),F58&lt;'الإعدادات'!$B$4),"متأخر التسليم","جارٍ")))))</f>
        <v/>
      </c>
      <c r="O58" s="16">
        <f>IF(N58="متأخر التسليم",'الإعدادات'!$B$4-F58,"")</f>
        <v/>
      </c>
      <c r="P58" s="16">
        <f>IF(ISNUMBER(O58),COUNTIFS($O$6:$O$1005,"&gt;"&amp;O58)+COUNTIFS($O$6:O58,O58),"")</f>
        <v/>
      </c>
      <c r="Q58" s="6">
        <f>IF(B58&amp;""="","",IFERROR(INDEX('السيارات'!$C$6:$C$205,MATCH(B58&amp;"",'السيارات'!$A$6:$A$205,0))&amp;"","كود غير موجود"))</f>
        <v/>
      </c>
    </row>
    <row r="59">
      <c r="A59" s="5" t="n"/>
      <c r="B59" s="5" t="n"/>
      <c r="C59" s="5" t="n"/>
      <c r="D59" s="18" t="n"/>
      <c r="E59" s="13" t="n"/>
      <c r="F59" s="13" t="n"/>
      <c r="G59" s="13" t="n"/>
      <c r="H59" s="19" t="n"/>
      <c r="I59" s="19" t="n"/>
      <c r="J59" s="19" t="n"/>
      <c r="K59" s="16">
        <f>IF(OR(B59&amp;""="",NOT(ISNUMBER(E59)),NOT(ISNUMBER(IF(ISNUMBER(G59),G59,F59)))),"",MAX(1,IF(ISNUMBER(G59),G59,F59)-E59))</f>
        <v/>
      </c>
      <c r="L59" s="17">
        <f>IF(K59="","",ROUND(K59*N(H59),2))</f>
        <v/>
      </c>
      <c r="M59" s="17">
        <f>IF(L59="","",ROUND(L59-N(J59),2))</f>
        <v/>
      </c>
      <c r="N59" s="6">
        <f>IF(B59&amp;""="","",IF(NOT(ISNUMBER(E59)),"بيانات ناقصة",IF(ISNUMBER(G59),"سُلّمت",IF(E59&gt;'الإعدادات'!$B$4,"قادم",IF(AND(ISNUMBER(F59),F59&lt;'الإعدادات'!$B$4),"متأخر التسليم","جارٍ")))))</f>
        <v/>
      </c>
      <c r="O59" s="16">
        <f>IF(N59="متأخر التسليم",'الإعدادات'!$B$4-F59,"")</f>
        <v/>
      </c>
      <c r="P59" s="16">
        <f>IF(ISNUMBER(O59),COUNTIFS($O$6:$O$1005,"&gt;"&amp;O59)+COUNTIFS($O$6:O59,O59),"")</f>
        <v/>
      </c>
      <c r="Q59" s="6">
        <f>IF(B59&amp;""="","",IFERROR(INDEX('السيارات'!$C$6:$C$205,MATCH(B59&amp;"",'السيارات'!$A$6:$A$205,0))&amp;"","كود غير موجود"))</f>
        <v/>
      </c>
    </row>
    <row r="60">
      <c r="A60" s="5" t="n"/>
      <c r="B60" s="5" t="n"/>
      <c r="C60" s="5" t="n"/>
      <c r="D60" s="18" t="n"/>
      <c r="E60" s="13" t="n"/>
      <c r="F60" s="13" t="n"/>
      <c r="G60" s="13" t="n"/>
      <c r="H60" s="19" t="n"/>
      <c r="I60" s="19" t="n"/>
      <c r="J60" s="19" t="n"/>
      <c r="K60" s="16">
        <f>IF(OR(B60&amp;""="",NOT(ISNUMBER(E60)),NOT(ISNUMBER(IF(ISNUMBER(G60),G60,F60)))),"",MAX(1,IF(ISNUMBER(G60),G60,F60)-E60))</f>
        <v/>
      </c>
      <c r="L60" s="17">
        <f>IF(K60="","",ROUND(K60*N(H60),2))</f>
        <v/>
      </c>
      <c r="M60" s="17">
        <f>IF(L60="","",ROUND(L60-N(J60),2))</f>
        <v/>
      </c>
      <c r="N60" s="6">
        <f>IF(B60&amp;""="","",IF(NOT(ISNUMBER(E60)),"بيانات ناقصة",IF(ISNUMBER(G60),"سُلّمت",IF(E60&gt;'الإعدادات'!$B$4,"قادم",IF(AND(ISNUMBER(F60),F60&lt;'الإعدادات'!$B$4),"متأخر التسليم","جارٍ")))))</f>
        <v/>
      </c>
      <c r="O60" s="16">
        <f>IF(N60="متأخر التسليم",'الإعدادات'!$B$4-F60,"")</f>
        <v/>
      </c>
      <c r="P60" s="16">
        <f>IF(ISNUMBER(O60),COUNTIFS($O$6:$O$1005,"&gt;"&amp;O60)+COUNTIFS($O$6:O60,O60),"")</f>
        <v/>
      </c>
      <c r="Q60" s="6">
        <f>IF(B60&amp;""="","",IFERROR(INDEX('السيارات'!$C$6:$C$205,MATCH(B60&amp;"",'السيارات'!$A$6:$A$205,0))&amp;"","كود غير موجود"))</f>
        <v/>
      </c>
    </row>
    <row r="61">
      <c r="A61" s="5" t="n"/>
      <c r="B61" s="5" t="n"/>
      <c r="C61" s="5" t="n"/>
      <c r="D61" s="18" t="n"/>
      <c r="E61" s="13" t="n"/>
      <c r="F61" s="13" t="n"/>
      <c r="G61" s="13" t="n"/>
      <c r="H61" s="19" t="n"/>
      <c r="I61" s="19" t="n"/>
      <c r="J61" s="19" t="n"/>
      <c r="K61" s="16">
        <f>IF(OR(B61&amp;""="",NOT(ISNUMBER(E61)),NOT(ISNUMBER(IF(ISNUMBER(G61),G61,F61)))),"",MAX(1,IF(ISNUMBER(G61),G61,F61)-E61))</f>
        <v/>
      </c>
      <c r="L61" s="17">
        <f>IF(K61="","",ROUND(K61*N(H61),2))</f>
        <v/>
      </c>
      <c r="M61" s="17">
        <f>IF(L61="","",ROUND(L61-N(J61),2))</f>
        <v/>
      </c>
      <c r="N61" s="6">
        <f>IF(B61&amp;""="","",IF(NOT(ISNUMBER(E61)),"بيانات ناقصة",IF(ISNUMBER(G61),"سُلّمت",IF(E61&gt;'الإعدادات'!$B$4,"قادم",IF(AND(ISNUMBER(F61),F61&lt;'الإعدادات'!$B$4),"متأخر التسليم","جارٍ")))))</f>
        <v/>
      </c>
      <c r="O61" s="16">
        <f>IF(N61="متأخر التسليم",'الإعدادات'!$B$4-F61,"")</f>
        <v/>
      </c>
      <c r="P61" s="16">
        <f>IF(ISNUMBER(O61),COUNTIFS($O$6:$O$1005,"&gt;"&amp;O61)+COUNTIFS($O$6:O61,O61),"")</f>
        <v/>
      </c>
      <c r="Q61" s="6">
        <f>IF(B61&amp;""="","",IFERROR(INDEX('السيارات'!$C$6:$C$205,MATCH(B61&amp;"",'السيارات'!$A$6:$A$205,0))&amp;"","كود غير موجود"))</f>
        <v/>
      </c>
    </row>
    <row r="62">
      <c r="A62" s="5" t="n"/>
      <c r="B62" s="5" t="n"/>
      <c r="C62" s="5" t="n"/>
      <c r="D62" s="18" t="n"/>
      <c r="E62" s="13" t="n"/>
      <c r="F62" s="13" t="n"/>
      <c r="G62" s="13" t="n"/>
      <c r="H62" s="19" t="n"/>
      <c r="I62" s="19" t="n"/>
      <c r="J62" s="19" t="n"/>
      <c r="K62" s="16">
        <f>IF(OR(B62&amp;""="",NOT(ISNUMBER(E62)),NOT(ISNUMBER(IF(ISNUMBER(G62),G62,F62)))),"",MAX(1,IF(ISNUMBER(G62),G62,F62)-E62))</f>
        <v/>
      </c>
      <c r="L62" s="17">
        <f>IF(K62="","",ROUND(K62*N(H62),2))</f>
        <v/>
      </c>
      <c r="M62" s="17">
        <f>IF(L62="","",ROUND(L62-N(J62),2))</f>
        <v/>
      </c>
      <c r="N62" s="6">
        <f>IF(B62&amp;""="","",IF(NOT(ISNUMBER(E62)),"بيانات ناقصة",IF(ISNUMBER(G62),"سُلّمت",IF(E62&gt;'الإعدادات'!$B$4,"قادم",IF(AND(ISNUMBER(F62),F62&lt;'الإعدادات'!$B$4),"متأخر التسليم","جارٍ")))))</f>
        <v/>
      </c>
      <c r="O62" s="16">
        <f>IF(N62="متأخر التسليم",'الإعدادات'!$B$4-F62,"")</f>
        <v/>
      </c>
      <c r="P62" s="16">
        <f>IF(ISNUMBER(O62),COUNTIFS($O$6:$O$1005,"&gt;"&amp;O62)+COUNTIFS($O$6:O62,O62),"")</f>
        <v/>
      </c>
      <c r="Q62" s="6">
        <f>IF(B62&amp;""="","",IFERROR(INDEX('السيارات'!$C$6:$C$205,MATCH(B62&amp;"",'السيارات'!$A$6:$A$205,0))&amp;"","كود غير موجود"))</f>
        <v/>
      </c>
    </row>
    <row r="63">
      <c r="A63" s="5" t="n"/>
      <c r="B63" s="5" t="n"/>
      <c r="C63" s="5" t="n"/>
      <c r="D63" s="18" t="n"/>
      <c r="E63" s="13" t="n"/>
      <c r="F63" s="13" t="n"/>
      <c r="G63" s="13" t="n"/>
      <c r="H63" s="19" t="n"/>
      <c r="I63" s="19" t="n"/>
      <c r="J63" s="19" t="n"/>
      <c r="K63" s="16">
        <f>IF(OR(B63&amp;""="",NOT(ISNUMBER(E63)),NOT(ISNUMBER(IF(ISNUMBER(G63),G63,F63)))),"",MAX(1,IF(ISNUMBER(G63),G63,F63)-E63))</f>
        <v/>
      </c>
      <c r="L63" s="17">
        <f>IF(K63="","",ROUND(K63*N(H63),2))</f>
        <v/>
      </c>
      <c r="M63" s="17">
        <f>IF(L63="","",ROUND(L63-N(J63),2))</f>
        <v/>
      </c>
      <c r="N63" s="6">
        <f>IF(B63&amp;""="","",IF(NOT(ISNUMBER(E63)),"بيانات ناقصة",IF(ISNUMBER(G63),"سُلّمت",IF(E63&gt;'الإعدادات'!$B$4,"قادم",IF(AND(ISNUMBER(F63),F63&lt;'الإعدادات'!$B$4),"متأخر التسليم","جارٍ")))))</f>
        <v/>
      </c>
      <c r="O63" s="16">
        <f>IF(N63="متأخر التسليم",'الإعدادات'!$B$4-F63,"")</f>
        <v/>
      </c>
      <c r="P63" s="16">
        <f>IF(ISNUMBER(O63),COUNTIFS($O$6:$O$1005,"&gt;"&amp;O63)+COUNTIFS($O$6:O63,O63),"")</f>
        <v/>
      </c>
      <c r="Q63" s="6">
        <f>IF(B63&amp;""="","",IFERROR(INDEX('السيارات'!$C$6:$C$205,MATCH(B63&amp;"",'السيارات'!$A$6:$A$205,0))&amp;"","كود غير موجود"))</f>
        <v/>
      </c>
    </row>
    <row r="64">
      <c r="A64" s="5" t="n"/>
      <c r="B64" s="5" t="n"/>
      <c r="C64" s="5" t="n"/>
      <c r="D64" s="18" t="n"/>
      <c r="E64" s="13" t="n"/>
      <c r="F64" s="13" t="n"/>
      <c r="G64" s="13" t="n"/>
      <c r="H64" s="19" t="n"/>
      <c r="I64" s="19" t="n"/>
      <c r="J64" s="19" t="n"/>
      <c r="K64" s="16">
        <f>IF(OR(B64&amp;""="",NOT(ISNUMBER(E64)),NOT(ISNUMBER(IF(ISNUMBER(G64),G64,F64)))),"",MAX(1,IF(ISNUMBER(G64),G64,F64)-E64))</f>
        <v/>
      </c>
      <c r="L64" s="17">
        <f>IF(K64="","",ROUND(K64*N(H64),2))</f>
        <v/>
      </c>
      <c r="M64" s="17">
        <f>IF(L64="","",ROUND(L64-N(J64),2))</f>
        <v/>
      </c>
      <c r="N64" s="6">
        <f>IF(B64&amp;""="","",IF(NOT(ISNUMBER(E64)),"بيانات ناقصة",IF(ISNUMBER(G64),"سُلّمت",IF(E64&gt;'الإعدادات'!$B$4,"قادم",IF(AND(ISNUMBER(F64),F64&lt;'الإعدادات'!$B$4),"متأخر التسليم","جارٍ")))))</f>
        <v/>
      </c>
      <c r="O64" s="16">
        <f>IF(N64="متأخر التسليم",'الإعدادات'!$B$4-F64,"")</f>
        <v/>
      </c>
      <c r="P64" s="16">
        <f>IF(ISNUMBER(O64),COUNTIFS($O$6:$O$1005,"&gt;"&amp;O64)+COUNTIFS($O$6:O64,O64),"")</f>
        <v/>
      </c>
      <c r="Q64" s="6">
        <f>IF(B64&amp;""="","",IFERROR(INDEX('السيارات'!$C$6:$C$205,MATCH(B64&amp;"",'السيارات'!$A$6:$A$205,0))&amp;"","كود غير موجود"))</f>
        <v/>
      </c>
    </row>
    <row r="65">
      <c r="A65" s="5" t="n"/>
      <c r="B65" s="5" t="n"/>
      <c r="C65" s="5" t="n"/>
      <c r="D65" s="18" t="n"/>
      <c r="E65" s="13" t="n"/>
      <c r="F65" s="13" t="n"/>
      <c r="G65" s="13" t="n"/>
      <c r="H65" s="19" t="n"/>
      <c r="I65" s="19" t="n"/>
      <c r="J65" s="19" t="n"/>
      <c r="K65" s="16">
        <f>IF(OR(B65&amp;""="",NOT(ISNUMBER(E65)),NOT(ISNUMBER(IF(ISNUMBER(G65),G65,F65)))),"",MAX(1,IF(ISNUMBER(G65),G65,F65)-E65))</f>
        <v/>
      </c>
      <c r="L65" s="17">
        <f>IF(K65="","",ROUND(K65*N(H65),2))</f>
        <v/>
      </c>
      <c r="M65" s="17">
        <f>IF(L65="","",ROUND(L65-N(J65),2))</f>
        <v/>
      </c>
      <c r="N65" s="6">
        <f>IF(B65&amp;""="","",IF(NOT(ISNUMBER(E65)),"بيانات ناقصة",IF(ISNUMBER(G65),"سُلّمت",IF(E65&gt;'الإعدادات'!$B$4,"قادم",IF(AND(ISNUMBER(F65),F65&lt;'الإعدادات'!$B$4),"متأخر التسليم","جارٍ")))))</f>
        <v/>
      </c>
      <c r="O65" s="16">
        <f>IF(N65="متأخر التسليم",'الإعدادات'!$B$4-F65,"")</f>
        <v/>
      </c>
      <c r="P65" s="16">
        <f>IF(ISNUMBER(O65),COUNTIFS($O$6:$O$1005,"&gt;"&amp;O65)+COUNTIFS($O$6:O65,O65),"")</f>
        <v/>
      </c>
      <c r="Q65" s="6">
        <f>IF(B65&amp;""="","",IFERROR(INDEX('السيارات'!$C$6:$C$205,MATCH(B65&amp;"",'السيارات'!$A$6:$A$205,0))&amp;"","كود غير موجود"))</f>
        <v/>
      </c>
    </row>
    <row r="66">
      <c r="A66" s="5" t="n"/>
      <c r="B66" s="5" t="n"/>
      <c r="C66" s="5" t="n"/>
      <c r="D66" s="18" t="n"/>
      <c r="E66" s="13" t="n"/>
      <c r="F66" s="13" t="n"/>
      <c r="G66" s="13" t="n"/>
      <c r="H66" s="19" t="n"/>
      <c r="I66" s="19" t="n"/>
      <c r="J66" s="19" t="n"/>
      <c r="K66" s="16">
        <f>IF(OR(B66&amp;""="",NOT(ISNUMBER(E66)),NOT(ISNUMBER(IF(ISNUMBER(G66),G66,F66)))),"",MAX(1,IF(ISNUMBER(G66),G66,F66)-E66))</f>
        <v/>
      </c>
      <c r="L66" s="17">
        <f>IF(K66="","",ROUND(K66*N(H66),2))</f>
        <v/>
      </c>
      <c r="M66" s="17">
        <f>IF(L66="","",ROUND(L66-N(J66),2))</f>
        <v/>
      </c>
      <c r="N66" s="6">
        <f>IF(B66&amp;""="","",IF(NOT(ISNUMBER(E66)),"بيانات ناقصة",IF(ISNUMBER(G66),"سُلّمت",IF(E66&gt;'الإعدادات'!$B$4,"قادم",IF(AND(ISNUMBER(F66),F66&lt;'الإعدادات'!$B$4),"متأخر التسليم","جارٍ")))))</f>
        <v/>
      </c>
      <c r="O66" s="16">
        <f>IF(N66="متأخر التسليم",'الإعدادات'!$B$4-F66,"")</f>
        <v/>
      </c>
      <c r="P66" s="16">
        <f>IF(ISNUMBER(O66),COUNTIFS($O$6:$O$1005,"&gt;"&amp;O66)+COUNTIFS($O$6:O66,O66),"")</f>
        <v/>
      </c>
      <c r="Q66" s="6">
        <f>IF(B66&amp;""="","",IFERROR(INDEX('السيارات'!$C$6:$C$205,MATCH(B66&amp;"",'السيارات'!$A$6:$A$205,0))&amp;"","كود غير موجود"))</f>
        <v/>
      </c>
    </row>
    <row r="67">
      <c r="A67" s="5" t="n"/>
      <c r="B67" s="5" t="n"/>
      <c r="C67" s="5" t="n"/>
      <c r="D67" s="18" t="n"/>
      <c r="E67" s="13" t="n"/>
      <c r="F67" s="13" t="n"/>
      <c r="G67" s="13" t="n"/>
      <c r="H67" s="19" t="n"/>
      <c r="I67" s="19" t="n"/>
      <c r="J67" s="19" t="n"/>
      <c r="K67" s="16">
        <f>IF(OR(B67&amp;""="",NOT(ISNUMBER(E67)),NOT(ISNUMBER(IF(ISNUMBER(G67),G67,F67)))),"",MAX(1,IF(ISNUMBER(G67),G67,F67)-E67))</f>
        <v/>
      </c>
      <c r="L67" s="17">
        <f>IF(K67="","",ROUND(K67*N(H67),2))</f>
        <v/>
      </c>
      <c r="M67" s="17">
        <f>IF(L67="","",ROUND(L67-N(J67),2))</f>
        <v/>
      </c>
      <c r="N67" s="6">
        <f>IF(B67&amp;""="","",IF(NOT(ISNUMBER(E67)),"بيانات ناقصة",IF(ISNUMBER(G67),"سُلّمت",IF(E67&gt;'الإعدادات'!$B$4,"قادم",IF(AND(ISNUMBER(F67),F67&lt;'الإعدادات'!$B$4),"متأخر التسليم","جارٍ")))))</f>
        <v/>
      </c>
      <c r="O67" s="16">
        <f>IF(N67="متأخر التسليم",'الإعدادات'!$B$4-F67,"")</f>
        <v/>
      </c>
      <c r="P67" s="16">
        <f>IF(ISNUMBER(O67),COUNTIFS($O$6:$O$1005,"&gt;"&amp;O67)+COUNTIFS($O$6:O67,O67),"")</f>
        <v/>
      </c>
      <c r="Q67" s="6">
        <f>IF(B67&amp;""="","",IFERROR(INDEX('السيارات'!$C$6:$C$205,MATCH(B67&amp;"",'السيارات'!$A$6:$A$205,0))&amp;"","كود غير موجود"))</f>
        <v/>
      </c>
    </row>
    <row r="68">
      <c r="A68" s="5" t="n"/>
      <c r="B68" s="5" t="n"/>
      <c r="C68" s="5" t="n"/>
      <c r="D68" s="18" t="n"/>
      <c r="E68" s="13" t="n"/>
      <c r="F68" s="13" t="n"/>
      <c r="G68" s="13" t="n"/>
      <c r="H68" s="19" t="n"/>
      <c r="I68" s="19" t="n"/>
      <c r="J68" s="19" t="n"/>
      <c r="K68" s="16">
        <f>IF(OR(B68&amp;""="",NOT(ISNUMBER(E68)),NOT(ISNUMBER(IF(ISNUMBER(G68),G68,F68)))),"",MAX(1,IF(ISNUMBER(G68),G68,F68)-E68))</f>
        <v/>
      </c>
      <c r="L68" s="17">
        <f>IF(K68="","",ROUND(K68*N(H68),2))</f>
        <v/>
      </c>
      <c r="M68" s="17">
        <f>IF(L68="","",ROUND(L68-N(J68),2))</f>
        <v/>
      </c>
      <c r="N68" s="6">
        <f>IF(B68&amp;""="","",IF(NOT(ISNUMBER(E68)),"بيانات ناقصة",IF(ISNUMBER(G68),"سُلّمت",IF(E68&gt;'الإعدادات'!$B$4,"قادم",IF(AND(ISNUMBER(F68),F68&lt;'الإعدادات'!$B$4),"متأخر التسليم","جارٍ")))))</f>
        <v/>
      </c>
      <c r="O68" s="16">
        <f>IF(N68="متأخر التسليم",'الإعدادات'!$B$4-F68,"")</f>
        <v/>
      </c>
      <c r="P68" s="16">
        <f>IF(ISNUMBER(O68),COUNTIFS($O$6:$O$1005,"&gt;"&amp;O68)+COUNTIFS($O$6:O68,O68),"")</f>
        <v/>
      </c>
      <c r="Q68" s="6">
        <f>IF(B68&amp;""="","",IFERROR(INDEX('السيارات'!$C$6:$C$205,MATCH(B68&amp;"",'السيارات'!$A$6:$A$205,0))&amp;"","كود غير موجود"))</f>
        <v/>
      </c>
    </row>
    <row r="69">
      <c r="A69" s="5" t="n"/>
      <c r="B69" s="5" t="n"/>
      <c r="C69" s="5" t="n"/>
      <c r="D69" s="18" t="n"/>
      <c r="E69" s="13" t="n"/>
      <c r="F69" s="13" t="n"/>
      <c r="G69" s="13" t="n"/>
      <c r="H69" s="19" t="n"/>
      <c r="I69" s="19" t="n"/>
      <c r="J69" s="19" t="n"/>
      <c r="K69" s="16">
        <f>IF(OR(B69&amp;""="",NOT(ISNUMBER(E69)),NOT(ISNUMBER(IF(ISNUMBER(G69),G69,F69)))),"",MAX(1,IF(ISNUMBER(G69),G69,F69)-E69))</f>
        <v/>
      </c>
      <c r="L69" s="17">
        <f>IF(K69="","",ROUND(K69*N(H69),2))</f>
        <v/>
      </c>
      <c r="M69" s="17">
        <f>IF(L69="","",ROUND(L69-N(J69),2))</f>
        <v/>
      </c>
      <c r="N69" s="6">
        <f>IF(B69&amp;""="","",IF(NOT(ISNUMBER(E69)),"بيانات ناقصة",IF(ISNUMBER(G69),"سُلّمت",IF(E69&gt;'الإعدادات'!$B$4,"قادم",IF(AND(ISNUMBER(F69),F69&lt;'الإعدادات'!$B$4),"متأخر التسليم","جارٍ")))))</f>
        <v/>
      </c>
      <c r="O69" s="16">
        <f>IF(N69="متأخر التسليم",'الإعدادات'!$B$4-F69,"")</f>
        <v/>
      </c>
      <c r="P69" s="16">
        <f>IF(ISNUMBER(O69),COUNTIFS($O$6:$O$1005,"&gt;"&amp;O69)+COUNTIFS($O$6:O69,O69),"")</f>
        <v/>
      </c>
      <c r="Q69" s="6">
        <f>IF(B69&amp;""="","",IFERROR(INDEX('السيارات'!$C$6:$C$205,MATCH(B69&amp;"",'السيارات'!$A$6:$A$205,0))&amp;"","كود غير موجود"))</f>
        <v/>
      </c>
    </row>
    <row r="70">
      <c r="A70" s="5" t="n"/>
      <c r="B70" s="5" t="n"/>
      <c r="C70" s="5" t="n"/>
      <c r="D70" s="18" t="n"/>
      <c r="E70" s="13" t="n"/>
      <c r="F70" s="13" t="n"/>
      <c r="G70" s="13" t="n"/>
      <c r="H70" s="19" t="n"/>
      <c r="I70" s="19" t="n"/>
      <c r="J70" s="19" t="n"/>
      <c r="K70" s="16">
        <f>IF(OR(B70&amp;""="",NOT(ISNUMBER(E70)),NOT(ISNUMBER(IF(ISNUMBER(G70),G70,F70)))),"",MAX(1,IF(ISNUMBER(G70),G70,F70)-E70))</f>
        <v/>
      </c>
      <c r="L70" s="17">
        <f>IF(K70="","",ROUND(K70*N(H70),2))</f>
        <v/>
      </c>
      <c r="M70" s="17">
        <f>IF(L70="","",ROUND(L70-N(J70),2))</f>
        <v/>
      </c>
      <c r="N70" s="6">
        <f>IF(B70&amp;""="","",IF(NOT(ISNUMBER(E70)),"بيانات ناقصة",IF(ISNUMBER(G70),"سُلّمت",IF(E70&gt;'الإعدادات'!$B$4,"قادم",IF(AND(ISNUMBER(F70),F70&lt;'الإعدادات'!$B$4),"متأخر التسليم","جارٍ")))))</f>
        <v/>
      </c>
      <c r="O70" s="16">
        <f>IF(N70="متأخر التسليم",'الإعدادات'!$B$4-F70,"")</f>
        <v/>
      </c>
      <c r="P70" s="16">
        <f>IF(ISNUMBER(O70),COUNTIFS($O$6:$O$1005,"&gt;"&amp;O70)+COUNTIFS($O$6:O70,O70),"")</f>
        <v/>
      </c>
      <c r="Q70" s="6">
        <f>IF(B70&amp;""="","",IFERROR(INDEX('السيارات'!$C$6:$C$205,MATCH(B70&amp;"",'السيارات'!$A$6:$A$205,0))&amp;"","كود غير موجود"))</f>
        <v/>
      </c>
    </row>
    <row r="71">
      <c r="A71" s="5" t="n"/>
      <c r="B71" s="5" t="n"/>
      <c r="C71" s="5" t="n"/>
      <c r="D71" s="18" t="n"/>
      <c r="E71" s="13" t="n"/>
      <c r="F71" s="13" t="n"/>
      <c r="G71" s="13" t="n"/>
      <c r="H71" s="19" t="n"/>
      <c r="I71" s="19" t="n"/>
      <c r="J71" s="19" t="n"/>
      <c r="K71" s="16">
        <f>IF(OR(B71&amp;""="",NOT(ISNUMBER(E71)),NOT(ISNUMBER(IF(ISNUMBER(G71),G71,F71)))),"",MAX(1,IF(ISNUMBER(G71),G71,F71)-E71))</f>
        <v/>
      </c>
      <c r="L71" s="17">
        <f>IF(K71="","",ROUND(K71*N(H71),2))</f>
        <v/>
      </c>
      <c r="M71" s="17">
        <f>IF(L71="","",ROUND(L71-N(J71),2))</f>
        <v/>
      </c>
      <c r="N71" s="6">
        <f>IF(B71&amp;""="","",IF(NOT(ISNUMBER(E71)),"بيانات ناقصة",IF(ISNUMBER(G71),"سُلّمت",IF(E71&gt;'الإعدادات'!$B$4,"قادم",IF(AND(ISNUMBER(F71),F71&lt;'الإعدادات'!$B$4),"متأخر التسليم","جارٍ")))))</f>
        <v/>
      </c>
      <c r="O71" s="16">
        <f>IF(N71="متأخر التسليم",'الإعدادات'!$B$4-F71,"")</f>
        <v/>
      </c>
      <c r="P71" s="16">
        <f>IF(ISNUMBER(O71),COUNTIFS($O$6:$O$1005,"&gt;"&amp;O71)+COUNTIFS($O$6:O71,O71),"")</f>
        <v/>
      </c>
      <c r="Q71" s="6">
        <f>IF(B71&amp;""="","",IFERROR(INDEX('السيارات'!$C$6:$C$205,MATCH(B71&amp;"",'السيارات'!$A$6:$A$205,0))&amp;"","كود غير موجود"))</f>
        <v/>
      </c>
    </row>
    <row r="72">
      <c r="A72" s="5" t="n"/>
      <c r="B72" s="5" t="n"/>
      <c r="C72" s="5" t="n"/>
      <c r="D72" s="18" t="n"/>
      <c r="E72" s="13" t="n"/>
      <c r="F72" s="13" t="n"/>
      <c r="G72" s="13" t="n"/>
      <c r="H72" s="19" t="n"/>
      <c r="I72" s="19" t="n"/>
      <c r="J72" s="19" t="n"/>
      <c r="K72" s="16">
        <f>IF(OR(B72&amp;""="",NOT(ISNUMBER(E72)),NOT(ISNUMBER(IF(ISNUMBER(G72),G72,F72)))),"",MAX(1,IF(ISNUMBER(G72),G72,F72)-E72))</f>
        <v/>
      </c>
      <c r="L72" s="17">
        <f>IF(K72="","",ROUND(K72*N(H72),2))</f>
        <v/>
      </c>
      <c r="M72" s="17">
        <f>IF(L72="","",ROUND(L72-N(J72),2))</f>
        <v/>
      </c>
      <c r="N72" s="6">
        <f>IF(B72&amp;""="","",IF(NOT(ISNUMBER(E72)),"بيانات ناقصة",IF(ISNUMBER(G72),"سُلّمت",IF(E72&gt;'الإعدادات'!$B$4,"قادم",IF(AND(ISNUMBER(F72),F72&lt;'الإعدادات'!$B$4),"متأخر التسليم","جارٍ")))))</f>
        <v/>
      </c>
      <c r="O72" s="16">
        <f>IF(N72="متأخر التسليم",'الإعدادات'!$B$4-F72,"")</f>
        <v/>
      </c>
      <c r="P72" s="16">
        <f>IF(ISNUMBER(O72),COUNTIFS($O$6:$O$1005,"&gt;"&amp;O72)+COUNTIFS($O$6:O72,O72),"")</f>
        <v/>
      </c>
      <c r="Q72" s="6">
        <f>IF(B72&amp;""="","",IFERROR(INDEX('السيارات'!$C$6:$C$205,MATCH(B72&amp;"",'السيارات'!$A$6:$A$205,0))&amp;"","كود غير موجود"))</f>
        <v/>
      </c>
    </row>
    <row r="73">
      <c r="A73" s="5" t="n"/>
      <c r="B73" s="5" t="n"/>
      <c r="C73" s="5" t="n"/>
      <c r="D73" s="18" t="n"/>
      <c r="E73" s="13" t="n"/>
      <c r="F73" s="13" t="n"/>
      <c r="G73" s="13" t="n"/>
      <c r="H73" s="19" t="n"/>
      <c r="I73" s="19" t="n"/>
      <c r="J73" s="19" t="n"/>
      <c r="K73" s="16">
        <f>IF(OR(B73&amp;""="",NOT(ISNUMBER(E73)),NOT(ISNUMBER(IF(ISNUMBER(G73),G73,F73)))),"",MAX(1,IF(ISNUMBER(G73),G73,F73)-E73))</f>
        <v/>
      </c>
      <c r="L73" s="17">
        <f>IF(K73="","",ROUND(K73*N(H73),2))</f>
        <v/>
      </c>
      <c r="M73" s="17">
        <f>IF(L73="","",ROUND(L73-N(J73),2))</f>
        <v/>
      </c>
      <c r="N73" s="6">
        <f>IF(B73&amp;""="","",IF(NOT(ISNUMBER(E73)),"بيانات ناقصة",IF(ISNUMBER(G73),"سُلّمت",IF(E73&gt;'الإعدادات'!$B$4,"قادم",IF(AND(ISNUMBER(F73),F73&lt;'الإعدادات'!$B$4),"متأخر التسليم","جارٍ")))))</f>
        <v/>
      </c>
      <c r="O73" s="16">
        <f>IF(N73="متأخر التسليم",'الإعدادات'!$B$4-F73,"")</f>
        <v/>
      </c>
      <c r="P73" s="16">
        <f>IF(ISNUMBER(O73),COUNTIFS($O$6:$O$1005,"&gt;"&amp;O73)+COUNTIFS($O$6:O73,O73),"")</f>
        <v/>
      </c>
      <c r="Q73" s="6">
        <f>IF(B73&amp;""="","",IFERROR(INDEX('السيارات'!$C$6:$C$205,MATCH(B73&amp;"",'السيارات'!$A$6:$A$205,0))&amp;"","كود غير موجود"))</f>
        <v/>
      </c>
    </row>
    <row r="74">
      <c r="A74" s="5" t="n"/>
      <c r="B74" s="5" t="n"/>
      <c r="C74" s="5" t="n"/>
      <c r="D74" s="18" t="n"/>
      <c r="E74" s="13" t="n"/>
      <c r="F74" s="13" t="n"/>
      <c r="G74" s="13" t="n"/>
      <c r="H74" s="19" t="n"/>
      <c r="I74" s="19" t="n"/>
      <c r="J74" s="19" t="n"/>
      <c r="K74" s="16">
        <f>IF(OR(B74&amp;""="",NOT(ISNUMBER(E74)),NOT(ISNUMBER(IF(ISNUMBER(G74),G74,F74)))),"",MAX(1,IF(ISNUMBER(G74),G74,F74)-E74))</f>
        <v/>
      </c>
      <c r="L74" s="17">
        <f>IF(K74="","",ROUND(K74*N(H74),2))</f>
        <v/>
      </c>
      <c r="M74" s="17">
        <f>IF(L74="","",ROUND(L74-N(J74),2))</f>
        <v/>
      </c>
      <c r="N74" s="6">
        <f>IF(B74&amp;""="","",IF(NOT(ISNUMBER(E74)),"بيانات ناقصة",IF(ISNUMBER(G74),"سُلّمت",IF(E74&gt;'الإعدادات'!$B$4,"قادم",IF(AND(ISNUMBER(F74),F74&lt;'الإعدادات'!$B$4),"متأخر التسليم","جارٍ")))))</f>
        <v/>
      </c>
      <c r="O74" s="16">
        <f>IF(N74="متأخر التسليم",'الإعدادات'!$B$4-F74,"")</f>
        <v/>
      </c>
      <c r="P74" s="16">
        <f>IF(ISNUMBER(O74),COUNTIFS($O$6:$O$1005,"&gt;"&amp;O74)+COUNTIFS($O$6:O74,O74),"")</f>
        <v/>
      </c>
      <c r="Q74" s="6">
        <f>IF(B74&amp;""="","",IFERROR(INDEX('السيارات'!$C$6:$C$205,MATCH(B74&amp;"",'السيارات'!$A$6:$A$205,0))&amp;"","كود غير موجود"))</f>
        <v/>
      </c>
    </row>
    <row r="75">
      <c r="A75" s="5" t="n"/>
      <c r="B75" s="5" t="n"/>
      <c r="C75" s="5" t="n"/>
      <c r="D75" s="18" t="n"/>
      <c r="E75" s="13" t="n"/>
      <c r="F75" s="13" t="n"/>
      <c r="G75" s="13" t="n"/>
      <c r="H75" s="19" t="n"/>
      <c r="I75" s="19" t="n"/>
      <c r="J75" s="19" t="n"/>
      <c r="K75" s="16">
        <f>IF(OR(B75&amp;""="",NOT(ISNUMBER(E75)),NOT(ISNUMBER(IF(ISNUMBER(G75),G75,F75)))),"",MAX(1,IF(ISNUMBER(G75),G75,F75)-E75))</f>
        <v/>
      </c>
      <c r="L75" s="17">
        <f>IF(K75="","",ROUND(K75*N(H75),2))</f>
        <v/>
      </c>
      <c r="M75" s="17">
        <f>IF(L75="","",ROUND(L75-N(J75),2))</f>
        <v/>
      </c>
      <c r="N75" s="6">
        <f>IF(B75&amp;""="","",IF(NOT(ISNUMBER(E75)),"بيانات ناقصة",IF(ISNUMBER(G75),"سُلّمت",IF(E75&gt;'الإعدادات'!$B$4,"قادم",IF(AND(ISNUMBER(F75),F75&lt;'الإعدادات'!$B$4),"متأخر التسليم","جارٍ")))))</f>
        <v/>
      </c>
      <c r="O75" s="16">
        <f>IF(N75="متأخر التسليم",'الإعدادات'!$B$4-F75,"")</f>
        <v/>
      </c>
      <c r="P75" s="16">
        <f>IF(ISNUMBER(O75),COUNTIFS($O$6:$O$1005,"&gt;"&amp;O75)+COUNTIFS($O$6:O75,O75),"")</f>
        <v/>
      </c>
      <c r="Q75" s="6">
        <f>IF(B75&amp;""="","",IFERROR(INDEX('السيارات'!$C$6:$C$205,MATCH(B75&amp;"",'السيارات'!$A$6:$A$205,0))&amp;"","كود غير موجود"))</f>
        <v/>
      </c>
    </row>
    <row r="76">
      <c r="A76" s="5" t="n"/>
      <c r="B76" s="5" t="n"/>
      <c r="C76" s="5" t="n"/>
      <c r="D76" s="18" t="n"/>
      <c r="E76" s="13" t="n"/>
      <c r="F76" s="13" t="n"/>
      <c r="G76" s="13" t="n"/>
      <c r="H76" s="19" t="n"/>
      <c r="I76" s="19" t="n"/>
      <c r="J76" s="19" t="n"/>
      <c r="K76" s="16">
        <f>IF(OR(B76&amp;""="",NOT(ISNUMBER(E76)),NOT(ISNUMBER(IF(ISNUMBER(G76),G76,F76)))),"",MAX(1,IF(ISNUMBER(G76),G76,F76)-E76))</f>
        <v/>
      </c>
      <c r="L76" s="17">
        <f>IF(K76="","",ROUND(K76*N(H76),2))</f>
        <v/>
      </c>
      <c r="M76" s="17">
        <f>IF(L76="","",ROUND(L76-N(J76),2))</f>
        <v/>
      </c>
      <c r="N76" s="6">
        <f>IF(B76&amp;""="","",IF(NOT(ISNUMBER(E76)),"بيانات ناقصة",IF(ISNUMBER(G76),"سُلّمت",IF(E76&gt;'الإعدادات'!$B$4,"قادم",IF(AND(ISNUMBER(F76),F76&lt;'الإعدادات'!$B$4),"متأخر التسليم","جارٍ")))))</f>
        <v/>
      </c>
      <c r="O76" s="16">
        <f>IF(N76="متأخر التسليم",'الإعدادات'!$B$4-F76,"")</f>
        <v/>
      </c>
      <c r="P76" s="16">
        <f>IF(ISNUMBER(O76),COUNTIFS($O$6:$O$1005,"&gt;"&amp;O76)+COUNTIFS($O$6:O76,O76),"")</f>
        <v/>
      </c>
      <c r="Q76" s="6">
        <f>IF(B76&amp;""="","",IFERROR(INDEX('السيارات'!$C$6:$C$205,MATCH(B76&amp;"",'السيارات'!$A$6:$A$205,0))&amp;"","كود غير موجود"))</f>
        <v/>
      </c>
    </row>
    <row r="77">
      <c r="A77" s="5" t="n"/>
      <c r="B77" s="5" t="n"/>
      <c r="C77" s="5" t="n"/>
      <c r="D77" s="18" t="n"/>
      <c r="E77" s="13" t="n"/>
      <c r="F77" s="13" t="n"/>
      <c r="G77" s="13" t="n"/>
      <c r="H77" s="19" t="n"/>
      <c r="I77" s="19" t="n"/>
      <c r="J77" s="19" t="n"/>
      <c r="K77" s="16">
        <f>IF(OR(B77&amp;""="",NOT(ISNUMBER(E77)),NOT(ISNUMBER(IF(ISNUMBER(G77),G77,F77)))),"",MAX(1,IF(ISNUMBER(G77),G77,F77)-E77))</f>
        <v/>
      </c>
      <c r="L77" s="17">
        <f>IF(K77="","",ROUND(K77*N(H77),2))</f>
        <v/>
      </c>
      <c r="M77" s="17">
        <f>IF(L77="","",ROUND(L77-N(J77),2))</f>
        <v/>
      </c>
      <c r="N77" s="6">
        <f>IF(B77&amp;""="","",IF(NOT(ISNUMBER(E77)),"بيانات ناقصة",IF(ISNUMBER(G77),"سُلّمت",IF(E77&gt;'الإعدادات'!$B$4,"قادم",IF(AND(ISNUMBER(F77),F77&lt;'الإعدادات'!$B$4),"متأخر التسليم","جارٍ")))))</f>
        <v/>
      </c>
      <c r="O77" s="16">
        <f>IF(N77="متأخر التسليم",'الإعدادات'!$B$4-F77,"")</f>
        <v/>
      </c>
      <c r="P77" s="16">
        <f>IF(ISNUMBER(O77),COUNTIFS($O$6:$O$1005,"&gt;"&amp;O77)+COUNTIFS($O$6:O77,O77),"")</f>
        <v/>
      </c>
      <c r="Q77" s="6">
        <f>IF(B77&amp;""="","",IFERROR(INDEX('السيارات'!$C$6:$C$205,MATCH(B77&amp;"",'السيارات'!$A$6:$A$205,0))&amp;"","كود غير موجود"))</f>
        <v/>
      </c>
    </row>
    <row r="78">
      <c r="A78" s="5" t="n"/>
      <c r="B78" s="5" t="n"/>
      <c r="C78" s="5" t="n"/>
      <c r="D78" s="18" t="n"/>
      <c r="E78" s="13" t="n"/>
      <c r="F78" s="13" t="n"/>
      <c r="G78" s="13" t="n"/>
      <c r="H78" s="19" t="n"/>
      <c r="I78" s="19" t="n"/>
      <c r="J78" s="19" t="n"/>
      <c r="K78" s="16">
        <f>IF(OR(B78&amp;""="",NOT(ISNUMBER(E78)),NOT(ISNUMBER(IF(ISNUMBER(G78),G78,F78)))),"",MAX(1,IF(ISNUMBER(G78),G78,F78)-E78))</f>
        <v/>
      </c>
      <c r="L78" s="17">
        <f>IF(K78="","",ROUND(K78*N(H78),2))</f>
        <v/>
      </c>
      <c r="M78" s="17">
        <f>IF(L78="","",ROUND(L78-N(J78),2))</f>
        <v/>
      </c>
      <c r="N78" s="6">
        <f>IF(B78&amp;""="","",IF(NOT(ISNUMBER(E78)),"بيانات ناقصة",IF(ISNUMBER(G78),"سُلّمت",IF(E78&gt;'الإعدادات'!$B$4,"قادم",IF(AND(ISNUMBER(F78),F78&lt;'الإعدادات'!$B$4),"متأخر التسليم","جارٍ")))))</f>
        <v/>
      </c>
      <c r="O78" s="16">
        <f>IF(N78="متأخر التسليم",'الإعدادات'!$B$4-F78,"")</f>
        <v/>
      </c>
      <c r="P78" s="16">
        <f>IF(ISNUMBER(O78),COUNTIFS($O$6:$O$1005,"&gt;"&amp;O78)+COUNTIFS($O$6:O78,O78),"")</f>
        <v/>
      </c>
      <c r="Q78" s="6">
        <f>IF(B78&amp;""="","",IFERROR(INDEX('السيارات'!$C$6:$C$205,MATCH(B78&amp;"",'السيارات'!$A$6:$A$205,0))&amp;"","كود غير موجود"))</f>
        <v/>
      </c>
    </row>
    <row r="79">
      <c r="A79" s="5" t="n"/>
      <c r="B79" s="5" t="n"/>
      <c r="C79" s="5" t="n"/>
      <c r="D79" s="18" t="n"/>
      <c r="E79" s="13" t="n"/>
      <c r="F79" s="13" t="n"/>
      <c r="G79" s="13" t="n"/>
      <c r="H79" s="19" t="n"/>
      <c r="I79" s="19" t="n"/>
      <c r="J79" s="19" t="n"/>
      <c r="K79" s="16">
        <f>IF(OR(B79&amp;""="",NOT(ISNUMBER(E79)),NOT(ISNUMBER(IF(ISNUMBER(G79),G79,F79)))),"",MAX(1,IF(ISNUMBER(G79),G79,F79)-E79))</f>
        <v/>
      </c>
      <c r="L79" s="17">
        <f>IF(K79="","",ROUND(K79*N(H79),2))</f>
        <v/>
      </c>
      <c r="M79" s="17">
        <f>IF(L79="","",ROUND(L79-N(J79),2))</f>
        <v/>
      </c>
      <c r="N79" s="6">
        <f>IF(B79&amp;""="","",IF(NOT(ISNUMBER(E79)),"بيانات ناقصة",IF(ISNUMBER(G79),"سُلّمت",IF(E79&gt;'الإعدادات'!$B$4,"قادم",IF(AND(ISNUMBER(F79),F79&lt;'الإعدادات'!$B$4),"متأخر التسليم","جارٍ")))))</f>
        <v/>
      </c>
      <c r="O79" s="16">
        <f>IF(N79="متأخر التسليم",'الإعدادات'!$B$4-F79,"")</f>
        <v/>
      </c>
      <c r="P79" s="16">
        <f>IF(ISNUMBER(O79),COUNTIFS($O$6:$O$1005,"&gt;"&amp;O79)+COUNTIFS($O$6:O79,O79),"")</f>
        <v/>
      </c>
      <c r="Q79" s="6">
        <f>IF(B79&amp;""="","",IFERROR(INDEX('السيارات'!$C$6:$C$205,MATCH(B79&amp;"",'السيارات'!$A$6:$A$205,0))&amp;"","كود غير موجود"))</f>
        <v/>
      </c>
    </row>
    <row r="80">
      <c r="A80" s="5" t="n"/>
      <c r="B80" s="5" t="n"/>
      <c r="C80" s="5" t="n"/>
      <c r="D80" s="18" t="n"/>
      <c r="E80" s="13" t="n"/>
      <c r="F80" s="13" t="n"/>
      <c r="G80" s="13" t="n"/>
      <c r="H80" s="19" t="n"/>
      <c r="I80" s="19" t="n"/>
      <c r="J80" s="19" t="n"/>
      <c r="K80" s="16">
        <f>IF(OR(B80&amp;""="",NOT(ISNUMBER(E80)),NOT(ISNUMBER(IF(ISNUMBER(G80),G80,F80)))),"",MAX(1,IF(ISNUMBER(G80),G80,F80)-E80))</f>
        <v/>
      </c>
      <c r="L80" s="17">
        <f>IF(K80="","",ROUND(K80*N(H80),2))</f>
        <v/>
      </c>
      <c r="M80" s="17">
        <f>IF(L80="","",ROUND(L80-N(J80),2))</f>
        <v/>
      </c>
      <c r="N80" s="6">
        <f>IF(B80&amp;""="","",IF(NOT(ISNUMBER(E80)),"بيانات ناقصة",IF(ISNUMBER(G80),"سُلّمت",IF(E80&gt;'الإعدادات'!$B$4,"قادم",IF(AND(ISNUMBER(F80),F80&lt;'الإعدادات'!$B$4),"متأخر التسليم","جارٍ")))))</f>
        <v/>
      </c>
      <c r="O80" s="16">
        <f>IF(N80="متأخر التسليم",'الإعدادات'!$B$4-F80,"")</f>
        <v/>
      </c>
      <c r="P80" s="16">
        <f>IF(ISNUMBER(O80),COUNTIFS($O$6:$O$1005,"&gt;"&amp;O80)+COUNTIFS($O$6:O80,O80),"")</f>
        <v/>
      </c>
      <c r="Q80" s="6">
        <f>IF(B80&amp;""="","",IFERROR(INDEX('السيارات'!$C$6:$C$205,MATCH(B80&amp;"",'السيارات'!$A$6:$A$205,0))&amp;"","كود غير موجود"))</f>
        <v/>
      </c>
    </row>
    <row r="81">
      <c r="A81" s="5" t="n"/>
      <c r="B81" s="5" t="n"/>
      <c r="C81" s="5" t="n"/>
      <c r="D81" s="18" t="n"/>
      <c r="E81" s="13" t="n"/>
      <c r="F81" s="13" t="n"/>
      <c r="G81" s="13" t="n"/>
      <c r="H81" s="19" t="n"/>
      <c r="I81" s="19" t="n"/>
      <c r="J81" s="19" t="n"/>
      <c r="K81" s="16">
        <f>IF(OR(B81&amp;""="",NOT(ISNUMBER(E81)),NOT(ISNUMBER(IF(ISNUMBER(G81),G81,F81)))),"",MAX(1,IF(ISNUMBER(G81),G81,F81)-E81))</f>
        <v/>
      </c>
      <c r="L81" s="17">
        <f>IF(K81="","",ROUND(K81*N(H81),2))</f>
        <v/>
      </c>
      <c r="M81" s="17">
        <f>IF(L81="","",ROUND(L81-N(J81),2))</f>
        <v/>
      </c>
      <c r="N81" s="6">
        <f>IF(B81&amp;""="","",IF(NOT(ISNUMBER(E81)),"بيانات ناقصة",IF(ISNUMBER(G81),"سُلّمت",IF(E81&gt;'الإعدادات'!$B$4,"قادم",IF(AND(ISNUMBER(F81),F81&lt;'الإعدادات'!$B$4),"متأخر التسليم","جارٍ")))))</f>
        <v/>
      </c>
      <c r="O81" s="16">
        <f>IF(N81="متأخر التسليم",'الإعدادات'!$B$4-F81,"")</f>
        <v/>
      </c>
      <c r="P81" s="16">
        <f>IF(ISNUMBER(O81),COUNTIFS($O$6:$O$1005,"&gt;"&amp;O81)+COUNTIFS($O$6:O81,O81),"")</f>
        <v/>
      </c>
      <c r="Q81" s="6">
        <f>IF(B81&amp;""="","",IFERROR(INDEX('السيارات'!$C$6:$C$205,MATCH(B81&amp;"",'السيارات'!$A$6:$A$205,0))&amp;"","كود غير موجود"))</f>
        <v/>
      </c>
    </row>
    <row r="82">
      <c r="A82" s="5" t="n"/>
      <c r="B82" s="5" t="n"/>
      <c r="C82" s="5" t="n"/>
      <c r="D82" s="18" t="n"/>
      <c r="E82" s="13" t="n"/>
      <c r="F82" s="13" t="n"/>
      <c r="G82" s="13" t="n"/>
      <c r="H82" s="19" t="n"/>
      <c r="I82" s="19" t="n"/>
      <c r="J82" s="19" t="n"/>
      <c r="K82" s="16">
        <f>IF(OR(B82&amp;""="",NOT(ISNUMBER(E82)),NOT(ISNUMBER(IF(ISNUMBER(G82),G82,F82)))),"",MAX(1,IF(ISNUMBER(G82),G82,F82)-E82))</f>
        <v/>
      </c>
      <c r="L82" s="17">
        <f>IF(K82="","",ROUND(K82*N(H82),2))</f>
        <v/>
      </c>
      <c r="M82" s="17">
        <f>IF(L82="","",ROUND(L82-N(J82),2))</f>
        <v/>
      </c>
      <c r="N82" s="6">
        <f>IF(B82&amp;""="","",IF(NOT(ISNUMBER(E82)),"بيانات ناقصة",IF(ISNUMBER(G82),"سُلّمت",IF(E82&gt;'الإعدادات'!$B$4,"قادم",IF(AND(ISNUMBER(F82),F82&lt;'الإعدادات'!$B$4),"متأخر التسليم","جارٍ")))))</f>
        <v/>
      </c>
      <c r="O82" s="16">
        <f>IF(N82="متأخر التسليم",'الإعدادات'!$B$4-F82,"")</f>
        <v/>
      </c>
      <c r="P82" s="16">
        <f>IF(ISNUMBER(O82),COUNTIFS($O$6:$O$1005,"&gt;"&amp;O82)+COUNTIFS($O$6:O82,O82),"")</f>
        <v/>
      </c>
      <c r="Q82" s="6">
        <f>IF(B82&amp;""="","",IFERROR(INDEX('السيارات'!$C$6:$C$205,MATCH(B82&amp;"",'السيارات'!$A$6:$A$205,0))&amp;"","كود غير موجود"))</f>
        <v/>
      </c>
    </row>
    <row r="83">
      <c r="A83" s="5" t="n"/>
      <c r="B83" s="5" t="n"/>
      <c r="C83" s="5" t="n"/>
      <c r="D83" s="18" t="n"/>
      <c r="E83" s="13" t="n"/>
      <c r="F83" s="13" t="n"/>
      <c r="G83" s="13" t="n"/>
      <c r="H83" s="19" t="n"/>
      <c r="I83" s="19" t="n"/>
      <c r="J83" s="19" t="n"/>
      <c r="K83" s="16">
        <f>IF(OR(B83&amp;""="",NOT(ISNUMBER(E83)),NOT(ISNUMBER(IF(ISNUMBER(G83),G83,F83)))),"",MAX(1,IF(ISNUMBER(G83),G83,F83)-E83))</f>
        <v/>
      </c>
      <c r="L83" s="17">
        <f>IF(K83="","",ROUND(K83*N(H83),2))</f>
        <v/>
      </c>
      <c r="M83" s="17">
        <f>IF(L83="","",ROUND(L83-N(J83),2))</f>
        <v/>
      </c>
      <c r="N83" s="6">
        <f>IF(B83&amp;""="","",IF(NOT(ISNUMBER(E83)),"بيانات ناقصة",IF(ISNUMBER(G83),"سُلّمت",IF(E83&gt;'الإعدادات'!$B$4,"قادم",IF(AND(ISNUMBER(F83),F83&lt;'الإعدادات'!$B$4),"متأخر التسليم","جارٍ")))))</f>
        <v/>
      </c>
      <c r="O83" s="16">
        <f>IF(N83="متأخر التسليم",'الإعدادات'!$B$4-F83,"")</f>
        <v/>
      </c>
      <c r="P83" s="16">
        <f>IF(ISNUMBER(O83),COUNTIFS($O$6:$O$1005,"&gt;"&amp;O83)+COUNTIFS($O$6:O83,O83),"")</f>
        <v/>
      </c>
      <c r="Q83" s="6">
        <f>IF(B83&amp;""="","",IFERROR(INDEX('السيارات'!$C$6:$C$205,MATCH(B83&amp;"",'السيارات'!$A$6:$A$205,0))&amp;"","كود غير موجود"))</f>
        <v/>
      </c>
    </row>
    <row r="84">
      <c r="A84" s="5" t="n"/>
      <c r="B84" s="5" t="n"/>
      <c r="C84" s="5" t="n"/>
      <c r="D84" s="18" t="n"/>
      <c r="E84" s="13" t="n"/>
      <c r="F84" s="13" t="n"/>
      <c r="G84" s="13" t="n"/>
      <c r="H84" s="19" t="n"/>
      <c r="I84" s="19" t="n"/>
      <c r="J84" s="19" t="n"/>
      <c r="K84" s="16">
        <f>IF(OR(B84&amp;""="",NOT(ISNUMBER(E84)),NOT(ISNUMBER(IF(ISNUMBER(G84),G84,F84)))),"",MAX(1,IF(ISNUMBER(G84),G84,F84)-E84))</f>
        <v/>
      </c>
      <c r="L84" s="17">
        <f>IF(K84="","",ROUND(K84*N(H84),2))</f>
        <v/>
      </c>
      <c r="M84" s="17">
        <f>IF(L84="","",ROUND(L84-N(J84),2))</f>
        <v/>
      </c>
      <c r="N84" s="6">
        <f>IF(B84&amp;""="","",IF(NOT(ISNUMBER(E84)),"بيانات ناقصة",IF(ISNUMBER(G84),"سُلّمت",IF(E84&gt;'الإعدادات'!$B$4,"قادم",IF(AND(ISNUMBER(F84),F84&lt;'الإعدادات'!$B$4),"متأخر التسليم","جارٍ")))))</f>
        <v/>
      </c>
      <c r="O84" s="16">
        <f>IF(N84="متأخر التسليم",'الإعدادات'!$B$4-F84,"")</f>
        <v/>
      </c>
      <c r="P84" s="16">
        <f>IF(ISNUMBER(O84),COUNTIFS($O$6:$O$1005,"&gt;"&amp;O84)+COUNTIFS($O$6:O84,O84),"")</f>
        <v/>
      </c>
      <c r="Q84" s="6">
        <f>IF(B84&amp;""="","",IFERROR(INDEX('السيارات'!$C$6:$C$205,MATCH(B84&amp;"",'السيارات'!$A$6:$A$205,0))&amp;"","كود غير موجود"))</f>
        <v/>
      </c>
    </row>
    <row r="85">
      <c r="A85" s="5" t="n"/>
      <c r="B85" s="5" t="n"/>
      <c r="C85" s="5" t="n"/>
      <c r="D85" s="18" t="n"/>
      <c r="E85" s="13" t="n"/>
      <c r="F85" s="13" t="n"/>
      <c r="G85" s="13" t="n"/>
      <c r="H85" s="19" t="n"/>
      <c r="I85" s="19" t="n"/>
      <c r="J85" s="19" t="n"/>
      <c r="K85" s="16">
        <f>IF(OR(B85&amp;""="",NOT(ISNUMBER(E85)),NOT(ISNUMBER(IF(ISNUMBER(G85),G85,F85)))),"",MAX(1,IF(ISNUMBER(G85),G85,F85)-E85))</f>
        <v/>
      </c>
      <c r="L85" s="17">
        <f>IF(K85="","",ROUND(K85*N(H85),2))</f>
        <v/>
      </c>
      <c r="M85" s="17">
        <f>IF(L85="","",ROUND(L85-N(J85),2))</f>
        <v/>
      </c>
      <c r="N85" s="6">
        <f>IF(B85&amp;""="","",IF(NOT(ISNUMBER(E85)),"بيانات ناقصة",IF(ISNUMBER(G85),"سُلّمت",IF(E85&gt;'الإعدادات'!$B$4,"قادم",IF(AND(ISNUMBER(F85),F85&lt;'الإعدادات'!$B$4),"متأخر التسليم","جارٍ")))))</f>
        <v/>
      </c>
      <c r="O85" s="16">
        <f>IF(N85="متأخر التسليم",'الإعدادات'!$B$4-F85,"")</f>
        <v/>
      </c>
      <c r="P85" s="16">
        <f>IF(ISNUMBER(O85),COUNTIFS($O$6:$O$1005,"&gt;"&amp;O85)+COUNTIFS($O$6:O85,O85),"")</f>
        <v/>
      </c>
      <c r="Q85" s="6">
        <f>IF(B85&amp;""="","",IFERROR(INDEX('السيارات'!$C$6:$C$205,MATCH(B85&amp;"",'السيارات'!$A$6:$A$205,0))&amp;"","كود غير موجود"))</f>
        <v/>
      </c>
    </row>
    <row r="86">
      <c r="A86" s="5" t="n"/>
      <c r="B86" s="5" t="n"/>
      <c r="C86" s="5" t="n"/>
      <c r="D86" s="18" t="n"/>
      <c r="E86" s="13" t="n"/>
      <c r="F86" s="13" t="n"/>
      <c r="G86" s="13" t="n"/>
      <c r="H86" s="19" t="n"/>
      <c r="I86" s="19" t="n"/>
      <c r="J86" s="19" t="n"/>
      <c r="K86" s="16">
        <f>IF(OR(B86&amp;""="",NOT(ISNUMBER(E86)),NOT(ISNUMBER(IF(ISNUMBER(G86),G86,F86)))),"",MAX(1,IF(ISNUMBER(G86),G86,F86)-E86))</f>
        <v/>
      </c>
      <c r="L86" s="17">
        <f>IF(K86="","",ROUND(K86*N(H86),2))</f>
        <v/>
      </c>
      <c r="M86" s="17">
        <f>IF(L86="","",ROUND(L86-N(J86),2))</f>
        <v/>
      </c>
      <c r="N86" s="6">
        <f>IF(B86&amp;""="","",IF(NOT(ISNUMBER(E86)),"بيانات ناقصة",IF(ISNUMBER(G86),"سُلّمت",IF(E86&gt;'الإعدادات'!$B$4,"قادم",IF(AND(ISNUMBER(F86),F86&lt;'الإعدادات'!$B$4),"متأخر التسليم","جارٍ")))))</f>
        <v/>
      </c>
      <c r="O86" s="16">
        <f>IF(N86="متأخر التسليم",'الإعدادات'!$B$4-F86,"")</f>
        <v/>
      </c>
      <c r="P86" s="16">
        <f>IF(ISNUMBER(O86),COUNTIFS($O$6:$O$1005,"&gt;"&amp;O86)+COUNTIFS($O$6:O86,O86),"")</f>
        <v/>
      </c>
      <c r="Q86" s="6">
        <f>IF(B86&amp;""="","",IFERROR(INDEX('السيارات'!$C$6:$C$205,MATCH(B86&amp;"",'السيارات'!$A$6:$A$205,0))&amp;"","كود غير موجود"))</f>
        <v/>
      </c>
    </row>
    <row r="87">
      <c r="A87" s="5" t="n"/>
      <c r="B87" s="5" t="n"/>
      <c r="C87" s="5" t="n"/>
      <c r="D87" s="18" t="n"/>
      <c r="E87" s="13" t="n"/>
      <c r="F87" s="13" t="n"/>
      <c r="G87" s="13" t="n"/>
      <c r="H87" s="19" t="n"/>
      <c r="I87" s="19" t="n"/>
      <c r="J87" s="19" t="n"/>
      <c r="K87" s="16">
        <f>IF(OR(B87&amp;""="",NOT(ISNUMBER(E87)),NOT(ISNUMBER(IF(ISNUMBER(G87),G87,F87)))),"",MAX(1,IF(ISNUMBER(G87),G87,F87)-E87))</f>
        <v/>
      </c>
      <c r="L87" s="17">
        <f>IF(K87="","",ROUND(K87*N(H87),2))</f>
        <v/>
      </c>
      <c r="M87" s="17">
        <f>IF(L87="","",ROUND(L87-N(J87),2))</f>
        <v/>
      </c>
      <c r="N87" s="6">
        <f>IF(B87&amp;""="","",IF(NOT(ISNUMBER(E87)),"بيانات ناقصة",IF(ISNUMBER(G87),"سُلّمت",IF(E87&gt;'الإعدادات'!$B$4,"قادم",IF(AND(ISNUMBER(F87),F87&lt;'الإعدادات'!$B$4),"متأخر التسليم","جارٍ")))))</f>
        <v/>
      </c>
      <c r="O87" s="16">
        <f>IF(N87="متأخر التسليم",'الإعدادات'!$B$4-F87,"")</f>
        <v/>
      </c>
      <c r="P87" s="16">
        <f>IF(ISNUMBER(O87),COUNTIFS($O$6:$O$1005,"&gt;"&amp;O87)+COUNTIFS($O$6:O87,O87),"")</f>
        <v/>
      </c>
      <c r="Q87" s="6">
        <f>IF(B87&amp;""="","",IFERROR(INDEX('السيارات'!$C$6:$C$205,MATCH(B87&amp;"",'السيارات'!$A$6:$A$205,0))&amp;"","كود غير موجود"))</f>
        <v/>
      </c>
    </row>
    <row r="88">
      <c r="A88" s="5" t="n"/>
      <c r="B88" s="5" t="n"/>
      <c r="C88" s="5" t="n"/>
      <c r="D88" s="18" t="n"/>
      <c r="E88" s="13" t="n"/>
      <c r="F88" s="13" t="n"/>
      <c r="G88" s="13" t="n"/>
      <c r="H88" s="19" t="n"/>
      <c r="I88" s="19" t="n"/>
      <c r="J88" s="19" t="n"/>
      <c r="K88" s="16">
        <f>IF(OR(B88&amp;""="",NOT(ISNUMBER(E88)),NOT(ISNUMBER(IF(ISNUMBER(G88),G88,F88)))),"",MAX(1,IF(ISNUMBER(G88),G88,F88)-E88))</f>
        <v/>
      </c>
      <c r="L88" s="17">
        <f>IF(K88="","",ROUND(K88*N(H88),2))</f>
        <v/>
      </c>
      <c r="M88" s="17">
        <f>IF(L88="","",ROUND(L88-N(J88),2))</f>
        <v/>
      </c>
      <c r="N88" s="6">
        <f>IF(B88&amp;""="","",IF(NOT(ISNUMBER(E88)),"بيانات ناقصة",IF(ISNUMBER(G88),"سُلّمت",IF(E88&gt;'الإعدادات'!$B$4,"قادم",IF(AND(ISNUMBER(F88),F88&lt;'الإعدادات'!$B$4),"متأخر التسليم","جارٍ")))))</f>
        <v/>
      </c>
      <c r="O88" s="16">
        <f>IF(N88="متأخر التسليم",'الإعدادات'!$B$4-F88,"")</f>
        <v/>
      </c>
      <c r="P88" s="16">
        <f>IF(ISNUMBER(O88),COUNTIFS($O$6:$O$1005,"&gt;"&amp;O88)+COUNTIFS($O$6:O88,O88),"")</f>
        <v/>
      </c>
      <c r="Q88" s="6">
        <f>IF(B88&amp;""="","",IFERROR(INDEX('السيارات'!$C$6:$C$205,MATCH(B88&amp;"",'السيارات'!$A$6:$A$205,0))&amp;"","كود غير موجود"))</f>
        <v/>
      </c>
    </row>
    <row r="89">
      <c r="A89" s="5" t="n"/>
      <c r="B89" s="5" t="n"/>
      <c r="C89" s="5" t="n"/>
      <c r="D89" s="18" t="n"/>
      <c r="E89" s="13" t="n"/>
      <c r="F89" s="13" t="n"/>
      <c r="G89" s="13" t="n"/>
      <c r="H89" s="19" t="n"/>
      <c r="I89" s="19" t="n"/>
      <c r="J89" s="19" t="n"/>
      <c r="K89" s="16">
        <f>IF(OR(B89&amp;""="",NOT(ISNUMBER(E89)),NOT(ISNUMBER(IF(ISNUMBER(G89),G89,F89)))),"",MAX(1,IF(ISNUMBER(G89),G89,F89)-E89))</f>
        <v/>
      </c>
      <c r="L89" s="17">
        <f>IF(K89="","",ROUND(K89*N(H89),2))</f>
        <v/>
      </c>
      <c r="M89" s="17">
        <f>IF(L89="","",ROUND(L89-N(J89),2))</f>
        <v/>
      </c>
      <c r="N89" s="6">
        <f>IF(B89&amp;""="","",IF(NOT(ISNUMBER(E89)),"بيانات ناقصة",IF(ISNUMBER(G89),"سُلّمت",IF(E89&gt;'الإعدادات'!$B$4,"قادم",IF(AND(ISNUMBER(F89),F89&lt;'الإعدادات'!$B$4),"متأخر التسليم","جارٍ")))))</f>
        <v/>
      </c>
      <c r="O89" s="16">
        <f>IF(N89="متأخر التسليم",'الإعدادات'!$B$4-F89,"")</f>
        <v/>
      </c>
      <c r="P89" s="16">
        <f>IF(ISNUMBER(O89),COUNTIFS($O$6:$O$1005,"&gt;"&amp;O89)+COUNTIFS($O$6:O89,O89),"")</f>
        <v/>
      </c>
      <c r="Q89" s="6">
        <f>IF(B89&amp;""="","",IFERROR(INDEX('السيارات'!$C$6:$C$205,MATCH(B89&amp;"",'السيارات'!$A$6:$A$205,0))&amp;"","كود غير موجود"))</f>
        <v/>
      </c>
    </row>
    <row r="90">
      <c r="A90" s="5" t="n"/>
      <c r="B90" s="5" t="n"/>
      <c r="C90" s="5" t="n"/>
      <c r="D90" s="18" t="n"/>
      <c r="E90" s="13" t="n"/>
      <c r="F90" s="13" t="n"/>
      <c r="G90" s="13" t="n"/>
      <c r="H90" s="19" t="n"/>
      <c r="I90" s="19" t="n"/>
      <c r="J90" s="19" t="n"/>
      <c r="K90" s="16">
        <f>IF(OR(B90&amp;""="",NOT(ISNUMBER(E90)),NOT(ISNUMBER(IF(ISNUMBER(G90),G90,F90)))),"",MAX(1,IF(ISNUMBER(G90),G90,F90)-E90))</f>
        <v/>
      </c>
      <c r="L90" s="17">
        <f>IF(K90="","",ROUND(K90*N(H90),2))</f>
        <v/>
      </c>
      <c r="M90" s="17">
        <f>IF(L90="","",ROUND(L90-N(J90),2))</f>
        <v/>
      </c>
      <c r="N90" s="6">
        <f>IF(B90&amp;""="","",IF(NOT(ISNUMBER(E90)),"بيانات ناقصة",IF(ISNUMBER(G90),"سُلّمت",IF(E90&gt;'الإعدادات'!$B$4,"قادم",IF(AND(ISNUMBER(F90),F90&lt;'الإعدادات'!$B$4),"متأخر التسليم","جارٍ")))))</f>
        <v/>
      </c>
      <c r="O90" s="16">
        <f>IF(N90="متأخر التسليم",'الإعدادات'!$B$4-F90,"")</f>
        <v/>
      </c>
      <c r="P90" s="16">
        <f>IF(ISNUMBER(O90),COUNTIFS($O$6:$O$1005,"&gt;"&amp;O90)+COUNTIFS($O$6:O90,O90),"")</f>
        <v/>
      </c>
      <c r="Q90" s="6">
        <f>IF(B90&amp;""="","",IFERROR(INDEX('السيارات'!$C$6:$C$205,MATCH(B90&amp;"",'السيارات'!$A$6:$A$205,0))&amp;"","كود غير موجود"))</f>
        <v/>
      </c>
    </row>
    <row r="91">
      <c r="A91" s="5" t="n"/>
      <c r="B91" s="5" t="n"/>
      <c r="C91" s="5" t="n"/>
      <c r="D91" s="18" t="n"/>
      <c r="E91" s="13" t="n"/>
      <c r="F91" s="13" t="n"/>
      <c r="G91" s="13" t="n"/>
      <c r="H91" s="19" t="n"/>
      <c r="I91" s="19" t="n"/>
      <c r="J91" s="19" t="n"/>
      <c r="K91" s="16">
        <f>IF(OR(B91&amp;""="",NOT(ISNUMBER(E91)),NOT(ISNUMBER(IF(ISNUMBER(G91),G91,F91)))),"",MAX(1,IF(ISNUMBER(G91),G91,F91)-E91))</f>
        <v/>
      </c>
      <c r="L91" s="17">
        <f>IF(K91="","",ROUND(K91*N(H91),2))</f>
        <v/>
      </c>
      <c r="M91" s="17">
        <f>IF(L91="","",ROUND(L91-N(J91),2))</f>
        <v/>
      </c>
      <c r="N91" s="6">
        <f>IF(B91&amp;""="","",IF(NOT(ISNUMBER(E91)),"بيانات ناقصة",IF(ISNUMBER(G91),"سُلّمت",IF(E91&gt;'الإعدادات'!$B$4,"قادم",IF(AND(ISNUMBER(F91),F91&lt;'الإعدادات'!$B$4),"متأخر التسليم","جارٍ")))))</f>
        <v/>
      </c>
      <c r="O91" s="16">
        <f>IF(N91="متأخر التسليم",'الإعدادات'!$B$4-F91,"")</f>
        <v/>
      </c>
      <c r="P91" s="16">
        <f>IF(ISNUMBER(O91),COUNTIFS($O$6:$O$1005,"&gt;"&amp;O91)+COUNTIFS($O$6:O91,O91),"")</f>
        <v/>
      </c>
      <c r="Q91" s="6">
        <f>IF(B91&amp;""="","",IFERROR(INDEX('السيارات'!$C$6:$C$205,MATCH(B91&amp;"",'السيارات'!$A$6:$A$205,0))&amp;"","كود غير موجود"))</f>
        <v/>
      </c>
    </row>
    <row r="92">
      <c r="A92" s="5" t="n"/>
      <c r="B92" s="5" t="n"/>
      <c r="C92" s="5" t="n"/>
      <c r="D92" s="18" t="n"/>
      <c r="E92" s="13" t="n"/>
      <c r="F92" s="13" t="n"/>
      <c r="G92" s="13" t="n"/>
      <c r="H92" s="19" t="n"/>
      <c r="I92" s="19" t="n"/>
      <c r="J92" s="19" t="n"/>
      <c r="K92" s="16">
        <f>IF(OR(B92&amp;""="",NOT(ISNUMBER(E92)),NOT(ISNUMBER(IF(ISNUMBER(G92),G92,F92)))),"",MAX(1,IF(ISNUMBER(G92),G92,F92)-E92))</f>
        <v/>
      </c>
      <c r="L92" s="17">
        <f>IF(K92="","",ROUND(K92*N(H92),2))</f>
        <v/>
      </c>
      <c r="M92" s="17">
        <f>IF(L92="","",ROUND(L92-N(J92),2))</f>
        <v/>
      </c>
      <c r="N92" s="6">
        <f>IF(B92&amp;""="","",IF(NOT(ISNUMBER(E92)),"بيانات ناقصة",IF(ISNUMBER(G92),"سُلّمت",IF(E92&gt;'الإعدادات'!$B$4,"قادم",IF(AND(ISNUMBER(F92),F92&lt;'الإعدادات'!$B$4),"متأخر التسليم","جارٍ")))))</f>
        <v/>
      </c>
      <c r="O92" s="16">
        <f>IF(N92="متأخر التسليم",'الإعدادات'!$B$4-F92,"")</f>
        <v/>
      </c>
      <c r="P92" s="16">
        <f>IF(ISNUMBER(O92),COUNTIFS($O$6:$O$1005,"&gt;"&amp;O92)+COUNTIFS($O$6:O92,O92),"")</f>
        <v/>
      </c>
      <c r="Q92" s="6">
        <f>IF(B92&amp;""="","",IFERROR(INDEX('السيارات'!$C$6:$C$205,MATCH(B92&amp;"",'السيارات'!$A$6:$A$205,0))&amp;"","كود غير موجود"))</f>
        <v/>
      </c>
    </row>
    <row r="93">
      <c r="A93" s="5" t="n"/>
      <c r="B93" s="5" t="n"/>
      <c r="C93" s="5" t="n"/>
      <c r="D93" s="18" t="n"/>
      <c r="E93" s="13" t="n"/>
      <c r="F93" s="13" t="n"/>
      <c r="G93" s="13" t="n"/>
      <c r="H93" s="19" t="n"/>
      <c r="I93" s="19" t="n"/>
      <c r="J93" s="19" t="n"/>
      <c r="K93" s="16">
        <f>IF(OR(B93&amp;""="",NOT(ISNUMBER(E93)),NOT(ISNUMBER(IF(ISNUMBER(G93),G93,F93)))),"",MAX(1,IF(ISNUMBER(G93),G93,F93)-E93))</f>
        <v/>
      </c>
      <c r="L93" s="17">
        <f>IF(K93="","",ROUND(K93*N(H93),2))</f>
        <v/>
      </c>
      <c r="M93" s="17">
        <f>IF(L93="","",ROUND(L93-N(J93),2))</f>
        <v/>
      </c>
      <c r="N93" s="6">
        <f>IF(B93&amp;""="","",IF(NOT(ISNUMBER(E93)),"بيانات ناقصة",IF(ISNUMBER(G93),"سُلّمت",IF(E93&gt;'الإعدادات'!$B$4,"قادم",IF(AND(ISNUMBER(F93),F93&lt;'الإعدادات'!$B$4),"متأخر التسليم","جارٍ")))))</f>
        <v/>
      </c>
      <c r="O93" s="16">
        <f>IF(N93="متأخر التسليم",'الإعدادات'!$B$4-F93,"")</f>
        <v/>
      </c>
      <c r="P93" s="16">
        <f>IF(ISNUMBER(O93),COUNTIFS($O$6:$O$1005,"&gt;"&amp;O93)+COUNTIFS($O$6:O93,O93),"")</f>
        <v/>
      </c>
      <c r="Q93" s="6">
        <f>IF(B93&amp;""="","",IFERROR(INDEX('السيارات'!$C$6:$C$205,MATCH(B93&amp;"",'السيارات'!$A$6:$A$205,0))&amp;"","كود غير موجود"))</f>
        <v/>
      </c>
    </row>
    <row r="94">
      <c r="A94" s="5" t="n"/>
      <c r="B94" s="5" t="n"/>
      <c r="C94" s="5" t="n"/>
      <c r="D94" s="18" t="n"/>
      <c r="E94" s="13" t="n"/>
      <c r="F94" s="13" t="n"/>
      <c r="G94" s="13" t="n"/>
      <c r="H94" s="19" t="n"/>
      <c r="I94" s="19" t="n"/>
      <c r="J94" s="19" t="n"/>
      <c r="K94" s="16">
        <f>IF(OR(B94&amp;""="",NOT(ISNUMBER(E94)),NOT(ISNUMBER(IF(ISNUMBER(G94),G94,F94)))),"",MAX(1,IF(ISNUMBER(G94),G94,F94)-E94))</f>
        <v/>
      </c>
      <c r="L94" s="17">
        <f>IF(K94="","",ROUND(K94*N(H94),2))</f>
        <v/>
      </c>
      <c r="M94" s="17">
        <f>IF(L94="","",ROUND(L94-N(J94),2))</f>
        <v/>
      </c>
      <c r="N94" s="6">
        <f>IF(B94&amp;""="","",IF(NOT(ISNUMBER(E94)),"بيانات ناقصة",IF(ISNUMBER(G94),"سُلّمت",IF(E94&gt;'الإعدادات'!$B$4,"قادم",IF(AND(ISNUMBER(F94),F94&lt;'الإعدادات'!$B$4),"متأخر التسليم","جارٍ")))))</f>
        <v/>
      </c>
      <c r="O94" s="16">
        <f>IF(N94="متأخر التسليم",'الإعدادات'!$B$4-F94,"")</f>
        <v/>
      </c>
      <c r="P94" s="16">
        <f>IF(ISNUMBER(O94),COUNTIFS($O$6:$O$1005,"&gt;"&amp;O94)+COUNTIFS($O$6:O94,O94),"")</f>
        <v/>
      </c>
      <c r="Q94" s="6">
        <f>IF(B94&amp;""="","",IFERROR(INDEX('السيارات'!$C$6:$C$205,MATCH(B94&amp;"",'السيارات'!$A$6:$A$205,0))&amp;"","كود غير موجود"))</f>
        <v/>
      </c>
    </row>
    <row r="95">
      <c r="A95" s="5" t="n"/>
      <c r="B95" s="5" t="n"/>
      <c r="C95" s="5" t="n"/>
      <c r="D95" s="18" t="n"/>
      <c r="E95" s="13" t="n"/>
      <c r="F95" s="13" t="n"/>
      <c r="G95" s="13" t="n"/>
      <c r="H95" s="19" t="n"/>
      <c r="I95" s="19" t="n"/>
      <c r="J95" s="19" t="n"/>
      <c r="K95" s="16">
        <f>IF(OR(B95&amp;""="",NOT(ISNUMBER(E95)),NOT(ISNUMBER(IF(ISNUMBER(G95),G95,F95)))),"",MAX(1,IF(ISNUMBER(G95),G95,F95)-E95))</f>
        <v/>
      </c>
      <c r="L95" s="17">
        <f>IF(K95="","",ROUND(K95*N(H95),2))</f>
        <v/>
      </c>
      <c r="M95" s="17">
        <f>IF(L95="","",ROUND(L95-N(J95),2))</f>
        <v/>
      </c>
      <c r="N95" s="6">
        <f>IF(B95&amp;""="","",IF(NOT(ISNUMBER(E95)),"بيانات ناقصة",IF(ISNUMBER(G95),"سُلّمت",IF(E95&gt;'الإعدادات'!$B$4,"قادم",IF(AND(ISNUMBER(F95),F95&lt;'الإعدادات'!$B$4),"متأخر التسليم","جارٍ")))))</f>
        <v/>
      </c>
      <c r="O95" s="16">
        <f>IF(N95="متأخر التسليم",'الإعدادات'!$B$4-F95,"")</f>
        <v/>
      </c>
      <c r="P95" s="16">
        <f>IF(ISNUMBER(O95),COUNTIFS($O$6:$O$1005,"&gt;"&amp;O95)+COUNTIFS($O$6:O95,O95),"")</f>
        <v/>
      </c>
      <c r="Q95" s="6">
        <f>IF(B95&amp;""="","",IFERROR(INDEX('السيارات'!$C$6:$C$205,MATCH(B95&amp;"",'السيارات'!$A$6:$A$205,0))&amp;"","كود غير موجود"))</f>
        <v/>
      </c>
    </row>
    <row r="96">
      <c r="A96" s="5" t="n"/>
      <c r="B96" s="5" t="n"/>
      <c r="C96" s="5" t="n"/>
      <c r="D96" s="18" t="n"/>
      <c r="E96" s="13" t="n"/>
      <c r="F96" s="13" t="n"/>
      <c r="G96" s="13" t="n"/>
      <c r="H96" s="19" t="n"/>
      <c r="I96" s="19" t="n"/>
      <c r="J96" s="19" t="n"/>
      <c r="K96" s="16">
        <f>IF(OR(B96&amp;""="",NOT(ISNUMBER(E96)),NOT(ISNUMBER(IF(ISNUMBER(G96),G96,F96)))),"",MAX(1,IF(ISNUMBER(G96),G96,F96)-E96))</f>
        <v/>
      </c>
      <c r="L96" s="17">
        <f>IF(K96="","",ROUND(K96*N(H96),2))</f>
        <v/>
      </c>
      <c r="M96" s="17">
        <f>IF(L96="","",ROUND(L96-N(J96),2))</f>
        <v/>
      </c>
      <c r="N96" s="6">
        <f>IF(B96&amp;""="","",IF(NOT(ISNUMBER(E96)),"بيانات ناقصة",IF(ISNUMBER(G96),"سُلّمت",IF(E96&gt;'الإعدادات'!$B$4,"قادم",IF(AND(ISNUMBER(F96),F96&lt;'الإعدادات'!$B$4),"متأخر التسليم","جارٍ")))))</f>
        <v/>
      </c>
      <c r="O96" s="16">
        <f>IF(N96="متأخر التسليم",'الإعدادات'!$B$4-F96,"")</f>
        <v/>
      </c>
      <c r="P96" s="16">
        <f>IF(ISNUMBER(O96),COUNTIFS($O$6:$O$1005,"&gt;"&amp;O96)+COUNTIFS($O$6:O96,O96),"")</f>
        <v/>
      </c>
      <c r="Q96" s="6">
        <f>IF(B96&amp;""="","",IFERROR(INDEX('السيارات'!$C$6:$C$205,MATCH(B96&amp;"",'السيارات'!$A$6:$A$205,0))&amp;"","كود غير موجود"))</f>
        <v/>
      </c>
    </row>
    <row r="97">
      <c r="A97" s="5" t="n"/>
      <c r="B97" s="5" t="n"/>
      <c r="C97" s="5" t="n"/>
      <c r="D97" s="18" t="n"/>
      <c r="E97" s="13" t="n"/>
      <c r="F97" s="13" t="n"/>
      <c r="G97" s="13" t="n"/>
      <c r="H97" s="19" t="n"/>
      <c r="I97" s="19" t="n"/>
      <c r="J97" s="19" t="n"/>
      <c r="K97" s="16">
        <f>IF(OR(B97&amp;""="",NOT(ISNUMBER(E97)),NOT(ISNUMBER(IF(ISNUMBER(G97),G97,F97)))),"",MAX(1,IF(ISNUMBER(G97),G97,F97)-E97))</f>
        <v/>
      </c>
      <c r="L97" s="17">
        <f>IF(K97="","",ROUND(K97*N(H97),2))</f>
        <v/>
      </c>
      <c r="M97" s="17">
        <f>IF(L97="","",ROUND(L97-N(J97),2))</f>
        <v/>
      </c>
      <c r="N97" s="6">
        <f>IF(B97&amp;""="","",IF(NOT(ISNUMBER(E97)),"بيانات ناقصة",IF(ISNUMBER(G97),"سُلّمت",IF(E97&gt;'الإعدادات'!$B$4,"قادم",IF(AND(ISNUMBER(F97),F97&lt;'الإعدادات'!$B$4),"متأخر التسليم","جارٍ")))))</f>
        <v/>
      </c>
      <c r="O97" s="16">
        <f>IF(N97="متأخر التسليم",'الإعدادات'!$B$4-F97,"")</f>
        <v/>
      </c>
      <c r="P97" s="16">
        <f>IF(ISNUMBER(O97),COUNTIFS($O$6:$O$1005,"&gt;"&amp;O97)+COUNTIFS($O$6:O97,O97),"")</f>
        <v/>
      </c>
      <c r="Q97" s="6">
        <f>IF(B97&amp;""="","",IFERROR(INDEX('السيارات'!$C$6:$C$205,MATCH(B97&amp;"",'السيارات'!$A$6:$A$205,0))&amp;"","كود غير موجود"))</f>
        <v/>
      </c>
    </row>
    <row r="98">
      <c r="A98" s="5" t="n"/>
      <c r="B98" s="5" t="n"/>
      <c r="C98" s="5" t="n"/>
      <c r="D98" s="18" t="n"/>
      <c r="E98" s="13" t="n"/>
      <c r="F98" s="13" t="n"/>
      <c r="G98" s="13" t="n"/>
      <c r="H98" s="19" t="n"/>
      <c r="I98" s="19" t="n"/>
      <c r="J98" s="19" t="n"/>
      <c r="K98" s="16">
        <f>IF(OR(B98&amp;""="",NOT(ISNUMBER(E98)),NOT(ISNUMBER(IF(ISNUMBER(G98),G98,F98)))),"",MAX(1,IF(ISNUMBER(G98),G98,F98)-E98))</f>
        <v/>
      </c>
      <c r="L98" s="17">
        <f>IF(K98="","",ROUND(K98*N(H98),2))</f>
        <v/>
      </c>
      <c r="M98" s="17">
        <f>IF(L98="","",ROUND(L98-N(J98),2))</f>
        <v/>
      </c>
      <c r="N98" s="6">
        <f>IF(B98&amp;""="","",IF(NOT(ISNUMBER(E98)),"بيانات ناقصة",IF(ISNUMBER(G98),"سُلّمت",IF(E98&gt;'الإعدادات'!$B$4,"قادم",IF(AND(ISNUMBER(F98),F98&lt;'الإعدادات'!$B$4),"متأخر التسليم","جارٍ")))))</f>
        <v/>
      </c>
      <c r="O98" s="16">
        <f>IF(N98="متأخر التسليم",'الإعدادات'!$B$4-F98,"")</f>
        <v/>
      </c>
      <c r="P98" s="16">
        <f>IF(ISNUMBER(O98),COUNTIFS($O$6:$O$1005,"&gt;"&amp;O98)+COUNTIFS($O$6:O98,O98),"")</f>
        <v/>
      </c>
      <c r="Q98" s="6">
        <f>IF(B98&amp;""="","",IFERROR(INDEX('السيارات'!$C$6:$C$205,MATCH(B98&amp;"",'السيارات'!$A$6:$A$205,0))&amp;"","كود غير موجود"))</f>
        <v/>
      </c>
    </row>
    <row r="99">
      <c r="A99" s="5" t="n"/>
      <c r="B99" s="5" t="n"/>
      <c r="C99" s="5" t="n"/>
      <c r="D99" s="18" t="n"/>
      <c r="E99" s="13" t="n"/>
      <c r="F99" s="13" t="n"/>
      <c r="G99" s="13" t="n"/>
      <c r="H99" s="19" t="n"/>
      <c r="I99" s="19" t="n"/>
      <c r="J99" s="19" t="n"/>
      <c r="K99" s="16">
        <f>IF(OR(B99&amp;""="",NOT(ISNUMBER(E99)),NOT(ISNUMBER(IF(ISNUMBER(G99),G99,F99)))),"",MAX(1,IF(ISNUMBER(G99),G99,F99)-E99))</f>
        <v/>
      </c>
      <c r="L99" s="17">
        <f>IF(K99="","",ROUND(K99*N(H99),2))</f>
        <v/>
      </c>
      <c r="M99" s="17">
        <f>IF(L99="","",ROUND(L99-N(J99),2))</f>
        <v/>
      </c>
      <c r="N99" s="6">
        <f>IF(B99&amp;""="","",IF(NOT(ISNUMBER(E99)),"بيانات ناقصة",IF(ISNUMBER(G99),"سُلّمت",IF(E99&gt;'الإعدادات'!$B$4,"قادم",IF(AND(ISNUMBER(F99),F99&lt;'الإعدادات'!$B$4),"متأخر التسليم","جارٍ")))))</f>
        <v/>
      </c>
      <c r="O99" s="16">
        <f>IF(N99="متأخر التسليم",'الإعدادات'!$B$4-F99,"")</f>
        <v/>
      </c>
      <c r="P99" s="16">
        <f>IF(ISNUMBER(O99),COUNTIFS($O$6:$O$1005,"&gt;"&amp;O99)+COUNTIFS($O$6:O99,O99),"")</f>
        <v/>
      </c>
      <c r="Q99" s="6">
        <f>IF(B99&amp;""="","",IFERROR(INDEX('السيارات'!$C$6:$C$205,MATCH(B99&amp;"",'السيارات'!$A$6:$A$205,0))&amp;"","كود غير موجود"))</f>
        <v/>
      </c>
    </row>
    <row r="100">
      <c r="A100" s="5" t="n"/>
      <c r="B100" s="5" t="n"/>
      <c r="C100" s="5" t="n"/>
      <c r="D100" s="18" t="n"/>
      <c r="E100" s="13" t="n"/>
      <c r="F100" s="13" t="n"/>
      <c r="G100" s="13" t="n"/>
      <c r="H100" s="19" t="n"/>
      <c r="I100" s="19" t="n"/>
      <c r="J100" s="19" t="n"/>
      <c r="K100" s="16">
        <f>IF(OR(B100&amp;""="",NOT(ISNUMBER(E100)),NOT(ISNUMBER(IF(ISNUMBER(G100),G100,F100)))),"",MAX(1,IF(ISNUMBER(G100),G100,F100)-E100))</f>
        <v/>
      </c>
      <c r="L100" s="17">
        <f>IF(K100="","",ROUND(K100*N(H100),2))</f>
        <v/>
      </c>
      <c r="M100" s="17">
        <f>IF(L100="","",ROUND(L100-N(J100),2))</f>
        <v/>
      </c>
      <c r="N100" s="6">
        <f>IF(B100&amp;""="","",IF(NOT(ISNUMBER(E100)),"بيانات ناقصة",IF(ISNUMBER(G100),"سُلّمت",IF(E100&gt;'الإعدادات'!$B$4,"قادم",IF(AND(ISNUMBER(F100),F100&lt;'الإعدادات'!$B$4),"متأخر التسليم","جارٍ")))))</f>
        <v/>
      </c>
      <c r="O100" s="16">
        <f>IF(N100="متأخر التسليم",'الإعدادات'!$B$4-F100,"")</f>
        <v/>
      </c>
      <c r="P100" s="16">
        <f>IF(ISNUMBER(O100),COUNTIFS($O$6:$O$1005,"&gt;"&amp;O100)+COUNTIFS($O$6:O100,O100),"")</f>
        <v/>
      </c>
      <c r="Q100" s="6">
        <f>IF(B100&amp;""="","",IFERROR(INDEX('السيارات'!$C$6:$C$205,MATCH(B100&amp;"",'السيارات'!$A$6:$A$205,0))&amp;"","كود غير موجود"))</f>
        <v/>
      </c>
    </row>
    <row r="101">
      <c r="A101" s="5" t="n"/>
      <c r="B101" s="5" t="n"/>
      <c r="C101" s="5" t="n"/>
      <c r="D101" s="18" t="n"/>
      <c r="E101" s="13" t="n"/>
      <c r="F101" s="13" t="n"/>
      <c r="G101" s="13" t="n"/>
      <c r="H101" s="19" t="n"/>
      <c r="I101" s="19" t="n"/>
      <c r="J101" s="19" t="n"/>
      <c r="K101" s="16">
        <f>IF(OR(B101&amp;""="",NOT(ISNUMBER(E101)),NOT(ISNUMBER(IF(ISNUMBER(G101),G101,F101)))),"",MAX(1,IF(ISNUMBER(G101),G101,F101)-E101))</f>
        <v/>
      </c>
      <c r="L101" s="17">
        <f>IF(K101="","",ROUND(K101*N(H101),2))</f>
        <v/>
      </c>
      <c r="M101" s="17">
        <f>IF(L101="","",ROUND(L101-N(J101),2))</f>
        <v/>
      </c>
      <c r="N101" s="6">
        <f>IF(B101&amp;""="","",IF(NOT(ISNUMBER(E101)),"بيانات ناقصة",IF(ISNUMBER(G101),"سُلّمت",IF(E101&gt;'الإعدادات'!$B$4,"قادم",IF(AND(ISNUMBER(F101),F101&lt;'الإعدادات'!$B$4),"متأخر التسليم","جارٍ")))))</f>
        <v/>
      </c>
      <c r="O101" s="16">
        <f>IF(N101="متأخر التسليم",'الإعدادات'!$B$4-F101,"")</f>
        <v/>
      </c>
      <c r="P101" s="16">
        <f>IF(ISNUMBER(O101),COUNTIFS($O$6:$O$1005,"&gt;"&amp;O101)+COUNTIFS($O$6:O101,O101),"")</f>
        <v/>
      </c>
      <c r="Q101" s="6">
        <f>IF(B101&amp;""="","",IFERROR(INDEX('السيارات'!$C$6:$C$205,MATCH(B101&amp;"",'السيارات'!$A$6:$A$205,0))&amp;"","كود غير موجود"))</f>
        <v/>
      </c>
    </row>
    <row r="102">
      <c r="A102" s="5" t="n"/>
      <c r="B102" s="5" t="n"/>
      <c r="C102" s="5" t="n"/>
      <c r="D102" s="18" t="n"/>
      <c r="E102" s="13" t="n"/>
      <c r="F102" s="13" t="n"/>
      <c r="G102" s="13" t="n"/>
      <c r="H102" s="19" t="n"/>
      <c r="I102" s="19" t="n"/>
      <c r="J102" s="19" t="n"/>
      <c r="K102" s="16">
        <f>IF(OR(B102&amp;""="",NOT(ISNUMBER(E102)),NOT(ISNUMBER(IF(ISNUMBER(G102),G102,F102)))),"",MAX(1,IF(ISNUMBER(G102),G102,F102)-E102))</f>
        <v/>
      </c>
      <c r="L102" s="17">
        <f>IF(K102="","",ROUND(K102*N(H102),2))</f>
        <v/>
      </c>
      <c r="M102" s="17">
        <f>IF(L102="","",ROUND(L102-N(J102),2))</f>
        <v/>
      </c>
      <c r="N102" s="6">
        <f>IF(B102&amp;""="","",IF(NOT(ISNUMBER(E102)),"بيانات ناقصة",IF(ISNUMBER(G102),"سُلّمت",IF(E102&gt;'الإعدادات'!$B$4,"قادم",IF(AND(ISNUMBER(F102),F102&lt;'الإعدادات'!$B$4),"متأخر التسليم","جارٍ")))))</f>
        <v/>
      </c>
      <c r="O102" s="16">
        <f>IF(N102="متأخر التسليم",'الإعدادات'!$B$4-F102,"")</f>
        <v/>
      </c>
      <c r="P102" s="16">
        <f>IF(ISNUMBER(O102),COUNTIFS($O$6:$O$1005,"&gt;"&amp;O102)+COUNTIFS($O$6:O102,O102),"")</f>
        <v/>
      </c>
      <c r="Q102" s="6">
        <f>IF(B102&amp;""="","",IFERROR(INDEX('السيارات'!$C$6:$C$205,MATCH(B102&amp;"",'السيارات'!$A$6:$A$205,0))&amp;"","كود غير موجود"))</f>
        <v/>
      </c>
    </row>
    <row r="103">
      <c r="A103" s="5" t="n"/>
      <c r="B103" s="5" t="n"/>
      <c r="C103" s="5" t="n"/>
      <c r="D103" s="18" t="n"/>
      <c r="E103" s="13" t="n"/>
      <c r="F103" s="13" t="n"/>
      <c r="G103" s="13" t="n"/>
      <c r="H103" s="19" t="n"/>
      <c r="I103" s="19" t="n"/>
      <c r="J103" s="19" t="n"/>
      <c r="K103" s="16">
        <f>IF(OR(B103&amp;""="",NOT(ISNUMBER(E103)),NOT(ISNUMBER(IF(ISNUMBER(G103),G103,F103)))),"",MAX(1,IF(ISNUMBER(G103),G103,F103)-E103))</f>
        <v/>
      </c>
      <c r="L103" s="17">
        <f>IF(K103="","",ROUND(K103*N(H103),2))</f>
        <v/>
      </c>
      <c r="M103" s="17">
        <f>IF(L103="","",ROUND(L103-N(J103),2))</f>
        <v/>
      </c>
      <c r="N103" s="6">
        <f>IF(B103&amp;""="","",IF(NOT(ISNUMBER(E103)),"بيانات ناقصة",IF(ISNUMBER(G103),"سُلّمت",IF(E103&gt;'الإعدادات'!$B$4,"قادم",IF(AND(ISNUMBER(F103),F103&lt;'الإعدادات'!$B$4),"متأخر التسليم","جارٍ")))))</f>
        <v/>
      </c>
      <c r="O103" s="16">
        <f>IF(N103="متأخر التسليم",'الإعدادات'!$B$4-F103,"")</f>
        <v/>
      </c>
      <c r="P103" s="16">
        <f>IF(ISNUMBER(O103),COUNTIFS($O$6:$O$1005,"&gt;"&amp;O103)+COUNTIFS($O$6:O103,O103),"")</f>
        <v/>
      </c>
      <c r="Q103" s="6">
        <f>IF(B103&amp;""="","",IFERROR(INDEX('السيارات'!$C$6:$C$205,MATCH(B103&amp;"",'السيارات'!$A$6:$A$205,0))&amp;"","كود غير موجود"))</f>
        <v/>
      </c>
    </row>
    <row r="104">
      <c r="A104" s="5" t="n"/>
      <c r="B104" s="5" t="n"/>
      <c r="C104" s="5" t="n"/>
      <c r="D104" s="18" t="n"/>
      <c r="E104" s="13" t="n"/>
      <c r="F104" s="13" t="n"/>
      <c r="G104" s="13" t="n"/>
      <c r="H104" s="19" t="n"/>
      <c r="I104" s="19" t="n"/>
      <c r="J104" s="19" t="n"/>
      <c r="K104" s="16">
        <f>IF(OR(B104&amp;""="",NOT(ISNUMBER(E104)),NOT(ISNUMBER(IF(ISNUMBER(G104),G104,F104)))),"",MAX(1,IF(ISNUMBER(G104),G104,F104)-E104))</f>
        <v/>
      </c>
      <c r="L104" s="17">
        <f>IF(K104="","",ROUND(K104*N(H104),2))</f>
        <v/>
      </c>
      <c r="M104" s="17">
        <f>IF(L104="","",ROUND(L104-N(J104),2))</f>
        <v/>
      </c>
      <c r="N104" s="6">
        <f>IF(B104&amp;""="","",IF(NOT(ISNUMBER(E104)),"بيانات ناقصة",IF(ISNUMBER(G104),"سُلّمت",IF(E104&gt;'الإعدادات'!$B$4,"قادم",IF(AND(ISNUMBER(F104),F104&lt;'الإعدادات'!$B$4),"متأخر التسليم","جارٍ")))))</f>
        <v/>
      </c>
      <c r="O104" s="16">
        <f>IF(N104="متأخر التسليم",'الإعدادات'!$B$4-F104,"")</f>
        <v/>
      </c>
      <c r="P104" s="16">
        <f>IF(ISNUMBER(O104),COUNTIFS($O$6:$O$1005,"&gt;"&amp;O104)+COUNTIFS($O$6:O104,O104),"")</f>
        <v/>
      </c>
      <c r="Q104" s="6">
        <f>IF(B104&amp;""="","",IFERROR(INDEX('السيارات'!$C$6:$C$205,MATCH(B104&amp;"",'السيارات'!$A$6:$A$205,0))&amp;"","كود غير موجود"))</f>
        <v/>
      </c>
    </row>
    <row r="105">
      <c r="A105" s="5" t="n"/>
      <c r="B105" s="5" t="n"/>
      <c r="C105" s="5" t="n"/>
      <c r="D105" s="18" t="n"/>
      <c r="E105" s="13" t="n"/>
      <c r="F105" s="13" t="n"/>
      <c r="G105" s="13" t="n"/>
      <c r="H105" s="19" t="n"/>
      <c r="I105" s="19" t="n"/>
      <c r="J105" s="19" t="n"/>
      <c r="K105" s="16">
        <f>IF(OR(B105&amp;""="",NOT(ISNUMBER(E105)),NOT(ISNUMBER(IF(ISNUMBER(G105),G105,F105)))),"",MAX(1,IF(ISNUMBER(G105),G105,F105)-E105))</f>
        <v/>
      </c>
      <c r="L105" s="17">
        <f>IF(K105="","",ROUND(K105*N(H105),2))</f>
        <v/>
      </c>
      <c r="M105" s="17">
        <f>IF(L105="","",ROUND(L105-N(J105),2))</f>
        <v/>
      </c>
      <c r="N105" s="6">
        <f>IF(B105&amp;""="","",IF(NOT(ISNUMBER(E105)),"بيانات ناقصة",IF(ISNUMBER(G105),"سُلّمت",IF(E105&gt;'الإعدادات'!$B$4,"قادم",IF(AND(ISNUMBER(F105),F105&lt;'الإعدادات'!$B$4),"متأخر التسليم","جارٍ")))))</f>
        <v/>
      </c>
      <c r="O105" s="16">
        <f>IF(N105="متأخر التسليم",'الإعدادات'!$B$4-F105,"")</f>
        <v/>
      </c>
      <c r="P105" s="16">
        <f>IF(ISNUMBER(O105),COUNTIFS($O$6:$O$1005,"&gt;"&amp;O105)+COUNTIFS($O$6:O105,O105),"")</f>
        <v/>
      </c>
      <c r="Q105" s="6">
        <f>IF(B105&amp;""="","",IFERROR(INDEX('السيارات'!$C$6:$C$205,MATCH(B105&amp;"",'السيارات'!$A$6:$A$205,0))&amp;"","كود غير موجود"))</f>
        <v/>
      </c>
    </row>
    <row r="106">
      <c r="A106" s="5" t="n"/>
      <c r="B106" s="5" t="n"/>
      <c r="C106" s="5" t="n"/>
      <c r="D106" s="18" t="n"/>
      <c r="E106" s="13" t="n"/>
      <c r="F106" s="13" t="n"/>
      <c r="G106" s="13" t="n"/>
      <c r="H106" s="19" t="n"/>
      <c r="I106" s="19" t="n"/>
      <c r="J106" s="19" t="n"/>
      <c r="K106" s="16">
        <f>IF(OR(B106&amp;""="",NOT(ISNUMBER(E106)),NOT(ISNUMBER(IF(ISNUMBER(G106),G106,F106)))),"",MAX(1,IF(ISNUMBER(G106),G106,F106)-E106))</f>
        <v/>
      </c>
      <c r="L106" s="17">
        <f>IF(K106="","",ROUND(K106*N(H106),2))</f>
        <v/>
      </c>
      <c r="M106" s="17">
        <f>IF(L106="","",ROUND(L106-N(J106),2))</f>
        <v/>
      </c>
      <c r="N106" s="6">
        <f>IF(B106&amp;""="","",IF(NOT(ISNUMBER(E106)),"بيانات ناقصة",IF(ISNUMBER(G106),"سُلّمت",IF(E106&gt;'الإعدادات'!$B$4,"قادم",IF(AND(ISNUMBER(F106),F106&lt;'الإعدادات'!$B$4),"متأخر التسليم","جارٍ")))))</f>
        <v/>
      </c>
      <c r="O106" s="16">
        <f>IF(N106="متأخر التسليم",'الإعدادات'!$B$4-F106,"")</f>
        <v/>
      </c>
      <c r="P106" s="16">
        <f>IF(ISNUMBER(O106),COUNTIFS($O$6:$O$1005,"&gt;"&amp;O106)+COUNTIFS($O$6:O106,O106),"")</f>
        <v/>
      </c>
      <c r="Q106" s="6">
        <f>IF(B106&amp;""="","",IFERROR(INDEX('السيارات'!$C$6:$C$205,MATCH(B106&amp;"",'السيارات'!$A$6:$A$205,0))&amp;"","كود غير موجود"))</f>
        <v/>
      </c>
    </row>
    <row r="107">
      <c r="A107" s="5" t="n"/>
      <c r="B107" s="5" t="n"/>
      <c r="C107" s="5" t="n"/>
      <c r="D107" s="18" t="n"/>
      <c r="E107" s="13" t="n"/>
      <c r="F107" s="13" t="n"/>
      <c r="G107" s="13" t="n"/>
      <c r="H107" s="19" t="n"/>
      <c r="I107" s="19" t="n"/>
      <c r="J107" s="19" t="n"/>
      <c r="K107" s="16">
        <f>IF(OR(B107&amp;""="",NOT(ISNUMBER(E107)),NOT(ISNUMBER(IF(ISNUMBER(G107),G107,F107)))),"",MAX(1,IF(ISNUMBER(G107),G107,F107)-E107))</f>
        <v/>
      </c>
      <c r="L107" s="17">
        <f>IF(K107="","",ROUND(K107*N(H107),2))</f>
        <v/>
      </c>
      <c r="M107" s="17">
        <f>IF(L107="","",ROUND(L107-N(J107),2))</f>
        <v/>
      </c>
      <c r="N107" s="6">
        <f>IF(B107&amp;""="","",IF(NOT(ISNUMBER(E107)),"بيانات ناقصة",IF(ISNUMBER(G107),"سُلّمت",IF(E107&gt;'الإعدادات'!$B$4,"قادم",IF(AND(ISNUMBER(F107),F107&lt;'الإعدادات'!$B$4),"متأخر التسليم","جارٍ")))))</f>
        <v/>
      </c>
      <c r="O107" s="16">
        <f>IF(N107="متأخر التسليم",'الإعدادات'!$B$4-F107,"")</f>
        <v/>
      </c>
      <c r="P107" s="16">
        <f>IF(ISNUMBER(O107),COUNTIFS($O$6:$O$1005,"&gt;"&amp;O107)+COUNTIFS($O$6:O107,O107),"")</f>
        <v/>
      </c>
      <c r="Q107" s="6">
        <f>IF(B107&amp;""="","",IFERROR(INDEX('السيارات'!$C$6:$C$205,MATCH(B107&amp;"",'السيارات'!$A$6:$A$205,0))&amp;"","كود غير موجود"))</f>
        <v/>
      </c>
    </row>
    <row r="108">
      <c r="A108" s="5" t="n"/>
      <c r="B108" s="5" t="n"/>
      <c r="C108" s="5" t="n"/>
      <c r="D108" s="18" t="n"/>
      <c r="E108" s="13" t="n"/>
      <c r="F108" s="13" t="n"/>
      <c r="G108" s="13" t="n"/>
      <c r="H108" s="19" t="n"/>
      <c r="I108" s="19" t="n"/>
      <c r="J108" s="19" t="n"/>
      <c r="K108" s="16">
        <f>IF(OR(B108&amp;""="",NOT(ISNUMBER(E108)),NOT(ISNUMBER(IF(ISNUMBER(G108),G108,F108)))),"",MAX(1,IF(ISNUMBER(G108),G108,F108)-E108))</f>
        <v/>
      </c>
      <c r="L108" s="17">
        <f>IF(K108="","",ROUND(K108*N(H108),2))</f>
        <v/>
      </c>
      <c r="M108" s="17">
        <f>IF(L108="","",ROUND(L108-N(J108),2))</f>
        <v/>
      </c>
      <c r="N108" s="6">
        <f>IF(B108&amp;""="","",IF(NOT(ISNUMBER(E108)),"بيانات ناقصة",IF(ISNUMBER(G108),"سُلّمت",IF(E108&gt;'الإعدادات'!$B$4,"قادم",IF(AND(ISNUMBER(F108),F108&lt;'الإعدادات'!$B$4),"متأخر التسليم","جارٍ")))))</f>
        <v/>
      </c>
      <c r="O108" s="16">
        <f>IF(N108="متأخر التسليم",'الإعدادات'!$B$4-F108,"")</f>
        <v/>
      </c>
      <c r="P108" s="16">
        <f>IF(ISNUMBER(O108),COUNTIFS($O$6:$O$1005,"&gt;"&amp;O108)+COUNTIFS($O$6:O108,O108),"")</f>
        <v/>
      </c>
      <c r="Q108" s="6">
        <f>IF(B108&amp;""="","",IFERROR(INDEX('السيارات'!$C$6:$C$205,MATCH(B108&amp;"",'السيارات'!$A$6:$A$205,0))&amp;"","كود غير موجود"))</f>
        <v/>
      </c>
    </row>
    <row r="109">
      <c r="A109" s="5" t="n"/>
      <c r="B109" s="5" t="n"/>
      <c r="C109" s="5" t="n"/>
      <c r="D109" s="18" t="n"/>
      <c r="E109" s="13" t="n"/>
      <c r="F109" s="13" t="n"/>
      <c r="G109" s="13" t="n"/>
      <c r="H109" s="19" t="n"/>
      <c r="I109" s="19" t="n"/>
      <c r="J109" s="19" t="n"/>
      <c r="K109" s="16">
        <f>IF(OR(B109&amp;""="",NOT(ISNUMBER(E109)),NOT(ISNUMBER(IF(ISNUMBER(G109),G109,F109)))),"",MAX(1,IF(ISNUMBER(G109),G109,F109)-E109))</f>
        <v/>
      </c>
      <c r="L109" s="17">
        <f>IF(K109="","",ROUND(K109*N(H109),2))</f>
        <v/>
      </c>
      <c r="M109" s="17">
        <f>IF(L109="","",ROUND(L109-N(J109),2))</f>
        <v/>
      </c>
      <c r="N109" s="6">
        <f>IF(B109&amp;""="","",IF(NOT(ISNUMBER(E109)),"بيانات ناقصة",IF(ISNUMBER(G109),"سُلّمت",IF(E109&gt;'الإعدادات'!$B$4,"قادم",IF(AND(ISNUMBER(F109),F109&lt;'الإعدادات'!$B$4),"متأخر التسليم","جارٍ")))))</f>
        <v/>
      </c>
      <c r="O109" s="16">
        <f>IF(N109="متأخر التسليم",'الإعدادات'!$B$4-F109,"")</f>
        <v/>
      </c>
      <c r="P109" s="16">
        <f>IF(ISNUMBER(O109),COUNTIFS($O$6:$O$1005,"&gt;"&amp;O109)+COUNTIFS($O$6:O109,O109),"")</f>
        <v/>
      </c>
      <c r="Q109" s="6">
        <f>IF(B109&amp;""="","",IFERROR(INDEX('السيارات'!$C$6:$C$205,MATCH(B109&amp;"",'السيارات'!$A$6:$A$205,0))&amp;"","كود غير موجود"))</f>
        <v/>
      </c>
    </row>
    <row r="110">
      <c r="A110" s="5" t="n"/>
      <c r="B110" s="5" t="n"/>
      <c r="C110" s="5" t="n"/>
      <c r="D110" s="18" t="n"/>
      <c r="E110" s="13" t="n"/>
      <c r="F110" s="13" t="n"/>
      <c r="G110" s="13" t="n"/>
      <c r="H110" s="19" t="n"/>
      <c r="I110" s="19" t="n"/>
      <c r="J110" s="19" t="n"/>
      <c r="K110" s="16">
        <f>IF(OR(B110&amp;""="",NOT(ISNUMBER(E110)),NOT(ISNUMBER(IF(ISNUMBER(G110),G110,F110)))),"",MAX(1,IF(ISNUMBER(G110),G110,F110)-E110))</f>
        <v/>
      </c>
      <c r="L110" s="17">
        <f>IF(K110="","",ROUND(K110*N(H110),2))</f>
        <v/>
      </c>
      <c r="M110" s="17">
        <f>IF(L110="","",ROUND(L110-N(J110),2))</f>
        <v/>
      </c>
      <c r="N110" s="6">
        <f>IF(B110&amp;""="","",IF(NOT(ISNUMBER(E110)),"بيانات ناقصة",IF(ISNUMBER(G110),"سُلّمت",IF(E110&gt;'الإعدادات'!$B$4,"قادم",IF(AND(ISNUMBER(F110),F110&lt;'الإعدادات'!$B$4),"متأخر التسليم","جارٍ")))))</f>
        <v/>
      </c>
      <c r="O110" s="16">
        <f>IF(N110="متأخر التسليم",'الإعدادات'!$B$4-F110,"")</f>
        <v/>
      </c>
      <c r="P110" s="16">
        <f>IF(ISNUMBER(O110),COUNTIFS($O$6:$O$1005,"&gt;"&amp;O110)+COUNTIFS($O$6:O110,O110),"")</f>
        <v/>
      </c>
      <c r="Q110" s="6">
        <f>IF(B110&amp;""="","",IFERROR(INDEX('السيارات'!$C$6:$C$205,MATCH(B110&amp;"",'السيارات'!$A$6:$A$205,0))&amp;"","كود غير موجود"))</f>
        <v/>
      </c>
    </row>
    <row r="111">
      <c r="A111" s="5" t="n"/>
      <c r="B111" s="5" t="n"/>
      <c r="C111" s="5" t="n"/>
      <c r="D111" s="18" t="n"/>
      <c r="E111" s="13" t="n"/>
      <c r="F111" s="13" t="n"/>
      <c r="G111" s="13" t="n"/>
      <c r="H111" s="19" t="n"/>
      <c r="I111" s="19" t="n"/>
      <c r="J111" s="19" t="n"/>
      <c r="K111" s="16">
        <f>IF(OR(B111&amp;""="",NOT(ISNUMBER(E111)),NOT(ISNUMBER(IF(ISNUMBER(G111),G111,F111)))),"",MAX(1,IF(ISNUMBER(G111),G111,F111)-E111))</f>
        <v/>
      </c>
      <c r="L111" s="17">
        <f>IF(K111="","",ROUND(K111*N(H111),2))</f>
        <v/>
      </c>
      <c r="M111" s="17">
        <f>IF(L111="","",ROUND(L111-N(J111),2))</f>
        <v/>
      </c>
      <c r="N111" s="6">
        <f>IF(B111&amp;""="","",IF(NOT(ISNUMBER(E111)),"بيانات ناقصة",IF(ISNUMBER(G111),"سُلّمت",IF(E111&gt;'الإعدادات'!$B$4,"قادم",IF(AND(ISNUMBER(F111),F111&lt;'الإعدادات'!$B$4),"متأخر التسليم","جارٍ")))))</f>
        <v/>
      </c>
      <c r="O111" s="16">
        <f>IF(N111="متأخر التسليم",'الإعدادات'!$B$4-F111,"")</f>
        <v/>
      </c>
      <c r="P111" s="16">
        <f>IF(ISNUMBER(O111),COUNTIFS($O$6:$O$1005,"&gt;"&amp;O111)+COUNTIFS($O$6:O111,O111),"")</f>
        <v/>
      </c>
      <c r="Q111" s="6">
        <f>IF(B111&amp;""="","",IFERROR(INDEX('السيارات'!$C$6:$C$205,MATCH(B111&amp;"",'السيارات'!$A$6:$A$205,0))&amp;"","كود غير موجود"))</f>
        <v/>
      </c>
    </row>
    <row r="112">
      <c r="A112" s="5" t="n"/>
      <c r="B112" s="5" t="n"/>
      <c r="C112" s="5" t="n"/>
      <c r="D112" s="18" t="n"/>
      <c r="E112" s="13" t="n"/>
      <c r="F112" s="13" t="n"/>
      <c r="G112" s="13" t="n"/>
      <c r="H112" s="19" t="n"/>
      <c r="I112" s="19" t="n"/>
      <c r="J112" s="19" t="n"/>
      <c r="K112" s="16">
        <f>IF(OR(B112&amp;""="",NOT(ISNUMBER(E112)),NOT(ISNUMBER(IF(ISNUMBER(G112),G112,F112)))),"",MAX(1,IF(ISNUMBER(G112),G112,F112)-E112))</f>
        <v/>
      </c>
      <c r="L112" s="17">
        <f>IF(K112="","",ROUND(K112*N(H112),2))</f>
        <v/>
      </c>
      <c r="M112" s="17">
        <f>IF(L112="","",ROUND(L112-N(J112),2))</f>
        <v/>
      </c>
      <c r="N112" s="6">
        <f>IF(B112&amp;""="","",IF(NOT(ISNUMBER(E112)),"بيانات ناقصة",IF(ISNUMBER(G112),"سُلّمت",IF(E112&gt;'الإعدادات'!$B$4,"قادم",IF(AND(ISNUMBER(F112),F112&lt;'الإعدادات'!$B$4),"متأخر التسليم","جارٍ")))))</f>
        <v/>
      </c>
      <c r="O112" s="16">
        <f>IF(N112="متأخر التسليم",'الإعدادات'!$B$4-F112,"")</f>
        <v/>
      </c>
      <c r="P112" s="16">
        <f>IF(ISNUMBER(O112),COUNTIFS($O$6:$O$1005,"&gt;"&amp;O112)+COUNTIFS($O$6:O112,O112),"")</f>
        <v/>
      </c>
      <c r="Q112" s="6">
        <f>IF(B112&amp;""="","",IFERROR(INDEX('السيارات'!$C$6:$C$205,MATCH(B112&amp;"",'السيارات'!$A$6:$A$205,0))&amp;"","كود غير موجود"))</f>
        <v/>
      </c>
    </row>
    <row r="113">
      <c r="A113" s="5" t="n"/>
      <c r="B113" s="5" t="n"/>
      <c r="C113" s="5" t="n"/>
      <c r="D113" s="18" t="n"/>
      <c r="E113" s="13" t="n"/>
      <c r="F113" s="13" t="n"/>
      <c r="G113" s="13" t="n"/>
      <c r="H113" s="19" t="n"/>
      <c r="I113" s="19" t="n"/>
      <c r="J113" s="19" t="n"/>
      <c r="K113" s="16">
        <f>IF(OR(B113&amp;""="",NOT(ISNUMBER(E113)),NOT(ISNUMBER(IF(ISNUMBER(G113),G113,F113)))),"",MAX(1,IF(ISNUMBER(G113),G113,F113)-E113))</f>
        <v/>
      </c>
      <c r="L113" s="17">
        <f>IF(K113="","",ROUND(K113*N(H113),2))</f>
        <v/>
      </c>
      <c r="M113" s="17">
        <f>IF(L113="","",ROUND(L113-N(J113),2))</f>
        <v/>
      </c>
      <c r="N113" s="6">
        <f>IF(B113&amp;""="","",IF(NOT(ISNUMBER(E113)),"بيانات ناقصة",IF(ISNUMBER(G113),"سُلّمت",IF(E113&gt;'الإعدادات'!$B$4,"قادم",IF(AND(ISNUMBER(F113),F113&lt;'الإعدادات'!$B$4),"متأخر التسليم","جارٍ")))))</f>
        <v/>
      </c>
      <c r="O113" s="16">
        <f>IF(N113="متأخر التسليم",'الإعدادات'!$B$4-F113,"")</f>
        <v/>
      </c>
      <c r="P113" s="16">
        <f>IF(ISNUMBER(O113),COUNTIFS($O$6:$O$1005,"&gt;"&amp;O113)+COUNTIFS($O$6:O113,O113),"")</f>
        <v/>
      </c>
      <c r="Q113" s="6">
        <f>IF(B113&amp;""="","",IFERROR(INDEX('السيارات'!$C$6:$C$205,MATCH(B113&amp;"",'السيارات'!$A$6:$A$205,0))&amp;"","كود غير موجود"))</f>
        <v/>
      </c>
    </row>
    <row r="114">
      <c r="A114" s="5" t="n"/>
      <c r="B114" s="5" t="n"/>
      <c r="C114" s="5" t="n"/>
      <c r="D114" s="18" t="n"/>
      <c r="E114" s="13" t="n"/>
      <c r="F114" s="13" t="n"/>
      <c r="G114" s="13" t="n"/>
      <c r="H114" s="19" t="n"/>
      <c r="I114" s="19" t="n"/>
      <c r="J114" s="19" t="n"/>
      <c r="K114" s="16">
        <f>IF(OR(B114&amp;""="",NOT(ISNUMBER(E114)),NOT(ISNUMBER(IF(ISNUMBER(G114),G114,F114)))),"",MAX(1,IF(ISNUMBER(G114),G114,F114)-E114))</f>
        <v/>
      </c>
      <c r="L114" s="17">
        <f>IF(K114="","",ROUND(K114*N(H114),2))</f>
        <v/>
      </c>
      <c r="M114" s="17">
        <f>IF(L114="","",ROUND(L114-N(J114),2))</f>
        <v/>
      </c>
      <c r="N114" s="6">
        <f>IF(B114&amp;""="","",IF(NOT(ISNUMBER(E114)),"بيانات ناقصة",IF(ISNUMBER(G114),"سُلّمت",IF(E114&gt;'الإعدادات'!$B$4,"قادم",IF(AND(ISNUMBER(F114),F114&lt;'الإعدادات'!$B$4),"متأخر التسليم","جارٍ")))))</f>
        <v/>
      </c>
      <c r="O114" s="16">
        <f>IF(N114="متأخر التسليم",'الإعدادات'!$B$4-F114,"")</f>
        <v/>
      </c>
      <c r="P114" s="16">
        <f>IF(ISNUMBER(O114),COUNTIFS($O$6:$O$1005,"&gt;"&amp;O114)+COUNTIFS($O$6:O114,O114),"")</f>
        <v/>
      </c>
      <c r="Q114" s="6">
        <f>IF(B114&amp;""="","",IFERROR(INDEX('السيارات'!$C$6:$C$205,MATCH(B114&amp;"",'السيارات'!$A$6:$A$205,0))&amp;"","كود غير موجود"))</f>
        <v/>
      </c>
    </row>
    <row r="115">
      <c r="A115" s="5" t="n"/>
      <c r="B115" s="5" t="n"/>
      <c r="C115" s="5" t="n"/>
      <c r="D115" s="18" t="n"/>
      <c r="E115" s="13" t="n"/>
      <c r="F115" s="13" t="n"/>
      <c r="G115" s="13" t="n"/>
      <c r="H115" s="19" t="n"/>
      <c r="I115" s="19" t="n"/>
      <c r="J115" s="19" t="n"/>
      <c r="K115" s="16">
        <f>IF(OR(B115&amp;""="",NOT(ISNUMBER(E115)),NOT(ISNUMBER(IF(ISNUMBER(G115),G115,F115)))),"",MAX(1,IF(ISNUMBER(G115),G115,F115)-E115))</f>
        <v/>
      </c>
      <c r="L115" s="17">
        <f>IF(K115="","",ROUND(K115*N(H115),2))</f>
        <v/>
      </c>
      <c r="M115" s="17">
        <f>IF(L115="","",ROUND(L115-N(J115),2))</f>
        <v/>
      </c>
      <c r="N115" s="6">
        <f>IF(B115&amp;""="","",IF(NOT(ISNUMBER(E115)),"بيانات ناقصة",IF(ISNUMBER(G115),"سُلّمت",IF(E115&gt;'الإعدادات'!$B$4,"قادم",IF(AND(ISNUMBER(F115),F115&lt;'الإعدادات'!$B$4),"متأخر التسليم","جارٍ")))))</f>
        <v/>
      </c>
      <c r="O115" s="16">
        <f>IF(N115="متأخر التسليم",'الإعدادات'!$B$4-F115,"")</f>
        <v/>
      </c>
      <c r="P115" s="16">
        <f>IF(ISNUMBER(O115),COUNTIFS($O$6:$O$1005,"&gt;"&amp;O115)+COUNTIFS($O$6:O115,O115),"")</f>
        <v/>
      </c>
      <c r="Q115" s="6">
        <f>IF(B115&amp;""="","",IFERROR(INDEX('السيارات'!$C$6:$C$205,MATCH(B115&amp;"",'السيارات'!$A$6:$A$205,0))&amp;"","كود غير موجود"))</f>
        <v/>
      </c>
    </row>
    <row r="116">
      <c r="A116" s="5" t="n"/>
      <c r="B116" s="5" t="n"/>
      <c r="C116" s="5" t="n"/>
      <c r="D116" s="18" t="n"/>
      <c r="E116" s="13" t="n"/>
      <c r="F116" s="13" t="n"/>
      <c r="G116" s="13" t="n"/>
      <c r="H116" s="19" t="n"/>
      <c r="I116" s="19" t="n"/>
      <c r="J116" s="19" t="n"/>
      <c r="K116" s="16">
        <f>IF(OR(B116&amp;""="",NOT(ISNUMBER(E116)),NOT(ISNUMBER(IF(ISNUMBER(G116),G116,F116)))),"",MAX(1,IF(ISNUMBER(G116),G116,F116)-E116))</f>
        <v/>
      </c>
      <c r="L116" s="17">
        <f>IF(K116="","",ROUND(K116*N(H116),2))</f>
        <v/>
      </c>
      <c r="M116" s="17">
        <f>IF(L116="","",ROUND(L116-N(J116),2))</f>
        <v/>
      </c>
      <c r="N116" s="6">
        <f>IF(B116&amp;""="","",IF(NOT(ISNUMBER(E116)),"بيانات ناقصة",IF(ISNUMBER(G116),"سُلّمت",IF(E116&gt;'الإعدادات'!$B$4,"قادم",IF(AND(ISNUMBER(F116),F116&lt;'الإعدادات'!$B$4),"متأخر التسليم","جارٍ")))))</f>
        <v/>
      </c>
      <c r="O116" s="16">
        <f>IF(N116="متأخر التسليم",'الإعدادات'!$B$4-F116,"")</f>
        <v/>
      </c>
      <c r="P116" s="16">
        <f>IF(ISNUMBER(O116),COUNTIFS($O$6:$O$1005,"&gt;"&amp;O116)+COUNTIFS($O$6:O116,O116),"")</f>
        <v/>
      </c>
      <c r="Q116" s="6">
        <f>IF(B116&amp;""="","",IFERROR(INDEX('السيارات'!$C$6:$C$205,MATCH(B116&amp;"",'السيارات'!$A$6:$A$205,0))&amp;"","كود غير موجود"))</f>
        <v/>
      </c>
    </row>
    <row r="117">
      <c r="A117" s="5" t="n"/>
      <c r="B117" s="5" t="n"/>
      <c r="C117" s="5" t="n"/>
      <c r="D117" s="18" t="n"/>
      <c r="E117" s="13" t="n"/>
      <c r="F117" s="13" t="n"/>
      <c r="G117" s="13" t="n"/>
      <c r="H117" s="19" t="n"/>
      <c r="I117" s="19" t="n"/>
      <c r="J117" s="19" t="n"/>
      <c r="K117" s="16">
        <f>IF(OR(B117&amp;""="",NOT(ISNUMBER(E117)),NOT(ISNUMBER(IF(ISNUMBER(G117),G117,F117)))),"",MAX(1,IF(ISNUMBER(G117),G117,F117)-E117))</f>
        <v/>
      </c>
      <c r="L117" s="17">
        <f>IF(K117="","",ROUND(K117*N(H117),2))</f>
        <v/>
      </c>
      <c r="M117" s="17">
        <f>IF(L117="","",ROUND(L117-N(J117),2))</f>
        <v/>
      </c>
      <c r="N117" s="6">
        <f>IF(B117&amp;""="","",IF(NOT(ISNUMBER(E117)),"بيانات ناقصة",IF(ISNUMBER(G117),"سُلّمت",IF(E117&gt;'الإعدادات'!$B$4,"قادم",IF(AND(ISNUMBER(F117),F117&lt;'الإعدادات'!$B$4),"متأخر التسليم","جارٍ")))))</f>
        <v/>
      </c>
      <c r="O117" s="16">
        <f>IF(N117="متأخر التسليم",'الإعدادات'!$B$4-F117,"")</f>
        <v/>
      </c>
      <c r="P117" s="16">
        <f>IF(ISNUMBER(O117),COUNTIFS($O$6:$O$1005,"&gt;"&amp;O117)+COUNTIFS($O$6:O117,O117),"")</f>
        <v/>
      </c>
      <c r="Q117" s="6">
        <f>IF(B117&amp;""="","",IFERROR(INDEX('السيارات'!$C$6:$C$205,MATCH(B117&amp;"",'السيارات'!$A$6:$A$205,0))&amp;"","كود غير موجود"))</f>
        <v/>
      </c>
    </row>
    <row r="118">
      <c r="A118" s="5" t="n"/>
      <c r="B118" s="5" t="n"/>
      <c r="C118" s="5" t="n"/>
      <c r="D118" s="18" t="n"/>
      <c r="E118" s="13" t="n"/>
      <c r="F118" s="13" t="n"/>
      <c r="G118" s="13" t="n"/>
      <c r="H118" s="19" t="n"/>
      <c r="I118" s="19" t="n"/>
      <c r="J118" s="19" t="n"/>
      <c r="K118" s="16">
        <f>IF(OR(B118&amp;""="",NOT(ISNUMBER(E118)),NOT(ISNUMBER(IF(ISNUMBER(G118),G118,F118)))),"",MAX(1,IF(ISNUMBER(G118),G118,F118)-E118))</f>
        <v/>
      </c>
      <c r="L118" s="17">
        <f>IF(K118="","",ROUND(K118*N(H118),2))</f>
        <v/>
      </c>
      <c r="M118" s="17">
        <f>IF(L118="","",ROUND(L118-N(J118),2))</f>
        <v/>
      </c>
      <c r="N118" s="6">
        <f>IF(B118&amp;""="","",IF(NOT(ISNUMBER(E118)),"بيانات ناقصة",IF(ISNUMBER(G118),"سُلّمت",IF(E118&gt;'الإعدادات'!$B$4,"قادم",IF(AND(ISNUMBER(F118),F118&lt;'الإعدادات'!$B$4),"متأخر التسليم","جارٍ")))))</f>
        <v/>
      </c>
      <c r="O118" s="16">
        <f>IF(N118="متأخر التسليم",'الإعدادات'!$B$4-F118,"")</f>
        <v/>
      </c>
      <c r="P118" s="16">
        <f>IF(ISNUMBER(O118),COUNTIFS($O$6:$O$1005,"&gt;"&amp;O118)+COUNTIFS($O$6:O118,O118),"")</f>
        <v/>
      </c>
      <c r="Q118" s="6">
        <f>IF(B118&amp;""="","",IFERROR(INDEX('السيارات'!$C$6:$C$205,MATCH(B118&amp;"",'السيارات'!$A$6:$A$205,0))&amp;"","كود غير موجود"))</f>
        <v/>
      </c>
    </row>
    <row r="119">
      <c r="A119" s="5" t="n"/>
      <c r="B119" s="5" t="n"/>
      <c r="C119" s="5" t="n"/>
      <c r="D119" s="18" t="n"/>
      <c r="E119" s="13" t="n"/>
      <c r="F119" s="13" t="n"/>
      <c r="G119" s="13" t="n"/>
      <c r="H119" s="19" t="n"/>
      <c r="I119" s="19" t="n"/>
      <c r="J119" s="19" t="n"/>
      <c r="K119" s="16">
        <f>IF(OR(B119&amp;""="",NOT(ISNUMBER(E119)),NOT(ISNUMBER(IF(ISNUMBER(G119),G119,F119)))),"",MAX(1,IF(ISNUMBER(G119),G119,F119)-E119))</f>
        <v/>
      </c>
      <c r="L119" s="17">
        <f>IF(K119="","",ROUND(K119*N(H119),2))</f>
        <v/>
      </c>
      <c r="M119" s="17">
        <f>IF(L119="","",ROUND(L119-N(J119),2))</f>
        <v/>
      </c>
      <c r="N119" s="6">
        <f>IF(B119&amp;""="","",IF(NOT(ISNUMBER(E119)),"بيانات ناقصة",IF(ISNUMBER(G119),"سُلّمت",IF(E119&gt;'الإعدادات'!$B$4,"قادم",IF(AND(ISNUMBER(F119),F119&lt;'الإعدادات'!$B$4),"متأخر التسليم","جارٍ")))))</f>
        <v/>
      </c>
      <c r="O119" s="16">
        <f>IF(N119="متأخر التسليم",'الإعدادات'!$B$4-F119,"")</f>
        <v/>
      </c>
      <c r="P119" s="16">
        <f>IF(ISNUMBER(O119),COUNTIFS($O$6:$O$1005,"&gt;"&amp;O119)+COUNTIFS($O$6:O119,O119),"")</f>
        <v/>
      </c>
      <c r="Q119" s="6">
        <f>IF(B119&amp;""="","",IFERROR(INDEX('السيارات'!$C$6:$C$205,MATCH(B119&amp;"",'السيارات'!$A$6:$A$205,0))&amp;"","كود غير موجود"))</f>
        <v/>
      </c>
    </row>
    <row r="120">
      <c r="A120" s="5" t="n"/>
      <c r="B120" s="5" t="n"/>
      <c r="C120" s="5" t="n"/>
      <c r="D120" s="18" t="n"/>
      <c r="E120" s="13" t="n"/>
      <c r="F120" s="13" t="n"/>
      <c r="G120" s="13" t="n"/>
      <c r="H120" s="19" t="n"/>
      <c r="I120" s="19" t="n"/>
      <c r="J120" s="19" t="n"/>
      <c r="K120" s="16">
        <f>IF(OR(B120&amp;""="",NOT(ISNUMBER(E120)),NOT(ISNUMBER(IF(ISNUMBER(G120),G120,F120)))),"",MAX(1,IF(ISNUMBER(G120),G120,F120)-E120))</f>
        <v/>
      </c>
      <c r="L120" s="17">
        <f>IF(K120="","",ROUND(K120*N(H120),2))</f>
        <v/>
      </c>
      <c r="M120" s="17">
        <f>IF(L120="","",ROUND(L120-N(J120),2))</f>
        <v/>
      </c>
      <c r="N120" s="6">
        <f>IF(B120&amp;""="","",IF(NOT(ISNUMBER(E120)),"بيانات ناقصة",IF(ISNUMBER(G120),"سُلّمت",IF(E120&gt;'الإعدادات'!$B$4,"قادم",IF(AND(ISNUMBER(F120),F120&lt;'الإعدادات'!$B$4),"متأخر التسليم","جارٍ")))))</f>
        <v/>
      </c>
      <c r="O120" s="16">
        <f>IF(N120="متأخر التسليم",'الإعدادات'!$B$4-F120,"")</f>
        <v/>
      </c>
      <c r="P120" s="16">
        <f>IF(ISNUMBER(O120),COUNTIFS($O$6:$O$1005,"&gt;"&amp;O120)+COUNTIFS($O$6:O120,O120),"")</f>
        <v/>
      </c>
      <c r="Q120" s="6">
        <f>IF(B120&amp;""="","",IFERROR(INDEX('السيارات'!$C$6:$C$205,MATCH(B120&amp;"",'السيارات'!$A$6:$A$205,0))&amp;"","كود غير موجود"))</f>
        <v/>
      </c>
    </row>
    <row r="121">
      <c r="A121" s="5" t="n"/>
      <c r="B121" s="5" t="n"/>
      <c r="C121" s="5" t="n"/>
      <c r="D121" s="18" t="n"/>
      <c r="E121" s="13" t="n"/>
      <c r="F121" s="13" t="n"/>
      <c r="G121" s="13" t="n"/>
      <c r="H121" s="19" t="n"/>
      <c r="I121" s="19" t="n"/>
      <c r="J121" s="19" t="n"/>
      <c r="K121" s="16">
        <f>IF(OR(B121&amp;""="",NOT(ISNUMBER(E121)),NOT(ISNUMBER(IF(ISNUMBER(G121),G121,F121)))),"",MAX(1,IF(ISNUMBER(G121),G121,F121)-E121))</f>
        <v/>
      </c>
      <c r="L121" s="17">
        <f>IF(K121="","",ROUND(K121*N(H121),2))</f>
        <v/>
      </c>
      <c r="M121" s="17">
        <f>IF(L121="","",ROUND(L121-N(J121),2))</f>
        <v/>
      </c>
      <c r="N121" s="6">
        <f>IF(B121&amp;""="","",IF(NOT(ISNUMBER(E121)),"بيانات ناقصة",IF(ISNUMBER(G121),"سُلّمت",IF(E121&gt;'الإعدادات'!$B$4,"قادم",IF(AND(ISNUMBER(F121),F121&lt;'الإعدادات'!$B$4),"متأخر التسليم","جارٍ")))))</f>
        <v/>
      </c>
      <c r="O121" s="16">
        <f>IF(N121="متأخر التسليم",'الإعدادات'!$B$4-F121,"")</f>
        <v/>
      </c>
      <c r="P121" s="16">
        <f>IF(ISNUMBER(O121),COUNTIFS($O$6:$O$1005,"&gt;"&amp;O121)+COUNTIFS($O$6:O121,O121),"")</f>
        <v/>
      </c>
      <c r="Q121" s="6">
        <f>IF(B121&amp;""="","",IFERROR(INDEX('السيارات'!$C$6:$C$205,MATCH(B121&amp;"",'السيارات'!$A$6:$A$205,0))&amp;"","كود غير موجود"))</f>
        <v/>
      </c>
    </row>
    <row r="122">
      <c r="A122" s="5" t="n"/>
      <c r="B122" s="5" t="n"/>
      <c r="C122" s="5" t="n"/>
      <c r="D122" s="18" t="n"/>
      <c r="E122" s="13" t="n"/>
      <c r="F122" s="13" t="n"/>
      <c r="G122" s="13" t="n"/>
      <c r="H122" s="19" t="n"/>
      <c r="I122" s="19" t="n"/>
      <c r="J122" s="19" t="n"/>
      <c r="K122" s="16">
        <f>IF(OR(B122&amp;""="",NOT(ISNUMBER(E122)),NOT(ISNUMBER(IF(ISNUMBER(G122),G122,F122)))),"",MAX(1,IF(ISNUMBER(G122),G122,F122)-E122))</f>
        <v/>
      </c>
      <c r="L122" s="17">
        <f>IF(K122="","",ROUND(K122*N(H122),2))</f>
        <v/>
      </c>
      <c r="M122" s="17">
        <f>IF(L122="","",ROUND(L122-N(J122),2))</f>
        <v/>
      </c>
      <c r="N122" s="6">
        <f>IF(B122&amp;""="","",IF(NOT(ISNUMBER(E122)),"بيانات ناقصة",IF(ISNUMBER(G122),"سُلّمت",IF(E122&gt;'الإعدادات'!$B$4,"قادم",IF(AND(ISNUMBER(F122),F122&lt;'الإعدادات'!$B$4),"متأخر التسليم","جارٍ")))))</f>
        <v/>
      </c>
      <c r="O122" s="16">
        <f>IF(N122="متأخر التسليم",'الإعدادات'!$B$4-F122,"")</f>
        <v/>
      </c>
      <c r="P122" s="16">
        <f>IF(ISNUMBER(O122),COUNTIFS($O$6:$O$1005,"&gt;"&amp;O122)+COUNTIFS($O$6:O122,O122),"")</f>
        <v/>
      </c>
      <c r="Q122" s="6">
        <f>IF(B122&amp;""="","",IFERROR(INDEX('السيارات'!$C$6:$C$205,MATCH(B122&amp;"",'السيارات'!$A$6:$A$205,0))&amp;"","كود غير موجود"))</f>
        <v/>
      </c>
    </row>
    <row r="123">
      <c r="A123" s="5" t="n"/>
      <c r="B123" s="5" t="n"/>
      <c r="C123" s="5" t="n"/>
      <c r="D123" s="18" t="n"/>
      <c r="E123" s="13" t="n"/>
      <c r="F123" s="13" t="n"/>
      <c r="G123" s="13" t="n"/>
      <c r="H123" s="19" t="n"/>
      <c r="I123" s="19" t="n"/>
      <c r="J123" s="19" t="n"/>
      <c r="K123" s="16">
        <f>IF(OR(B123&amp;""="",NOT(ISNUMBER(E123)),NOT(ISNUMBER(IF(ISNUMBER(G123),G123,F123)))),"",MAX(1,IF(ISNUMBER(G123),G123,F123)-E123))</f>
        <v/>
      </c>
      <c r="L123" s="17">
        <f>IF(K123="","",ROUND(K123*N(H123),2))</f>
        <v/>
      </c>
      <c r="M123" s="17">
        <f>IF(L123="","",ROUND(L123-N(J123),2))</f>
        <v/>
      </c>
      <c r="N123" s="6">
        <f>IF(B123&amp;""="","",IF(NOT(ISNUMBER(E123)),"بيانات ناقصة",IF(ISNUMBER(G123),"سُلّمت",IF(E123&gt;'الإعدادات'!$B$4,"قادم",IF(AND(ISNUMBER(F123),F123&lt;'الإعدادات'!$B$4),"متأخر التسليم","جارٍ")))))</f>
        <v/>
      </c>
      <c r="O123" s="16">
        <f>IF(N123="متأخر التسليم",'الإعدادات'!$B$4-F123,"")</f>
        <v/>
      </c>
      <c r="P123" s="16">
        <f>IF(ISNUMBER(O123),COUNTIFS($O$6:$O$1005,"&gt;"&amp;O123)+COUNTIFS($O$6:O123,O123),"")</f>
        <v/>
      </c>
      <c r="Q123" s="6">
        <f>IF(B123&amp;""="","",IFERROR(INDEX('السيارات'!$C$6:$C$205,MATCH(B123&amp;"",'السيارات'!$A$6:$A$205,0))&amp;"","كود غير موجود"))</f>
        <v/>
      </c>
    </row>
    <row r="124">
      <c r="A124" s="5" t="n"/>
      <c r="B124" s="5" t="n"/>
      <c r="C124" s="5" t="n"/>
      <c r="D124" s="18" t="n"/>
      <c r="E124" s="13" t="n"/>
      <c r="F124" s="13" t="n"/>
      <c r="G124" s="13" t="n"/>
      <c r="H124" s="19" t="n"/>
      <c r="I124" s="19" t="n"/>
      <c r="J124" s="19" t="n"/>
      <c r="K124" s="16">
        <f>IF(OR(B124&amp;""="",NOT(ISNUMBER(E124)),NOT(ISNUMBER(IF(ISNUMBER(G124),G124,F124)))),"",MAX(1,IF(ISNUMBER(G124),G124,F124)-E124))</f>
        <v/>
      </c>
      <c r="L124" s="17">
        <f>IF(K124="","",ROUND(K124*N(H124),2))</f>
        <v/>
      </c>
      <c r="M124" s="17">
        <f>IF(L124="","",ROUND(L124-N(J124),2))</f>
        <v/>
      </c>
      <c r="N124" s="6">
        <f>IF(B124&amp;""="","",IF(NOT(ISNUMBER(E124)),"بيانات ناقصة",IF(ISNUMBER(G124),"سُلّمت",IF(E124&gt;'الإعدادات'!$B$4,"قادم",IF(AND(ISNUMBER(F124),F124&lt;'الإعدادات'!$B$4),"متأخر التسليم","جارٍ")))))</f>
        <v/>
      </c>
      <c r="O124" s="16">
        <f>IF(N124="متأخر التسليم",'الإعدادات'!$B$4-F124,"")</f>
        <v/>
      </c>
      <c r="P124" s="16">
        <f>IF(ISNUMBER(O124),COUNTIFS($O$6:$O$1005,"&gt;"&amp;O124)+COUNTIFS($O$6:O124,O124),"")</f>
        <v/>
      </c>
      <c r="Q124" s="6">
        <f>IF(B124&amp;""="","",IFERROR(INDEX('السيارات'!$C$6:$C$205,MATCH(B124&amp;"",'السيارات'!$A$6:$A$205,0))&amp;"","كود غير موجود"))</f>
        <v/>
      </c>
    </row>
    <row r="125">
      <c r="A125" s="5" t="n"/>
      <c r="B125" s="5" t="n"/>
      <c r="C125" s="5" t="n"/>
      <c r="D125" s="18" t="n"/>
      <c r="E125" s="13" t="n"/>
      <c r="F125" s="13" t="n"/>
      <c r="G125" s="13" t="n"/>
      <c r="H125" s="19" t="n"/>
      <c r="I125" s="19" t="n"/>
      <c r="J125" s="19" t="n"/>
      <c r="K125" s="16">
        <f>IF(OR(B125&amp;""="",NOT(ISNUMBER(E125)),NOT(ISNUMBER(IF(ISNUMBER(G125),G125,F125)))),"",MAX(1,IF(ISNUMBER(G125),G125,F125)-E125))</f>
        <v/>
      </c>
      <c r="L125" s="17">
        <f>IF(K125="","",ROUND(K125*N(H125),2))</f>
        <v/>
      </c>
      <c r="M125" s="17">
        <f>IF(L125="","",ROUND(L125-N(J125),2))</f>
        <v/>
      </c>
      <c r="N125" s="6">
        <f>IF(B125&amp;""="","",IF(NOT(ISNUMBER(E125)),"بيانات ناقصة",IF(ISNUMBER(G125),"سُلّمت",IF(E125&gt;'الإعدادات'!$B$4,"قادم",IF(AND(ISNUMBER(F125),F125&lt;'الإعدادات'!$B$4),"متأخر التسليم","جارٍ")))))</f>
        <v/>
      </c>
      <c r="O125" s="16">
        <f>IF(N125="متأخر التسليم",'الإعدادات'!$B$4-F125,"")</f>
        <v/>
      </c>
      <c r="P125" s="16">
        <f>IF(ISNUMBER(O125),COUNTIFS($O$6:$O$1005,"&gt;"&amp;O125)+COUNTIFS($O$6:O125,O125),"")</f>
        <v/>
      </c>
      <c r="Q125" s="6">
        <f>IF(B125&amp;""="","",IFERROR(INDEX('السيارات'!$C$6:$C$205,MATCH(B125&amp;"",'السيارات'!$A$6:$A$205,0))&amp;"","كود غير موجود"))</f>
        <v/>
      </c>
    </row>
    <row r="126">
      <c r="A126" s="5" t="n"/>
      <c r="B126" s="5" t="n"/>
      <c r="C126" s="5" t="n"/>
      <c r="D126" s="18" t="n"/>
      <c r="E126" s="13" t="n"/>
      <c r="F126" s="13" t="n"/>
      <c r="G126" s="13" t="n"/>
      <c r="H126" s="19" t="n"/>
      <c r="I126" s="19" t="n"/>
      <c r="J126" s="19" t="n"/>
      <c r="K126" s="16">
        <f>IF(OR(B126&amp;""="",NOT(ISNUMBER(E126)),NOT(ISNUMBER(IF(ISNUMBER(G126),G126,F126)))),"",MAX(1,IF(ISNUMBER(G126),G126,F126)-E126))</f>
        <v/>
      </c>
      <c r="L126" s="17">
        <f>IF(K126="","",ROUND(K126*N(H126),2))</f>
        <v/>
      </c>
      <c r="M126" s="17">
        <f>IF(L126="","",ROUND(L126-N(J126),2))</f>
        <v/>
      </c>
      <c r="N126" s="6">
        <f>IF(B126&amp;""="","",IF(NOT(ISNUMBER(E126)),"بيانات ناقصة",IF(ISNUMBER(G126),"سُلّمت",IF(E126&gt;'الإعدادات'!$B$4,"قادم",IF(AND(ISNUMBER(F126),F126&lt;'الإعدادات'!$B$4),"متأخر التسليم","جارٍ")))))</f>
        <v/>
      </c>
      <c r="O126" s="16">
        <f>IF(N126="متأخر التسليم",'الإعدادات'!$B$4-F126,"")</f>
        <v/>
      </c>
      <c r="P126" s="16">
        <f>IF(ISNUMBER(O126),COUNTIFS($O$6:$O$1005,"&gt;"&amp;O126)+COUNTIFS($O$6:O126,O126),"")</f>
        <v/>
      </c>
      <c r="Q126" s="6">
        <f>IF(B126&amp;""="","",IFERROR(INDEX('السيارات'!$C$6:$C$205,MATCH(B126&amp;"",'السيارات'!$A$6:$A$205,0))&amp;"","كود غير موجود"))</f>
        <v/>
      </c>
    </row>
    <row r="127">
      <c r="A127" s="5" t="n"/>
      <c r="B127" s="5" t="n"/>
      <c r="C127" s="5" t="n"/>
      <c r="D127" s="18" t="n"/>
      <c r="E127" s="13" t="n"/>
      <c r="F127" s="13" t="n"/>
      <c r="G127" s="13" t="n"/>
      <c r="H127" s="19" t="n"/>
      <c r="I127" s="19" t="n"/>
      <c r="J127" s="19" t="n"/>
      <c r="K127" s="16">
        <f>IF(OR(B127&amp;""="",NOT(ISNUMBER(E127)),NOT(ISNUMBER(IF(ISNUMBER(G127),G127,F127)))),"",MAX(1,IF(ISNUMBER(G127),G127,F127)-E127))</f>
        <v/>
      </c>
      <c r="L127" s="17">
        <f>IF(K127="","",ROUND(K127*N(H127),2))</f>
        <v/>
      </c>
      <c r="M127" s="17">
        <f>IF(L127="","",ROUND(L127-N(J127),2))</f>
        <v/>
      </c>
      <c r="N127" s="6">
        <f>IF(B127&amp;""="","",IF(NOT(ISNUMBER(E127)),"بيانات ناقصة",IF(ISNUMBER(G127),"سُلّمت",IF(E127&gt;'الإعدادات'!$B$4,"قادم",IF(AND(ISNUMBER(F127),F127&lt;'الإعدادات'!$B$4),"متأخر التسليم","جارٍ")))))</f>
        <v/>
      </c>
      <c r="O127" s="16">
        <f>IF(N127="متأخر التسليم",'الإعدادات'!$B$4-F127,"")</f>
        <v/>
      </c>
      <c r="P127" s="16">
        <f>IF(ISNUMBER(O127),COUNTIFS($O$6:$O$1005,"&gt;"&amp;O127)+COUNTIFS($O$6:O127,O127),"")</f>
        <v/>
      </c>
      <c r="Q127" s="6">
        <f>IF(B127&amp;""="","",IFERROR(INDEX('السيارات'!$C$6:$C$205,MATCH(B127&amp;"",'السيارات'!$A$6:$A$205,0))&amp;"","كود غير موجود"))</f>
        <v/>
      </c>
    </row>
    <row r="128">
      <c r="A128" s="5" t="n"/>
      <c r="B128" s="5" t="n"/>
      <c r="C128" s="5" t="n"/>
      <c r="D128" s="18" t="n"/>
      <c r="E128" s="13" t="n"/>
      <c r="F128" s="13" t="n"/>
      <c r="G128" s="13" t="n"/>
      <c r="H128" s="19" t="n"/>
      <c r="I128" s="19" t="n"/>
      <c r="J128" s="19" t="n"/>
      <c r="K128" s="16">
        <f>IF(OR(B128&amp;""="",NOT(ISNUMBER(E128)),NOT(ISNUMBER(IF(ISNUMBER(G128),G128,F128)))),"",MAX(1,IF(ISNUMBER(G128),G128,F128)-E128))</f>
        <v/>
      </c>
      <c r="L128" s="17">
        <f>IF(K128="","",ROUND(K128*N(H128),2))</f>
        <v/>
      </c>
      <c r="M128" s="17">
        <f>IF(L128="","",ROUND(L128-N(J128),2))</f>
        <v/>
      </c>
      <c r="N128" s="6">
        <f>IF(B128&amp;""="","",IF(NOT(ISNUMBER(E128)),"بيانات ناقصة",IF(ISNUMBER(G128),"سُلّمت",IF(E128&gt;'الإعدادات'!$B$4,"قادم",IF(AND(ISNUMBER(F128),F128&lt;'الإعدادات'!$B$4),"متأخر التسليم","جارٍ")))))</f>
        <v/>
      </c>
      <c r="O128" s="16">
        <f>IF(N128="متأخر التسليم",'الإعدادات'!$B$4-F128,"")</f>
        <v/>
      </c>
      <c r="P128" s="16">
        <f>IF(ISNUMBER(O128),COUNTIFS($O$6:$O$1005,"&gt;"&amp;O128)+COUNTIFS($O$6:O128,O128),"")</f>
        <v/>
      </c>
      <c r="Q128" s="6">
        <f>IF(B128&amp;""="","",IFERROR(INDEX('السيارات'!$C$6:$C$205,MATCH(B128&amp;"",'السيارات'!$A$6:$A$205,0))&amp;"","كود غير موجود"))</f>
        <v/>
      </c>
    </row>
    <row r="129">
      <c r="A129" s="5" t="n"/>
      <c r="B129" s="5" t="n"/>
      <c r="C129" s="5" t="n"/>
      <c r="D129" s="18" t="n"/>
      <c r="E129" s="13" t="n"/>
      <c r="F129" s="13" t="n"/>
      <c r="G129" s="13" t="n"/>
      <c r="H129" s="19" t="n"/>
      <c r="I129" s="19" t="n"/>
      <c r="J129" s="19" t="n"/>
      <c r="K129" s="16">
        <f>IF(OR(B129&amp;""="",NOT(ISNUMBER(E129)),NOT(ISNUMBER(IF(ISNUMBER(G129),G129,F129)))),"",MAX(1,IF(ISNUMBER(G129),G129,F129)-E129))</f>
        <v/>
      </c>
      <c r="L129" s="17">
        <f>IF(K129="","",ROUND(K129*N(H129),2))</f>
        <v/>
      </c>
      <c r="M129" s="17">
        <f>IF(L129="","",ROUND(L129-N(J129),2))</f>
        <v/>
      </c>
      <c r="N129" s="6">
        <f>IF(B129&amp;""="","",IF(NOT(ISNUMBER(E129)),"بيانات ناقصة",IF(ISNUMBER(G129),"سُلّمت",IF(E129&gt;'الإعدادات'!$B$4,"قادم",IF(AND(ISNUMBER(F129),F129&lt;'الإعدادات'!$B$4),"متأخر التسليم","جارٍ")))))</f>
        <v/>
      </c>
      <c r="O129" s="16">
        <f>IF(N129="متأخر التسليم",'الإعدادات'!$B$4-F129,"")</f>
        <v/>
      </c>
      <c r="P129" s="16">
        <f>IF(ISNUMBER(O129),COUNTIFS($O$6:$O$1005,"&gt;"&amp;O129)+COUNTIFS($O$6:O129,O129),"")</f>
        <v/>
      </c>
      <c r="Q129" s="6">
        <f>IF(B129&amp;""="","",IFERROR(INDEX('السيارات'!$C$6:$C$205,MATCH(B129&amp;"",'السيارات'!$A$6:$A$205,0))&amp;"","كود غير موجود"))</f>
        <v/>
      </c>
    </row>
    <row r="130">
      <c r="A130" s="5" t="n"/>
      <c r="B130" s="5" t="n"/>
      <c r="C130" s="5" t="n"/>
      <c r="D130" s="18" t="n"/>
      <c r="E130" s="13" t="n"/>
      <c r="F130" s="13" t="n"/>
      <c r="G130" s="13" t="n"/>
      <c r="H130" s="19" t="n"/>
      <c r="I130" s="19" t="n"/>
      <c r="J130" s="19" t="n"/>
      <c r="K130" s="16">
        <f>IF(OR(B130&amp;""="",NOT(ISNUMBER(E130)),NOT(ISNUMBER(IF(ISNUMBER(G130),G130,F130)))),"",MAX(1,IF(ISNUMBER(G130),G130,F130)-E130))</f>
        <v/>
      </c>
      <c r="L130" s="17">
        <f>IF(K130="","",ROUND(K130*N(H130),2))</f>
        <v/>
      </c>
      <c r="M130" s="17">
        <f>IF(L130="","",ROUND(L130-N(J130),2))</f>
        <v/>
      </c>
      <c r="N130" s="6">
        <f>IF(B130&amp;""="","",IF(NOT(ISNUMBER(E130)),"بيانات ناقصة",IF(ISNUMBER(G130),"سُلّمت",IF(E130&gt;'الإعدادات'!$B$4,"قادم",IF(AND(ISNUMBER(F130),F130&lt;'الإعدادات'!$B$4),"متأخر التسليم","جارٍ")))))</f>
        <v/>
      </c>
      <c r="O130" s="16">
        <f>IF(N130="متأخر التسليم",'الإعدادات'!$B$4-F130,"")</f>
        <v/>
      </c>
      <c r="P130" s="16">
        <f>IF(ISNUMBER(O130),COUNTIFS($O$6:$O$1005,"&gt;"&amp;O130)+COUNTIFS($O$6:O130,O130),"")</f>
        <v/>
      </c>
      <c r="Q130" s="6">
        <f>IF(B130&amp;""="","",IFERROR(INDEX('السيارات'!$C$6:$C$205,MATCH(B130&amp;"",'السيارات'!$A$6:$A$205,0))&amp;"","كود غير موجود"))</f>
        <v/>
      </c>
    </row>
    <row r="131">
      <c r="A131" s="5" t="n"/>
      <c r="B131" s="5" t="n"/>
      <c r="C131" s="5" t="n"/>
      <c r="D131" s="18" t="n"/>
      <c r="E131" s="13" t="n"/>
      <c r="F131" s="13" t="n"/>
      <c r="G131" s="13" t="n"/>
      <c r="H131" s="19" t="n"/>
      <c r="I131" s="19" t="n"/>
      <c r="J131" s="19" t="n"/>
      <c r="K131" s="16">
        <f>IF(OR(B131&amp;""="",NOT(ISNUMBER(E131)),NOT(ISNUMBER(IF(ISNUMBER(G131),G131,F131)))),"",MAX(1,IF(ISNUMBER(G131),G131,F131)-E131))</f>
        <v/>
      </c>
      <c r="L131" s="17">
        <f>IF(K131="","",ROUND(K131*N(H131),2))</f>
        <v/>
      </c>
      <c r="M131" s="17">
        <f>IF(L131="","",ROUND(L131-N(J131),2))</f>
        <v/>
      </c>
      <c r="N131" s="6">
        <f>IF(B131&amp;""="","",IF(NOT(ISNUMBER(E131)),"بيانات ناقصة",IF(ISNUMBER(G131),"سُلّمت",IF(E131&gt;'الإعدادات'!$B$4,"قادم",IF(AND(ISNUMBER(F131),F131&lt;'الإعدادات'!$B$4),"متأخر التسليم","جارٍ")))))</f>
        <v/>
      </c>
      <c r="O131" s="16">
        <f>IF(N131="متأخر التسليم",'الإعدادات'!$B$4-F131,"")</f>
        <v/>
      </c>
      <c r="P131" s="16">
        <f>IF(ISNUMBER(O131),COUNTIFS($O$6:$O$1005,"&gt;"&amp;O131)+COUNTIFS($O$6:O131,O131),"")</f>
        <v/>
      </c>
      <c r="Q131" s="6">
        <f>IF(B131&amp;""="","",IFERROR(INDEX('السيارات'!$C$6:$C$205,MATCH(B131&amp;"",'السيارات'!$A$6:$A$205,0))&amp;"","كود غير موجود"))</f>
        <v/>
      </c>
    </row>
    <row r="132">
      <c r="A132" s="5" t="n"/>
      <c r="B132" s="5" t="n"/>
      <c r="C132" s="5" t="n"/>
      <c r="D132" s="18" t="n"/>
      <c r="E132" s="13" t="n"/>
      <c r="F132" s="13" t="n"/>
      <c r="G132" s="13" t="n"/>
      <c r="H132" s="19" t="n"/>
      <c r="I132" s="19" t="n"/>
      <c r="J132" s="19" t="n"/>
      <c r="K132" s="16">
        <f>IF(OR(B132&amp;""="",NOT(ISNUMBER(E132)),NOT(ISNUMBER(IF(ISNUMBER(G132),G132,F132)))),"",MAX(1,IF(ISNUMBER(G132),G132,F132)-E132))</f>
        <v/>
      </c>
      <c r="L132" s="17">
        <f>IF(K132="","",ROUND(K132*N(H132),2))</f>
        <v/>
      </c>
      <c r="M132" s="17">
        <f>IF(L132="","",ROUND(L132-N(J132),2))</f>
        <v/>
      </c>
      <c r="N132" s="6">
        <f>IF(B132&amp;""="","",IF(NOT(ISNUMBER(E132)),"بيانات ناقصة",IF(ISNUMBER(G132),"سُلّمت",IF(E132&gt;'الإعدادات'!$B$4,"قادم",IF(AND(ISNUMBER(F132),F132&lt;'الإعدادات'!$B$4),"متأخر التسليم","جارٍ")))))</f>
        <v/>
      </c>
      <c r="O132" s="16">
        <f>IF(N132="متأخر التسليم",'الإعدادات'!$B$4-F132,"")</f>
        <v/>
      </c>
      <c r="P132" s="16">
        <f>IF(ISNUMBER(O132),COUNTIFS($O$6:$O$1005,"&gt;"&amp;O132)+COUNTIFS($O$6:O132,O132),"")</f>
        <v/>
      </c>
      <c r="Q132" s="6">
        <f>IF(B132&amp;""="","",IFERROR(INDEX('السيارات'!$C$6:$C$205,MATCH(B132&amp;"",'السيارات'!$A$6:$A$205,0))&amp;"","كود غير موجود"))</f>
        <v/>
      </c>
    </row>
    <row r="133">
      <c r="A133" s="5" t="n"/>
      <c r="B133" s="5" t="n"/>
      <c r="C133" s="5" t="n"/>
      <c r="D133" s="18" t="n"/>
      <c r="E133" s="13" t="n"/>
      <c r="F133" s="13" t="n"/>
      <c r="G133" s="13" t="n"/>
      <c r="H133" s="19" t="n"/>
      <c r="I133" s="19" t="n"/>
      <c r="J133" s="19" t="n"/>
      <c r="K133" s="16">
        <f>IF(OR(B133&amp;""="",NOT(ISNUMBER(E133)),NOT(ISNUMBER(IF(ISNUMBER(G133),G133,F133)))),"",MAX(1,IF(ISNUMBER(G133),G133,F133)-E133))</f>
        <v/>
      </c>
      <c r="L133" s="17">
        <f>IF(K133="","",ROUND(K133*N(H133),2))</f>
        <v/>
      </c>
      <c r="M133" s="17">
        <f>IF(L133="","",ROUND(L133-N(J133),2))</f>
        <v/>
      </c>
      <c r="N133" s="6">
        <f>IF(B133&amp;""="","",IF(NOT(ISNUMBER(E133)),"بيانات ناقصة",IF(ISNUMBER(G133),"سُلّمت",IF(E133&gt;'الإعدادات'!$B$4,"قادم",IF(AND(ISNUMBER(F133),F133&lt;'الإعدادات'!$B$4),"متأخر التسليم","جارٍ")))))</f>
        <v/>
      </c>
      <c r="O133" s="16">
        <f>IF(N133="متأخر التسليم",'الإعدادات'!$B$4-F133,"")</f>
        <v/>
      </c>
      <c r="P133" s="16">
        <f>IF(ISNUMBER(O133),COUNTIFS($O$6:$O$1005,"&gt;"&amp;O133)+COUNTIFS($O$6:O133,O133),"")</f>
        <v/>
      </c>
      <c r="Q133" s="6">
        <f>IF(B133&amp;""="","",IFERROR(INDEX('السيارات'!$C$6:$C$205,MATCH(B133&amp;"",'السيارات'!$A$6:$A$205,0))&amp;"","كود غير موجود"))</f>
        <v/>
      </c>
    </row>
    <row r="134">
      <c r="A134" s="5" t="n"/>
      <c r="B134" s="5" t="n"/>
      <c r="C134" s="5" t="n"/>
      <c r="D134" s="18" t="n"/>
      <c r="E134" s="13" t="n"/>
      <c r="F134" s="13" t="n"/>
      <c r="G134" s="13" t="n"/>
      <c r="H134" s="19" t="n"/>
      <c r="I134" s="19" t="n"/>
      <c r="J134" s="19" t="n"/>
      <c r="K134" s="16">
        <f>IF(OR(B134&amp;""="",NOT(ISNUMBER(E134)),NOT(ISNUMBER(IF(ISNUMBER(G134),G134,F134)))),"",MAX(1,IF(ISNUMBER(G134),G134,F134)-E134))</f>
        <v/>
      </c>
      <c r="L134" s="17">
        <f>IF(K134="","",ROUND(K134*N(H134),2))</f>
        <v/>
      </c>
      <c r="M134" s="17">
        <f>IF(L134="","",ROUND(L134-N(J134),2))</f>
        <v/>
      </c>
      <c r="N134" s="6">
        <f>IF(B134&amp;""="","",IF(NOT(ISNUMBER(E134)),"بيانات ناقصة",IF(ISNUMBER(G134),"سُلّمت",IF(E134&gt;'الإعدادات'!$B$4,"قادم",IF(AND(ISNUMBER(F134),F134&lt;'الإعدادات'!$B$4),"متأخر التسليم","جارٍ")))))</f>
        <v/>
      </c>
      <c r="O134" s="16">
        <f>IF(N134="متأخر التسليم",'الإعدادات'!$B$4-F134,"")</f>
        <v/>
      </c>
      <c r="P134" s="16">
        <f>IF(ISNUMBER(O134),COUNTIFS($O$6:$O$1005,"&gt;"&amp;O134)+COUNTIFS($O$6:O134,O134),"")</f>
        <v/>
      </c>
      <c r="Q134" s="6">
        <f>IF(B134&amp;""="","",IFERROR(INDEX('السيارات'!$C$6:$C$205,MATCH(B134&amp;"",'السيارات'!$A$6:$A$205,0))&amp;"","كود غير موجود"))</f>
        <v/>
      </c>
    </row>
    <row r="135">
      <c r="A135" s="5" t="n"/>
      <c r="B135" s="5" t="n"/>
      <c r="C135" s="5" t="n"/>
      <c r="D135" s="18" t="n"/>
      <c r="E135" s="13" t="n"/>
      <c r="F135" s="13" t="n"/>
      <c r="G135" s="13" t="n"/>
      <c r="H135" s="19" t="n"/>
      <c r="I135" s="19" t="n"/>
      <c r="J135" s="19" t="n"/>
      <c r="K135" s="16">
        <f>IF(OR(B135&amp;""="",NOT(ISNUMBER(E135)),NOT(ISNUMBER(IF(ISNUMBER(G135),G135,F135)))),"",MAX(1,IF(ISNUMBER(G135),G135,F135)-E135))</f>
        <v/>
      </c>
      <c r="L135" s="17">
        <f>IF(K135="","",ROUND(K135*N(H135),2))</f>
        <v/>
      </c>
      <c r="M135" s="17">
        <f>IF(L135="","",ROUND(L135-N(J135),2))</f>
        <v/>
      </c>
      <c r="N135" s="6">
        <f>IF(B135&amp;""="","",IF(NOT(ISNUMBER(E135)),"بيانات ناقصة",IF(ISNUMBER(G135),"سُلّمت",IF(E135&gt;'الإعدادات'!$B$4,"قادم",IF(AND(ISNUMBER(F135),F135&lt;'الإعدادات'!$B$4),"متأخر التسليم","جارٍ")))))</f>
        <v/>
      </c>
      <c r="O135" s="16">
        <f>IF(N135="متأخر التسليم",'الإعدادات'!$B$4-F135,"")</f>
        <v/>
      </c>
      <c r="P135" s="16">
        <f>IF(ISNUMBER(O135),COUNTIFS($O$6:$O$1005,"&gt;"&amp;O135)+COUNTIFS($O$6:O135,O135),"")</f>
        <v/>
      </c>
      <c r="Q135" s="6">
        <f>IF(B135&amp;""="","",IFERROR(INDEX('السيارات'!$C$6:$C$205,MATCH(B135&amp;"",'السيارات'!$A$6:$A$205,0))&amp;"","كود غير موجود"))</f>
        <v/>
      </c>
    </row>
    <row r="136">
      <c r="A136" s="5" t="n"/>
      <c r="B136" s="5" t="n"/>
      <c r="C136" s="5" t="n"/>
      <c r="D136" s="18" t="n"/>
      <c r="E136" s="13" t="n"/>
      <c r="F136" s="13" t="n"/>
      <c r="G136" s="13" t="n"/>
      <c r="H136" s="19" t="n"/>
      <c r="I136" s="19" t="n"/>
      <c r="J136" s="19" t="n"/>
      <c r="K136" s="16">
        <f>IF(OR(B136&amp;""="",NOT(ISNUMBER(E136)),NOT(ISNUMBER(IF(ISNUMBER(G136),G136,F136)))),"",MAX(1,IF(ISNUMBER(G136),G136,F136)-E136))</f>
        <v/>
      </c>
      <c r="L136" s="17">
        <f>IF(K136="","",ROUND(K136*N(H136),2))</f>
        <v/>
      </c>
      <c r="M136" s="17">
        <f>IF(L136="","",ROUND(L136-N(J136),2))</f>
        <v/>
      </c>
      <c r="N136" s="6">
        <f>IF(B136&amp;""="","",IF(NOT(ISNUMBER(E136)),"بيانات ناقصة",IF(ISNUMBER(G136),"سُلّمت",IF(E136&gt;'الإعدادات'!$B$4,"قادم",IF(AND(ISNUMBER(F136),F136&lt;'الإعدادات'!$B$4),"متأخر التسليم","جارٍ")))))</f>
        <v/>
      </c>
      <c r="O136" s="16">
        <f>IF(N136="متأخر التسليم",'الإعدادات'!$B$4-F136,"")</f>
        <v/>
      </c>
      <c r="P136" s="16">
        <f>IF(ISNUMBER(O136),COUNTIFS($O$6:$O$1005,"&gt;"&amp;O136)+COUNTIFS($O$6:O136,O136),"")</f>
        <v/>
      </c>
      <c r="Q136" s="6">
        <f>IF(B136&amp;""="","",IFERROR(INDEX('السيارات'!$C$6:$C$205,MATCH(B136&amp;"",'السيارات'!$A$6:$A$205,0))&amp;"","كود غير موجود"))</f>
        <v/>
      </c>
    </row>
    <row r="137">
      <c r="A137" s="5" t="n"/>
      <c r="B137" s="5" t="n"/>
      <c r="C137" s="5" t="n"/>
      <c r="D137" s="18" t="n"/>
      <c r="E137" s="13" t="n"/>
      <c r="F137" s="13" t="n"/>
      <c r="G137" s="13" t="n"/>
      <c r="H137" s="19" t="n"/>
      <c r="I137" s="19" t="n"/>
      <c r="J137" s="19" t="n"/>
      <c r="K137" s="16">
        <f>IF(OR(B137&amp;""="",NOT(ISNUMBER(E137)),NOT(ISNUMBER(IF(ISNUMBER(G137),G137,F137)))),"",MAX(1,IF(ISNUMBER(G137),G137,F137)-E137))</f>
        <v/>
      </c>
      <c r="L137" s="17">
        <f>IF(K137="","",ROUND(K137*N(H137),2))</f>
        <v/>
      </c>
      <c r="M137" s="17">
        <f>IF(L137="","",ROUND(L137-N(J137),2))</f>
        <v/>
      </c>
      <c r="N137" s="6">
        <f>IF(B137&amp;""="","",IF(NOT(ISNUMBER(E137)),"بيانات ناقصة",IF(ISNUMBER(G137),"سُلّمت",IF(E137&gt;'الإعدادات'!$B$4,"قادم",IF(AND(ISNUMBER(F137),F137&lt;'الإعدادات'!$B$4),"متأخر التسليم","جارٍ")))))</f>
        <v/>
      </c>
      <c r="O137" s="16">
        <f>IF(N137="متأخر التسليم",'الإعدادات'!$B$4-F137,"")</f>
        <v/>
      </c>
      <c r="P137" s="16">
        <f>IF(ISNUMBER(O137),COUNTIFS($O$6:$O$1005,"&gt;"&amp;O137)+COUNTIFS($O$6:O137,O137),"")</f>
        <v/>
      </c>
      <c r="Q137" s="6">
        <f>IF(B137&amp;""="","",IFERROR(INDEX('السيارات'!$C$6:$C$205,MATCH(B137&amp;"",'السيارات'!$A$6:$A$205,0))&amp;"","كود غير موجود"))</f>
        <v/>
      </c>
    </row>
    <row r="138">
      <c r="A138" s="5" t="n"/>
      <c r="B138" s="5" t="n"/>
      <c r="C138" s="5" t="n"/>
      <c r="D138" s="18" t="n"/>
      <c r="E138" s="13" t="n"/>
      <c r="F138" s="13" t="n"/>
      <c r="G138" s="13" t="n"/>
      <c r="H138" s="19" t="n"/>
      <c r="I138" s="19" t="n"/>
      <c r="J138" s="19" t="n"/>
      <c r="K138" s="16">
        <f>IF(OR(B138&amp;""="",NOT(ISNUMBER(E138)),NOT(ISNUMBER(IF(ISNUMBER(G138),G138,F138)))),"",MAX(1,IF(ISNUMBER(G138),G138,F138)-E138))</f>
        <v/>
      </c>
      <c r="L138" s="17">
        <f>IF(K138="","",ROUND(K138*N(H138),2))</f>
        <v/>
      </c>
      <c r="M138" s="17">
        <f>IF(L138="","",ROUND(L138-N(J138),2))</f>
        <v/>
      </c>
      <c r="N138" s="6">
        <f>IF(B138&amp;""="","",IF(NOT(ISNUMBER(E138)),"بيانات ناقصة",IF(ISNUMBER(G138),"سُلّمت",IF(E138&gt;'الإعدادات'!$B$4,"قادم",IF(AND(ISNUMBER(F138),F138&lt;'الإعدادات'!$B$4),"متأخر التسليم","جارٍ")))))</f>
        <v/>
      </c>
      <c r="O138" s="16">
        <f>IF(N138="متأخر التسليم",'الإعدادات'!$B$4-F138,"")</f>
        <v/>
      </c>
      <c r="P138" s="16">
        <f>IF(ISNUMBER(O138),COUNTIFS($O$6:$O$1005,"&gt;"&amp;O138)+COUNTIFS($O$6:O138,O138),"")</f>
        <v/>
      </c>
      <c r="Q138" s="6">
        <f>IF(B138&amp;""="","",IFERROR(INDEX('السيارات'!$C$6:$C$205,MATCH(B138&amp;"",'السيارات'!$A$6:$A$205,0))&amp;"","كود غير موجود"))</f>
        <v/>
      </c>
    </row>
    <row r="139">
      <c r="A139" s="5" t="n"/>
      <c r="B139" s="5" t="n"/>
      <c r="C139" s="5" t="n"/>
      <c r="D139" s="18" t="n"/>
      <c r="E139" s="13" t="n"/>
      <c r="F139" s="13" t="n"/>
      <c r="G139" s="13" t="n"/>
      <c r="H139" s="19" t="n"/>
      <c r="I139" s="19" t="n"/>
      <c r="J139" s="19" t="n"/>
      <c r="K139" s="16">
        <f>IF(OR(B139&amp;""="",NOT(ISNUMBER(E139)),NOT(ISNUMBER(IF(ISNUMBER(G139),G139,F139)))),"",MAX(1,IF(ISNUMBER(G139),G139,F139)-E139))</f>
        <v/>
      </c>
      <c r="L139" s="17">
        <f>IF(K139="","",ROUND(K139*N(H139),2))</f>
        <v/>
      </c>
      <c r="M139" s="17">
        <f>IF(L139="","",ROUND(L139-N(J139),2))</f>
        <v/>
      </c>
      <c r="N139" s="6">
        <f>IF(B139&amp;""="","",IF(NOT(ISNUMBER(E139)),"بيانات ناقصة",IF(ISNUMBER(G139),"سُلّمت",IF(E139&gt;'الإعدادات'!$B$4,"قادم",IF(AND(ISNUMBER(F139),F139&lt;'الإعدادات'!$B$4),"متأخر التسليم","جارٍ")))))</f>
        <v/>
      </c>
      <c r="O139" s="16">
        <f>IF(N139="متأخر التسليم",'الإعدادات'!$B$4-F139,"")</f>
        <v/>
      </c>
      <c r="P139" s="16">
        <f>IF(ISNUMBER(O139),COUNTIFS($O$6:$O$1005,"&gt;"&amp;O139)+COUNTIFS($O$6:O139,O139),"")</f>
        <v/>
      </c>
      <c r="Q139" s="6">
        <f>IF(B139&amp;""="","",IFERROR(INDEX('السيارات'!$C$6:$C$205,MATCH(B139&amp;"",'السيارات'!$A$6:$A$205,0))&amp;"","كود غير موجود"))</f>
        <v/>
      </c>
    </row>
    <row r="140">
      <c r="A140" s="5" t="n"/>
      <c r="B140" s="5" t="n"/>
      <c r="C140" s="5" t="n"/>
      <c r="D140" s="18" t="n"/>
      <c r="E140" s="13" t="n"/>
      <c r="F140" s="13" t="n"/>
      <c r="G140" s="13" t="n"/>
      <c r="H140" s="19" t="n"/>
      <c r="I140" s="19" t="n"/>
      <c r="J140" s="19" t="n"/>
      <c r="K140" s="16">
        <f>IF(OR(B140&amp;""="",NOT(ISNUMBER(E140)),NOT(ISNUMBER(IF(ISNUMBER(G140),G140,F140)))),"",MAX(1,IF(ISNUMBER(G140),G140,F140)-E140))</f>
        <v/>
      </c>
      <c r="L140" s="17">
        <f>IF(K140="","",ROUND(K140*N(H140),2))</f>
        <v/>
      </c>
      <c r="M140" s="17">
        <f>IF(L140="","",ROUND(L140-N(J140),2))</f>
        <v/>
      </c>
      <c r="N140" s="6">
        <f>IF(B140&amp;""="","",IF(NOT(ISNUMBER(E140)),"بيانات ناقصة",IF(ISNUMBER(G140),"سُلّمت",IF(E140&gt;'الإعدادات'!$B$4,"قادم",IF(AND(ISNUMBER(F140),F140&lt;'الإعدادات'!$B$4),"متأخر التسليم","جارٍ")))))</f>
        <v/>
      </c>
      <c r="O140" s="16">
        <f>IF(N140="متأخر التسليم",'الإعدادات'!$B$4-F140,"")</f>
        <v/>
      </c>
      <c r="P140" s="16">
        <f>IF(ISNUMBER(O140),COUNTIFS($O$6:$O$1005,"&gt;"&amp;O140)+COUNTIFS($O$6:O140,O140),"")</f>
        <v/>
      </c>
      <c r="Q140" s="6">
        <f>IF(B140&amp;""="","",IFERROR(INDEX('السيارات'!$C$6:$C$205,MATCH(B140&amp;"",'السيارات'!$A$6:$A$205,0))&amp;"","كود غير موجود"))</f>
        <v/>
      </c>
    </row>
    <row r="141">
      <c r="A141" s="5" t="n"/>
      <c r="B141" s="5" t="n"/>
      <c r="C141" s="5" t="n"/>
      <c r="D141" s="18" t="n"/>
      <c r="E141" s="13" t="n"/>
      <c r="F141" s="13" t="n"/>
      <c r="G141" s="13" t="n"/>
      <c r="H141" s="19" t="n"/>
      <c r="I141" s="19" t="n"/>
      <c r="J141" s="19" t="n"/>
      <c r="K141" s="16">
        <f>IF(OR(B141&amp;""="",NOT(ISNUMBER(E141)),NOT(ISNUMBER(IF(ISNUMBER(G141),G141,F141)))),"",MAX(1,IF(ISNUMBER(G141),G141,F141)-E141))</f>
        <v/>
      </c>
      <c r="L141" s="17">
        <f>IF(K141="","",ROUND(K141*N(H141),2))</f>
        <v/>
      </c>
      <c r="M141" s="17">
        <f>IF(L141="","",ROUND(L141-N(J141),2))</f>
        <v/>
      </c>
      <c r="N141" s="6">
        <f>IF(B141&amp;""="","",IF(NOT(ISNUMBER(E141)),"بيانات ناقصة",IF(ISNUMBER(G141),"سُلّمت",IF(E141&gt;'الإعدادات'!$B$4,"قادم",IF(AND(ISNUMBER(F141),F141&lt;'الإعدادات'!$B$4),"متأخر التسليم","جارٍ")))))</f>
        <v/>
      </c>
      <c r="O141" s="16">
        <f>IF(N141="متأخر التسليم",'الإعدادات'!$B$4-F141,"")</f>
        <v/>
      </c>
      <c r="P141" s="16">
        <f>IF(ISNUMBER(O141),COUNTIFS($O$6:$O$1005,"&gt;"&amp;O141)+COUNTIFS($O$6:O141,O141),"")</f>
        <v/>
      </c>
      <c r="Q141" s="6">
        <f>IF(B141&amp;""="","",IFERROR(INDEX('السيارات'!$C$6:$C$205,MATCH(B141&amp;"",'السيارات'!$A$6:$A$205,0))&amp;"","كود غير موجود"))</f>
        <v/>
      </c>
    </row>
    <row r="142">
      <c r="A142" s="5" t="n"/>
      <c r="B142" s="5" t="n"/>
      <c r="C142" s="5" t="n"/>
      <c r="D142" s="18" t="n"/>
      <c r="E142" s="13" t="n"/>
      <c r="F142" s="13" t="n"/>
      <c r="G142" s="13" t="n"/>
      <c r="H142" s="19" t="n"/>
      <c r="I142" s="19" t="n"/>
      <c r="J142" s="19" t="n"/>
      <c r="K142" s="16">
        <f>IF(OR(B142&amp;""="",NOT(ISNUMBER(E142)),NOT(ISNUMBER(IF(ISNUMBER(G142),G142,F142)))),"",MAX(1,IF(ISNUMBER(G142),G142,F142)-E142))</f>
        <v/>
      </c>
      <c r="L142" s="17">
        <f>IF(K142="","",ROUND(K142*N(H142),2))</f>
        <v/>
      </c>
      <c r="M142" s="17">
        <f>IF(L142="","",ROUND(L142-N(J142),2))</f>
        <v/>
      </c>
      <c r="N142" s="6">
        <f>IF(B142&amp;""="","",IF(NOT(ISNUMBER(E142)),"بيانات ناقصة",IF(ISNUMBER(G142),"سُلّمت",IF(E142&gt;'الإعدادات'!$B$4,"قادم",IF(AND(ISNUMBER(F142),F142&lt;'الإعدادات'!$B$4),"متأخر التسليم","جارٍ")))))</f>
        <v/>
      </c>
      <c r="O142" s="16">
        <f>IF(N142="متأخر التسليم",'الإعدادات'!$B$4-F142,"")</f>
        <v/>
      </c>
      <c r="P142" s="16">
        <f>IF(ISNUMBER(O142),COUNTIFS($O$6:$O$1005,"&gt;"&amp;O142)+COUNTIFS($O$6:O142,O142),"")</f>
        <v/>
      </c>
      <c r="Q142" s="6">
        <f>IF(B142&amp;""="","",IFERROR(INDEX('السيارات'!$C$6:$C$205,MATCH(B142&amp;"",'السيارات'!$A$6:$A$205,0))&amp;"","كود غير موجود"))</f>
        <v/>
      </c>
    </row>
    <row r="143">
      <c r="A143" s="5" t="n"/>
      <c r="B143" s="5" t="n"/>
      <c r="C143" s="5" t="n"/>
      <c r="D143" s="18" t="n"/>
      <c r="E143" s="13" t="n"/>
      <c r="F143" s="13" t="n"/>
      <c r="G143" s="13" t="n"/>
      <c r="H143" s="19" t="n"/>
      <c r="I143" s="19" t="n"/>
      <c r="J143" s="19" t="n"/>
      <c r="K143" s="16">
        <f>IF(OR(B143&amp;""="",NOT(ISNUMBER(E143)),NOT(ISNUMBER(IF(ISNUMBER(G143),G143,F143)))),"",MAX(1,IF(ISNUMBER(G143),G143,F143)-E143))</f>
        <v/>
      </c>
      <c r="L143" s="17">
        <f>IF(K143="","",ROUND(K143*N(H143),2))</f>
        <v/>
      </c>
      <c r="M143" s="17">
        <f>IF(L143="","",ROUND(L143-N(J143),2))</f>
        <v/>
      </c>
      <c r="N143" s="6">
        <f>IF(B143&amp;""="","",IF(NOT(ISNUMBER(E143)),"بيانات ناقصة",IF(ISNUMBER(G143),"سُلّمت",IF(E143&gt;'الإعدادات'!$B$4,"قادم",IF(AND(ISNUMBER(F143),F143&lt;'الإعدادات'!$B$4),"متأخر التسليم","جارٍ")))))</f>
        <v/>
      </c>
      <c r="O143" s="16">
        <f>IF(N143="متأخر التسليم",'الإعدادات'!$B$4-F143,"")</f>
        <v/>
      </c>
      <c r="P143" s="16">
        <f>IF(ISNUMBER(O143),COUNTIFS($O$6:$O$1005,"&gt;"&amp;O143)+COUNTIFS($O$6:O143,O143),"")</f>
        <v/>
      </c>
      <c r="Q143" s="6">
        <f>IF(B143&amp;""="","",IFERROR(INDEX('السيارات'!$C$6:$C$205,MATCH(B143&amp;"",'السيارات'!$A$6:$A$205,0))&amp;"","كود غير موجود"))</f>
        <v/>
      </c>
    </row>
    <row r="144">
      <c r="A144" s="5" t="n"/>
      <c r="B144" s="5" t="n"/>
      <c r="C144" s="5" t="n"/>
      <c r="D144" s="18" t="n"/>
      <c r="E144" s="13" t="n"/>
      <c r="F144" s="13" t="n"/>
      <c r="G144" s="13" t="n"/>
      <c r="H144" s="19" t="n"/>
      <c r="I144" s="19" t="n"/>
      <c r="J144" s="19" t="n"/>
      <c r="K144" s="16">
        <f>IF(OR(B144&amp;""="",NOT(ISNUMBER(E144)),NOT(ISNUMBER(IF(ISNUMBER(G144),G144,F144)))),"",MAX(1,IF(ISNUMBER(G144),G144,F144)-E144))</f>
        <v/>
      </c>
      <c r="L144" s="17">
        <f>IF(K144="","",ROUND(K144*N(H144),2))</f>
        <v/>
      </c>
      <c r="M144" s="17">
        <f>IF(L144="","",ROUND(L144-N(J144),2))</f>
        <v/>
      </c>
      <c r="N144" s="6">
        <f>IF(B144&amp;""="","",IF(NOT(ISNUMBER(E144)),"بيانات ناقصة",IF(ISNUMBER(G144),"سُلّمت",IF(E144&gt;'الإعدادات'!$B$4,"قادم",IF(AND(ISNUMBER(F144),F144&lt;'الإعدادات'!$B$4),"متأخر التسليم","جارٍ")))))</f>
        <v/>
      </c>
      <c r="O144" s="16">
        <f>IF(N144="متأخر التسليم",'الإعدادات'!$B$4-F144,"")</f>
        <v/>
      </c>
      <c r="P144" s="16">
        <f>IF(ISNUMBER(O144),COUNTIFS($O$6:$O$1005,"&gt;"&amp;O144)+COUNTIFS($O$6:O144,O144),"")</f>
        <v/>
      </c>
      <c r="Q144" s="6">
        <f>IF(B144&amp;""="","",IFERROR(INDEX('السيارات'!$C$6:$C$205,MATCH(B144&amp;"",'السيارات'!$A$6:$A$205,0))&amp;"","كود غير موجود"))</f>
        <v/>
      </c>
    </row>
    <row r="145">
      <c r="A145" s="5" t="n"/>
      <c r="B145" s="5" t="n"/>
      <c r="C145" s="5" t="n"/>
      <c r="D145" s="18" t="n"/>
      <c r="E145" s="13" t="n"/>
      <c r="F145" s="13" t="n"/>
      <c r="G145" s="13" t="n"/>
      <c r="H145" s="19" t="n"/>
      <c r="I145" s="19" t="n"/>
      <c r="J145" s="19" t="n"/>
      <c r="K145" s="16">
        <f>IF(OR(B145&amp;""="",NOT(ISNUMBER(E145)),NOT(ISNUMBER(IF(ISNUMBER(G145),G145,F145)))),"",MAX(1,IF(ISNUMBER(G145),G145,F145)-E145))</f>
        <v/>
      </c>
      <c r="L145" s="17">
        <f>IF(K145="","",ROUND(K145*N(H145),2))</f>
        <v/>
      </c>
      <c r="M145" s="17">
        <f>IF(L145="","",ROUND(L145-N(J145),2))</f>
        <v/>
      </c>
      <c r="N145" s="6">
        <f>IF(B145&amp;""="","",IF(NOT(ISNUMBER(E145)),"بيانات ناقصة",IF(ISNUMBER(G145),"سُلّمت",IF(E145&gt;'الإعدادات'!$B$4,"قادم",IF(AND(ISNUMBER(F145),F145&lt;'الإعدادات'!$B$4),"متأخر التسليم","جارٍ")))))</f>
        <v/>
      </c>
      <c r="O145" s="16">
        <f>IF(N145="متأخر التسليم",'الإعدادات'!$B$4-F145,"")</f>
        <v/>
      </c>
      <c r="P145" s="16">
        <f>IF(ISNUMBER(O145),COUNTIFS($O$6:$O$1005,"&gt;"&amp;O145)+COUNTIFS($O$6:O145,O145),"")</f>
        <v/>
      </c>
      <c r="Q145" s="6">
        <f>IF(B145&amp;""="","",IFERROR(INDEX('السيارات'!$C$6:$C$205,MATCH(B145&amp;"",'السيارات'!$A$6:$A$205,0))&amp;"","كود غير موجود"))</f>
        <v/>
      </c>
    </row>
    <row r="146">
      <c r="A146" s="5" t="n"/>
      <c r="B146" s="5" t="n"/>
      <c r="C146" s="5" t="n"/>
      <c r="D146" s="18" t="n"/>
      <c r="E146" s="13" t="n"/>
      <c r="F146" s="13" t="n"/>
      <c r="G146" s="13" t="n"/>
      <c r="H146" s="19" t="n"/>
      <c r="I146" s="19" t="n"/>
      <c r="J146" s="19" t="n"/>
      <c r="K146" s="16">
        <f>IF(OR(B146&amp;""="",NOT(ISNUMBER(E146)),NOT(ISNUMBER(IF(ISNUMBER(G146),G146,F146)))),"",MAX(1,IF(ISNUMBER(G146),G146,F146)-E146))</f>
        <v/>
      </c>
      <c r="L146" s="17">
        <f>IF(K146="","",ROUND(K146*N(H146),2))</f>
        <v/>
      </c>
      <c r="M146" s="17">
        <f>IF(L146="","",ROUND(L146-N(J146),2))</f>
        <v/>
      </c>
      <c r="N146" s="6">
        <f>IF(B146&amp;""="","",IF(NOT(ISNUMBER(E146)),"بيانات ناقصة",IF(ISNUMBER(G146),"سُلّمت",IF(E146&gt;'الإعدادات'!$B$4,"قادم",IF(AND(ISNUMBER(F146),F146&lt;'الإعدادات'!$B$4),"متأخر التسليم","جارٍ")))))</f>
        <v/>
      </c>
      <c r="O146" s="16">
        <f>IF(N146="متأخر التسليم",'الإعدادات'!$B$4-F146,"")</f>
        <v/>
      </c>
      <c r="P146" s="16">
        <f>IF(ISNUMBER(O146),COUNTIFS($O$6:$O$1005,"&gt;"&amp;O146)+COUNTIFS($O$6:O146,O146),"")</f>
        <v/>
      </c>
      <c r="Q146" s="6">
        <f>IF(B146&amp;""="","",IFERROR(INDEX('السيارات'!$C$6:$C$205,MATCH(B146&amp;"",'السيارات'!$A$6:$A$205,0))&amp;"","كود غير موجود"))</f>
        <v/>
      </c>
    </row>
    <row r="147">
      <c r="A147" s="5" t="n"/>
      <c r="B147" s="5" t="n"/>
      <c r="C147" s="5" t="n"/>
      <c r="D147" s="18" t="n"/>
      <c r="E147" s="13" t="n"/>
      <c r="F147" s="13" t="n"/>
      <c r="G147" s="13" t="n"/>
      <c r="H147" s="19" t="n"/>
      <c r="I147" s="19" t="n"/>
      <c r="J147" s="19" t="n"/>
      <c r="K147" s="16">
        <f>IF(OR(B147&amp;""="",NOT(ISNUMBER(E147)),NOT(ISNUMBER(IF(ISNUMBER(G147),G147,F147)))),"",MAX(1,IF(ISNUMBER(G147),G147,F147)-E147))</f>
        <v/>
      </c>
      <c r="L147" s="17">
        <f>IF(K147="","",ROUND(K147*N(H147),2))</f>
        <v/>
      </c>
      <c r="M147" s="17">
        <f>IF(L147="","",ROUND(L147-N(J147),2))</f>
        <v/>
      </c>
      <c r="N147" s="6">
        <f>IF(B147&amp;""="","",IF(NOT(ISNUMBER(E147)),"بيانات ناقصة",IF(ISNUMBER(G147),"سُلّمت",IF(E147&gt;'الإعدادات'!$B$4,"قادم",IF(AND(ISNUMBER(F147),F147&lt;'الإعدادات'!$B$4),"متأخر التسليم","جارٍ")))))</f>
        <v/>
      </c>
      <c r="O147" s="16">
        <f>IF(N147="متأخر التسليم",'الإعدادات'!$B$4-F147,"")</f>
        <v/>
      </c>
      <c r="P147" s="16">
        <f>IF(ISNUMBER(O147),COUNTIFS($O$6:$O$1005,"&gt;"&amp;O147)+COUNTIFS($O$6:O147,O147),"")</f>
        <v/>
      </c>
      <c r="Q147" s="6">
        <f>IF(B147&amp;""="","",IFERROR(INDEX('السيارات'!$C$6:$C$205,MATCH(B147&amp;"",'السيارات'!$A$6:$A$205,0))&amp;"","كود غير موجود"))</f>
        <v/>
      </c>
    </row>
    <row r="148">
      <c r="A148" s="5" t="n"/>
      <c r="B148" s="5" t="n"/>
      <c r="C148" s="5" t="n"/>
      <c r="D148" s="18" t="n"/>
      <c r="E148" s="13" t="n"/>
      <c r="F148" s="13" t="n"/>
      <c r="G148" s="13" t="n"/>
      <c r="H148" s="19" t="n"/>
      <c r="I148" s="19" t="n"/>
      <c r="J148" s="19" t="n"/>
      <c r="K148" s="16">
        <f>IF(OR(B148&amp;""="",NOT(ISNUMBER(E148)),NOT(ISNUMBER(IF(ISNUMBER(G148),G148,F148)))),"",MAX(1,IF(ISNUMBER(G148),G148,F148)-E148))</f>
        <v/>
      </c>
      <c r="L148" s="17">
        <f>IF(K148="","",ROUND(K148*N(H148),2))</f>
        <v/>
      </c>
      <c r="M148" s="17">
        <f>IF(L148="","",ROUND(L148-N(J148),2))</f>
        <v/>
      </c>
      <c r="N148" s="6">
        <f>IF(B148&amp;""="","",IF(NOT(ISNUMBER(E148)),"بيانات ناقصة",IF(ISNUMBER(G148),"سُلّمت",IF(E148&gt;'الإعدادات'!$B$4,"قادم",IF(AND(ISNUMBER(F148),F148&lt;'الإعدادات'!$B$4),"متأخر التسليم","جارٍ")))))</f>
        <v/>
      </c>
      <c r="O148" s="16">
        <f>IF(N148="متأخر التسليم",'الإعدادات'!$B$4-F148,"")</f>
        <v/>
      </c>
      <c r="P148" s="16">
        <f>IF(ISNUMBER(O148),COUNTIFS($O$6:$O$1005,"&gt;"&amp;O148)+COUNTIFS($O$6:O148,O148),"")</f>
        <v/>
      </c>
      <c r="Q148" s="6">
        <f>IF(B148&amp;""="","",IFERROR(INDEX('السيارات'!$C$6:$C$205,MATCH(B148&amp;"",'السيارات'!$A$6:$A$205,0))&amp;"","كود غير موجود"))</f>
        <v/>
      </c>
    </row>
    <row r="149">
      <c r="A149" s="5" t="n"/>
      <c r="B149" s="5" t="n"/>
      <c r="C149" s="5" t="n"/>
      <c r="D149" s="18" t="n"/>
      <c r="E149" s="13" t="n"/>
      <c r="F149" s="13" t="n"/>
      <c r="G149" s="13" t="n"/>
      <c r="H149" s="19" t="n"/>
      <c r="I149" s="19" t="n"/>
      <c r="J149" s="19" t="n"/>
      <c r="K149" s="16">
        <f>IF(OR(B149&amp;""="",NOT(ISNUMBER(E149)),NOT(ISNUMBER(IF(ISNUMBER(G149),G149,F149)))),"",MAX(1,IF(ISNUMBER(G149),G149,F149)-E149))</f>
        <v/>
      </c>
      <c r="L149" s="17">
        <f>IF(K149="","",ROUND(K149*N(H149),2))</f>
        <v/>
      </c>
      <c r="M149" s="17">
        <f>IF(L149="","",ROUND(L149-N(J149),2))</f>
        <v/>
      </c>
      <c r="N149" s="6">
        <f>IF(B149&amp;""="","",IF(NOT(ISNUMBER(E149)),"بيانات ناقصة",IF(ISNUMBER(G149),"سُلّمت",IF(E149&gt;'الإعدادات'!$B$4,"قادم",IF(AND(ISNUMBER(F149),F149&lt;'الإعدادات'!$B$4),"متأخر التسليم","جارٍ")))))</f>
        <v/>
      </c>
      <c r="O149" s="16">
        <f>IF(N149="متأخر التسليم",'الإعدادات'!$B$4-F149,"")</f>
        <v/>
      </c>
      <c r="P149" s="16">
        <f>IF(ISNUMBER(O149),COUNTIFS($O$6:$O$1005,"&gt;"&amp;O149)+COUNTIFS($O$6:O149,O149),"")</f>
        <v/>
      </c>
      <c r="Q149" s="6">
        <f>IF(B149&amp;""="","",IFERROR(INDEX('السيارات'!$C$6:$C$205,MATCH(B149&amp;"",'السيارات'!$A$6:$A$205,0))&amp;"","كود غير موجود"))</f>
        <v/>
      </c>
    </row>
    <row r="150">
      <c r="A150" s="5" t="n"/>
      <c r="B150" s="5" t="n"/>
      <c r="C150" s="5" t="n"/>
      <c r="D150" s="18" t="n"/>
      <c r="E150" s="13" t="n"/>
      <c r="F150" s="13" t="n"/>
      <c r="G150" s="13" t="n"/>
      <c r="H150" s="19" t="n"/>
      <c r="I150" s="19" t="n"/>
      <c r="J150" s="19" t="n"/>
      <c r="K150" s="16">
        <f>IF(OR(B150&amp;""="",NOT(ISNUMBER(E150)),NOT(ISNUMBER(IF(ISNUMBER(G150),G150,F150)))),"",MAX(1,IF(ISNUMBER(G150),G150,F150)-E150))</f>
        <v/>
      </c>
      <c r="L150" s="17">
        <f>IF(K150="","",ROUND(K150*N(H150),2))</f>
        <v/>
      </c>
      <c r="M150" s="17">
        <f>IF(L150="","",ROUND(L150-N(J150),2))</f>
        <v/>
      </c>
      <c r="N150" s="6">
        <f>IF(B150&amp;""="","",IF(NOT(ISNUMBER(E150)),"بيانات ناقصة",IF(ISNUMBER(G150),"سُلّمت",IF(E150&gt;'الإعدادات'!$B$4,"قادم",IF(AND(ISNUMBER(F150),F150&lt;'الإعدادات'!$B$4),"متأخر التسليم","جارٍ")))))</f>
        <v/>
      </c>
      <c r="O150" s="16">
        <f>IF(N150="متأخر التسليم",'الإعدادات'!$B$4-F150,"")</f>
        <v/>
      </c>
      <c r="P150" s="16">
        <f>IF(ISNUMBER(O150),COUNTIFS($O$6:$O$1005,"&gt;"&amp;O150)+COUNTIFS($O$6:O150,O150),"")</f>
        <v/>
      </c>
      <c r="Q150" s="6">
        <f>IF(B150&amp;""="","",IFERROR(INDEX('السيارات'!$C$6:$C$205,MATCH(B150&amp;"",'السيارات'!$A$6:$A$205,0))&amp;"","كود غير موجود"))</f>
        <v/>
      </c>
    </row>
    <row r="151">
      <c r="A151" s="5" t="n"/>
      <c r="B151" s="5" t="n"/>
      <c r="C151" s="5" t="n"/>
      <c r="D151" s="18" t="n"/>
      <c r="E151" s="13" t="n"/>
      <c r="F151" s="13" t="n"/>
      <c r="G151" s="13" t="n"/>
      <c r="H151" s="19" t="n"/>
      <c r="I151" s="19" t="n"/>
      <c r="J151" s="19" t="n"/>
      <c r="K151" s="16">
        <f>IF(OR(B151&amp;""="",NOT(ISNUMBER(E151)),NOT(ISNUMBER(IF(ISNUMBER(G151),G151,F151)))),"",MAX(1,IF(ISNUMBER(G151),G151,F151)-E151))</f>
        <v/>
      </c>
      <c r="L151" s="17">
        <f>IF(K151="","",ROUND(K151*N(H151),2))</f>
        <v/>
      </c>
      <c r="M151" s="17">
        <f>IF(L151="","",ROUND(L151-N(J151),2))</f>
        <v/>
      </c>
      <c r="N151" s="6">
        <f>IF(B151&amp;""="","",IF(NOT(ISNUMBER(E151)),"بيانات ناقصة",IF(ISNUMBER(G151),"سُلّمت",IF(E151&gt;'الإعدادات'!$B$4,"قادم",IF(AND(ISNUMBER(F151),F151&lt;'الإعدادات'!$B$4),"متأخر التسليم","جارٍ")))))</f>
        <v/>
      </c>
      <c r="O151" s="16">
        <f>IF(N151="متأخر التسليم",'الإعدادات'!$B$4-F151,"")</f>
        <v/>
      </c>
      <c r="P151" s="16">
        <f>IF(ISNUMBER(O151),COUNTIFS($O$6:$O$1005,"&gt;"&amp;O151)+COUNTIFS($O$6:O151,O151),"")</f>
        <v/>
      </c>
      <c r="Q151" s="6">
        <f>IF(B151&amp;""="","",IFERROR(INDEX('السيارات'!$C$6:$C$205,MATCH(B151&amp;"",'السيارات'!$A$6:$A$205,0))&amp;"","كود غير موجود"))</f>
        <v/>
      </c>
    </row>
    <row r="152">
      <c r="A152" s="5" t="n"/>
      <c r="B152" s="5" t="n"/>
      <c r="C152" s="5" t="n"/>
      <c r="D152" s="18" t="n"/>
      <c r="E152" s="13" t="n"/>
      <c r="F152" s="13" t="n"/>
      <c r="G152" s="13" t="n"/>
      <c r="H152" s="19" t="n"/>
      <c r="I152" s="19" t="n"/>
      <c r="J152" s="19" t="n"/>
      <c r="K152" s="16">
        <f>IF(OR(B152&amp;""="",NOT(ISNUMBER(E152)),NOT(ISNUMBER(IF(ISNUMBER(G152),G152,F152)))),"",MAX(1,IF(ISNUMBER(G152),G152,F152)-E152))</f>
        <v/>
      </c>
      <c r="L152" s="17">
        <f>IF(K152="","",ROUND(K152*N(H152),2))</f>
        <v/>
      </c>
      <c r="M152" s="17">
        <f>IF(L152="","",ROUND(L152-N(J152),2))</f>
        <v/>
      </c>
      <c r="N152" s="6">
        <f>IF(B152&amp;""="","",IF(NOT(ISNUMBER(E152)),"بيانات ناقصة",IF(ISNUMBER(G152),"سُلّمت",IF(E152&gt;'الإعدادات'!$B$4,"قادم",IF(AND(ISNUMBER(F152),F152&lt;'الإعدادات'!$B$4),"متأخر التسليم","جارٍ")))))</f>
        <v/>
      </c>
      <c r="O152" s="16">
        <f>IF(N152="متأخر التسليم",'الإعدادات'!$B$4-F152,"")</f>
        <v/>
      </c>
      <c r="P152" s="16">
        <f>IF(ISNUMBER(O152),COUNTIFS($O$6:$O$1005,"&gt;"&amp;O152)+COUNTIFS($O$6:O152,O152),"")</f>
        <v/>
      </c>
      <c r="Q152" s="6">
        <f>IF(B152&amp;""="","",IFERROR(INDEX('السيارات'!$C$6:$C$205,MATCH(B152&amp;"",'السيارات'!$A$6:$A$205,0))&amp;"","كود غير موجود"))</f>
        <v/>
      </c>
    </row>
    <row r="153">
      <c r="A153" s="5" t="n"/>
      <c r="B153" s="5" t="n"/>
      <c r="C153" s="5" t="n"/>
      <c r="D153" s="18" t="n"/>
      <c r="E153" s="13" t="n"/>
      <c r="F153" s="13" t="n"/>
      <c r="G153" s="13" t="n"/>
      <c r="H153" s="19" t="n"/>
      <c r="I153" s="19" t="n"/>
      <c r="J153" s="19" t="n"/>
      <c r="K153" s="16">
        <f>IF(OR(B153&amp;""="",NOT(ISNUMBER(E153)),NOT(ISNUMBER(IF(ISNUMBER(G153),G153,F153)))),"",MAX(1,IF(ISNUMBER(G153),G153,F153)-E153))</f>
        <v/>
      </c>
      <c r="L153" s="17">
        <f>IF(K153="","",ROUND(K153*N(H153),2))</f>
        <v/>
      </c>
      <c r="M153" s="17">
        <f>IF(L153="","",ROUND(L153-N(J153),2))</f>
        <v/>
      </c>
      <c r="N153" s="6">
        <f>IF(B153&amp;""="","",IF(NOT(ISNUMBER(E153)),"بيانات ناقصة",IF(ISNUMBER(G153),"سُلّمت",IF(E153&gt;'الإعدادات'!$B$4,"قادم",IF(AND(ISNUMBER(F153),F153&lt;'الإعدادات'!$B$4),"متأخر التسليم","جارٍ")))))</f>
        <v/>
      </c>
      <c r="O153" s="16">
        <f>IF(N153="متأخر التسليم",'الإعدادات'!$B$4-F153,"")</f>
        <v/>
      </c>
      <c r="P153" s="16">
        <f>IF(ISNUMBER(O153),COUNTIFS($O$6:$O$1005,"&gt;"&amp;O153)+COUNTIFS($O$6:O153,O153),"")</f>
        <v/>
      </c>
      <c r="Q153" s="6">
        <f>IF(B153&amp;""="","",IFERROR(INDEX('السيارات'!$C$6:$C$205,MATCH(B153&amp;"",'السيارات'!$A$6:$A$205,0))&amp;"","كود غير موجود"))</f>
        <v/>
      </c>
    </row>
    <row r="154">
      <c r="A154" s="5" t="n"/>
      <c r="B154" s="5" t="n"/>
      <c r="C154" s="5" t="n"/>
      <c r="D154" s="18" t="n"/>
      <c r="E154" s="13" t="n"/>
      <c r="F154" s="13" t="n"/>
      <c r="G154" s="13" t="n"/>
      <c r="H154" s="19" t="n"/>
      <c r="I154" s="19" t="n"/>
      <c r="J154" s="19" t="n"/>
      <c r="K154" s="16">
        <f>IF(OR(B154&amp;""="",NOT(ISNUMBER(E154)),NOT(ISNUMBER(IF(ISNUMBER(G154),G154,F154)))),"",MAX(1,IF(ISNUMBER(G154),G154,F154)-E154))</f>
        <v/>
      </c>
      <c r="L154" s="17">
        <f>IF(K154="","",ROUND(K154*N(H154),2))</f>
        <v/>
      </c>
      <c r="M154" s="17">
        <f>IF(L154="","",ROUND(L154-N(J154),2))</f>
        <v/>
      </c>
      <c r="N154" s="6">
        <f>IF(B154&amp;""="","",IF(NOT(ISNUMBER(E154)),"بيانات ناقصة",IF(ISNUMBER(G154),"سُلّمت",IF(E154&gt;'الإعدادات'!$B$4,"قادم",IF(AND(ISNUMBER(F154),F154&lt;'الإعدادات'!$B$4),"متأخر التسليم","جارٍ")))))</f>
        <v/>
      </c>
      <c r="O154" s="16">
        <f>IF(N154="متأخر التسليم",'الإعدادات'!$B$4-F154,"")</f>
        <v/>
      </c>
      <c r="P154" s="16">
        <f>IF(ISNUMBER(O154),COUNTIFS($O$6:$O$1005,"&gt;"&amp;O154)+COUNTIFS($O$6:O154,O154),"")</f>
        <v/>
      </c>
      <c r="Q154" s="6">
        <f>IF(B154&amp;""="","",IFERROR(INDEX('السيارات'!$C$6:$C$205,MATCH(B154&amp;"",'السيارات'!$A$6:$A$205,0))&amp;"","كود غير موجود"))</f>
        <v/>
      </c>
    </row>
    <row r="155">
      <c r="A155" s="5" t="n"/>
      <c r="B155" s="5" t="n"/>
      <c r="C155" s="5" t="n"/>
      <c r="D155" s="18" t="n"/>
      <c r="E155" s="13" t="n"/>
      <c r="F155" s="13" t="n"/>
      <c r="G155" s="13" t="n"/>
      <c r="H155" s="19" t="n"/>
      <c r="I155" s="19" t="n"/>
      <c r="J155" s="19" t="n"/>
      <c r="K155" s="16">
        <f>IF(OR(B155&amp;""="",NOT(ISNUMBER(E155)),NOT(ISNUMBER(IF(ISNUMBER(G155),G155,F155)))),"",MAX(1,IF(ISNUMBER(G155),G155,F155)-E155))</f>
        <v/>
      </c>
      <c r="L155" s="17">
        <f>IF(K155="","",ROUND(K155*N(H155),2))</f>
        <v/>
      </c>
      <c r="M155" s="17">
        <f>IF(L155="","",ROUND(L155-N(J155),2))</f>
        <v/>
      </c>
      <c r="N155" s="6">
        <f>IF(B155&amp;""="","",IF(NOT(ISNUMBER(E155)),"بيانات ناقصة",IF(ISNUMBER(G155),"سُلّمت",IF(E155&gt;'الإعدادات'!$B$4,"قادم",IF(AND(ISNUMBER(F155),F155&lt;'الإعدادات'!$B$4),"متأخر التسليم","جارٍ")))))</f>
        <v/>
      </c>
      <c r="O155" s="16">
        <f>IF(N155="متأخر التسليم",'الإعدادات'!$B$4-F155,"")</f>
        <v/>
      </c>
      <c r="P155" s="16">
        <f>IF(ISNUMBER(O155),COUNTIFS($O$6:$O$1005,"&gt;"&amp;O155)+COUNTIFS($O$6:O155,O155),"")</f>
        <v/>
      </c>
      <c r="Q155" s="6">
        <f>IF(B155&amp;""="","",IFERROR(INDEX('السيارات'!$C$6:$C$205,MATCH(B155&amp;"",'السيارات'!$A$6:$A$205,0))&amp;"","كود غير موجود"))</f>
        <v/>
      </c>
    </row>
    <row r="156">
      <c r="A156" s="5" t="n"/>
      <c r="B156" s="5" t="n"/>
      <c r="C156" s="5" t="n"/>
      <c r="D156" s="18" t="n"/>
      <c r="E156" s="13" t="n"/>
      <c r="F156" s="13" t="n"/>
      <c r="G156" s="13" t="n"/>
      <c r="H156" s="19" t="n"/>
      <c r="I156" s="19" t="n"/>
      <c r="J156" s="19" t="n"/>
      <c r="K156" s="16">
        <f>IF(OR(B156&amp;""="",NOT(ISNUMBER(E156)),NOT(ISNUMBER(IF(ISNUMBER(G156),G156,F156)))),"",MAX(1,IF(ISNUMBER(G156),G156,F156)-E156))</f>
        <v/>
      </c>
      <c r="L156" s="17">
        <f>IF(K156="","",ROUND(K156*N(H156),2))</f>
        <v/>
      </c>
      <c r="M156" s="17">
        <f>IF(L156="","",ROUND(L156-N(J156),2))</f>
        <v/>
      </c>
      <c r="N156" s="6">
        <f>IF(B156&amp;""="","",IF(NOT(ISNUMBER(E156)),"بيانات ناقصة",IF(ISNUMBER(G156),"سُلّمت",IF(E156&gt;'الإعدادات'!$B$4,"قادم",IF(AND(ISNUMBER(F156),F156&lt;'الإعدادات'!$B$4),"متأخر التسليم","جارٍ")))))</f>
        <v/>
      </c>
      <c r="O156" s="16">
        <f>IF(N156="متأخر التسليم",'الإعدادات'!$B$4-F156,"")</f>
        <v/>
      </c>
      <c r="P156" s="16">
        <f>IF(ISNUMBER(O156),COUNTIFS($O$6:$O$1005,"&gt;"&amp;O156)+COUNTIFS($O$6:O156,O156),"")</f>
        <v/>
      </c>
      <c r="Q156" s="6">
        <f>IF(B156&amp;""="","",IFERROR(INDEX('السيارات'!$C$6:$C$205,MATCH(B156&amp;"",'السيارات'!$A$6:$A$205,0))&amp;"","كود غير موجود"))</f>
        <v/>
      </c>
    </row>
    <row r="157">
      <c r="A157" s="5" t="n"/>
      <c r="B157" s="5" t="n"/>
      <c r="C157" s="5" t="n"/>
      <c r="D157" s="18" t="n"/>
      <c r="E157" s="13" t="n"/>
      <c r="F157" s="13" t="n"/>
      <c r="G157" s="13" t="n"/>
      <c r="H157" s="19" t="n"/>
      <c r="I157" s="19" t="n"/>
      <c r="J157" s="19" t="n"/>
      <c r="K157" s="16">
        <f>IF(OR(B157&amp;""="",NOT(ISNUMBER(E157)),NOT(ISNUMBER(IF(ISNUMBER(G157),G157,F157)))),"",MAX(1,IF(ISNUMBER(G157),G157,F157)-E157))</f>
        <v/>
      </c>
      <c r="L157" s="17">
        <f>IF(K157="","",ROUND(K157*N(H157),2))</f>
        <v/>
      </c>
      <c r="M157" s="17">
        <f>IF(L157="","",ROUND(L157-N(J157),2))</f>
        <v/>
      </c>
      <c r="N157" s="6">
        <f>IF(B157&amp;""="","",IF(NOT(ISNUMBER(E157)),"بيانات ناقصة",IF(ISNUMBER(G157),"سُلّمت",IF(E157&gt;'الإعدادات'!$B$4,"قادم",IF(AND(ISNUMBER(F157),F157&lt;'الإعدادات'!$B$4),"متأخر التسليم","جارٍ")))))</f>
        <v/>
      </c>
      <c r="O157" s="16">
        <f>IF(N157="متأخر التسليم",'الإعدادات'!$B$4-F157,"")</f>
        <v/>
      </c>
      <c r="P157" s="16">
        <f>IF(ISNUMBER(O157),COUNTIFS($O$6:$O$1005,"&gt;"&amp;O157)+COUNTIFS($O$6:O157,O157),"")</f>
        <v/>
      </c>
      <c r="Q157" s="6">
        <f>IF(B157&amp;""="","",IFERROR(INDEX('السيارات'!$C$6:$C$205,MATCH(B157&amp;"",'السيارات'!$A$6:$A$205,0))&amp;"","كود غير موجود"))</f>
        <v/>
      </c>
    </row>
    <row r="158">
      <c r="A158" s="5" t="n"/>
      <c r="B158" s="5" t="n"/>
      <c r="C158" s="5" t="n"/>
      <c r="D158" s="18" t="n"/>
      <c r="E158" s="13" t="n"/>
      <c r="F158" s="13" t="n"/>
      <c r="G158" s="13" t="n"/>
      <c r="H158" s="19" t="n"/>
      <c r="I158" s="19" t="n"/>
      <c r="J158" s="19" t="n"/>
      <c r="K158" s="16">
        <f>IF(OR(B158&amp;""="",NOT(ISNUMBER(E158)),NOT(ISNUMBER(IF(ISNUMBER(G158),G158,F158)))),"",MAX(1,IF(ISNUMBER(G158),G158,F158)-E158))</f>
        <v/>
      </c>
      <c r="L158" s="17">
        <f>IF(K158="","",ROUND(K158*N(H158),2))</f>
        <v/>
      </c>
      <c r="M158" s="17">
        <f>IF(L158="","",ROUND(L158-N(J158),2))</f>
        <v/>
      </c>
      <c r="N158" s="6">
        <f>IF(B158&amp;""="","",IF(NOT(ISNUMBER(E158)),"بيانات ناقصة",IF(ISNUMBER(G158),"سُلّمت",IF(E158&gt;'الإعدادات'!$B$4,"قادم",IF(AND(ISNUMBER(F158),F158&lt;'الإعدادات'!$B$4),"متأخر التسليم","جارٍ")))))</f>
        <v/>
      </c>
      <c r="O158" s="16">
        <f>IF(N158="متأخر التسليم",'الإعدادات'!$B$4-F158,"")</f>
        <v/>
      </c>
      <c r="P158" s="16">
        <f>IF(ISNUMBER(O158),COUNTIFS($O$6:$O$1005,"&gt;"&amp;O158)+COUNTIFS($O$6:O158,O158),"")</f>
        <v/>
      </c>
      <c r="Q158" s="6">
        <f>IF(B158&amp;""="","",IFERROR(INDEX('السيارات'!$C$6:$C$205,MATCH(B158&amp;"",'السيارات'!$A$6:$A$205,0))&amp;"","كود غير موجود"))</f>
        <v/>
      </c>
    </row>
    <row r="159">
      <c r="A159" s="5" t="n"/>
      <c r="B159" s="5" t="n"/>
      <c r="C159" s="5" t="n"/>
      <c r="D159" s="18" t="n"/>
      <c r="E159" s="13" t="n"/>
      <c r="F159" s="13" t="n"/>
      <c r="G159" s="13" t="n"/>
      <c r="H159" s="19" t="n"/>
      <c r="I159" s="19" t="n"/>
      <c r="J159" s="19" t="n"/>
      <c r="K159" s="16">
        <f>IF(OR(B159&amp;""="",NOT(ISNUMBER(E159)),NOT(ISNUMBER(IF(ISNUMBER(G159),G159,F159)))),"",MAX(1,IF(ISNUMBER(G159),G159,F159)-E159))</f>
        <v/>
      </c>
      <c r="L159" s="17">
        <f>IF(K159="","",ROUND(K159*N(H159),2))</f>
        <v/>
      </c>
      <c r="M159" s="17">
        <f>IF(L159="","",ROUND(L159-N(J159),2))</f>
        <v/>
      </c>
      <c r="N159" s="6">
        <f>IF(B159&amp;""="","",IF(NOT(ISNUMBER(E159)),"بيانات ناقصة",IF(ISNUMBER(G159),"سُلّمت",IF(E159&gt;'الإعدادات'!$B$4,"قادم",IF(AND(ISNUMBER(F159),F159&lt;'الإعدادات'!$B$4),"متأخر التسليم","جارٍ")))))</f>
        <v/>
      </c>
      <c r="O159" s="16">
        <f>IF(N159="متأخر التسليم",'الإعدادات'!$B$4-F159,"")</f>
        <v/>
      </c>
      <c r="P159" s="16">
        <f>IF(ISNUMBER(O159),COUNTIFS($O$6:$O$1005,"&gt;"&amp;O159)+COUNTIFS($O$6:O159,O159),"")</f>
        <v/>
      </c>
      <c r="Q159" s="6">
        <f>IF(B159&amp;""="","",IFERROR(INDEX('السيارات'!$C$6:$C$205,MATCH(B159&amp;"",'السيارات'!$A$6:$A$205,0))&amp;"","كود غير موجود"))</f>
        <v/>
      </c>
    </row>
    <row r="160">
      <c r="A160" s="5" t="n"/>
      <c r="B160" s="5" t="n"/>
      <c r="C160" s="5" t="n"/>
      <c r="D160" s="18" t="n"/>
      <c r="E160" s="13" t="n"/>
      <c r="F160" s="13" t="n"/>
      <c r="G160" s="13" t="n"/>
      <c r="H160" s="19" t="n"/>
      <c r="I160" s="19" t="n"/>
      <c r="J160" s="19" t="n"/>
      <c r="K160" s="16">
        <f>IF(OR(B160&amp;""="",NOT(ISNUMBER(E160)),NOT(ISNUMBER(IF(ISNUMBER(G160),G160,F160)))),"",MAX(1,IF(ISNUMBER(G160),G160,F160)-E160))</f>
        <v/>
      </c>
      <c r="L160" s="17">
        <f>IF(K160="","",ROUND(K160*N(H160),2))</f>
        <v/>
      </c>
      <c r="M160" s="17">
        <f>IF(L160="","",ROUND(L160-N(J160),2))</f>
        <v/>
      </c>
      <c r="N160" s="6">
        <f>IF(B160&amp;""="","",IF(NOT(ISNUMBER(E160)),"بيانات ناقصة",IF(ISNUMBER(G160),"سُلّمت",IF(E160&gt;'الإعدادات'!$B$4,"قادم",IF(AND(ISNUMBER(F160),F160&lt;'الإعدادات'!$B$4),"متأخر التسليم","جارٍ")))))</f>
        <v/>
      </c>
      <c r="O160" s="16">
        <f>IF(N160="متأخر التسليم",'الإعدادات'!$B$4-F160,"")</f>
        <v/>
      </c>
      <c r="P160" s="16">
        <f>IF(ISNUMBER(O160),COUNTIFS($O$6:$O$1005,"&gt;"&amp;O160)+COUNTIFS($O$6:O160,O160),"")</f>
        <v/>
      </c>
      <c r="Q160" s="6">
        <f>IF(B160&amp;""="","",IFERROR(INDEX('السيارات'!$C$6:$C$205,MATCH(B160&amp;"",'السيارات'!$A$6:$A$205,0))&amp;"","كود غير موجود"))</f>
        <v/>
      </c>
    </row>
    <row r="161">
      <c r="A161" s="5" t="n"/>
      <c r="B161" s="5" t="n"/>
      <c r="C161" s="5" t="n"/>
      <c r="D161" s="18" t="n"/>
      <c r="E161" s="13" t="n"/>
      <c r="F161" s="13" t="n"/>
      <c r="G161" s="13" t="n"/>
      <c r="H161" s="19" t="n"/>
      <c r="I161" s="19" t="n"/>
      <c r="J161" s="19" t="n"/>
      <c r="K161" s="16">
        <f>IF(OR(B161&amp;""="",NOT(ISNUMBER(E161)),NOT(ISNUMBER(IF(ISNUMBER(G161),G161,F161)))),"",MAX(1,IF(ISNUMBER(G161),G161,F161)-E161))</f>
        <v/>
      </c>
      <c r="L161" s="17">
        <f>IF(K161="","",ROUND(K161*N(H161),2))</f>
        <v/>
      </c>
      <c r="M161" s="17">
        <f>IF(L161="","",ROUND(L161-N(J161),2))</f>
        <v/>
      </c>
      <c r="N161" s="6">
        <f>IF(B161&amp;""="","",IF(NOT(ISNUMBER(E161)),"بيانات ناقصة",IF(ISNUMBER(G161),"سُلّمت",IF(E161&gt;'الإعدادات'!$B$4,"قادم",IF(AND(ISNUMBER(F161),F161&lt;'الإعدادات'!$B$4),"متأخر التسليم","جارٍ")))))</f>
        <v/>
      </c>
      <c r="O161" s="16">
        <f>IF(N161="متأخر التسليم",'الإعدادات'!$B$4-F161,"")</f>
        <v/>
      </c>
      <c r="P161" s="16">
        <f>IF(ISNUMBER(O161),COUNTIFS($O$6:$O$1005,"&gt;"&amp;O161)+COUNTIFS($O$6:O161,O161),"")</f>
        <v/>
      </c>
      <c r="Q161" s="6">
        <f>IF(B161&amp;""="","",IFERROR(INDEX('السيارات'!$C$6:$C$205,MATCH(B161&amp;"",'السيارات'!$A$6:$A$205,0))&amp;"","كود غير موجود"))</f>
        <v/>
      </c>
    </row>
    <row r="162">
      <c r="A162" s="5" t="n"/>
      <c r="B162" s="5" t="n"/>
      <c r="C162" s="5" t="n"/>
      <c r="D162" s="18" t="n"/>
      <c r="E162" s="13" t="n"/>
      <c r="F162" s="13" t="n"/>
      <c r="G162" s="13" t="n"/>
      <c r="H162" s="19" t="n"/>
      <c r="I162" s="19" t="n"/>
      <c r="J162" s="19" t="n"/>
      <c r="K162" s="16">
        <f>IF(OR(B162&amp;""="",NOT(ISNUMBER(E162)),NOT(ISNUMBER(IF(ISNUMBER(G162),G162,F162)))),"",MAX(1,IF(ISNUMBER(G162),G162,F162)-E162))</f>
        <v/>
      </c>
      <c r="L162" s="17">
        <f>IF(K162="","",ROUND(K162*N(H162),2))</f>
        <v/>
      </c>
      <c r="M162" s="17">
        <f>IF(L162="","",ROUND(L162-N(J162),2))</f>
        <v/>
      </c>
      <c r="N162" s="6">
        <f>IF(B162&amp;""="","",IF(NOT(ISNUMBER(E162)),"بيانات ناقصة",IF(ISNUMBER(G162),"سُلّمت",IF(E162&gt;'الإعدادات'!$B$4,"قادم",IF(AND(ISNUMBER(F162),F162&lt;'الإعدادات'!$B$4),"متأخر التسليم","جارٍ")))))</f>
        <v/>
      </c>
      <c r="O162" s="16">
        <f>IF(N162="متأخر التسليم",'الإعدادات'!$B$4-F162,"")</f>
        <v/>
      </c>
      <c r="P162" s="16">
        <f>IF(ISNUMBER(O162),COUNTIFS($O$6:$O$1005,"&gt;"&amp;O162)+COUNTIFS($O$6:O162,O162),"")</f>
        <v/>
      </c>
      <c r="Q162" s="6">
        <f>IF(B162&amp;""="","",IFERROR(INDEX('السيارات'!$C$6:$C$205,MATCH(B162&amp;"",'السيارات'!$A$6:$A$205,0))&amp;"","كود غير موجود"))</f>
        <v/>
      </c>
    </row>
    <row r="163">
      <c r="A163" s="5" t="n"/>
      <c r="B163" s="5" t="n"/>
      <c r="C163" s="5" t="n"/>
      <c r="D163" s="18" t="n"/>
      <c r="E163" s="13" t="n"/>
      <c r="F163" s="13" t="n"/>
      <c r="G163" s="13" t="n"/>
      <c r="H163" s="19" t="n"/>
      <c r="I163" s="19" t="n"/>
      <c r="J163" s="19" t="n"/>
      <c r="K163" s="16">
        <f>IF(OR(B163&amp;""="",NOT(ISNUMBER(E163)),NOT(ISNUMBER(IF(ISNUMBER(G163),G163,F163)))),"",MAX(1,IF(ISNUMBER(G163),G163,F163)-E163))</f>
        <v/>
      </c>
      <c r="L163" s="17">
        <f>IF(K163="","",ROUND(K163*N(H163),2))</f>
        <v/>
      </c>
      <c r="M163" s="17">
        <f>IF(L163="","",ROUND(L163-N(J163),2))</f>
        <v/>
      </c>
      <c r="N163" s="6">
        <f>IF(B163&amp;""="","",IF(NOT(ISNUMBER(E163)),"بيانات ناقصة",IF(ISNUMBER(G163),"سُلّمت",IF(E163&gt;'الإعدادات'!$B$4,"قادم",IF(AND(ISNUMBER(F163),F163&lt;'الإعدادات'!$B$4),"متأخر التسليم","جارٍ")))))</f>
        <v/>
      </c>
      <c r="O163" s="16">
        <f>IF(N163="متأخر التسليم",'الإعدادات'!$B$4-F163,"")</f>
        <v/>
      </c>
      <c r="P163" s="16">
        <f>IF(ISNUMBER(O163),COUNTIFS($O$6:$O$1005,"&gt;"&amp;O163)+COUNTIFS($O$6:O163,O163),"")</f>
        <v/>
      </c>
      <c r="Q163" s="6">
        <f>IF(B163&amp;""="","",IFERROR(INDEX('السيارات'!$C$6:$C$205,MATCH(B163&amp;"",'السيارات'!$A$6:$A$205,0))&amp;"","كود غير موجود"))</f>
        <v/>
      </c>
    </row>
    <row r="164">
      <c r="A164" s="5" t="n"/>
      <c r="B164" s="5" t="n"/>
      <c r="C164" s="5" t="n"/>
      <c r="D164" s="18" t="n"/>
      <c r="E164" s="13" t="n"/>
      <c r="F164" s="13" t="n"/>
      <c r="G164" s="13" t="n"/>
      <c r="H164" s="19" t="n"/>
      <c r="I164" s="19" t="n"/>
      <c r="J164" s="19" t="n"/>
      <c r="K164" s="16">
        <f>IF(OR(B164&amp;""="",NOT(ISNUMBER(E164)),NOT(ISNUMBER(IF(ISNUMBER(G164),G164,F164)))),"",MAX(1,IF(ISNUMBER(G164),G164,F164)-E164))</f>
        <v/>
      </c>
      <c r="L164" s="17">
        <f>IF(K164="","",ROUND(K164*N(H164),2))</f>
        <v/>
      </c>
      <c r="M164" s="17">
        <f>IF(L164="","",ROUND(L164-N(J164),2))</f>
        <v/>
      </c>
      <c r="N164" s="6">
        <f>IF(B164&amp;""="","",IF(NOT(ISNUMBER(E164)),"بيانات ناقصة",IF(ISNUMBER(G164),"سُلّمت",IF(E164&gt;'الإعدادات'!$B$4,"قادم",IF(AND(ISNUMBER(F164),F164&lt;'الإعدادات'!$B$4),"متأخر التسليم","جارٍ")))))</f>
        <v/>
      </c>
      <c r="O164" s="16">
        <f>IF(N164="متأخر التسليم",'الإعدادات'!$B$4-F164,"")</f>
        <v/>
      </c>
      <c r="P164" s="16">
        <f>IF(ISNUMBER(O164),COUNTIFS($O$6:$O$1005,"&gt;"&amp;O164)+COUNTIFS($O$6:O164,O164),"")</f>
        <v/>
      </c>
      <c r="Q164" s="6">
        <f>IF(B164&amp;""="","",IFERROR(INDEX('السيارات'!$C$6:$C$205,MATCH(B164&amp;"",'السيارات'!$A$6:$A$205,0))&amp;"","كود غير موجود"))</f>
        <v/>
      </c>
    </row>
    <row r="165">
      <c r="A165" s="5" t="n"/>
      <c r="B165" s="5" t="n"/>
      <c r="C165" s="5" t="n"/>
      <c r="D165" s="18" t="n"/>
      <c r="E165" s="13" t="n"/>
      <c r="F165" s="13" t="n"/>
      <c r="G165" s="13" t="n"/>
      <c r="H165" s="19" t="n"/>
      <c r="I165" s="19" t="n"/>
      <c r="J165" s="19" t="n"/>
      <c r="K165" s="16">
        <f>IF(OR(B165&amp;""="",NOT(ISNUMBER(E165)),NOT(ISNUMBER(IF(ISNUMBER(G165),G165,F165)))),"",MAX(1,IF(ISNUMBER(G165),G165,F165)-E165))</f>
        <v/>
      </c>
      <c r="L165" s="17">
        <f>IF(K165="","",ROUND(K165*N(H165),2))</f>
        <v/>
      </c>
      <c r="M165" s="17">
        <f>IF(L165="","",ROUND(L165-N(J165),2))</f>
        <v/>
      </c>
      <c r="N165" s="6">
        <f>IF(B165&amp;""="","",IF(NOT(ISNUMBER(E165)),"بيانات ناقصة",IF(ISNUMBER(G165),"سُلّمت",IF(E165&gt;'الإعدادات'!$B$4,"قادم",IF(AND(ISNUMBER(F165),F165&lt;'الإعدادات'!$B$4),"متأخر التسليم","جارٍ")))))</f>
        <v/>
      </c>
      <c r="O165" s="16">
        <f>IF(N165="متأخر التسليم",'الإعدادات'!$B$4-F165,"")</f>
        <v/>
      </c>
      <c r="P165" s="16">
        <f>IF(ISNUMBER(O165),COUNTIFS($O$6:$O$1005,"&gt;"&amp;O165)+COUNTIFS($O$6:O165,O165),"")</f>
        <v/>
      </c>
      <c r="Q165" s="6">
        <f>IF(B165&amp;""="","",IFERROR(INDEX('السيارات'!$C$6:$C$205,MATCH(B165&amp;"",'السيارات'!$A$6:$A$205,0))&amp;"","كود غير موجود"))</f>
        <v/>
      </c>
    </row>
    <row r="166">
      <c r="A166" s="5" t="n"/>
      <c r="B166" s="5" t="n"/>
      <c r="C166" s="5" t="n"/>
      <c r="D166" s="18" t="n"/>
      <c r="E166" s="13" t="n"/>
      <c r="F166" s="13" t="n"/>
      <c r="G166" s="13" t="n"/>
      <c r="H166" s="19" t="n"/>
      <c r="I166" s="19" t="n"/>
      <c r="J166" s="19" t="n"/>
      <c r="K166" s="16">
        <f>IF(OR(B166&amp;""="",NOT(ISNUMBER(E166)),NOT(ISNUMBER(IF(ISNUMBER(G166),G166,F166)))),"",MAX(1,IF(ISNUMBER(G166),G166,F166)-E166))</f>
        <v/>
      </c>
      <c r="L166" s="17">
        <f>IF(K166="","",ROUND(K166*N(H166),2))</f>
        <v/>
      </c>
      <c r="M166" s="17">
        <f>IF(L166="","",ROUND(L166-N(J166),2))</f>
        <v/>
      </c>
      <c r="N166" s="6">
        <f>IF(B166&amp;""="","",IF(NOT(ISNUMBER(E166)),"بيانات ناقصة",IF(ISNUMBER(G166),"سُلّمت",IF(E166&gt;'الإعدادات'!$B$4,"قادم",IF(AND(ISNUMBER(F166),F166&lt;'الإعدادات'!$B$4),"متأخر التسليم","جارٍ")))))</f>
        <v/>
      </c>
      <c r="O166" s="16">
        <f>IF(N166="متأخر التسليم",'الإعدادات'!$B$4-F166,"")</f>
        <v/>
      </c>
      <c r="P166" s="16">
        <f>IF(ISNUMBER(O166),COUNTIFS($O$6:$O$1005,"&gt;"&amp;O166)+COUNTIFS($O$6:O166,O166),"")</f>
        <v/>
      </c>
      <c r="Q166" s="6">
        <f>IF(B166&amp;""="","",IFERROR(INDEX('السيارات'!$C$6:$C$205,MATCH(B166&amp;"",'السيارات'!$A$6:$A$205,0))&amp;"","كود غير موجود"))</f>
        <v/>
      </c>
    </row>
    <row r="167">
      <c r="A167" s="5" t="n"/>
      <c r="B167" s="5" t="n"/>
      <c r="C167" s="5" t="n"/>
      <c r="D167" s="18" t="n"/>
      <c r="E167" s="13" t="n"/>
      <c r="F167" s="13" t="n"/>
      <c r="G167" s="13" t="n"/>
      <c r="H167" s="19" t="n"/>
      <c r="I167" s="19" t="n"/>
      <c r="J167" s="19" t="n"/>
      <c r="K167" s="16">
        <f>IF(OR(B167&amp;""="",NOT(ISNUMBER(E167)),NOT(ISNUMBER(IF(ISNUMBER(G167),G167,F167)))),"",MAX(1,IF(ISNUMBER(G167),G167,F167)-E167))</f>
        <v/>
      </c>
      <c r="L167" s="17">
        <f>IF(K167="","",ROUND(K167*N(H167),2))</f>
        <v/>
      </c>
      <c r="M167" s="17">
        <f>IF(L167="","",ROUND(L167-N(J167),2))</f>
        <v/>
      </c>
      <c r="N167" s="6">
        <f>IF(B167&amp;""="","",IF(NOT(ISNUMBER(E167)),"بيانات ناقصة",IF(ISNUMBER(G167),"سُلّمت",IF(E167&gt;'الإعدادات'!$B$4,"قادم",IF(AND(ISNUMBER(F167),F167&lt;'الإعدادات'!$B$4),"متأخر التسليم","جارٍ")))))</f>
        <v/>
      </c>
      <c r="O167" s="16">
        <f>IF(N167="متأخر التسليم",'الإعدادات'!$B$4-F167,"")</f>
        <v/>
      </c>
      <c r="P167" s="16">
        <f>IF(ISNUMBER(O167),COUNTIFS($O$6:$O$1005,"&gt;"&amp;O167)+COUNTIFS($O$6:O167,O167),"")</f>
        <v/>
      </c>
      <c r="Q167" s="6">
        <f>IF(B167&amp;""="","",IFERROR(INDEX('السيارات'!$C$6:$C$205,MATCH(B167&amp;"",'السيارات'!$A$6:$A$205,0))&amp;"","كود غير موجود"))</f>
        <v/>
      </c>
    </row>
    <row r="168">
      <c r="A168" s="5" t="n"/>
      <c r="B168" s="5" t="n"/>
      <c r="C168" s="5" t="n"/>
      <c r="D168" s="18" t="n"/>
      <c r="E168" s="13" t="n"/>
      <c r="F168" s="13" t="n"/>
      <c r="G168" s="13" t="n"/>
      <c r="H168" s="19" t="n"/>
      <c r="I168" s="19" t="n"/>
      <c r="J168" s="19" t="n"/>
      <c r="K168" s="16">
        <f>IF(OR(B168&amp;""="",NOT(ISNUMBER(E168)),NOT(ISNUMBER(IF(ISNUMBER(G168),G168,F168)))),"",MAX(1,IF(ISNUMBER(G168),G168,F168)-E168))</f>
        <v/>
      </c>
      <c r="L168" s="17">
        <f>IF(K168="","",ROUND(K168*N(H168),2))</f>
        <v/>
      </c>
      <c r="M168" s="17">
        <f>IF(L168="","",ROUND(L168-N(J168),2))</f>
        <v/>
      </c>
      <c r="N168" s="6">
        <f>IF(B168&amp;""="","",IF(NOT(ISNUMBER(E168)),"بيانات ناقصة",IF(ISNUMBER(G168),"سُلّمت",IF(E168&gt;'الإعدادات'!$B$4,"قادم",IF(AND(ISNUMBER(F168),F168&lt;'الإعدادات'!$B$4),"متأخر التسليم","جارٍ")))))</f>
        <v/>
      </c>
      <c r="O168" s="16">
        <f>IF(N168="متأخر التسليم",'الإعدادات'!$B$4-F168,"")</f>
        <v/>
      </c>
      <c r="P168" s="16">
        <f>IF(ISNUMBER(O168),COUNTIFS($O$6:$O$1005,"&gt;"&amp;O168)+COUNTIFS($O$6:O168,O168),"")</f>
        <v/>
      </c>
      <c r="Q168" s="6">
        <f>IF(B168&amp;""="","",IFERROR(INDEX('السيارات'!$C$6:$C$205,MATCH(B168&amp;"",'السيارات'!$A$6:$A$205,0))&amp;"","كود غير موجود"))</f>
        <v/>
      </c>
    </row>
    <row r="169">
      <c r="A169" s="5" t="n"/>
      <c r="B169" s="5" t="n"/>
      <c r="C169" s="5" t="n"/>
      <c r="D169" s="18" t="n"/>
      <c r="E169" s="13" t="n"/>
      <c r="F169" s="13" t="n"/>
      <c r="G169" s="13" t="n"/>
      <c r="H169" s="19" t="n"/>
      <c r="I169" s="19" t="n"/>
      <c r="J169" s="19" t="n"/>
      <c r="K169" s="16">
        <f>IF(OR(B169&amp;""="",NOT(ISNUMBER(E169)),NOT(ISNUMBER(IF(ISNUMBER(G169),G169,F169)))),"",MAX(1,IF(ISNUMBER(G169),G169,F169)-E169))</f>
        <v/>
      </c>
      <c r="L169" s="17">
        <f>IF(K169="","",ROUND(K169*N(H169),2))</f>
        <v/>
      </c>
      <c r="M169" s="17">
        <f>IF(L169="","",ROUND(L169-N(J169),2))</f>
        <v/>
      </c>
      <c r="N169" s="6">
        <f>IF(B169&amp;""="","",IF(NOT(ISNUMBER(E169)),"بيانات ناقصة",IF(ISNUMBER(G169),"سُلّمت",IF(E169&gt;'الإعدادات'!$B$4,"قادم",IF(AND(ISNUMBER(F169),F169&lt;'الإعدادات'!$B$4),"متأخر التسليم","جارٍ")))))</f>
        <v/>
      </c>
      <c r="O169" s="16">
        <f>IF(N169="متأخر التسليم",'الإعدادات'!$B$4-F169,"")</f>
        <v/>
      </c>
      <c r="P169" s="16">
        <f>IF(ISNUMBER(O169),COUNTIFS($O$6:$O$1005,"&gt;"&amp;O169)+COUNTIFS($O$6:O169,O169),"")</f>
        <v/>
      </c>
      <c r="Q169" s="6">
        <f>IF(B169&amp;""="","",IFERROR(INDEX('السيارات'!$C$6:$C$205,MATCH(B169&amp;"",'السيارات'!$A$6:$A$205,0))&amp;"","كود غير موجود"))</f>
        <v/>
      </c>
    </row>
    <row r="170">
      <c r="A170" s="5" t="n"/>
      <c r="B170" s="5" t="n"/>
      <c r="C170" s="5" t="n"/>
      <c r="D170" s="18" t="n"/>
      <c r="E170" s="13" t="n"/>
      <c r="F170" s="13" t="n"/>
      <c r="G170" s="13" t="n"/>
      <c r="H170" s="19" t="n"/>
      <c r="I170" s="19" t="n"/>
      <c r="J170" s="19" t="n"/>
      <c r="K170" s="16">
        <f>IF(OR(B170&amp;""="",NOT(ISNUMBER(E170)),NOT(ISNUMBER(IF(ISNUMBER(G170),G170,F170)))),"",MAX(1,IF(ISNUMBER(G170),G170,F170)-E170))</f>
        <v/>
      </c>
      <c r="L170" s="17">
        <f>IF(K170="","",ROUND(K170*N(H170),2))</f>
        <v/>
      </c>
      <c r="M170" s="17">
        <f>IF(L170="","",ROUND(L170-N(J170),2))</f>
        <v/>
      </c>
      <c r="N170" s="6">
        <f>IF(B170&amp;""="","",IF(NOT(ISNUMBER(E170)),"بيانات ناقصة",IF(ISNUMBER(G170),"سُلّمت",IF(E170&gt;'الإعدادات'!$B$4,"قادم",IF(AND(ISNUMBER(F170),F170&lt;'الإعدادات'!$B$4),"متأخر التسليم","جارٍ")))))</f>
        <v/>
      </c>
      <c r="O170" s="16">
        <f>IF(N170="متأخر التسليم",'الإعدادات'!$B$4-F170,"")</f>
        <v/>
      </c>
      <c r="P170" s="16">
        <f>IF(ISNUMBER(O170),COUNTIFS($O$6:$O$1005,"&gt;"&amp;O170)+COUNTIFS($O$6:O170,O170),"")</f>
        <v/>
      </c>
      <c r="Q170" s="6">
        <f>IF(B170&amp;""="","",IFERROR(INDEX('السيارات'!$C$6:$C$205,MATCH(B170&amp;"",'السيارات'!$A$6:$A$205,0))&amp;"","كود غير موجود"))</f>
        <v/>
      </c>
    </row>
    <row r="171">
      <c r="A171" s="5" t="n"/>
      <c r="B171" s="5" t="n"/>
      <c r="C171" s="5" t="n"/>
      <c r="D171" s="18" t="n"/>
      <c r="E171" s="13" t="n"/>
      <c r="F171" s="13" t="n"/>
      <c r="G171" s="13" t="n"/>
      <c r="H171" s="19" t="n"/>
      <c r="I171" s="19" t="n"/>
      <c r="J171" s="19" t="n"/>
      <c r="K171" s="16">
        <f>IF(OR(B171&amp;""="",NOT(ISNUMBER(E171)),NOT(ISNUMBER(IF(ISNUMBER(G171),G171,F171)))),"",MAX(1,IF(ISNUMBER(G171),G171,F171)-E171))</f>
        <v/>
      </c>
      <c r="L171" s="17">
        <f>IF(K171="","",ROUND(K171*N(H171),2))</f>
        <v/>
      </c>
      <c r="M171" s="17">
        <f>IF(L171="","",ROUND(L171-N(J171),2))</f>
        <v/>
      </c>
      <c r="N171" s="6">
        <f>IF(B171&amp;""="","",IF(NOT(ISNUMBER(E171)),"بيانات ناقصة",IF(ISNUMBER(G171),"سُلّمت",IF(E171&gt;'الإعدادات'!$B$4,"قادم",IF(AND(ISNUMBER(F171),F171&lt;'الإعدادات'!$B$4),"متأخر التسليم","جارٍ")))))</f>
        <v/>
      </c>
      <c r="O171" s="16">
        <f>IF(N171="متأخر التسليم",'الإعدادات'!$B$4-F171,"")</f>
        <v/>
      </c>
      <c r="P171" s="16">
        <f>IF(ISNUMBER(O171),COUNTIFS($O$6:$O$1005,"&gt;"&amp;O171)+COUNTIFS($O$6:O171,O171),"")</f>
        <v/>
      </c>
      <c r="Q171" s="6">
        <f>IF(B171&amp;""="","",IFERROR(INDEX('السيارات'!$C$6:$C$205,MATCH(B171&amp;"",'السيارات'!$A$6:$A$205,0))&amp;"","كود غير موجود"))</f>
        <v/>
      </c>
    </row>
    <row r="172">
      <c r="A172" s="5" t="n"/>
      <c r="B172" s="5" t="n"/>
      <c r="C172" s="5" t="n"/>
      <c r="D172" s="18" t="n"/>
      <c r="E172" s="13" t="n"/>
      <c r="F172" s="13" t="n"/>
      <c r="G172" s="13" t="n"/>
      <c r="H172" s="19" t="n"/>
      <c r="I172" s="19" t="n"/>
      <c r="J172" s="19" t="n"/>
      <c r="K172" s="16">
        <f>IF(OR(B172&amp;""="",NOT(ISNUMBER(E172)),NOT(ISNUMBER(IF(ISNUMBER(G172),G172,F172)))),"",MAX(1,IF(ISNUMBER(G172),G172,F172)-E172))</f>
        <v/>
      </c>
      <c r="L172" s="17">
        <f>IF(K172="","",ROUND(K172*N(H172),2))</f>
        <v/>
      </c>
      <c r="M172" s="17">
        <f>IF(L172="","",ROUND(L172-N(J172),2))</f>
        <v/>
      </c>
      <c r="N172" s="6">
        <f>IF(B172&amp;""="","",IF(NOT(ISNUMBER(E172)),"بيانات ناقصة",IF(ISNUMBER(G172),"سُلّمت",IF(E172&gt;'الإعدادات'!$B$4,"قادم",IF(AND(ISNUMBER(F172),F172&lt;'الإعدادات'!$B$4),"متأخر التسليم","جارٍ")))))</f>
        <v/>
      </c>
      <c r="O172" s="16">
        <f>IF(N172="متأخر التسليم",'الإعدادات'!$B$4-F172,"")</f>
        <v/>
      </c>
      <c r="P172" s="16">
        <f>IF(ISNUMBER(O172),COUNTIFS($O$6:$O$1005,"&gt;"&amp;O172)+COUNTIFS($O$6:O172,O172),"")</f>
        <v/>
      </c>
      <c r="Q172" s="6">
        <f>IF(B172&amp;""="","",IFERROR(INDEX('السيارات'!$C$6:$C$205,MATCH(B172&amp;"",'السيارات'!$A$6:$A$205,0))&amp;"","كود غير موجود"))</f>
        <v/>
      </c>
    </row>
    <row r="173">
      <c r="A173" s="5" t="n"/>
      <c r="B173" s="5" t="n"/>
      <c r="C173" s="5" t="n"/>
      <c r="D173" s="18" t="n"/>
      <c r="E173" s="13" t="n"/>
      <c r="F173" s="13" t="n"/>
      <c r="G173" s="13" t="n"/>
      <c r="H173" s="19" t="n"/>
      <c r="I173" s="19" t="n"/>
      <c r="J173" s="19" t="n"/>
      <c r="K173" s="16">
        <f>IF(OR(B173&amp;""="",NOT(ISNUMBER(E173)),NOT(ISNUMBER(IF(ISNUMBER(G173),G173,F173)))),"",MAX(1,IF(ISNUMBER(G173),G173,F173)-E173))</f>
        <v/>
      </c>
      <c r="L173" s="17">
        <f>IF(K173="","",ROUND(K173*N(H173),2))</f>
        <v/>
      </c>
      <c r="M173" s="17">
        <f>IF(L173="","",ROUND(L173-N(J173),2))</f>
        <v/>
      </c>
      <c r="N173" s="6">
        <f>IF(B173&amp;""="","",IF(NOT(ISNUMBER(E173)),"بيانات ناقصة",IF(ISNUMBER(G173),"سُلّمت",IF(E173&gt;'الإعدادات'!$B$4,"قادم",IF(AND(ISNUMBER(F173),F173&lt;'الإعدادات'!$B$4),"متأخر التسليم","جارٍ")))))</f>
        <v/>
      </c>
      <c r="O173" s="16">
        <f>IF(N173="متأخر التسليم",'الإعدادات'!$B$4-F173,"")</f>
        <v/>
      </c>
      <c r="P173" s="16">
        <f>IF(ISNUMBER(O173),COUNTIFS($O$6:$O$1005,"&gt;"&amp;O173)+COUNTIFS($O$6:O173,O173),"")</f>
        <v/>
      </c>
      <c r="Q173" s="6">
        <f>IF(B173&amp;""="","",IFERROR(INDEX('السيارات'!$C$6:$C$205,MATCH(B173&amp;"",'السيارات'!$A$6:$A$205,0))&amp;"","كود غير موجود"))</f>
        <v/>
      </c>
    </row>
    <row r="174">
      <c r="A174" s="5" t="n"/>
      <c r="B174" s="5" t="n"/>
      <c r="C174" s="5" t="n"/>
      <c r="D174" s="18" t="n"/>
      <c r="E174" s="13" t="n"/>
      <c r="F174" s="13" t="n"/>
      <c r="G174" s="13" t="n"/>
      <c r="H174" s="19" t="n"/>
      <c r="I174" s="19" t="n"/>
      <c r="J174" s="19" t="n"/>
      <c r="K174" s="16">
        <f>IF(OR(B174&amp;""="",NOT(ISNUMBER(E174)),NOT(ISNUMBER(IF(ISNUMBER(G174),G174,F174)))),"",MAX(1,IF(ISNUMBER(G174),G174,F174)-E174))</f>
        <v/>
      </c>
      <c r="L174" s="17">
        <f>IF(K174="","",ROUND(K174*N(H174),2))</f>
        <v/>
      </c>
      <c r="M174" s="17">
        <f>IF(L174="","",ROUND(L174-N(J174),2))</f>
        <v/>
      </c>
      <c r="N174" s="6">
        <f>IF(B174&amp;""="","",IF(NOT(ISNUMBER(E174)),"بيانات ناقصة",IF(ISNUMBER(G174),"سُلّمت",IF(E174&gt;'الإعدادات'!$B$4,"قادم",IF(AND(ISNUMBER(F174),F174&lt;'الإعدادات'!$B$4),"متأخر التسليم","جارٍ")))))</f>
        <v/>
      </c>
      <c r="O174" s="16">
        <f>IF(N174="متأخر التسليم",'الإعدادات'!$B$4-F174,"")</f>
        <v/>
      </c>
      <c r="P174" s="16">
        <f>IF(ISNUMBER(O174),COUNTIFS($O$6:$O$1005,"&gt;"&amp;O174)+COUNTIFS($O$6:O174,O174),"")</f>
        <v/>
      </c>
      <c r="Q174" s="6">
        <f>IF(B174&amp;""="","",IFERROR(INDEX('السيارات'!$C$6:$C$205,MATCH(B174&amp;"",'السيارات'!$A$6:$A$205,0))&amp;"","كود غير موجود"))</f>
        <v/>
      </c>
    </row>
    <row r="175">
      <c r="A175" s="5" t="n"/>
      <c r="B175" s="5" t="n"/>
      <c r="C175" s="5" t="n"/>
      <c r="D175" s="18" t="n"/>
      <c r="E175" s="13" t="n"/>
      <c r="F175" s="13" t="n"/>
      <c r="G175" s="13" t="n"/>
      <c r="H175" s="19" t="n"/>
      <c r="I175" s="19" t="n"/>
      <c r="J175" s="19" t="n"/>
      <c r="K175" s="16">
        <f>IF(OR(B175&amp;""="",NOT(ISNUMBER(E175)),NOT(ISNUMBER(IF(ISNUMBER(G175),G175,F175)))),"",MAX(1,IF(ISNUMBER(G175),G175,F175)-E175))</f>
        <v/>
      </c>
      <c r="L175" s="17">
        <f>IF(K175="","",ROUND(K175*N(H175),2))</f>
        <v/>
      </c>
      <c r="M175" s="17">
        <f>IF(L175="","",ROUND(L175-N(J175),2))</f>
        <v/>
      </c>
      <c r="N175" s="6">
        <f>IF(B175&amp;""="","",IF(NOT(ISNUMBER(E175)),"بيانات ناقصة",IF(ISNUMBER(G175),"سُلّمت",IF(E175&gt;'الإعدادات'!$B$4,"قادم",IF(AND(ISNUMBER(F175),F175&lt;'الإعدادات'!$B$4),"متأخر التسليم","جارٍ")))))</f>
        <v/>
      </c>
      <c r="O175" s="16">
        <f>IF(N175="متأخر التسليم",'الإعدادات'!$B$4-F175,"")</f>
        <v/>
      </c>
      <c r="P175" s="16">
        <f>IF(ISNUMBER(O175),COUNTIFS($O$6:$O$1005,"&gt;"&amp;O175)+COUNTIFS($O$6:O175,O175),"")</f>
        <v/>
      </c>
      <c r="Q175" s="6">
        <f>IF(B175&amp;""="","",IFERROR(INDEX('السيارات'!$C$6:$C$205,MATCH(B175&amp;"",'السيارات'!$A$6:$A$205,0))&amp;"","كود غير موجود"))</f>
        <v/>
      </c>
    </row>
    <row r="176">
      <c r="A176" s="5" t="n"/>
      <c r="B176" s="5" t="n"/>
      <c r="C176" s="5" t="n"/>
      <c r="D176" s="18" t="n"/>
      <c r="E176" s="13" t="n"/>
      <c r="F176" s="13" t="n"/>
      <c r="G176" s="13" t="n"/>
      <c r="H176" s="19" t="n"/>
      <c r="I176" s="19" t="n"/>
      <c r="J176" s="19" t="n"/>
      <c r="K176" s="16">
        <f>IF(OR(B176&amp;""="",NOT(ISNUMBER(E176)),NOT(ISNUMBER(IF(ISNUMBER(G176),G176,F176)))),"",MAX(1,IF(ISNUMBER(G176),G176,F176)-E176))</f>
        <v/>
      </c>
      <c r="L176" s="17">
        <f>IF(K176="","",ROUND(K176*N(H176),2))</f>
        <v/>
      </c>
      <c r="M176" s="17">
        <f>IF(L176="","",ROUND(L176-N(J176),2))</f>
        <v/>
      </c>
      <c r="N176" s="6">
        <f>IF(B176&amp;""="","",IF(NOT(ISNUMBER(E176)),"بيانات ناقصة",IF(ISNUMBER(G176),"سُلّمت",IF(E176&gt;'الإعدادات'!$B$4,"قادم",IF(AND(ISNUMBER(F176),F176&lt;'الإعدادات'!$B$4),"متأخر التسليم","جارٍ")))))</f>
        <v/>
      </c>
      <c r="O176" s="16">
        <f>IF(N176="متأخر التسليم",'الإعدادات'!$B$4-F176,"")</f>
        <v/>
      </c>
      <c r="P176" s="16">
        <f>IF(ISNUMBER(O176),COUNTIFS($O$6:$O$1005,"&gt;"&amp;O176)+COUNTIFS($O$6:O176,O176),"")</f>
        <v/>
      </c>
      <c r="Q176" s="6">
        <f>IF(B176&amp;""="","",IFERROR(INDEX('السيارات'!$C$6:$C$205,MATCH(B176&amp;"",'السيارات'!$A$6:$A$205,0))&amp;"","كود غير موجود"))</f>
        <v/>
      </c>
    </row>
    <row r="177">
      <c r="A177" s="5" t="n"/>
      <c r="B177" s="5" t="n"/>
      <c r="C177" s="5" t="n"/>
      <c r="D177" s="18" t="n"/>
      <c r="E177" s="13" t="n"/>
      <c r="F177" s="13" t="n"/>
      <c r="G177" s="13" t="n"/>
      <c r="H177" s="19" t="n"/>
      <c r="I177" s="19" t="n"/>
      <c r="J177" s="19" t="n"/>
      <c r="K177" s="16">
        <f>IF(OR(B177&amp;""="",NOT(ISNUMBER(E177)),NOT(ISNUMBER(IF(ISNUMBER(G177),G177,F177)))),"",MAX(1,IF(ISNUMBER(G177),G177,F177)-E177))</f>
        <v/>
      </c>
      <c r="L177" s="17">
        <f>IF(K177="","",ROUND(K177*N(H177),2))</f>
        <v/>
      </c>
      <c r="M177" s="17">
        <f>IF(L177="","",ROUND(L177-N(J177),2))</f>
        <v/>
      </c>
      <c r="N177" s="6">
        <f>IF(B177&amp;""="","",IF(NOT(ISNUMBER(E177)),"بيانات ناقصة",IF(ISNUMBER(G177),"سُلّمت",IF(E177&gt;'الإعدادات'!$B$4,"قادم",IF(AND(ISNUMBER(F177),F177&lt;'الإعدادات'!$B$4),"متأخر التسليم","جارٍ")))))</f>
        <v/>
      </c>
      <c r="O177" s="16">
        <f>IF(N177="متأخر التسليم",'الإعدادات'!$B$4-F177,"")</f>
        <v/>
      </c>
      <c r="P177" s="16">
        <f>IF(ISNUMBER(O177),COUNTIFS($O$6:$O$1005,"&gt;"&amp;O177)+COUNTIFS($O$6:O177,O177),"")</f>
        <v/>
      </c>
      <c r="Q177" s="6">
        <f>IF(B177&amp;""="","",IFERROR(INDEX('السيارات'!$C$6:$C$205,MATCH(B177&amp;"",'السيارات'!$A$6:$A$205,0))&amp;"","كود غير موجود"))</f>
        <v/>
      </c>
    </row>
    <row r="178">
      <c r="A178" s="5" t="n"/>
      <c r="B178" s="5" t="n"/>
      <c r="C178" s="5" t="n"/>
      <c r="D178" s="18" t="n"/>
      <c r="E178" s="13" t="n"/>
      <c r="F178" s="13" t="n"/>
      <c r="G178" s="13" t="n"/>
      <c r="H178" s="19" t="n"/>
      <c r="I178" s="19" t="n"/>
      <c r="J178" s="19" t="n"/>
      <c r="K178" s="16">
        <f>IF(OR(B178&amp;""="",NOT(ISNUMBER(E178)),NOT(ISNUMBER(IF(ISNUMBER(G178),G178,F178)))),"",MAX(1,IF(ISNUMBER(G178),G178,F178)-E178))</f>
        <v/>
      </c>
      <c r="L178" s="17">
        <f>IF(K178="","",ROUND(K178*N(H178),2))</f>
        <v/>
      </c>
      <c r="M178" s="17">
        <f>IF(L178="","",ROUND(L178-N(J178),2))</f>
        <v/>
      </c>
      <c r="N178" s="6">
        <f>IF(B178&amp;""="","",IF(NOT(ISNUMBER(E178)),"بيانات ناقصة",IF(ISNUMBER(G178),"سُلّمت",IF(E178&gt;'الإعدادات'!$B$4,"قادم",IF(AND(ISNUMBER(F178),F178&lt;'الإعدادات'!$B$4),"متأخر التسليم","جارٍ")))))</f>
        <v/>
      </c>
      <c r="O178" s="16">
        <f>IF(N178="متأخر التسليم",'الإعدادات'!$B$4-F178,"")</f>
        <v/>
      </c>
      <c r="P178" s="16">
        <f>IF(ISNUMBER(O178),COUNTIFS($O$6:$O$1005,"&gt;"&amp;O178)+COUNTIFS($O$6:O178,O178),"")</f>
        <v/>
      </c>
      <c r="Q178" s="6">
        <f>IF(B178&amp;""="","",IFERROR(INDEX('السيارات'!$C$6:$C$205,MATCH(B178&amp;"",'السيارات'!$A$6:$A$205,0))&amp;"","كود غير موجود"))</f>
        <v/>
      </c>
    </row>
    <row r="179">
      <c r="A179" s="5" t="n"/>
      <c r="B179" s="5" t="n"/>
      <c r="C179" s="5" t="n"/>
      <c r="D179" s="18" t="n"/>
      <c r="E179" s="13" t="n"/>
      <c r="F179" s="13" t="n"/>
      <c r="G179" s="13" t="n"/>
      <c r="H179" s="19" t="n"/>
      <c r="I179" s="19" t="n"/>
      <c r="J179" s="19" t="n"/>
      <c r="K179" s="16">
        <f>IF(OR(B179&amp;""="",NOT(ISNUMBER(E179)),NOT(ISNUMBER(IF(ISNUMBER(G179),G179,F179)))),"",MAX(1,IF(ISNUMBER(G179),G179,F179)-E179))</f>
        <v/>
      </c>
      <c r="L179" s="17">
        <f>IF(K179="","",ROUND(K179*N(H179),2))</f>
        <v/>
      </c>
      <c r="M179" s="17">
        <f>IF(L179="","",ROUND(L179-N(J179),2))</f>
        <v/>
      </c>
      <c r="N179" s="6">
        <f>IF(B179&amp;""="","",IF(NOT(ISNUMBER(E179)),"بيانات ناقصة",IF(ISNUMBER(G179),"سُلّمت",IF(E179&gt;'الإعدادات'!$B$4,"قادم",IF(AND(ISNUMBER(F179),F179&lt;'الإعدادات'!$B$4),"متأخر التسليم","جارٍ")))))</f>
        <v/>
      </c>
      <c r="O179" s="16">
        <f>IF(N179="متأخر التسليم",'الإعدادات'!$B$4-F179,"")</f>
        <v/>
      </c>
      <c r="P179" s="16">
        <f>IF(ISNUMBER(O179),COUNTIFS($O$6:$O$1005,"&gt;"&amp;O179)+COUNTIFS($O$6:O179,O179),"")</f>
        <v/>
      </c>
      <c r="Q179" s="6">
        <f>IF(B179&amp;""="","",IFERROR(INDEX('السيارات'!$C$6:$C$205,MATCH(B179&amp;"",'السيارات'!$A$6:$A$205,0))&amp;"","كود غير موجود"))</f>
        <v/>
      </c>
    </row>
    <row r="180">
      <c r="A180" s="5" t="n"/>
      <c r="B180" s="5" t="n"/>
      <c r="C180" s="5" t="n"/>
      <c r="D180" s="18" t="n"/>
      <c r="E180" s="13" t="n"/>
      <c r="F180" s="13" t="n"/>
      <c r="G180" s="13" t="n"/>
      <c r="H180" s="19" t="n"/>
      <c r="I180" s="19" t="n"/>
      <c r="J180" s="19" t="n"/>
      <c r="K180" s="16">
        <f>IF(OR(B180&amp;""="",NOT(ISNUMBER(E180)),NOT(ISNUMBER(IF(ISNUMBER(G180),G180,F180)))),"",MAX(1,IF(ISNUMBER(G180),G180,F180)-E180))</f>
        <v/>
      </c>
      <c r="L180" s="17">
        <f>IF(K180="","",ROUND(K180*N(H180),2))</f>
        <v/>
      </c>
      <c r="M180" s="17">
        <f>IF(L180="","",ROUND(L180-N(J180),2))</f>
        <v/>
      </c>
      <c r="N180" s="6">
        <f>IF(B180&amp;""="","",IF(NOT(ISNUMBER(E180)),"بيانات ناقصة",IF(ISNUMBER(G180),"سُلّمت",IF(E180&gt;'الإعدادات'!$B$4,"قادم",IF(AND(ISNUMBER(F180),F180&lt;'الإعدادات'!$B$4),"متأخر التسليم","جارٍ")))))</f>
        <v/>
      </c>
      <c r="O180" s="16">
        <f>IF(N180="متأخر التسليم",'الإعدادات'!$B$4-F180,"")</f>
        <v/>
      </c>
      <c r="P180" s="16">
        <f>IF(ISNUMBER(O180),COUNTIFS($O$6:$O$1005,"&gt;"&amp;O180)+COUNTIFS($O$6:O180,O180),"")</f>
        <v/>
      </c>
      <c r="Q180" s="6">
        <f>IF(B180&amp;""="","",IFERROR(INDEX('السيارات'!$C$6:$C$205,MATCH(B180&amp;"",'السيارات'!$A$6:$A$205,0))&amp;"","كود غير موجود"))</f>
        <v/>
      </c>
    </row>
    <row r="181">
      <c r="A181" s="5" t="n"/>
      <c r="B181" s="5" t="n"/>
      <c r="C181" s="5" t="n"/>
      <c r="D181" s="18" t="n"/>
      <c r="E181" s="13" t="n"/>
      <c r="F181" s="13" t="n"/>
      <c r="G181" s="13" t="n"/>
      <c r="H181" s="19" t="n"/>
      <c r="I181" s="19" t="n"/>
      <c r="J181" s="19" t="n"/>
      <c r="K181" s="16">
        <f>IF(OR(B181&amp;""="",NOT(ISNUMBER(E181)),NOT(ISNUMBER(IF(ISNUMBER(G181),G181,F181)))),"",MAX(1,IF(ISNUMBER(G181),G181,F181)-E181))</f>
        <v/>
      </c>
      <c r="L181" s="17">
        <f>IF(K181="","",ROUND(K181*N(H181),2))</f>
        <v/>
      </c>
      <c r="M181" s="17">
        <f>IF(L181="","",ROUND(L181-N(J181),2))</f>
        <v/>
      </c>
      <c r="N181" s="6">
        <f>IF(B181&amp;""="","",IF(NOT(ISNUMBER(E181)),"بيانات ناقصة",IF(ISNUMBER(G181),"سُلّمت",IF(E181&gt;'الإعدادات'!$B$4,"قادم",IF(AND(ISNUMBER(F181),F181&lt;'الإعدادات'!$B$4),"متأخر التسليم","جارٍ")))))</f>
        <v/>
      </c>
      <c r="O181" s="16">
        <f>IF(N181="متأخر التسليم",'الإعدادات'!$B$4-F181,"")</f>
        <v/>
      </c>
      <c r="P181" s="16">
        <f>IF(ISNUMBER(O181),COUNTIFS($O$6:$O$1005,"&gt;"&amp;O181)+COUNTIFS($O$6:O181,O181),"")</f>
        <v/>
      </c>
      <c r="Q181" s="6">
        <f>IF(B181&amp;""="","",IFERROR(INDEX('السيارات'!$C$6:$C$205,MATCH(B181&amp;"",'السيارات'!$A$6:$A$205,0))&amp;"","كود غير موجود"))</f>
        <v/>
      </c>
    </row>
    <row r="182">
      <c r="A182" s="5" t="n"/>
      <c r="B182" s="5" t="n"/>
      <c r="C182" s="5" t="n"/>
      <c r="D182" s="18" t="n"/>
      <c r="E182" s="13" t="n"/>
      <c r="F182" s="13" t="n"/>
      <c r="G182" s="13" t="n"/>
      <c r="H182" s="19" t="n"/>
      <c r="I182" s="19" t="n"/>
      <c r="J182" s="19" t="n"/>
      <c r="K182" s="16">
        <f>IF(OR(B182&amp;""="",NOT(ISNUMBER(E182)),NOT(ISNUMBER(IF(ISNUMBER(G182),G182,F182)))),"",MAX(1,IF(ISNUMBER(G182),G182,F182)-E182))</f>
        <v/>
      </c>
      <c r="L182" s="17">
        <f>IF(K182="","",ROUND(K182*N(H182),2))</f>
        <v/>
      </c>
      <c r="M182" s="17">
        <f>IF(L182="","",ROUND(L182-N(J182),2))</f>
        <v/>
      </c>
      <c r="N182" s="6">
        <f>IF(B182&amp;""="","",IF(NOT(ISNUMBER(E182)),"بيانات ناقصة",IF(ISNUMBER(G182),"سُلّمت",IF(E182&gt;'الإعدادات'!$B$4,"قادم",IF(AND(ISNUMBER(F182),F182&lt;'الإعدادات'!$B$4),"متأخر التسليم","جارٍ")))))</f>
        <v/>
      </c>
      <c r="O182" s="16">
        <f>IF(N182="متأخر التسليم",'الإعدادات'!$B$4-F182,"")</f>
        <v/>
      </c>
      <c r="P182" s="16">
        <f>IF(ISNUMBER(O182),COUNTIFS($O$6:$O$1005,"&gt;"&amp;O182)+COUNTIFS($O$6:O182,O182),"")</f>
        <v/>
      </c>
      <c r="Q182" s="6">
        <f>IF(B182&amp;""="","",IFERROR(INDEX('السيارات'!$C$6:$C$205,MATCH(B182&amp;"",'السيارات'!$A$6:$A$205,0))&amp;"","كود غير موجود"))</f>
        <v/>
      </c>
    </row>
    <row r="183">
      <c r="A183" s="5" t="n"/>
      <c r="B183" s="5" t="n"/>
      <c r="C183" s="5" t="n"/>
      <c r="D183" s="18" t="n"/>
      <c r="E183" s="13" t="n"/>
      <c r="F183" s="13" t="n"/>
      <c r="G183" s="13" t="n"/>
      <c r="H183" s="19" t="n"/>
      <c r="I183" s="19" t="n"/>
      <c r="J183" s="19" t="n"/>
      <c r="K183" s="16">
        <f>IF(OR(B183&amp;""="",NOT(ISNUMBER(E183)),NOT(ISNUMBER(IF(ISNUMBER(G183),G183,F183)))),"",MAX(1,IF(ISNUMBER(G183),G183,F183)-E183))</f>
        <v/>
      </c>
      <c r="L183" s="17">
        <f>IF(K183="","",ROUND(K183*N(H183),2))</f>
        <v/>
      </c>
      <c r="M183" s="17">
        <f>IF(L183="","",ROUND(L183-N(J183),2))</f>
        <v/>
      </c>
      <c r="N183" s="6">
        <f>IF(B183&amp;""="","",IF(NOT(ISNUMBER(E183)),"بيانات ناقصة",IF(ISNUMBER(G183),"سُلّمت",IF(E183&gt;'الإعدادات'!$B$4,"قادم",IF(AND(ISNUMBER(F183),F183&lt;'الإعدادات'!$B$4),"متأخر التسليم","جارٍ")))))</f>
        <v/>
      </c>
      <c r="O183" s="16">
        <f>IF(N183="متأخر التسليم",'الإعدادات'!$B$4-F183,"")</f>
        <v/>
      </c>
      <c r="P183" s="16">
        <f>IF(ISNUMBER(O183),COUNTIFS($O$6:$O$1005,"&gt;"&amp;O183)+COUNTIFS($O$6:O183,O183),"")</f>
        <v/>
      </c>
      <c r="Q183" s="6">
        <f>IF(B183&amp;""="","",IFERROR(INDEX('السيارات'!$C$6:$C$205,MATCH(B183&amp;"",'السيارات'!$A$6:$A$205,0))&amp;"","كود غير موجود"))</f>
        <v/>
      </c>
    </row>
    <row r="184">
      <c r="A184" s="5" t="n"/>
      <c r="B184" s="5" t="n"/>
      <c r="C184" s="5" t="n"/>
      <c r="D184" s="18" t="n"/>
      <c r="E184" s="13" t="n"/>
      <c r="F184" s="13" t="n"/>
      <c r="G184" s="13" t="n"/>
      <c r="H184" s="19" t="n"/>
      <c r="I184" s="19" t="n"/>
      <c r="J184" s="19" t="n"/>
      <c r="K184" s="16">
        <f>IF(OR(B184&amp;""="",NOT(ISNUMBER(E184)),NOT(ISNUMBER(IF(ISNUMBER(G184),G184,F184)))),"",MAX(1,IF(ISNUMBER(G184),G184,F184)-E184))</f>
        <v/>
      </c>
      <c r="L184" s="17">
        <f>IF(K184="","",ROUND(K184*N(H184),2))</f>
        <v/>
      </c>
      <c r="M184" s="17">
        <f>IF(L184="","",ROUND(L184-N(J184),2))</f>
        <v/>
      </c>
      <c r="N184" s="6">
        <f>IF(B184&amp;""="","",IF(NOT(ISNUMBER(E184)),"بيانات ناقصة",IF(ISNUMBER(G184),"سُلّمت",IF(E184&gt;'الإعدادات'!$B$4,"قادم",IF(AND(ISNUMBER(F184),F184&lt;'الإعدادات'!$B$4),"متأخر التسليم","جارٍ")))))</f>
        <v/>
      </c>
      <c r="O184" s="16">
        <f>IF(N184="متأخر التسليم",'الإعدادات'!$B$4-F184,"")</f>
        <v/>
      </c>
      <c r="P184" s="16">
        <f>IF(ISNUMBER(O184),COUNTIFS($O$6:$O$1005,"&gt;"&amp;O184)+COUNTIFS($O$6:O184,O184),"")</f>
        <v/>
      </c>
      <c r="Q184" s="6">
        <f>IF(B184&amp;""="","",IFERROR(INDEX('السيارات'!$C$6:$C$205,MATCH(B184&amp;"",'السيارات'!$A$6:$A$205,0))&amp;"","كود غير موجود"))</f>
        <v/>
      </c>
    </row>
    <row r="185">
      <c r="A185" s="5" t="n"/>
      <c r="B185" s="5" t="n"/>
      <c r="C185" s="5" t="n"/>
      <c r="D185" s="18" t="n"/>
      <c r="E185" s="13" t="n"/>
      <c r="F185" s="13" t="n"/>
      <c r="G185" s="13" t="n"/>
      <c r="H185" s="19" t="n"/>
      <c r="I185" s="19" t="n"/>
      <c r="J185" s="19" t="n"/>
      <c r="K185" s="16">
        <f>IF(OR(B185&amp;""="",NOT(ISNUMBER(E185)),NOT(ISNUMBER(IF(ISNUMBER(G185),G185,F185)))),"",MAX(1,IF(ISNUMBER(G185),G185,F185)-E185))</f>
        <v/>
      </c>
      <c r="L185" s="17">
        <f>IF(K185="","",ROUND(K185*N(H185),2))</f>
        <v/>
      </c>
      <c r="M185" s="17">
        <f>IF(L185="","",ROUND(L185-N(J185),2))</f>
        <v/>
      </c>
      <c r="N185" s="6">
        <f>IF(B185&amp;""="","",IF(NOT(ISNUMBER(E185)),"بيانات ناقصة",IF(ISNUMBER(G185),"سُلّمت",IF(E185&gt;'الإعدادات'!$B$4,"قادم",IF(AND(ISNUMBER(F185),F185&lt;'الإعدادات'!$B$4),"متأخر التسليم","جارٍ")))))</f>
        <v/>
      </c>
      <c r="O185" s="16">
        <f>IF(N185="متأخر التسليم",'الإعدادات'!$B$4-F185,"")</f>
        <v/>
      </c>
      <c r="P185" s="16">
        <f>IF(ISNUMBER(O185),COUNTIFS($O$6:$O$1005,"&gt;"&amp;O185)+COUNTIFS($O$6:O185,O185),"")</f>
        <v/>
      </c>
      <c r="Q185" s="6">
        <f>IF(B185&amp;""="","",IFERROR(INDEX('السيارات'!$C$6:$C$205,MATCH(B185&amp;"",'السيارات'!$A$6:$A$205,0))&amp;"","كود غير موجود"))</f>
        <v/>
      </c>
    </row>
    <row r="186">
      <c r="A186" s="5" t="n"/>
      <c r="B186" s="5" t="n"/>
      <c r="C186" s="5" t="n"/>
      <c r="D186" s="18" t="n"/>
      <c r="E186" s="13" t="n"/>
      <c r="F186" s="13" t="n"/>
      <c r="G186" s="13" t="n"/>
      <c r="H186" s="19" t="n"/>
      <c r="I186" s="19" t="n"/>
      <c r="J186" s="19" t="n"/>
      <c r="K186" s="16">
        <f>IF(OR(B186&amp;""="",NOT(ISNUMBER(E186)),NOT(ISNUMBER(IF(ISNUMBER(G186),G186,F186)))),"",MAX(1,IF(ISNUMBER(G186),G186,F186)-E186))</f>
        <v/>
      </c>
      <c r="L186" s="17">
        <f>IF(K186="","",ROUND(K186*N(H186),2))</f>
        <v/>
      </c>
      <c r="M186" s="17">
        <f>IF(L186="","",ROUND(L186-N(J186),2))</f>
        <v/>
      </c>
      <c r="N186" s="6">
        <f>IF(B186&amp;""="","",IF(NOT(ISNUMBER(E186)),"بيانات ناقصة",IF(ISNUMBER(G186),"سُلّمت",IF(E186&gt;'الإعدادات'!$B$4,"قادم",IF(AND(ISNUMBER(F186),F186&lt;'الإعدادات'!$B$4),"متأخر التسليم","جارٍ")))))</f>
        <v/>
      </c>
      <c r="O186" s="16">
        <f>IF(N186="متأخر التسليم",'الإعدادات'!$B$4-F186,"")</f>
        <v/>
      </c>
      <c r="P186" s="16">
        <f>IF(ISNUMBER(O186),COUNTIFS($O$6:$O$1005,"&gt;"&amp;O186)+COUNTIFS($O$6:O186,O186),"")</f>
        <v/>
      </c>
      <c r="Q186" s="6">
        <f>IF(B186&amp;""="","",IFERROR(INDEX('السيارات'!$C$6:$C$205,MATCH(B186&amp;"",'السيارات'!$A$6:$A$205,0))&amp;"","كود غير موجود"))</f>
        <v/>
      </c>
    </row>
    <row r="187">
      <c r="A187" s="5" t="n"/>
      <c r="B187" s="5" t="n"/>
      <c r="C187" s="5" t="n"/>
      <c r="D187" s="18" t="n"/>
      <c r="E187" s="13" t="n"/>
      <c r="F187" s="13" t="n"/>
      <c r="G187" s="13" t="n"/>
      <c r="H187" s="19" t="n"/>
      <c r="I187" s="19" t="n"/>
      <c r="J187" s="19" t="n"/>
      <c r="K187" s="16">
        <f>IF(OR(B187&amp;""="",NOT(ISNUMBER(E187)),NOT(ISNUMBER(IF(ISNUMBER(G187),G187,F187)))),"",MAX(1,IF(ISNUMBER(G187),G187,F187)-E187))</f>
        <v/>
      </c>
      <c r="L187" s="17">
        <f>IF(K187="","",ROUND(K187*N(H187),2))</f>
        <v/>
      </c>
      <c r="M187" s="17">
        <f>IF(L187="","",ROUND(L187-N(J187),2))</f>
        <v/>
      </c>
      <c r="N187" s="6">
        <f>IF(B187&amp;""="","",IF(NOT(ISNUMBER(E187)),"بيانات ناقصة",IF(ISNUMBER(G187),"سُلّمت",IF(E187&gt;'الإعدادات'!$B$4,"قادم",IF(AND(ISNUMBER(F187),F187&lt;'الإعدادات'!$B$4),"متأخر التسليم","جارٍ")))))</f>
        <v/>
      </c>
      <c r="O187" s="16">
        <f>IF(N187="متأخر التسليم",'الإعدادات'!$B$4-F187,"")</f>
        <v/>
      </c>
      <c r="P187" s="16">
        <f>IF(ISNUMBER(O187),COUNTIFS($O$6:$O$1005,"&gt;"&amp;O187)+COUNTIFS($O$6:O187,O187),"")</f>
        <v/>
      </c>
      <c r="Q187" s="6">
        <f>IF(B187&amp;""="","",IFERROR(INDEX('السيارات'!$C$6:$C$205,MATCH(B187&amp;"",'السيارات'!$A$6:$A$205,0))&amp;"","كود غير موجود"))</f>
        <v/>
      </c>
    </row>
    <row r="188">
      <c r="A188" s="5" t="n"/>
      <c r="B188" s="5" t="n"/>
      <c r="C188" s="5" t="n"/>
      <c r="D188" s="18" t="n"/>
      <c r="E188" s="13" t="n"/>
      <c r="F188" s="13" t="n"/>
      <c r="G188" s="13" t="n"/>
      <c r="H188" s="19" t="n"/>
      <c r="I188" s="19" t="n"/>
      <c r="J188" s="19" t="n"/>
      <c r="K188" s="16">
        <f>IF(OR(B188&amp;""="",NOT(ISNUMBER(E188)),NOT(ISNUMBER(IF(ISNUMBER(G188),G188,F188)))),"",MAX(1,IF(ISNUMBER(G188),G188,F188)-E188))</f>
        <v/>
      </c>
      <c r="L188" s="17">
        <f>IF(K188="","",ROUND(K188*N(H188),2))</f>
        <v/>
      </c>
      <c r="M188" s="17">
        <f>IF(L188="","",ROUND(L188-N(J188),2))</f>
        <v/>
      </c>
      <c r="N188" s="6">
        <f>IF(B188&amp;""="","",IF(NOT(ISNUMBER(E188)),"بيانات ناقصة",IF(ISNUMBER(G188),"سُلّمت",IF(E188&gt;'الإعدادات'!$B$4,"قادم",IF(AND(ISNUMBER(F188),F188&lt;'الإعدادات'!$B$4),"متأخر التسليم","جارٍ")))))</f>
        <v/>
      </c>
      <c r="O188" s="16">
        <f>IF(N188="متأخر التسليم",'الإعدادات'!$B$4-F188,"")</f>
        <v/>
      </c>
      <c r="P188" s="16">
        <f>IF(ISNUMBER(O188),COUNTIFS($O$6:$O$1005,"&gt;"&amp;O188)+COUNTIFS($O$6:O188,O188),"")</f>
        <v/>
      </c>
      <c r="Q188" s="6">
        <f>IF(B188&amp;""="","",IFERROR(INDEX('السيارات'!$C$6:$C$205,MATCH(B188&amp;"",'السيارات'!$A$6:$A$205,0))&amp;"","كود غير موجود"))</f>
        <v/>
      </c>
    </row>
    <row r="189">
      <c r="A189" s="5" t="n"/>
      <c r="B189" s="5" t="n"/>
      <c r="C189" s="5" t="n"/>
      <c r="D189" s="18" t="n"/>
      <c r="E189" s="13" t="n"/>
      <c r="F189" s="13" t="n"/>
      <c r="G189" s="13" t="n"/>
      <c r="H189" s="19" t="n"/>
      <c r="I189" s="19" t="n"/>
      <c r="J189" s="19" t="n"/>
      <c r="K189" s="16">
        <f>IF(OR(B189&amp;""="",NOT(ISNUMBER(E189)),NOT(ISNUMBER(IF(ISNUMBER(G189),G189,F189)))),"",MAX(1,IF(ISNUMBER(G189),G189,F189)-E189))</f>
        <v/>
      </c>
      <c r="L189" s="17">
        <f>IF(K189="","",ROUND(K189*N(H189),2))</f>
        <v/>
      </c>
      <c r="M189" s="17">
        <f>IF(L189="","",ROUND(L189-N(J189),2))</f>
        <v/>
      </c>
      <c r="N189" s="6">
        <f>IF(B189&amp;""="","",IF(NOT(ISNUMBER(E189)),"بيانات ناقصة",IF(ISNUMBER(G189),"سُلّمت",IF(E189&gt;'الإعدادات'!$B$4,"قادم",IF(AND(ISNUMBER(F189),F189&lt;'الإعدادات'!$B$4),"متأخر التسليم","جارٍ")))))</f>
        <v/>
      </c>
      <c r="O189" s="16">
        <f>IF(N189="متأخر التسليم",'الإعدادات'!$B$4-F189,"")</f>
        <v/>
      </c>
      <c r="P189" s="16">
        <f>IF(ISNUMBER(O189),COUNTIFS($O$6:$O$1005,"&gt;"&amp;O189)+COUNTIFS($O$6:O189,O189),"")</f>
        <v/>
      </c>
      <c r="Q189" s="6">
        <f>IF(B189&amp;""="","",IFERROR(INDEX('السيارات'!$C$6:$C$205,MATCH(B189&amp;"",'السيارات'!$A$6:$A$205,0))&amp;"","كود غير موجود"))</f>
        <v/>
      </c>
    </row>
    <row r="190">
      <c r="A190" s="5" t="n"/>
      <c r="B190" s="5" t="n"/>
      <c r="C190" s="5" t="n"/>
      <c r="D190" s="18" t="n"/>
      <c r="E190" s="13" t="n"/>
      <c r="F190" s="13" t="n"/>
      <c r="G190" s="13" t="n"/>
      <c r="H190" s="19" t="n"/>
      <c r="I190" s="19" t="n"/>
      <c r="J190" s="19" t="n"/>
      <c r="K190" s="16">
        <f>IF(OR(B190&amp;""="",NOT(ISNUMBER(E190)),NOT(ISNUMBER(IF(ISNUMBER(G190),G190,F190)))),"",MAX(1,IF(ISNUMBER(G190),G190,F190)-E190))</f>
        <v/>
      </c>
      <c r="L190" s="17">
        <f>IF(K190="","",ROUND(K190*N(H190),2))</f>
        <v/>
      </c>
      <c r="M190" s="17">
        <f>IF(L190="","",ROUND(L190-N(J190),2))</f>
        <v/>
      </c>
      <c r="N190" s="6">
        <f>IF(B190&amp;""="","",IF(NOT(ISNUMBER(E190)),"بيانات ناقصة",IF(ISNUMBER(G190),"سُلّمت",IF(E190&gt;'الإعدادات'!$B$4,"قادم",IF(AND(ISNUMBER(F190),F190&lt;'الإعدادات'!$B$4),"متأخر التسليم","جارٍ")))))</f>
        <v/>
      </c>
      <c r="O190" s="16">
        <f>IF(N190="متأخر التسليم",'الإعدادات'!$B$4-F190,"")</f>
        <v/>
      </c>
      <c r="P190" s="16">
        <f>IF(ISNUMBER(O190),COUNTIFS($O$6:$O$1005,"&gt;"&amp;O190)+COUNTIFS($O$6:O190,O190),"")</f>
        <v/>
      </c>
      <c r="Q190" s="6">
        <f>IF(B190&amp;""="","",IFERROR(INDEX('السيارات'!$C$6:$C$205,MATCH(B190&amp;"",'السيارات'!$A$6:$A$205,0))&amp;"","كود غير موجود"))</f>
        <v/>
      </c>
    </row>
    <row r="191">
      <c r="A191" s="5" t="n"/>
      <c r="B191" s="5" t="n"/>
      <c r="C191" s="5" t="n"/>
      <c r="D191" s="18" t="n"/>
      <c r="E191" s="13" t="n"/>
      <c r="F191" s="13" t="n"/>
      <c r="G191" s="13" t="n"/>
      <c r="H191" s="19" t="n"/>
      <c r="I191" s="19" t="n"/>
      <c r="J191" s="19" t="n"/>
      <c r="K191" s="16">
        <f>IF(OR(B191&amp;""="",NOT(ISNUMBER(E191)),NOT(ISNUMBER(IF(ISNUMBER(G191),G191,F191)))),"",MAX(1,IF(ISNUMBER(G191),G191,F191)-E191))</f>
        <v/>
      </c>
      <c r="L191" s="17">
        <f>IF(K191="","",ROUND(K191*N(H191),2))</f>
        <v/>
      </c>
      <c r="M191" s="17">
        <f>IF(L191="","",ROUND(L191-N(J191),2))</f>
        <v/>
      </c>
      <c r="N191" s="6">
        <f>IF(B191&amp;""="","",IF(NOT(ISNUMBER(E191)),"بيانات ناقصة",IF(ISNUMBER(G191),"سُلّمت",IF(E191&gt;'الإعدادات'!$B$4,"قادم",IF(AND(ISNUMBER(F191),F191&lt;'الإعدادات'!$B$4),"متأخر التسليم","جارٍ")))))</f>
        <v/>
      </c>
      <c r="O191" s="16">
        <f>IF(N191="متأخر التسليم",'الإعدادات'!$B$4-F191,"")</f>
        <v/>
      </c>
      <c r="P191" s="16">
        <f>IF(ISNUMBER(O191),COUNTIFS($O$6:$O$1005,"&gt;"&amp;O191)+COUNTIFS($O$6:O191,O191),"")</f>
        <v/>
      </c>
      <c r="Q191" s="6">
        <f>IF(B191&amp;""="","",IFERROR(INDEX('السيارات'!$C$6:$C$205,MATCH(B191&amp;"",'السيارات'!$A$6:$A$205,0))&amp;"","كود غير موجود"))</f>
        <v/>
      </c>
    </row>
    <row r="192">
      <c r="A192" s="5" t="n"/>
      <c r="B192" s="5" t="n"/>
      <c r="C192" s="5" t="n"/>
      <c r="D192" s="18" t="n"/>
      <c r="E192" s="13" t="n"/>
      <c r="F192" s="13" t="n"/>
      <c r="G192" s="13" t="n"/>
      <c r="H192" s="19" t="n"/>
      <c r="I192" s="19" t="n"/>
      <c r="J192" s="19" t="n"/>
      <c r="K192" s="16">
        <f>IF(OR(B192&amp;""="",NOT(ISNUMBER(E192)),NOT(ISNUMBER(IF(ISNUMBER(G192),G192,F192)))),"",MAX(1,IF(ISNUMBER(G192),G192,F192)-E192))</f>
        <v/>
      </c>
      <c r="L192" s="17">
        <f>IF(K192="","",ROUND(K192*N(H192),2))</f>
        <v/>
      </c>
      <c r="M192" s="17">
        <f>IF(L192="","",ROUND(L192-N(J192),2))</f>
        <v/>
      </c>
      <c r="N192" s="6">
        <f>IF(B192&amp;""="","",IF(NOT(ISNUMBER(E192)),"بيانات ناقصة",IF(ISNUMBER(G192),"سُلّمت",IF(E192&gt;'الإعدادات'!$B$4,"قادم",IF(AND(ISNUMBER(F192),F192&lt;'الإعدادات'!$B$4),"متأخر التسليم","جارٍ")))))</f>
        <v/>
      </c>
      <c r="O192" s="16">
        <f>IF(N192="متأخر التسليم",'الإعدادات'!$B$4-F192,"")</f>
        <v/>
      </c>
      <c r="P192" s="16">
        <f>IF(ISNUMBER(O192),COUNTIFS($O$6:$O$1005,"&gt;"&amp;O192)+COUNTIFS($O$6:O192,O192),"")</f>
        <v/>
      </c>
      <c r="Q192" s="6">
        <f>IF(B192&amp;""="","",IFERROR(INDEX('السيارات'!$C$6:$C$205,MATCH(B192&amp;"",'السيارات'!$A$6:$A$205,0))&amp;"","كود غير موجود"))</f>
        <v/>
      </c>
    </row>
    <row r="193">
      <c r="A193" s="5" t="n"/>
      <c r="B193" s="5" t="n"/>
      <c r="C193" s="5" t="n"/>
      <c r="D193" s="18" t="n"/>
      <c r="E193" s="13" t="n"/>
      <c r="F193" s="13" t="n"/>
      <c r="G193" s="13" t="n"/>
      <c r="H193" s="19" t="n"/>
      <c r="I193" s="19" t="n"/>
      <c r="J193" s="19" t="n"/>
      <c r="K193" s="16">
        <f>IF(OR(B193&amp;""="",NOT(ISNUMBER(E193)),NOT(ISNUMBER(IF(ISNUMBER(G193),G193,F193)))),"",MAX(1,IF(ISNUMBER(G193),G193,F193)-E193))</f>
        <v/>
      </c>
      <c r="L193" s="17">
        <f>IF(K193="","",ROUND(K193*N(H193),2))</f>
        <v/>
      </c>
      <c r="M193" s="17">
        <f>IF(L193="","",ROUND(L193-N(J193),2))</f>
        <v/>
      </c>
      <c r="N193" s="6">
        <f>IF(B193&amp;""="","",IF(NOT(ISNUMBER(E193)),"بيانات ناقصة",IF(ISNUMBER(G193),"سُلّمت",IF(E193&gt;'الإعدادات'!$B$4,"قادم",IF(AND(ISNUMBER(F193),F193&lt;'الإعدادات'!$B$4),"متأخر التسليم","جارٍ")))))</f>
        <v/>
      </c>
      <c r="O193" s="16">
        <f>IF(N193="متأخر التسليم",'الإعدادات'!$B$4-F193,"")</f>
        <v/>
      </c>
      <c r="P193" s="16">
        <f>IF(ISNUMBER(O193),COUNTIFS($O$6:$O$1005,"&gt;"&amp;O193)+COUNTIFS($O$6:O193,O193),"")</f>
        <v/>
      </c>
      <c r="Q193" s="6">
        <f>IF(B193&amp;""="","",IFERROR(INDEX('السيارات'!$C$6:$C$205,MATCH(B193&amp;"",'السيارات'!$A$6:$A$205,0))&amp;"","كود غير موجود"))</f>
        <v/>
      </c>
    </row>
    <row r="194">
      <c r="A194" s="5" t="n"/>
      <c r="B194" s="5" t="n"/>
      <c r="C194" s="5" t="n"/>
      <c r="D194" s="18" t="n"/>
      <c r="E194" s="13" t="n"/>
      <c r="F194" s="13" t="n"/>
      <c r="G194" s="13" t="n"/>
      <c r="H194" s="19" t="n"/>
      <c r="I194" s="19" t="n"/>
      <c r="J194" s="19" t="n"/>
      <c r="K194" s="16">
        <f>IF(OR(B194&amp;""="",NOT(ISNUMBER(E194)),NOT(ISNUMBER(IF(ISNUMBER(G194),G194,F194)))),"",MAX(1,IF(ISNUMBER(G194),G194,F194)-E194))</f>
        <v/>
      </c>
      <c r="L194" s="17">
        <f>IF(K194="","",ROUND(K194*N(H194),2))</f>
        <v/>
      </c>
      <c r="M194" s="17">
        <f>IF(L194="","",ROUND(L194-N(J194),2))</f>
        <v/>
      </c>
      <c r="N194" s="6">
        <f>IF(B194&amp;""="","",IF(NOT(ISNUMBER(E194)),"بيانات ناقصة",IF(ISNUMBER(G194),"سُلّمت",IF(E194&gt;'الإعدادات'!$B$4,"قادم",IF(AND(ISNUMBER(F194),F194&lt;'الإعدادات'!$B$4),"متأخر التسليم","جارٍ")))))</f>
        <v/>
      </c>
      <c r="O194" s="16">
        <f>IF(N194="متأخر التسليم",'الإعدادات'!$B$4-F194,"")</f>
        <v/>
      </c>
      <c r="P194" s="16">
        <f>IF(ISNUMBER(O194),COUNTIFS($O$6:$O$1005,"&gt;"&amp;O194)+COUNTIFS($O$6:O194,O194),"")</f>
        <v/>
      </c>
      <c r="Q194" s="6">
        <f>IF(B194&amp;""="","",IFERROR(INDEX('السيارات'!$C$6:$C$205,MATCH(B194&amp;"",'السيارات'!$A$6:$A$205,0))&amp;"","كود غير موجود"))</f>
        <v/>
      </c>
    </row>
    <row r="195">
      <c r="A195" s="5" t="n"/>
      <c r="B195" s="5" t="n"/>
      <c r="C195" s="5" t="n"/>
      <c r="D195" s="18" t="n"/>
      <c r="E195" s="13" t="n"/>
      <c r="F195" s="13" t="n"/>
      <c r="G195" s="13" t="n"/>
      <c r="H195" s="19" t="n"/>
      <c r="I195" s="19" t="n"/>
      <c r="J195" s="19" t="n"/>
      <c r="K195" s="16">
        <f>IF(OR(B195&amp;""="",NOT(ISNUMBER(E195)),NOT(ISNUMBER(IF(ISNUMBER(G195),G195,F195)))),"",MAX(1,IF(ISNUMBER(G195),G195,F195)-E195))</f>
        <v/>
      </c>
      <c r="L195" s="17">
        <f>IF(K195="","",ROUND(K195*N(H195),2))</f>
        <v/>
      </c>
      <c r="M195" s="17">
        <f>IF(L195="","",ROUND(L195-N(J195),2))</f>
        <v/>
      </c>
      <c r="N195" s="6">
        <f>IF(B195&amp;""="","",IF(NOT(ISNUMBER(E195)),"بيانات ناقصة",IF(ISNUMBER(G195),"سُلّمت",IF(E195&gt;'الإعدادات'!$B$4,"قادم",IF(AND(ISNUMBER(F195),F195&lt;'الإعدادات'!$B$4),"متأخر التسليم","جارٍ")))))</f>
        <v/>
      </c>
      <c r="O195" s="16">
        <f>IF(N195="متأخر التسليم",'الإعدادات'!$B$4-F195,"")</f>
        <v/>
      </c>
      <c r="P195" s="16">
        <f>IF(ISNUMBER(O195),COUNTIFS($O$6:$O$1005,"&gt;"&amp;O195)+COUNTIFS($O$6:O195,O195),"")</f>
        <v/>
      </c>
      <c r="Q195" s="6">
        <f>IF(B195&amp;""="","",IFERROR(INDEX('السيارات'!$C$6:$C$205,MATCH(B195&amp;"",'السيارات'!$A$6:$A$205,0))&amp;"","كود غير موجود"))</f>
        <v/>
      </c>
    </row>
    <row r="196">
      <c r="A196" s="5" t="n"/>
      <c r="B196" s="5" t="n"/>
      <c r="C196" s="5" t="n"/>
      <c r="D196" s="18" t="n"/>
      <c r="E196" s="13" t="n"/>
      <c r="F196" s="13" t="n"/>
      <c r="G196" s="13" t="n"/>
      <c r="H196" s="19" t="n"/>
      <c r="I196" s="19" t="n"/>
      <c r="J196" s="19" t="n"/>
      <c r="K196" s="16">
        <f>IF(OR(B196&amp;""="",NOT(ISNUMBER(E196)),NOT(ISNUMBER(IF(ISNUMBER(G196),G196,F196)))),"",MAX(1,IF(ISNUMBER(G196),G196,F196)-E196))</f>
        <v/>
      </c>
      <c r="L196" s="17">
        <f>IF(K196="","",ROUND(K196*N(H196),2))</f>
        <v/>
      </c>
      <c r="M196" s="17">
        <f>IF(L196="","",ROUND(L196-N(J196),2))</f>
        <v/>
      </c>
      <c r="N196" s="6">
        <f>IF(B196&amp;""="","",IF(NOT(ISNUMBER(E196)),"بيانات ناقصة",IF(ISNUMBER(G196),"سُلّمت",IF(E196&gt;'الإعدادات'!$B$4,"قادم",IF(AND(ISNUMBER(F196),F196&lt;'الإعدادات'!$B$4),"متأخر التسليم","جارٍ")))))</f>
        <v/>
      </c>
      <c r="O196" s="16">
        <f>IF(N196="متأخر التسليم",'الإعدادات'!$B$4-F196,"")</f>
        <v/>
      </c>
      <c r="P196" s="16">
        <f>IF(ISNUMBER(O196),COUNTIFS($O$6:$O$1005,"&gt;"&amp;O196)+COUNTIFS($O$6:O196,O196),"")</f>
        <v/>
      </c>
      <c r="Q196" s="6">
        <f>IF(B196&amp;""="","",IFERROR(INDEX('السيارات'!$C$6:$C$205,MATCH(B196&amp;"",'السيارات'!$A$6:$A$205,0))&amp;"","كود غير موجود"))</f>
        <v/>
      </c>
    </row>
    <row r="197">
      <c r="A197" s="5" t="n"/>
      <c r="B197" s="5" t="n"/>
      <c r="C197" s="5" t="n"/>
      <c r="D197" s="18" t="n"/>
      <c r="E197" s="13" t="n"/>
      <c r="F197" s="13" t="n"/>
      <c r="G197" s="13" t="n"/>
      <c r="H197" s="19" t="n"/>
      <c r="I197" s="19" t="n"/>
      <c r="J197" s="19" t="n"/>
      <c r="K197" s="16">
        <f>IF(OR(B197&amp;""="",NOT(ISNUMBER(E197)),NOT(ISNUMBER(IF(ISNUMBER(G197),G197,F197)))),"",MAX(1,IF(ISNUMBER(G197),G197,F197)-E197))</f>
        <v/>
      </c>
      <c r="L197" s="17">
        <f>IF(K197="","",ROUND(K197*N(H197),2))</f>
        <v/>
      </c>
      <c r="M197" s="17">
        <f>IF(L197="","",ROUND(L197-N(J197),2))</f>
        <v/>
      </c>
      <c r="N197" s="6">
        <f>IF(B197&amp;""="","",IF(NOT(ISNUMBER(E197)),"بيانات ناقصة",IF(ISNUMBER(G197),"سُلّمت",IF(E197&gt;'الإعدادات'!$B$4,"قادم",IF(AND(ISNUMBER(F197),F197&lt;'الإعدادات'!$B$4),"متأخر التسليم","جارٍ")))))</f>
        <v/>
      </c>
      <c r="O197" s="16">
        <f>IF(N197="متأخر التسليم",'الإعدادات'!$B$4-F197,"")</f>
        <v/>
      </c>
      <c r="P197" s="16">
        <f>IF(ISNUMBER(O197),COUNTIFS($O$6:$O$1005,"&gt;"&amp;O197)+COUNTIFS($O$6:O197,O197),"")</f>
        <v/>
      </c>
      <c r="Q197" s="6">
        <f>IF(B197&amp;""="","",IFERROR(INDEX('السيارات'!$C$6:$C$205,MATCH(B197&amp;"",'السيارات'!$A$6:$A$205,0))&amp;"","كود غير موجود"))</f>
        <v/>
      </c>
    </row>
    <row r="198">
      <c r="A198" s="5" t="n"/>
      <c r="B198" s="5" t="n"/>
      <c r="C198" s="5" t="n"/>
      <c r="D198" s="18" t="n"/>
      <c r="E198" s="13" t="n"/>
      <c r="F198" s="13" t="n"/>
      <c r="G198" s="13" t="n"/>
      <c r="H198" s="19" t="n"/>
      <c r="I198" s="19" t="n"/>
      <c r="J198" s="19" t="n"/>
      <c r="K198" s="16">
        <f>IF(OR(B198&amp;""="",NOT(ISNUMBER(E198)),NOT(ISNUMBER(IF(ISNUMBER(G198),G198,F198)))),"",MAX(1,IF(ISNUMBER(G198),G198,F198)-E198))</f>
        <v/>
      </c>
      <c r="L198" s="17">
        <f>IF(K198="","",ROUND(K198*N(H198),2))</f>
        <v/>
      </c>
      <c r="M198" s="17">
        <f>IF(L198="","",ROUND(L198-N(J198),2))</f>
        <v/>
      </c>
      <c r="N198" s="6">
        <f>IF(B198&amp;""="","",IF(NOT(ISNUMBER(E198)),"بيانات ناقصة",IF(ISNUMBER(G198),"سُلّمت",IF(E198&gt;'الإعدادات'!$B$4,"قادم",IF(AND(ISNUMBER(F198),F198&lt;'الإعدادات'!$B$4),"متأخر التسليم","جارٍ")))))</f>
        <v/>
      </c>
      <c r="O198" s="16">
        <f>IF(N198="متأخر التسليم",'الإعدادات'!$B$4-F198,"")</f>
        <v/>
      </c>
      <c r="P198" s="16">
        <f>IF(ISNUMBER(O198),COUNTIFS($O$6:$O$1005,"&gt;"&amp;O198)+COUNTIFS($O$6:O198,O198),"")</f>
        <v/>
      </c>
      <c r="Q198" s="6">
        <f>IF(B198&amp;""="","",IFERROR(INDEX('السيارات'!$C$6:$C$205,MATCH(B198&amp;"",'السيارات'!$A$6:$A$205,0))&amp;"","كود غير موجود"))</f>
        <v/>
      </c>
    </row>
    <row r="199">
      <c r="A199" s="5" t="n"/>
      <c r="B199" s="5" t="n"/>
      <c r="C199" s="5" t="n"/>
      <c r="D199" s="18" t="n"/>
      <c r="E199" s="13" t="n"/>
      <c r="F199" s="13" t="n"/>
      <c r="G199" s="13" t="n"/>
      <c r="H199" s="19" t="n"/>
      <c r="I199" s="19" t="n"/>
      <c r="J199" s="19" t="n"/>
      <c r="K199" s="16">
        <f>IF(OR(B199&amp;""="",NOT(ISNUMBER(E199)),NOT(ISNUMBER(IF(ISNUMBER(G199),G199,F199)))),"",MAX(1,IF(ISNUMBER(G199),G199,F199)-E199))</f>
        <v/>
      </c>
      <c r="L199" s="17">
        <f>IF(K199="","",ROUND(K199*N(H199),2))</f>
        <v/>
      </c>
      <c r="M199" s="17">
        <f>IF(L199="","",ROUND(L199-N(J199),2))</f>
        <v/>
      </c>
      <c r="N199" s="6">
        <f>IF(B199&amp;""="","",IF(NOT(ISNUMBER(E199)),"بيانات ناقصة",IF(ISNUMBER(G199),"سُلّمت",IF(E199&gt;'الإعدادات'!$B$4,"قادم",IF(AND(ISNUMBER(F199),F199&lt;'الإعدادات'!$B$4),"متأخر التسليم","جارٍ")))))</f>
        <v/>
      </c>
      <c r="O199" s="16">
        <f>IF(N199="متأخر التسليم",'الإعدادات'!$B$4-F199,"")</f>
        <v/>
      </c>
      <c r="P199" s="16">
        <f>IF(ISNUMBER(O199),COUNTIFS($O$6:$O$1005,"&gt;"&amp;O199)+COUNTIFS($O$6:O199,O199),"")</f>
        <v/>
      </c>
      <c r="Q199" s="6">
        <f>IF(B199&amp;""="","",IFERROR(INDEX('السيارات'!$C$6:$C$205,MATCH(B199&amp;"",'السيارات'!$A$6:$A$205,0))&amp;"","كود غير موجود"))</f>
        <v/>
      </c>
    </row>
    <row r="200">
      <c r="A200" s="5" t="n"/>
      <c r="B200" s="5" t="n"/>
      <c r="C200" s="5" t="n"/>
      <c r="D200" s="18" t="n"/>
      <c r="E200" s="13" t="n"/>
      <c r="F200" s="13" t="n"/>
      <c r="G200" s="13" t="n"/>
      <c r="H200" s="19" t="n"/>
      <c r="I200" s="19" t="n"/>
      <c r="J200" s="19" t="n"/>
      <c r="K200" s="16">
        <f>IF(OR(B200&amp;""="",NOT(ISNUMBER(E200)),NOT(ISNUMBER(IF(ISNUMBER(G200),G200,F200)))),"",MAX(1,IF(ISNUMBER(G200),G200,F200)-E200))</f>
        <v/>
      </c>
      <c r="L200" s="17">
        <f>IF(K200="","",ROUND(K200*N(H200),2))</f>
        <v/>
      </c>
      <c r="M200" s="17">
        <f>IF(L200="","",ROUND(L200-N(J200),2))</f>
        <v/>
      </c>
      <c r="N200" s="6">
        <f>IF(B200&amp;""="","",IF(NOT(ISNUMBER(E200)),"بيانات ناقصة",IF(ISNUMBER(G200),"سُلّمت",IF(E200&gt;'الإعدادات'!$B$4,"قادم",IF(AND(ISNUMBER(F200),F200&lt;'الإعدادات'!$B$4),"متأخر التسليم","جارٍ")))))</f>
        <v/>
      </c>
      <c r="O200" s="16">
        <f>IF(N200="متأخر التسليم",'الإعدادات'!$B$4-F200,"")</f>
        <v/>
      </c>
      <c r="P200" s="16">
        <f>IF(ISNUMBER(O200),COUNTIFS($O$6:$O$1005,"&gt;"&amp;O200)+COUNTIFS($O$6:O200,O200),"")</f>
        <v/>
      </c>
      <c r="Q200" s="6">
        <f>IF(B200&amp;""="","",IFERROR(INDEX('السيارات'!$C$6:$C$205,MATCH(B200&amp;"",'السيارات'!$A$6:$A$205,0))&amp;"","كود غير موجود"))</f>
        <v/>
      </c>
    </row>
    <row r="201">
      <c r="A201" s="5" t="n"/>
      <c r="B201" s="5" t="n"/>
      <c r="C201" s="5" t="n"/>
      <c r="D201" s="18" t="n"/>
      <c r="E201" s="13" t="n"/>
      <c r="F201" s="13" t="n"/>
      <c r="G201" s="13" t="n"/>
      <c r="H201" s="19" t="n"/>
      <c r="I201" s="19" t="n"/>
      <c r="J201" s="19" t="n"/>
      <c r="K201" s="16">
        <f>IF(OR(B201&amp;""="",NOT(ISNUMBER(E201)),NOT(ISNUMBER(IF(ISNUMBER(G201),G201,F201)))),"",MAX(1,IF(ISNUMBER(G201),G201,F201)-E201))</f>
        <v/>
      </c>
      <c r="L201" s="17">
        <f>IF(K201="","",ROUND(K201*N(H201),2))</f>
        <v/>
      </c>
      <c r="M201" s="17">
        <f>IF(L201="","",ROUND(L201-N(J201),2))</f>
        <v/>
      </c>
      <c r="N201" s="6">
        <f>IF(B201&amp;""="","",IF(NOT(ISNUMBER(E201)),"بيانات ناقصة",IF(ISNUMBER(G201),"سُلّمت",IF(E201&gt;'الإعدادات'!$B$4,"قادم",IF(AND(ISNUMBER(F201),F201&lt;'الإعدادات'!$B$4),"متأخر التسليم","جارٍ")))))</f>
        <v/>
      </c>
      <c r="O201" s="16">
        <f>IF(N201="متأخر التسليم",'الإعدادات'!$B$4-F201,"")</f>
        <v/>
      </c>
      <c r="P201" s="16">
        <f>IF(ISNUMBER(O201),COUNTIFS($O$6:$O$1005,"&gt;"&amp;O201)+COUNTIFS($O$6:O201,O201),"")</f>
        <v/>
      </c>
      <c r="Q201" s="6">
        <f>IF(B201&amp;""="","",IFERROR(INDEX('السيارات'!$C$6:$C$205,MATCH(B201&amp;"",'السيارات'!$A$6:$A$205,0))&amp;"","كود غير موجود"))</f>
        <v/>
      </c>
    </row>
    <row r="202">
      <c r="A202" s="5" t="n"/>
      <c r="B202" s="5" t="n"/>
      <c r="C202" s="5" t="n"/>
      <c r="D202" s="18" t="n"/>
      <c r="E202" s="13" t="n"/>
      <c r="F202" s="13" t="n"/>
      <c r="G202" s="13" t="n"/>
      <c r="H202" s="19" t="n"/>
      <c r="I202" s="19" t="n"/>
      <c r="J202" s="19" t="n"/>
      <c r="K202" s="16">
        <f>IF(OR(B202&amp;""="",NOT(ISNUMBER(E202)),NOT(ISNUMBER(IF(ISNUMBER(G202),G202,F202)))),"",MAX(1,IF(ISNUMBER(G202),G202,F202)-E202))</f>
        <v/>
      </c>
      <c r="L202" s="17">
        <f>IF(K202="","",ROUND(K202*N(H202),2))</f>
        <v/>
      </c>
      <c r="M202" s="17">
        <f>IF(L202="","",ROUND(L202-N(J202),2))</f>
        <v/>
      </c>
      <c r="N202" s="6">
        <f>IF(B202&amp;""="","",IF(NOT(ISNUMBER(E202)),"بيانات ناقصة",IF(ISNUMBER(G202),"سُلّمت",IF(E202&gt;'الإعدادات'!$B$4,"قادم",IF(AND(ISNUMBER(F202),F202&lt;'الإعدادات'!$B$4),"متأخر التسليم","جارٍ")))))</f>
        <v/>
      </c>
      <c r="O202" s="16">
        <f>IF(N202="متأخر التسليم",'الإعدادات'!$B$4-F202,"")</f>
        <v/>
      </c>
      <c r="P202" s="16">
        <f>IF(ISNUMBER(O202),COUNTIFS($O$6:$O$1005,"&gt;"&amp;O202)+COUNTIFS($O$6:O202,O202),"")</f>
        <v/>
      </c>
      <c r="Q202" s="6">
        <f>IF(B202&amp;""="","",IFERROR(INDEX('السيارات'!$C$6:$C$205,MATCH(B202&amp;"",'السيارات'!$A$6:$A$205,0))&amp;"","كود غير موجود"))</f>
        <v/>
      </c>
    </row>
    <row r="203">
      <c r="A203" s="5" t="n"/>
      <c r="B203" s="5" t="n"/>
      <c r="C203" s="5" t="n"/>
      <c r="D203" s="18" t="n"/>
      <c r="E203" s="13" t="n"/>
      <c r="F203" s="13" t="n"/>
      <c r="G203" s="13" t="n"/>
      <c r="H203" s="19" t="n"/>
      <c r="I203" s="19" t="n"/>
      <c r="J203" s="19" t="n"/>
      <c r="K203" s="16">
        <f>IF(OR(B203&amp;""="",NOT(ISNUMBER(E203)),NOT(ISNUMBER(IF(ISNUMBER(G203),G203,F203)))),"",MAX(1,IF(ISNUMBER(G203),G203,F203)-E203))</f>
        <v/>
      </c>
      <c r="L203" s="17">
        <f>IF(K203="","",ROUND(K203*N(H203),2))</f>
        <v/>
      </c>
      <c r="M203" s="17">
        <f>IF(L203="","",ROUND(L203-N(J203),2))</f>
        <v/>
      </c>
      <c r="N203" s="6">
        <f>IF(B203&amp;""="","",IF(NOT(ISNUMBER(E203)),"بيانات ناقصة",IF(ISNUMBER(G203),"سُلّمت",IF(E203&gt;'الإعدادات'!$B$4,"قادم",IF(AND(ISNUMBER(F203),F203&lt;'الإعدادات'!$B$4),"متأخر التسليم","جارٍ")))))</f>
        <v/>
      </c>
      <c r="O203" s="16">
        <f>IF(N203="متأخر التسليم",'الإعدادات'!$B$4-F203,"")</f>
        <v/>
      </c>
      <c r="P203" s="16">
        <f>IF(ISNUMBER(O203),COUNTIFS($O$6:$O$1005,"&gt;"&amp;O203)+COUNTIFS($O$6:O203,O203),"")</f>
        <v/>
      </c>
      <c r="Q203" s="6">
        <f>IF(B203&amp;""="","",IFERROR(INDEX('السيارات'!$C$6:$C$205,MATCH(B203&amp;"",'السيارات'!$A$6:$A$205,0))&amp;"","كود غير موجود"))</f>
        <v/>
      </c>
    </row>
    <row r="204">
      <c r="A204" s="5" t="n"/>
      <c r="B204" s="5" t="n"/>
      <c r="C204" s="5" t="n"/>
      <c r="D204" s="18" t="n"/>
      <c r="E204" s="13" t="n"/>
      <c r="F204" s="13" t="n"/>
      <c r="G204" s="13" t="n"/>
      <c r="H204" s="19" t="n"/>
      <c r="I204" s="19" t="n"/>
      <c r="J204" s="19" t="n"/>
      <c r="K204" s="16">
        <f>IF(OR(B204&amp;""="",NOT(ISNUMBER(E204)),NOT(ISNUMBER(IF(ISNUMBER(G204),G204,F204)))),"",MAX(1,IF(ISNUMBER(G204),G204,F204)-E204))</f>
        <v/>
      </c>
      <c r="L204" s="17">
        <f>IF(K204="","",ROUND(K204*N(H204),2))</f>
        <v/>
      </c>
      <c r="M204" s="17">
        <f>IF(L204="","",ROUND(L204-N(J204),2))</f>
        <v/>
      </c>
      <c r="N204" s="6">
        <f>IF(B204&amp;""="","",IF(NOT(ISNUMBER(E204)),"بيانات ناقصة",IF(ISNUMBER(G204),"سُلّمت",IF(E204&gt;'الإعدادات'!$B$4,"قادم",IF(AND(ISNUMBER(F204),F204&lt;'الإعدادات'!$B$4),"متأخر التسليم","جارٍ")))))</f>
        <v/>
      </c>
      <c r="O204" s="16">
        <f>IF(N204="متأخر التسليم",'الإعدادات'!$B$4-F204,"")</f>
        <v/>
      </c>
      <c r="P204" s="16">
        <f>IF(ISNUMBER(O204),COUNTIFS($O$6:$O$1005,"&gt;"&amp;O204)+COUNTIFS($O$6:O204,O204),"")</f>
        <v/>
      </c>
      <c r="Q204" s="6">
        <f>IF(B204&amp;""="","",IFERROR(INDEX('السيارات'!$C$6:$C$205,MATCH(B204&amp;"",'السيارات'!$A$6:$A$205,0))&amp;"","كود غير موجود"))</f>
        <v/>
      </c>
    </row>
    <row r="205">
      <c r="A205" s="5" t="n"/>
      <c r="B205" s="5" t="n"/>
      <c r="C205" s="5" t="n"/>
      <c r="D205" s="18" t="n"/>
      <c r="E205" s="13" t="n"/>
      <c r="F205" s="13" t="n"/>
      <c r="G205" s="13" t="n"/>
      <c r="H205" s="19" t="n"/>
      <c r="I205" s="19" t="n"/>
      <c r="J205" s="19" t="n"/>
      <c r="K205" s="16">
        <f>IF(OR(B205&amp;""="",NOT(ISNUMBER(E205)),NOT(ISNUMBER(IF(ISNUMBER(G205),G205,F205)))),"",MAX(1,IF(ISNUMBER(G205),G205,F205)-E205))</f>
        <v/>
      </c>
      <c r="L205" s="17">
        <f>IF(K205="","",ROUND(K205*N(H205),2))</f>
        <v/>
      </c>
      <c r="M205" s="17">
        <f>IF(L205="","",ROUND(L205-N(J205),2))</f>
        <v/>
      </c>
      <c r="N205" s="6">
        <f>IF(B205&amp;""="","",IF(NOT(ISNUMBER(E205)),"بيانات ناقصة",IF(ISNUMBER(G205),"سُلّمت",IF(E205&gt;'الإعدادات'!$B$4,"قادم",IF(AND(ISNUMBER(F205),F205&lt;'الإعدادات'!$B$4),"متأخر التسليم","جارٍ")))))</f>
        <v/>
      </c>
      <c r="O205" s="16">
        <f>IF(N205="متأخر التسليم",'الإعدادات'!$B$4-F205,"")</f>
        <v/>
      </c>
      <c r="P205" s="16">
        <f>IF(ISNUMBER(O205),COUNTIFS($O$6:$O$1005,"&gt;"&amp;O205)+COUNTIFS($O$6:O205,O205),"")</f>
        <v/>
      </c>
      <c r="Q205" s="6">
        <f>IF(B205&amp;""="","",IFERROR(INDEX('السيارات'!$C$6:$C$205,MATCH(B205&amp;"",'السيارات'!$A$6:$A$205,0))&amp;"","كود غير موجود"))</f>
        <v/>
      </c>
    </row>
    <row r="206">
      <c r="A206" s="5" t="n"/>
      <c r="B206" s="5" t="n"/>
      <c r="C206" s="5" t="n"/>
      <c r="D206" s="18" t="n"/>
      <c r="E206" s="13" t="n"/>
      <c r="F206" s="13" t="n"/>
      <c r="G206" s="13" t="n"/>
      <c r="H206" s="19" t="n"/>
      <c r="I206" s="19" t="n"/>
      <c r="J206" s="19" t="n"/>
      <c r="K206" s="16">
        <f>IF(OR(B206&amp;""="",NOT(ISNUMBER(E206)),NOT(ISNUMBER(IF(ISNUMBER(G206),G206,F206)))),"",MAX(1,IF(ISNUMBER(G206),G206,F206)-E206))</f>
        <v/>
      </c>
      <c r="L206" s="17">
        <f>IF(K206="","",ROUND(K206*N(H206),2))</f>
        <v/>
      </c>
      <c r="M206" s="17">
        <f>IF(L206="","",ROUND(L206-N(J206),2))</f>
        <v/>
      </c>
      <c r="N206" s="6">
        <f>IF(B206&amp;""="","",IF(NOT(ISNUMBER(E206)),"بيانات ناقصة",IF(ISNUMBER(G206),"سُلّمت",IF(E206&gt;'الإعدادات'!$B$4,"قادم",IF(AND(ISNUMBER(F206),F206&lt;'الإعدادات'!$B$4),"متأخر التسليم","جارٍ")))))</f>
        <v/>
      </c>
      <c r="O206" s="16">
        <f>IF(N206="متأخر التسليم",'الإعدادات'!$B$4-F206,"")</f>
        <v/>
      </c>
      <c r="P206" s="16">
        <f>IF(ISNUMBER(O206),COUNTIFS($O$6:$O$1005,"&gt;"&amp;O206)+COUNTIFS($O$6:O206,O206),"")</f>
        <v/>
      </c>
      <c r="Q206" s="6">
        <f>IF(B206&amp;""="","",IFERROR(INDEX('السيارات'!$C$6:$C$205,MATCH(B206&amp;"",'السيارات'!$A$6:$A$205,0))&amp;"","كود غير موجود"))</f>
        <v/>
      </c>
    </row>
    <row r="207">
      <c r="A207" s="5" t="n"/>
      <c r="B207" s="5" t="n"/>
      <c r="C207" s="5" t="n"/>
      <c r="D207" s="18" t="n"/>
      <c r="E207" s="13" t="n"/>
      <c r="F207" s="13" t="n"/>
      <c r="G207" s="13" t="n"/>
      <c r="H207" s="19" t="n"/>
      <c r="I207" s="19" t="n"/>
      <c r="J207" s="19" t="n"/>
      <c r="K207" s="16">
        <f>IF(OR(B207&amp;""="",NOT(ISNUMBER(E207)),NOT(ISNUMBER(IF(ISNUMBER(G207),G207,F207)))),"",MAX(1,IF(ISNUMBER(G207),G207,F207)-E207))</f>
        <v/>
      </c>
      <c r="L207" s="17">
        <f>IF(K207="","",ROUND(K207*N(H207),2))</f>
        <v/>
      </c>
      <c r="M207" s="17">
        <f>IF(L207="","",ROUND(L207-N(J207),2))</f>
        <v/>
      </c>
      <c r="N207" s="6">
        <f>IF(B207&amp;""="","",IF(NOT(ISNUMBER(E207)),"بيانات ناقصة",IF(ISNUMBER(G207),"سُلّمت",IF(E207&gt;'الإعدادات'!$B$4,"قادم",IF(AND(ISNUMBER(F207),F207&lt;'الإعدادات'!$B$4),"متأخر التسليم","جارٍ")))))</f>
        <v/>
      </c>
      <c r="O207" s="16">
        <f>IF(N207="متأخر التسليم",'الإعدادات'!$B$4-F207,"")</f>
        <v/>
      </c>
      <c r="P207" s="16">
        <f>IF(ISNUMBER(O207),COUNTIFS($O$6:$O$1005,"&gt;"&amp;O207)+COUNTIFS($O$6:O207,O207),"")</f>
        <v/>
      </c>
      <c r="Q207" s="6">
        <f>IF(B207&amp;""="","",IFERROR(INDEX('السيارات'!$C$6:$C$205,MATCH(B207&amp;"",'السيارات'!$A$6:$A$205,0))&amp;"","كود غير موجود"))</f>
        <v/>
      </c>
    </row>
    <row r="208">
      <c r="A208" s="5" t="n"/>
      <c r="B208" s="5" t="n"/>
      <c r="C208" s="5" t="n"/>
      <c r="D208" s="18" t="n"/>
      <c r="E208" s="13" t="n"/>
      <c r="F208" s="13" t="n"/>
      <c r="G208" s="13" t="n"/>
      <c r="H208" s="19" t="n"/>
      <c r="I208" s="19" t="n"/>
      <c r="J208" s="19" t="n"/>
      <c r="K208" s="16">
        <f>IF(OR(B208&amp;""="",NOT(ISNUMBER(E208)),NOT(ISNUMBER(IF(ISNUMBER(G208),G208,F208)))),"",MAX(1,IF(ISNUMBER(G208),G208,F208)-E208))</f>
        <v/>
      </c>
      <c r="L208" s="17">
        <f>IF(K208="","",ROUND(K208*N(H208),2))</f>
        <v/>
      </c>
      <c r="M208" s="17">
        <f>IF(L208="","",ROUND(L208-N(J208),2))</f>
        <v/>
      </c>
      <c r="N208" s="6">
        <f>IF(B208&amp;""="","",IF(NOT(ISNUMBER(E208)),"بيانات ناقصة",IF(ISNUMBER(G208),"سُلّمت",IF(E208&gt;'الإعدادات'!$B$4,"قادم",IF(AND(ISNUMBER(F208),F208&lt;'الإعدادات'!$B$4),"متأخر التسليم","جارٍ")))))</f>
        <v/>
      </c>
      <c r="O208" s="16">
        <f>IF(N208="متأخر التسليم",'الإعدادات'!$B$4-F208,"")</f>
        <v/>
      </c>
      <c r="P208" s="16">
        <f>IF(ISNUMBER(O208),COUNTIFS($O$6:$O$1005,"&gt;"&amp;O208)+COUNTIFS($O$6:O208,O208),"")</f>
        <v/>
      </c>
      <c r="Q208" s="6">
        <f>IF(B208&amp;""="","",IFERROR(INDEX('السيارات'!$C$6:$C$205,MATCH(B208&amp;"",'السيارات'!$A$6:$A$205,0))&amp;"","كود غير موجود"))</f>
        <v/>
      </c>
    </row>
    <row r="209">
      <c r="A209" s="5" t="n"/>
      <c r="B209" s="5" t="n"/>
      <c r="C209" s="5" t="n"/>
      <c r="D209" s="18" t="n"/>
      <c r="E209" s="13" t="n"/>
      <c r="F209" s="13" t="n"/>
      <c r="G209" s="13" t="n"/>
      <c r="H209" s="19" t="n"/>
      <c r="I209" s="19" t="n"/>
      <c r="J209" s="19" t="n"/>
      <c r="K209" s="16">
        <f>IF(OR(B209&amp;""="",NOT(ISNUMBER(E209)),NOT(ISNUMBER(IF(ISNUMBER(G209),G209,F209)))),"",MAX(1,IF(ISNUMBER(G209),G209,F209)-E209))</f>
        <v/>
      </c>
      <c r="L209" s="17">
        <f>IF(K209="","",ROUND(K209*N(H209),2))</f>
        <v/>
      </c>
      <c r="M209" s="17">
        <f>IF(L209="","",ROUND(L209-N(J209),2))</f>
        <v/>
      </c>
      <c r="N209" s="6">
        <f>IF(B209&amp;""="","",IF(NOT(ISNUMBER(E209)),"بيانات ناقصة",IF(ISNUMBER(G209),"سُلّمت",IF(E209&gt;'الإعدادات'!$B$4,"قادم",IF(AND(ISNUMBER(F209),F209&lt;'الإعدادات'!$B$4),"متأخر التسليم","جارٍ")))))</f>
        <v/>
      </c>
      <c r="O209" s="16">
        <f>IF(N209="متأخر التسليم",'الإعدادات'!$B$4-F209,"")</f>
        <v/>
      </c>
      <c r="P209" s="16">
        <f>IF(ISNUMBER(O209),COUNTIFS($O$6:$O$1005,"&gt;"&amp;O209)+COUNTIFS($O$6:O209,O209),"")</f>
        <v/>
      </c>
      <c r="Q209" s="6">
        <f>IF(B209&amp;""="","",IFERROR(INDEX('السيارات'!$C$6:$C$205,MATCH(B209&amp;"",'السيارات'!$A$6:$A$205,0))&amp;"","كود غير موجود"))</f>
        <v/>
      </c>
    </row>
    <row r="210">
      <c r="A210" s="5" t="n"/>
      <c r="B210" s="5" t="n"/>
      <c r="C210" s="5" t="n"/>
      <c r="D210" s="18" t="n"/>
      <c r="E210" s="13" t="n"/>
      <c r="F210" s="13" t="n"/>
      <c r="G210" s="13" t="n"/>
      <c r="H210" s="19" t="n"/>
      <c r="I210" s="19" t="n"/>
      <c r="J210" s="19" t="n"/>
      <c r="K210" s="16">
        <f>IF(OR(B210&amp;""="",NOT(ISNUMBER(E210)),NOT(ISNUMBER(IF(ISNUMBER(G210),G210,F210)))),"",MAX(1,IF(ISNUMBER(G210),G210,F210)-E210))</f>
        <v/>
      </c>
      <c r="L210" s="17">
        <f>IF(K210="","",ROUND(K210*N(H210),2))</f>
        <v/>
      </c>
      <c r="M210" s="17">
        <f>IF(L210="","",ROUND(L210-N(J210),2))</f>
        <v/>
      </c>
      <c r="N210" s="6">
        <f>IF(B210&amp;""="","",IF(NOT(ISNUMBER(E210)),"بيانات ناقصة",IF(ISNUMBER(G210),"سُلّمت",IF(E210&gt;'الإعدادات'!$B$4,"قادم",IF(AND(ISNUMBER(F210),F210&lt;'الإعدادات'!$B$4),"متأخر التسليم","جارٍ")))))</f>
        <v/>
      </c>
      <c r="O210" s="16">
        <f>IF(N210="متأخر التسليم",'الإعدادات'!$B$4-F210,"")</f>
        <v/>
      </c>
      <c r="P210" s="16">
        <f>IF(ISNUMBER(O210),COUNTIFS($O$6:$O$1005,"&gt;"&amp;O210)+COUNTIFS($O$6:O210,O210),"")</f>
        <v/>
      </c>
      <c r="Q210" s="6">
        <f>IF(B210&amp;""="","",IFERROR(INDEX('السيارات'!$C$6:$C$205,MATCH(B210&amp;"",'السيارات'!$A$6:$A$205,0))&amp;"","كود غير موجود"))</f>
        <v/>
      </c>
    </row>
    <row r="211">
      <c r="A211" s="5" t="n"/>
      <c r="B211" s="5" t="n"/>
      <c r="C211" s="5" t="n"/>
      <c r="D211" s="18" t="n"/>
      <c r="E211" s="13" t="n"/>
      <c r="F211" s="13" t="n"/>
      <c r="G211" s="13" t="n"/>
      <c r="H211" s="19" t="n"/>
      <c r="I211" s="19" t="n"/>
      <c r="J211" s="19" t="n"/>
      <c r="K211" s="16">
        <f>IF(OR(B211&amp;""="",NOT(ISNUMBER(E211)),NOT(ISNUMBER(IF(ISNUMBER(G211),G211,F211)))),"",MAX(1,IF(ISNUMBER(G211),G211,F211)-E211))</f>
        <v/>
      </c>
      <c r="L211" s="17">
        <f>IF(K211="","",ROUND(K211*N(H211),2))</f>
        <v/>
      </c>
      <c r="M211" s="17">
        <f>IF(L211="","",ROUND(L211-N(J211),2))</f>
        <v/>
      </c>
      <c r="N211" s="6">
        <f>IF(B211&amp;""="","",IF(NOT(ISNUMBER(E211)),"بيانات ناقصة",IF(ISNUMBER(G211),"سُلّمت",IF(E211&gt;'الإعدادات'!$B$4,"قادم",IF(AND(ISNUMBER(F211),F211&lt;'الإعدادات'!$B$4),"متأخر التسليم","جارٍ")))))</f>
        <v/>
      </c>
      <c r="O211" s="16">
        <f>IF(N211="متأخر التسليم",'الإعدادات'!$B$4-F211,"")</f>
        <v/>
      </c>
      <c r="P211" s="16">
        <f>IF(ISNUMBER(O211),COUNTIFS($O$6:$O$1005,"&gt;"&amp;O211)+COUNTIFS($O$6:O211,O211),"")</f>
        <v/>
      </c>
      <c r="Q211" s="6">
        <f>IF(B211&amp;""="","",IFERROR(INDEX('السيارات'!$C$6:$C$205,MATCH(B211&amp;"",'السيارات'!$A$6:$A$205,0))&amp;"","كود غير موجود"))</f>
        <v/>
      </c>
    </row>
    <row r="212">
      <c r="A212" s="5" t="n"/>
      <c r="B212" s="5" t="n"/>
      <c r="C212" s="5" t="n"/>
      <c r="D212" s="18" t="n"/>
      <c r="E212" s="13" t="n"/>
      <c r="F212" s="13" t="n"/>
      <c r="G212" s="13" t="n"/>
      <c r="H212" s="19" t="n"/>
      <c r="I212" s="19" t="n"/>
      <c r="J212" s="19" t="n"/>
      <c r="K212" s="16">
        <f>IF(OR(B212&amp;""="",NOT(ISNUMBER(E212)),NOT(ISNUMBER(IF(ISNUMBER(G212),G212,F212)))),"",MAX(1,IF(ISNUMBER(G212),G212,F212)-E212))</f>
        <v/>
      </c>
      <c r="L212" s="17">
        <f>IF(K212="","",ROUND(K212*N(H212),2))</f>
        <v/>
      </c>
      <c r="M212" s="17">
        <f>IF(L212="","",ROUND(L212-N(J212),2))</f>
        <v/>
      </c>
      <c r="N212" s="6">
        <f>IF(B212&amp;""="","",IF(NOT(ISNUMBER(E212)),"بيانات ناقصة",IF(ISNUMBER(G212),"سُلّمت",IF(E212&gt;'الإعدادات'!$B$4,"قادم",IF(AND(ISNUMBER(F212),F212&lt;'الإعدادات'!$B$4),"متأخر التسليم","جارٍ")))))</f>
        <v/>
      </c>
      <c r="O212" s="16">
        <f>IF(N212="متأخر التسليم",'الإعدادات'!$B$4-F212,"")</f>
        <v/>
      </c>
      <c r="P212" s="16">
        <f>IF(ISNUMBER(O212),COUNTIFS($O$6:$O$1005,"&gt;"&amp;O212)+COUNTIFS($O$6:O212,O212),"")</f>
        <v/>
      </c>
      <c r="Q212" s="6">
        <f>IF(B212&amp;""="","",IFERROR(INDEX('السيارات'!$C$6:$C$205,MATCH(B212&amp;"",'السيارات'!$A$6:$A$205,0))&amp;"","كود غير موجود"))</f>
        <v/>
      </c>
    </row>
    <row r="213">
      <c r="A213" s="5" t="n"/>
      <c r="B213" s="5" t="n"/>
      <c r="C213" s="5" t="n"/>
      <c r="D213" s="18" t="n"/>
      <c r="E213" s="13" t="n"/>
      <c r="F213" s="13" t="n"/>
      <c r="G213" s="13" t="n"/>
      <c r="H213" s="19" t="n"/>
      <c r="I213" s="19" t="n"/>
      <c r="J213" s="19" t="n"/>
      <c r="K213" s="16">
        <f>IF(OR(B213&amp;""="",NOT(ISNUMBER(E213)),NOT(ISNUMBER(IF(ISNUMBER(G213),G213,F213)))),"",MAX(1,IF(ISNUMBER(G213),G213,F213)-E213))</f>
        <v/>
      </c>
      <c r="L213" s="17">
        <f>IF(K213="","",ROUND(K213*N(H213),2))</f>
        <v/>
      </c>
      <c r="M213" s="17">
        <f>IF(L213="","",ROUND(L213-N(J213),2))</f>
        <v/>
      </c>
      <c r="N213" s="6">
        <f>IF(B213&amp;""="","",IF(NOT(ISNUMBER(E213)),"بيانات ناقصة",IF(ISNUMBER(G213),"سُلّمت",IF(E213&gt;'الإعدادات'!$B$4,"قادم",IF(AND(ISNUMBER(F213),F213&lt;'الإعدادات'!$B$4),"متأخر التسليم","جارٍ")))))</f>
        <v/>
      </c>
      <c r="O213" s="16">
        <f>IF(N213="متأخر التسليم",'الإعدادات'!$B$4-F213,"")</f>
        <v/>
      </c>
      <c r="P213" s="16">
        <f>IF(ISNUMBER(O213),COUNTIFS($O$6:$O$1005,"&gt;"&amp;O213)+COUNTIFS($O$6:O213,O213),"")</f>
        <v/>
      </c>
      <c r="Q213" s="6">
        <f>IF(B213&amp;""="","",IFERROR(INDEX('السيارات'!$C$6:$C$205,MATCH(B213&amp;"",'السيارات'!$A$6:$A$205,0))&amp;"","كود غير موجود"))</f>
        <v/>
      </c>
    </row>
    <row r="214">
      <c r="A214" s="5" t="n"/>
      <c r="B214" s="5" t="n"/>
      <c r="C214" s="5" t="n"/>
      <c r="D214" s="18" t="n"/>
      <c r="E214" s="13" t="n"/>
      <c r="F214" s="13" t="n"/>
      <c r="G214" s="13" t="n"/>
      <c r="H214" s="19" t="n"/>
      <c r="I214" s="19" t="n"/>
      <c r="J214" s="19" t="n"/>
      <c r="K214" s="16">
        <f>IF(OR(B214&amp;""="",NOT(ISNUMBER(E214)),NOT(ISNUMBER(IF(ISNUMBER(G214),G214,F214)))),"",MAX(1,IF(ISNUMBER(G214),G214,F214)-E214))</f>
        <v/>
      </c>
      <c r="L214" s="17">
        <f>IF(K214="","",ROUND(K214*N(H214),2))</f>
        <v/>
      </c>
      <c r="M214" s="17">
        <f>IF(L214="","",ROUND(L214-N(J214),2))</f>
        <v/>
      </c>
      <c r="N214" s="6">
        <f>IF(B214&amp;""="","",IF(NOT(ISNUMBER(E214)),"بيانات ناقصة",IF(ISNUMBER(G214),"سُلّمت",IF(E214&gt;'الإعدادات'!$B$4,"قادم",IF(AND(ISNUMBER(F214),F214&lt;'الإعدادات'!$B$4),"متأخر التسليم","جارٍ")))))</f>
        <v/>
      </c>
      <c r="O214" s="16">
        <f>IF(N214="متأخر التسليم",'الإعدادات'!$B$4-F214,"")</f>
        <v/>
      </c>
      <c r="P214" s="16">
        <f>IF(ISNUMBER(O214),COUNTIFS($O$6:$O$1005,"&gt;"&amp;O214)+COUNTIFS($O$6:O214,O214),"")</f>
        <v/>
      </c>
      <c r="Q214" s="6">
        <f>IF(B214&amp;""="","",IFERROR(INDEX('السيارات'!$C$6:$C$205,MATCH(B214&amp;"",'السيارات'!$A$6:$A$205,0))&amp;"","كود غير موجود"))</f>
        <v/>
      </c>
    </row>
    <row r="215">
      <c r="A215" s="5" t="n"/>
      <c r="B215" s="5" t="n"/>
      <c r="C215" s="5" t="n"/>
      <c r="D215" s="18" t="n"/>
      <c r="E215" s="13" t="n"/>
      <c r="F215" s="13" t="n"/>
      <c r="G215" s="13" t="n"/>
      <c r="H215" s="19" t="n"/>
      <c r="I215" s="19" t="n"/>
      <c r="J215" s="19" t="n"/>
      <c r="K215" s="16">
        <f>IF(OR(B215&amp;""="",NOT(ISNUMBER(E215)),NOT(ISNUMBER(IF(ISNUMBER(G215),G215,F215)))),"",MAX(1,IF(ISNUMBER(G215),G215,F215)-E215))</f>
        <v/>
      </c>
      <c r="L215" s="17">
        <f>IF(K215="","",ROUND(K215*N(H215),2))</f>
        <v/>
      </c>
      <c r="M215" s="17">
        <f>IF(L215="","",ROUND(L215-N(J215),2))</f>
        <v/>
      </c>
      <c r="N215" s="6">
        <f>IF(B215&amp;""="","",IF(NOT(ISNUMBER(E215)),"بيانات ناقصة",IF(ISNUMBER(G215),"سُلّمت",IF(E215&gt;'الإعدادات'!$B$4,"قادم",IF(AND(ISNUMBER(F215),F215&lt;'الإعدادات'!$B$4),"متأخر التسليم","جارٍ")))))</f>
        <v/>
      </c>
      <c r="O215" s="16">
        <f>IF(N215="متأخر التسليم",'الإعدادات'!$B$4-F215,"")</f>
        <v/>
      </c>
      <c r="P215" s="16">
        <f>IF(ISNUMBER(O215),COUNTIFS($O$6:$O$1005,"&gt;"&amp;O215)+COUNTIFS($O$6:O215,O215),"")</f>
        <v/>
      </c>
      <c r="Q215" s="6">
        <f>IF(B215&amp;""="","",IFERROR(INDEX('السيارات'!$C$6:$C$205,MATCH(B215&amp;"",'السيارات'!$A$6:$A$205,0))&amp;"","كود غير موجود"))</f>
        <v/>
      </c>
    </row>
    <row r="216">
      <c r="A216" s="5" t="n"/>
      <c r="B216" s="5" t="n"/>
      <c r="C216" s="5" t="n"/>
      <c r="D216" s="18" t="n"/>
      <c r="E216" s="13" t="n"/>
      <c r="F216" s="13" t="n"/>
      <c r="G216" s="13" t="n"/>
      <c r="H216" s="19" t="n"/>
      <c r="I216" s="19" t="n"/>
      <c r="J216" s="19" t="n"/>
      <c r="K216" s="16">
        <f>IF(OR(B216&amp;""="",NOT(ISNUMBER(E216)),NOT(ISNUMBER(IF(ISNUMBER(G216),G216,F216)))),"",MAX(1,IF(ISNUMBER(G216),G216,F216)-E216))</f>
        <v/>
      </c>
      <c r="L216" s="17">
        <f>IF(K216="","",ROUND(K216*N(H216),2))</f>
        <v/>
      </c>
      <c r="M216" s="17">
        <f>IF(L216="","",ROUND(L216-N(J216),2))</f>
        <v/>
      </c>
      <c r="N216" s="6">
        <f>IF(B216&amp;""="","",IF(NOT(ISNUMBER(E216)),"بيانات ناقصة",IF(ISNUMBER(G216),"سُلّمت",IF(E216&gt;'الإعدادات'!$B$4,"قادم",IF(AND(ISNUMBER(F216),F216&lt;'الإعدادات'!$B$4),"متأخر التسليم","جارٍ")))))</f>
        <v/>
      </c>
      <c r="O216" s="16">
        <f>IF(N216="متأخر التسليم",'الإعدادات'!$B$4-F216,"")</f>
        <v/>
      </c>
      <c r="P216" s="16">
        <f>IF(ISNUMBER(O216),COUNTIFS($O$6:$O$1005,"&gt;"&amp;O216)+COUNTIFS($O$6:O216,O216),"")</f>
        <v/>
      </c>
      <c r="Q216" s="6">
        <f>IF(B216&amp;""="","",IFERROR(INDEX('السيارات'!$C$6:$C$205,MATCH(B216&amp;"",'السيارات'!$A$6:$A$205,0))&amp;"","كود غير موجود"))</f>
        <v/>
      </c>
    </row>
    <row r="217">
      <c r="A217" s="5" t="n"/>
      <c r="B217" s="5" t="n"/>
      <c r="C217" s="5" t="n"/>
      <c r="D217" s="18" t="n"/>
      <c r="E217" s="13" t="n"/>
      <c r="F217" s="13" t="n"/>
      <c r="G217" s="13" t="n"/>
      <c r="H217" s="19" t="n"/>
      <c r="I217" s="19" t="n"/>
      <c r="J217" s="19" t="n"/>
      <c r="K217" s="16">
        <f>IF(OR(B217&amp;""="",NOT(ISNUMBER(E217)),NOT(ISNUMBER(IF(ISNUMBER(G217),G217,F217)))),"",MAX(1,IF(ISNUMBER(G217),G217,F217)-E217))</f>
        <v/>
      </c>
      <c r="L217" s="17">
        <f>IF(K217="","",ROUND(K217*N(H217),2))</f>
        <v/>
      </c>
      <c r="M217" s="17">
        <f>IF(L217="","",ROUND(L217-N(J217),2))</f>
        <v/>
      </c>
      <c r="N217" s="6">
        <f>IF(B217&amp;""="","",IF(NOT(ISNUMBER(E217)),"بيانات ناقصة",IF(ISNUMBER(G217),"سُلّمت",IF(E217&gt;'الإعدادات'!$B$4,"قادم",IF(AND(ISNUMBER(F217),F217&lt;'الإعدادات'!$B$4),"متأخر التسليم","جارٍ")))))</f>
        <v/>
      </c>
      <c r="O217" s="16">
        <f>IF(N217="متأخر التسليم",'الإعدادات'!$B$4-F217,"")</f>
        <v/>
      </c>
      <c r="P217" s="16">
        <f>IF(ISNUMBER(O217),COUNTIFS($O$6:$O$1005,"&gt;"&amp;O217)+COUNTIFS($O$6:O217,O217),"")</f>
        <v/>
      </c>
      <c r="Q217" s="6">
        <f>IF(B217&amp;""="","",IFERROR(INDEX('السيارات'!$C$6:$C$205,MATCH(B217&amp;"",'السيارات'!$A$6:$A$205,0))&amp;"","كود غير موجود"))</f>
        <v/>
      </c>
    </row>
    <row r="218">
      <c r="A218" s="5" t="n"/>
      <c r="B218" s="5" t="n"/>
      <c r="C218" s="5" t="n"/>
      <c r="D218" s="18" t="n"/>
      <c r="E218" s="13" t="n"/>
      <c r="F218" s="13" t="n"/>
      <c r="G218" s="13" t="n"/>
      <c r="H218" s="19" t="n"/>
      <c r="I218" s="19" t="n"/>
      <c r="J218" s="19" t="n"/>
      <c r="K218" s="16">
        <f>IF(OR(B218&amp;""="",NOT(ISNUMBER(E218)),NOT(ISNUMBER(IF(ISNUMBER(G218),G218,F218)))),"",MAX(1,IF(ISNUMBER(G218),G218,F218)-E218))</f>
        <v/>
      </c>
      <c r="L218" s="17">
        <f>IF(K218="","",ROUND(K218*N(H218),2))</f>
        <v/>
      </c>
      <c r="M218" s="17">
        <f>IF(L218="","",ROUND(L218-N(J218),2))</f>
        <v/>
      </c>
      <c r="N218" s="6">
        <f>IF(B218&amp;""="","",IF(NOT(ISNUMBER(E218)),"بيانات ناقصة",IF(ISNUMBER(G218),"سُلّمت",IF(E218&gt;'الإعدادات'!$B$4,"قادم",IF(AND(ISNUMBER(F218),F218&lt;'الإعدادات'!$B$4),"متأخر التسليم","جارٍ")))))</f>
        <v/>
      </c>
      <c r="O218" s="16">
        <f>IF(N218="متأخر التسليم",'الإعدادات'!$B$4-F218,"")</f>
        <v/>
      </c>
      <c r="P218" s="16">
        <f>IF(ISNUMBER(O218),COUNTIFS($O$6:$O$1005,"&gt;"&amp;O218)+COUNTIFS($O$6:O218,O218),"")</f>
        <v/>
      </c>
      <c r="Q218" s="6">
        <f>IF(B218&amp;""="","",IFERROR(INDEX('السيارات'!$C$6:$C$205,MATCH(B218&amp;"",'السيارات'!$A$6:$A$205,0))&amp;"","كود غير موجود"))</f>
        <v/>
      </c>
    </row>
    <row r="219">
      <c r="A219" s="5" t="n"/>
      <c r="B219" s="5" t="n"/>
      <c r="C219" s="5" t="n"/>
      <c r="D219" s="18" t="n"/>
      <c r="E219" s="13" t="n"/>
      <c r="F219" s="13" t="n"/>
      <c r="G219" s="13" t="n"/>
      <c r="H219" s="19" t="n"/>
      <c r="I219" s="19" t="n"/>
      <c r="J219" s="19" t="n"/>
      <c r="K219" s="16">
        <f>IF(OR(B219&amp;""="",NOT(ISNUMBER(E219)),NOT(ISNUMBER(IF(ISNUMBER(G219),G219,F219)))),"",MAX(1,IF(ISNUMBER(G219),G219,F219)-E219))</f>
        <v/>
      </c>
      <c r="L219" s="17">
        <f>IF(K219="","",ROUND(K219*N(H219),2))</f>
        <v/>
      </c>
      <c r="M219" s="17">
        <f>IF(L219="","",ROUND(L219-N(J219),2))</f>
        <v/>
      </c>
      <c r="N219" s="6">
        <f>IF(B219&amp;""="","",IF(NOT(ISNUMBER(E219)),"بيانات ناقصة",IF(ISNUMBER(G219),"سُلّمت",IF(E219&gt;'الإعدادات'!$B$4,"قادم",IF(AND(ISNUMBER(F219),F219&lt;'الإعدادات'!$B$4),"متأخر التسليم","جارٍ")))))</f>
        <v/>
      </c>
      <c r="O219" s="16">
        <f>IF(N219="متأخر التسليم",'الإعدادات'!$B$4-F219,"")</f>
        <v/>
      </c>
      <c r="P219" s="16">
        <f>IF(ISNUMBER(O219),COUNTIFS($O$6:$O$1005,"&gt;"&amp;O219)+COUNTIFS($O$6:O219,O219),"")</f>
        <v/>
      </c>
      <c r="Q219" s="6">
        <f>IF(B219&amp;""="","",IFERROR(INDEX('السيارات'!$C$6:$C$205,MATCH(B219&amp;"",'السيارات'!$A$6:$A$205,0))&amp;"","كود غير موجود"))</f>
        <v/>
      </c>
    </row>
    <row r="220">
      <c r="A220" s="5" t="n"/>
      <c r="B220" s="5" t="n"/>
      <c r="C220" s="5" t="n"/>
      <c r="D220" s="18" t="n"/>
      <c r="E220" s="13" t="n"/>
      <c r="F220" s="13" t="n"/>
      <c r="G220" s="13" t="n"/>
      <c r="H220" s="19" t="n"/>
      <c r="I220" s="19" t="n"/>
      <c r="J220" s="19" t="n"/>
      <c r="K220" s="16">
        <f>IF(OR(B220&amp;""="",NOT(ISNUMBER(E220)),NOT(ISNUMBER(IF(ISNUMBER(G220),G220,F220)))),"",MAX(1,IF(ISNUMBER(G220),G220,F220)-E220))</f>
        <v/>
      </c>
      <c r="L220" s="17">
        <f>IF(K220="","",ROUND(K220*N(H220),2))</f>
        <v/>
      </c>
      <c r="M220" s="17">
        <f>IF(L220="","",ROUND(L220-N(J220),2))</f>
        <v/>
      </c>
      <c r="N220" s="6">
        <f>IF(B220&amp;""="","",IF(NOT(ISNUMBER(E220)),"بيانات ناقصة",IF(ISNUMBER(G220),"سُلّمت",IF(E220&gt;'الإعدادات'!$B$4,"قادم",IF(AND(ISNUMBER(F220),F220&lt;'الإعدادات'!$B$4),"متأخر التسليم","جارٍ")))))</f>
        <v/>
      </c>
      <c r="O220" s="16">
        <f>IF(N220="متأخر التسليم",'الإعدادات'!$B$4-F220,"")</f>
        <v/>
      </c>
      <c r="P220" s="16">
        <f>IF(ISNUMBER(O220),COUNTIFS($O$6:$O$1005,"&gt;"&amp;O220)+COUNTIFS($O$6:O220,O220),"")</f>
        <v/>
      </c>
      <c r="Q220" s="6">
        <f>IF(B220&amp;""="","",IFERROR(INDEX('السيارات'!$C$6:$C$205,MATCH(B220&amp;"",'السيارات'!$A$6:$A$205,0))&amp;"","كود غير موجود"))</f>
        <v/>
      </c>
    </row>
    <row r="221">
      <c r="A221" s="5" t="n"/>
      <c r="B221" s="5" t="n"/>
      <c r="C221" s="5" t="n"/>
      <c r="D221" s="18" t="n"/>
      <c r="E221" s="13" t="n"/>
      <c r="F221" s="13" t="n"/>
      <c r="G221" s="13" t="n"/>
      <c r="H221" s="19" t="n"/>
      <c r="I221" s="19" t="n"/>
      <c r="J221" s="19" t="n"/>
      <c r="K221" s="16">
        <f>IF(OR(B221&amp;""="",NOT(ISNUMBER(E221)),NOT(ISNUMBER(IF(ISNUMBER(G221),G221,F221)))),"",MAX(1,IF(ISNUMBER(G221),G221,F221)-E221))</f>
        <v/>
      </c>
      <c r="L221" s="17">
        <f>IF(K221="","",ROUND(K221*N(H221),2))</f>
        <v/>
      </c>
      <c r="M221" s="17">
        <f>IF(L221="","",ROUND(L221-N(J221),2))</f>
        <v/>
      </c>
      <c r="N221" s="6">
        <f>IF(B221&amp;""="","",IF(NOT(ISNUMBER(E221)),"بيانات ناقصة",IF(ISNUMBER(G221),"سُلّمت",IF(E221&gt;'الإعدادات'!$B$4,"قادم",IF(AND(ISNUMBER(F221),F221&lt;'الإعدادات'!$B$4),"متأخر التسليم","جارٍ")))))</f>
        <v/>
      </c>
      <c r="O221" s="16">
        <f>IF(N221="متأخر التسليم",'الإعدادات'!$B$4-F221,"")</f>
        <v/>
      </c>
      <c r="P221" s="16">
        <f>IF(ISNUMBER(O221),COUNTIFS($O$6:$O$1005,"&gt;"&amp;O221)+COUNTIFS($O$6:O221,O221),"")</f>
        <v/>
      </c>
      <c r="Q221" s="6">
        <f>IF(B221&amp;""="","",IFERROR(INDEX('السيارات'!$C$6:$C$205,MATCH(B221&amp;"",'السيارات'!$A$6:$A$205,0))&amp;"","كود غير موجود"))</f>
        <v/>
      </c>
    </row>
    <row r="222">
      <c r="A222" s="5" t="n"/>
      <c r="B222" s="5" t="n"/>
      <c r="C222" s="5" t="n"/>
      <c r="D222" s="18" t="n"/>
      <c r="E222" s="13" t="n"/>
      <c r="F222" s="13" t="n"/>
      <c r="G222" s="13" t="n"/>
      <c r="H222" s="19" t="n"/>
      <c r="I222" s="19" t="n"/>
      <c r="J222" s="19" t="n"/>
      <c r="K222" s="16">
        <f>IF(OR(B222&amp;""="",NOT(ISNUMBER(E222)),NOT(ISNUMBER(IF(ISNUMBER(G222),G222,F222)))),"",MAX(1,IF(ISNUMBER(G222),G222,F222)-E222))</f>
        <v/>
      </c>
      <c r="L222" s="17">
        <f>IF(K222="","",ROUND(K222*N(H222),2))</f>
        <v/>
      </c>
      <c r="M222" s="17">
        <f>IF(L222="","",ROUND(L222-N(J222),2))</f>
        <v/>
      </c>
      <c r="N222" s="6">
        <f>IF(B222&amp;""="","",IF(NOT(ISNUMBER(E222)),"بيانات ناقصة",IF(ISNUMBER(G222),"سُلّمت",IF(E222&gt;'الإعدادات'!$B$4,"قادم",IF(AND(ISNUMBER(F222),F222&lt;'الإعدادات'!$B$4),"متأخر التسليم","جارٍ")))))</f>
        <v/>
      </c>
      <c r="O222" s="16">
        <f>IF(N222="متأخر التسليم",'الإعدادات'!$B$4-F222,"")</f>
        <v/>
      </c>
      <c r="P222" s="16">
        <f>IF(ISNUMBER(O222),COUNTIFS($O$6:$O$1005,"&gt;"&amp;O222)+COUNTIFS($O$6:O222,O222),"")</f>
        <v/>
      </c>
      <c r="Q222" s="6">
        <f>IF(B222&amp;""="","",IFERROR(INDEX('السيارات'!$C$6:$C$205,MATCH(B222&amp;"",'السيارات'!$A$6:$A$205,0))&amp;"","كود غير موجود"))</f>
        <v/>
      </c>
    </row>
    <row r="223">
      <c r="A223" s="5" t="n"/>
      <c r="B223" s="5" t="n"/>
      <c r="C223" s="5" t="n"/>
      <c r="D223" s="18" t="n"/>
      <c r="E223" s="13" t="n"/>
      <c r="F223" s="13" t="n"/>
      <c r="G223" s="13" t="n"/>
      <c r="H223" s="19" t="n"/>
      <c r="I223" s="19" t="n"/>
      <c r="J223" s="19" t="n"/>
      <c r="K223" s="16">
        <f>IF(OR(B223&amp;""="",NOT(ISNUMBER(E223)),NOT(ISNUMBER(IF(ISNUMBER(G223),G223,F223)))),"",MAX(1,IF(ISNUMBER(G223),G223,F223)-E223))</f>
        <v/>
      </c>
      <c r="L223" s="17">
        <f>IF(K223="","",ROUND(K223*N(H223),2))</f>
        <v/>
      </c>
      <c r="M223" s="17">
        <f>IF(L223="","",ROUND(L223-N(J223),2))</f>
        <v/>
      </c>
      <c r="N223" s="6">
        <f>IF(B223&amp;""="","",IF(NOT(ISNUMBER(E223)),"بيانات ناقصة",IF(ISNUMBER(G223),"سُلّمت",IF(E223&gt;'الإعدادات'!$B$4,"قادم",IF(AND(ISNUMBER(F223),F223&lt;'الإعدادات'!$B$4),"متأخر التسليم","جارٍ")))))</f>
        <v/>
      </c>
      <c r="O223" s="16">
        <f>IF(N223="متأخر التسليم",'الإعدادات'!$B$4-F223,"")</f>
        <v/>
      </c>
      <c r="P223" s="16">
        <f>IF(ISNUMBER(O223),COUNTIFS($O$6:$O$1005,"&gt;"&amp;O223)+COUNTIFS($O$6:O223,O223),"")</f>
        <v/>
      </c>
      <c r="Q223" s="6">
        <f>IF(B223&amp;""="","",IFERROR(INDEX('السيارات'!$C$6:$C$205,MATCH(B223&amp;"",'السيارات'!$A$6:$A$205,0))&amp;"","كود غير موجود"))</f>
        <v/>
      </c>
    </row>
    <row r="224">
      <c r="A224" s="5" t="n"/>
      <c r="B224" s="5" t="n"/>
      <c r="C224" s="5" t="n"/>
      <c r="D224" s="18" t="n"/>
      <c r="E224" s="13" t="n"/>
      <c r="F224" s="13" t="n"/>
      <c r="G224" s="13" t="n"/>
      <c r="H224" s="19" t="n"/>
      <c r="I224" s="19" t="n"/>
      <c r="J224" s="19" t="n"/>
      <c r="K224" s="16">
        <f>IF(OR(B224&amp;""="",NOT(ISNUMBER(E224)),NOT(ISNUMBER(IF(ISNUMBER(G224),G224,F224)))),"",MAX(1,IF(ISNUMBER(G224),G224,F224)-E224))</f>
        <v/>
      </c>
      <c r="L224" s="17">
        <f>IF(K224="","",ROUND(K224*N(H224),2))</f>
        <v/>
      </c>
      <c r="M224" s="17">
        <f>IF(L224="","",ROUND(L224-N(J224),2))</f>
        <v/>
      </c>
      <c r="N224" s="6">
        <f>IF(B224&amp;""="","",IF(NOT(ISNUMBER(E224)),"بيانات ناقصة",IF(ISNUMBER(G224),"سُلّمت",IF(E224&gt;'الإعدادات'!$B$4,"قادم",IF(AND(ISNUMBER(F224),F224&lt;'الإعدادات'!$B$4),"متأخر التسليم","جارٍ")))))</f>
        <v/>
      </c>
      <c r="O224" s="16">
        <f>IF(N224="متأخر التسليم",'الإعدادات'!$B$4-F224,"")</f>
        <v/>
      </c>
      <c r="P224" s="16">
        <f>IF(ISNUMBER(O224),COUNTIFS($O$6:$O$1005,"&gt;"&amp;O224)+COUNTIFS($O$6:O224,O224),"")</f>
        <v/>
      </c>
      <c r="Q224" s="6">
        <f>IF(B224&amp;""="","",IFERROR(INDEX('السيارات'!$C$6:$C$205,MATCH(B224&amp;"",'السيارات'!$A$6:$A$205,0))&amp;"","كود غير موجود"))</f>
        <v/>
      </c>
    </row>
    <row r="225">
      <c r="A225" s="5" t="n"/>
      <c r="B225" s="5" t="n"/>
      <c r="C225" s="5" t="n"/>
      <c r="D225" s="18" t="n"/>
      <c r="E225" s="13" t="n"/>
      <c r="F225" s="13" t="n"/>
      <c r="G225" s="13" t="n"/>
      <c r="H225" s="19" t="n"/>
      <c r="I225" s="19" t="n"/>
      <c r="J225" s="19" t="n"/>
      <c r="K225" s="16">
        <f>IF(OR(B225&amp;""="",NOT(ISNUMBER(E225)),NOT(ISNUMBER(IF(ISNUMBER(G225),G225,F225)))),"",MAX(1,IF(ISNUMBER(G225),G225,F225)-E225))</f>
        <v/>
      </c>
      <c r="L225" s="17">
        <f>IF(K225="","",ROUND(K225*N(H225),2))</f>
        <v/>
      </c>
      <c r="M225" s="17">
        <f>IF(L225="","",ROUND(L225-N(J225),2))</f>
        <v/>
      </c>
      <c r="N225" s="6">
        <f>IF(B225&amp;""="","",IF(NOT(ISNUMBER(E225)),"بيانات ناقصة",IF(ISNUMBER(G225),"سُلّمت",IF(E225&gt;'الإعدادات'!$B$4,"قادم",IF(AND(ISNUMBER(F225),F225&lt;'الإعدادات'!$B$4),"متأخر التسليم","جارٍ")))))</f>
        <v/>
      </c>
      <c r="O225" s="16">
        <f>IF(N225="متأخر التسليم",'الإعدادات'!$B$4-F225,"")</f>
        <v/>
      </c>
      <c r="P225" s="16">
        <f>IF(ISNUMBER(O225),COUNTIFS($O$6:$O$1005,"&gt;"&amp;O225)+COUNTIFS($O$6:O225,O225),"")</f>
        <v/>
      </c>
      <c r="Q225" s="6">
        <f>IF(B225&amp;""="","",IFERROR(INDEX('السيارات'!$C$6:$C$205,MATCH(B225&amp;"",'السيارات'!$A$6:$A$205,0))&amp;"","كود غير موجود"))</f>
        <v/>
      </c>
    </row>
    <row r="226">
      <c r="A226" s="5" t="n"/>
      <c r="B226" s="5" t="n"/>
      <c r="C226" s="5" t="n"/>
      <c r="D226" s="18" t="n"/>
      <c r="E226" s="13" t="n"/>
      <c r="F226" s="13" t="n"/>
      <c r="G226" s="13" t="n"/>
      <c r="H226" s="19" t="n"/>
      <c r="I226" s="19" t="n"/>
      <c r="J226" s="19" t="n"/>
      <c r="K226" s="16">
        <f>IF(OR(B226&amp;""="",NOT(ISNUMBER(E226)),NOT(ISNUMBER(IF(ISNUMBER(G226),G226,F226)))),"",MAX(1,IF(ISNUMBER(G226),G226,F226)-E226))</f>
        <v/>
      </c>
      <c r="L226" s="17">
        <f>IF(K226="","",ROUND(K226*N(H226),2))</f>
        <v/>
      </c>
      <c r="M226" s="17">
        <f>IF(L226="","",ROUND(L226-N(J226),2))</f>
        <v/>
      </c>
      <c r="N226" s="6">
        <f>IF(B226&amp;""="","",IF(NOT(ISNUMBER(E226)),"بيانات ناقصة",IF(ISNUMBER(G226),"سُلّمت",IF(E226&gt;'الإعدادات'!$B$4,"قادم",IF(AND(ISNUMBER(F226),F226&lt;'الإعدادات'!$B$4),"متأخر التسليم","جارٍ")))))</f>
        <v/>
      </c>
      <c r="O226" s="16">
        <f>IF(N226="متأخر التسليم",'الإعدادات'!$B$4-F226,"")</f>
        <v/>
      </c>
      <c r="P226" s="16">
        <f>IF(ISNUMBER(O226),COUNTIFS($O$6:$O$1005,"&gt;"&amp;O226)+COUNTIFS($O$6:O226,O226),"")</f>
        <v/>
      </c>
      <c r="Q226" s="6">
        <f>IF(B226&amp;""="","",IFERROR(INDEX('السيارات'!$C$6:$C$205,MATCH(B226&amp;"",'السيارات'!$A$6:$A$205,0))&amp;"","كود غير موجود"))</f>
        <v/>
      </c>
    </row>
    <row r="227">
      <c r="A227" s="5" t="n"/>
      <c r="B227" s="5" t="n"/>
      <c r="C227" s="5" t="n"/>
      <c r="D227" s="18" t="n"/>
      <c r="E227" s="13" t="n"/>
      <c r="F227" s="13" t="n"/>
      <c r="G227" s="13" t="n"/>
      <c r="H227" s="19" t="n"/>
      <c r="I227" s="19" t="n"/>
      <c r="J227" s="19" t="n"/>
      <c r="K227" s="16">
        <f>IF(OR(B227&amp;""="",NOT(ISNUMBER(E227)),NOT(ISNUMBER(IF(ISNUMBER(G227),G227,F227)))),"",MAX(1,IF(ISNUMBER(G227),G227,F227)-E227))</f>
        <v/>
      </c>
      <c r="L227" s="17">
        <f>IF(K227="","",ROUND(K227*N(H227),2))</f>
        <v/>
      </c>
      <c r="M227" s="17">
        <f>IF(L227="","",ROUND(L227-N(J227),2))</f>
        <v/>
      </c>
      <c r="N227" s="6">
        <f>IF(B227&amp;""="","",IF(NOT(ISNUMBER(E227)),"بيانات ناقصة",IF(ISNUMBER(G227),"سُلّمت",IF(E227&gt;'الإعدادات'!$B$4,"قادم",IF(AND(ISNUMBER(F227),F227&lt;'الإعدادات'!$B$4),"متأخر التسليم","جارٍ")))))</f>
        <v/>
      </c>
      <c r="O227" s="16">
        <f>IF(N227="متأخر التسليم",'الإعدادات'!$B$4-F227,"")</f>
        <v/>
      </c>
      <c r="P227" s="16">
        <f>IF(ISNUMBER(O227),COUNTIFS($O$6:$O$1005,"&gt;"&amp;O227)+COUNTIFS($O$6:O227,O227),"")</f>
        <v/>
      </c>
      <c r="Q227" s="6">
        <f>IF(B227&amp;""="","",IFERROR(INDEX('السيارات'!$C$6:$C$205,MATCH(B227&amp;"",'السيارات'!$A$6:$A$205,0))&amp;"","كود غير موجود"))</f>
        <v/>
      </c>
    </row>
    <row r="228">
      <c r="A228" s="5" t="n"/>
      <c r="B228" s="5" t="n"/>
      <c r="C228" s="5" t="n"/>
      <c r="D228" s="18" t="n"/>
      <c r="E228" s="13" t="n"/>
      <c r="F228" s="13" t="n"/>
      <c r="G228" s="13" t="n"/>
      <c r="H228" s="19" t="n"/>
      <c r="I228" s="19" t="n"/>
      <c r="J228" s="19" t="n"/>
      <c r="K228" s="16">
        <f>IF(OR(B228&amp;""="",NOT(ISNUMBER(E228)),NOT(ISNUMBER(IF(ISNUMBER(G228),G228,F228)))),"",MAX(1,IF(ISNUMBER(G228),G228,F228)-E228))</f>
        <v/>
      </c>
      <c r="L228" s="17">
        <f>IF(K228="","",ROUND(K228*N(H228),2))</f>
        <v/>
      </c>
      <c r="M228" s="17">
        <f>IF(L228="","",ROUND(L228-N(J228),2))</f>
        <v/>
      </c>
      <c r="N228" s="6">
        <f>IF(B228&amp;""="","",IF(NOT(ISNUMBER(E228)),"بيانات ناقصة",IF(ISNUMBER(G228),"سُلّمت",IF(E228&gt;'الإعدادات'!$B$4,"قادم",IF(AND(ISNUMBER(F228),F228&lt;'الإعدادات'!$B$4),"متأخر التسليم","جارٍ")))))</f>
        <v/>
      </c>
      <c r="O228" s="16">
        <f>IF(N228="متأخر التسليم",'الإعدادات'!$B$4-F228,"")</f>
        <v/>
      </c>
      <c r="P228" s="16">
        <f>IF(ISNUMBER(O228),COUNTIFS($O$6:$O$1005,"&gt;"&amp;O228)+COUNTIFS($O$6:O228,O228),"")</f>
        <v/>
      </c>
      <c r="Q228" s="6">
        <f>IF(B228&amp;""="","",IFERROR(INDEX('السيارات'!$C$6:$C$205,MATCH(B228&amp;"",'السيارات'!$A$6:$A$205,0))&amp;"","كود غير موجود"))</f>
        <v/>
      </c>
    </row>
    <row r="229">
      <c r="A229" s="5" t="n"/>
      <c r="B229" s="5" t="n"/>
      <c r="C229" s="5" t="n"/>
      <c r="D229" s="18" t="n"/>
      <c r="E229" s="13" t="n"/>
      <c r="F229" s="13" t="n"/>
      <c r="G229" s="13" t="n"/>
      <c r="H229" s="19" t="n"/>
      <c r="I229" s="19" t="n"/>
      <c r="J229" s="19" t="n"/>
      <c r="K229" s="16">
        <f>IF(OR(B229&amp;""="",NOT(ISNUMBER(E229)),NOT(ISNUMBER(IF(ISNUMBER(G229),G229,F229)))),"",MAX(1,IF(ISNUMBER(G229),G229,F229)-E229))</f>
        <v/>
      </c>
      <c r="L229" s="17">
        <f>IF(K229="","",ROUND(K229*N(H229),2))</f>
        <v/>
      </c>
      <c r="M229" s="17">
        <f>IF(L229="","",ROUND(L229-N(J229),2))</f>
        <v/>
      </c>
      <c r="N229" s="6">
        <f>IF(B229&amp;""="","",IF(NOT(ISNUMBER(E229)),"بيانات ناقصة",IF(ISNUMBER(G229),"سُلّمت",IF(E229&gt;'الإعدادات'!$B$4,"قادم",IF(AND(ISNUMBER(F229),F229&lt;'الإعدادات'!$B$4),"متأخر التسليم","جارٍ")))))</f>
        <v/>
      </c>
      <c r="O229" s="16">
        <f>IF(N229="متأخر التسليم",'الإعدادات'!$B$4-F229,"")</f>
        <v/>
      </c>
      <c r="P229" s="16">
        <f>IF(ISNUMBER(O229),COUNTIFS($O$6:$O$1005,"&gt;"&amp;O229)+COUNTIFS($O$6:O229,O229),"")</f>
        <v/>
      </c>
      <c r="Q229" s="6">
        <f>IF(B229&amp;""="","",IFERROR(INDEX('السيارات'!$C$6:$C$205,MATCH(B229&amp;"",'السيارات'!$A$6:$A$205,0))&amp;"","كود غير موجود"))</f>
        <v/>
      </c>
    </row>
    <row r="230">
      <c r="A230" s="5" t="n"/>
      <c r="B230" s="5" t="n"/>
      <c r="C230" s="5" t="n"/>
      <c r="D230" s="18" t="n"/>
      <c r="E230" s="13" t="n"/>
      <c r="F230" s="13" t="n"/>
      <c r="G230" s="13" t="n"/>
      <c r="H230" s="19" t="n"/>
      <c r="I230" s="19" t="n"/>
      <c r="J230" s="19" t="n"/>
      <c r="K230" s="16">
        <f>IF(OR(B230&amp;""="",NOT(ISNUMBER(E230)),NOT(ISNUMBER(IF(ISNUMBER(G230),G230,F230)))),"",MAX(1,IF(ISNUMBER(G230),G230,F230)-E230))</f>
        <v/>
      </c>
      <c r="L230" s="17">
        <f>IF(K230="","",ROUND(K230*N(H230),2))</f>
        <v/>
      </c>
      <c r="M230" s="17">
        <f>IF(L230="","",ROUND(L230-N(J230),2))</f>
        <v/>
      </c>
      <c r="N230" s="6">
        <f>IF(B230&amp;""="","",IF(NOT(ISNUMBER(E230)),"بيانات ناقصة",IF(ISNUMBER(G230),"سُلّمت",IF(E230&gt;'الإعدادات'!$B$4,"قادم",IF(AND(ISNUMBER(F230),F230&lt;'الإعدادات'!$B$4),"متأخر التسليم","جارٍ")))))</f>
        <v/>
      </c>
      <c r="O230" s="16">
        <f>IF(N230="متأخر التسليم",'الإعدادات'!$B$4-F230,"")</f>
        <v/>
      </c>
      <c r="P230" s="16">
        <f>IF(ISNUMBER(O230),COUNTIFS($O$6:$O$1005,"&gt;"&amp;O230)+COUNTIFS($O$6:O230,O230),"")</f>
        <v/>
      </c>
      <c r="Q230" s="6">
        <f>IF(B230&amp;""="","",IFERROR(INDEX('السيارات'!$C$6:$C$205,MATCH(B230&amp;"",'السيارات'!$A$6:$A$205,0))&amp;"","كود غير موجود"))</f>
        <v/>
      </c>
    </row>
    <row r="231">
      <c r="A231" s="5" t="n"/>
      <c r="B231" s="5" t="n"/>
      <c r="C231" s="5" t="n"/>
      <c r="D231" s="18" t="n"/>
      <c r="E231" s="13" t="n"/>
      <c r="F231" s="13" t="n"/>
      <c r="G231" s="13" t="n"/>
      <c r="H231" s="19" t="n"/>
      <c r="I231" s="19" t="n"/>
      <c r="J231" s="19" t="n"/>
      <c r="K231" s="16">
        <f>IF(OR(B231&amp;""="",NOT(ISNUMBER(E231)),NOT(ISNUMBER(IF(ISNUMBER(G231),G231,F231)))),"",MAX(1,IF(ISNUMBER(G231),G231,F231)-E231))</f>
        <v/>
      </c>
      <c r="L231" s="17">
        <f>IF(K231="","",ROUND(K231*N(H231),2))</f>
        <v/>
      </c>
      <c r="M231" s="17">
        <f>IF(L231="","",ROUND(L231-N(J231),2))</f>
        <v/>
      </c>
      <c r="N231" s="6">
        <f>IF(B231&amp;""="","",IF(NOT(ISNUMBER(E231)),"بيانات ناقصة",IF(ISNUMBER(G231),"سُلّمت",IF(E231&gt;'الإعدادات'!$B$4,"قادم",IF(AND(ISNUMBER(F231),F231&lt;'الإعدادات'!$B$4),"متأخر التسليم","جارٍ")))))</f>
        <v/>
      </c>
      <c r="O231" s="16">
        <f>IF(N231="متأخر التسليم",'الإعدادات'!$B$4-F231,"")</f>
        <v/>
      </c>
      <c r="P231" s="16">
        <f>IF(ISNUMBER(O231),COUNTIFS($O$6:$O$1005,"&gt;"&amp;O231)+COUNTIFS($O$6:O231,O231),"")</f>
        <v/>
      </c>
      <c r="Q231" s="6">
        <f>IF(B231&amp;""="","",IFERROR(INDEX('السيارات'!$C$6:$C$205,MATCH(B231&amp;"",'السيارات'!$A$6:$A$205,0))&amp;"","كود غير موجود"))</f>
        <v/>
      </c>
    </row>
    <row r="232">
      <c r="A232" s="5" t="n"/>
      <c r="B232" s="5" t="n"/>
      <c r="C232" s="5" t="n"/>
      <c r="D232" s="18" t="n"/>
      <c r="E232" s="13" t="n"/>
      <c r="F232" s="13" t="n"/>
      <c r="G232" s="13" t="n"/>
      <c r="H232" s="19" t="n"/>
      <c r="I232" s="19" t="n"/>
      <c r="J232" s="19" t="n"/>
      <c r="K232" s="16">
        <f>IF(OR(B232&amp;""="",NOT(ISNUMBER(E232)),NOT(ISNUMBER(IF(ISNUMBER(G232),G232,F232)))),"",MAX(1,IF(ISNUMBER(G232),G232,F232)-E232))</f>
        <v/>
      </c>
      <c r="L232" s="17">
        <f>IF(K232="","",ROUND(K232*N(H232),2))</f>
        <v/>
      </c>
      <c r="M232" s="17">
        <f>IF(L232="","",ROUND(L232-N(J232),2))</f>
        <v/>
      </c>
      <c r="N232" s="6">
        <f>IF(B232&amp;""="","",IF(NOT(ISNUMBER(E232)),"بيانات ناقصة",IF(ISNUMBER(G232),"سُلّمت",IF(E232&gt;'الإعدادات'!$B$4,"قادم",IF(AND(ISNUMBER(F232),F232&lt;'الإعدادات'!$B$4),"متأخر التسليم","جارٍ")))))</f>
        <v/>
      </c>
      <c r="O232" s="16">
        <f>IF(N232="متأخر التسليم",'الإعدادات'!$B$4-F232,"")</f>
        <v/>
      </c>
      <c r="P232" s="16">
        <f>IF(ISNUMBER(O232),COUNTIFS($O$6:$O$1005,"&gt;"&amp;O232)+COUNTIFS($O$6:O232,O232),"")</f>
        <v/>
      </c>
      <c r="Q232" s="6">
        <f>IF(B232&amp;""="","",IFERROR(INDEX('السيارات'!$C$6:$C$205,MATCH(B232&amp;"",'السيارات'!$A$6:$A$205,0))&amp;"","كود غير موجود"))</f>
        <v/>
      </c>
    </row>
    <row r="233">
      <c r="A233" s="5" t="n"/>
      <c r="B233" s="5" t="n"/>
      <c r="C233" s="5" t="n"/>
      <c r="D233" s="18" t="n"/>
      <c r="E233" s="13" t="n"/>
      <c r="F233" s="13" t="n"/>
      <c r="G233" s="13" t="n"/>
      <c r="H233" s="19" t="n"/>
      <c r="I233" s="19" t="n"/>
      <c r="J233" s="19" t="n"/>
      <c r="K233" s="16">
        <f>IF(OR(B233&amp;""="",NOT(ISNUMBER(E233)),NOT(ISNUMBER(IF(ISNUMBER(G233),G233,F233)))),"",MAX(1,IF(ISNUMBER(G233),G233,F233)-E233))</f>
        <v/>
      </c>
      <c r="L233" s="17">
        <f>IF(K233="","",ROUND(K233*N(H233),2))</f>
        <v/>
      </c>
      <c r="M233" s="17">
        <f>IF(L233="","",ROUND(L233-N(J233),2))</f>
        <v/>
      </c>
      <c r="N233" s="6">
        <f>IF(B233&amp;""="","",IF(NOT(ISNUMBER(E233)),"بيانات ناقصة",IF(ISNUMBER(G233),"سُلّمت",IF(E233&gt;'الإعدادات'!$B$4,"قادم",IF(AND(ISNUMBER(F233),F233&lt;'الإعدادات'!$B$4),"متأخر التسليم","جارٍ")))))</f>
        <v/>
      </c>
      <c r="O233" s="16">
        <f>IF(N233="متأخر التسليم",'الإعدادات'!$B$4-F233,"")</f>
        <v/>
      </c>
      <c r="P233" s="16">
        <f>IF(ISNUMBER(O233),COUNTIFS($O$6:$O$1005,"&gt;"&amp;O233)+COUNTIFS($O$6:O233,O233),"")</f>
        <v/>
      </c>
      <c r="Q233" s="6">
        <f>IF(B233&amp;""="","",IFERROR(INDEX('السيارات'!$C$6:$C$205,MATCH(B233&amp;"",'السيارات'!$A$6:$A$205,0))&amp;"","كود غير موجود"))</f>
        <v/>
      </c>
    </row>
    <row r="234">
      <c r="A234" s="5" t="n"/>
      <c r="B234" s="5" t="n"/>
      <c r="C234" s="5" t="n"/>
      <c r="D234" s="18" t="n"/>
      <c r="E234" s="13" t="n"/>
      <c r="F234" s="13" t="n"/>
      <c r="G234" s="13" t="n"/>
      <c r="H234" s="19" t="n"/>
      <c r="I234" s="19" t="n"/>
      <c r="J234" s="19" t="n"/>
      <c r="K234" s="16">
        <f>IF(OR(B234&amp;""="",NOT(ISNUMBER(E234)),NOT(ISNUMBER(IF(ISNUMBER(G234),G234,F234)))),"",MAX(1,IF(ISNUMBER(G234),G234,F234)-E234))</f>
        <v/>
      </c>
      <c r="L234" s="17">
        <f>IF(K234="","",ROUND(K234*N(H234),2))</f>
        <v/>
      </c>
      <c r="M234" s="17">
        <f>IF(L234="","",ROUND(L234-N(J234),2))</f>
        <v/>
      </c>
      <c r="N234" s="6">
        <f>IF(B234&amp;""="","",IF(NOT(ISNUMBER(E234)),"بيانات ناقصة",IF(ISNUMBER(G234),"سُلّمت",IF(E234&gt;'الإعدادات'!$B$4,"قادم",IF(AND(ISNUMBER(F234),F234&lt;'الإعدادات'!$B$4),"متأخر التسليم","جارٍ")))))</f>
        <v/>
      </c>
      <c r="O234" s="16">
        <f>IF(N234="متأخر التسليم",'الإعدادات'!$B$4-F234,"")</f>
        <v/>
      </c>
      <c r="P234" s="16">
        <f>IF(ISNUMBER(O234),COUNTIFS($O$6:$O$1005,"&gt;"&amp;O234)+COUNTIFS($O$6:O234,O234),"")</f>
        <v/>
      </c>
      <c r="Q234" s="6">
        <f>IF(B234&amp;""="","",IFERROR(INDEX('السيارات'!$C$6:$C$205,MATCH(B234&amp;"",'السيارات'!$A$6:$A$205,0))&amp;"","كود غير موجود"))</f>
        <v/>
      </c>
    </row>
    <row r="235">
      <c r="A235" s="5" t="n"/>
      <c r="B235" s="5" t="n"/>
      <c r="C235" s="5" t="n"/>
      <c r="D235" s="18" t="n"/>
      <c r="E235" s="13" t="n"/>
      <c r="F235" s="13" t="n"/>
      <c r="G235" s="13" t="n"/>
      <c r="H235" s="19" t="n"/>
      <c r="I235" s="19" t="n"/>
      <c r="J235" s="19" t="n"/>
      <c r="K235" s="16">
        <f>IF(OR(B235&amp;""="",NOT(ISNUMBER(E235)),NOT(ISNUMBER(IF(ISNUMBER(G235),G235,F235)))),"",MAX(1,IF(ISNUMBER(G235),G235,F235)-E235))</f>
        <v/>
      </c>
      <c r="L235" s="17">
        <f>IF(K235="","",ROUND(K235*N(H235),2))</f>
        <v/>
      </c>
      <c r="M235" s="17">
        <f>IF(L235="","",ROUND(L235-N(J235),2))</f>
        <v/>
      </c>
      <c r="N235" s="6">
        <f>IF(B235&amp;""="","",IF(NOT(ISNUMBER(E235)),"بيانات ناقصة",IF(ISNUMBER(G235),"سُلّمت",IF(E235&gt;'الإعدادات'!$B$4,"قادم",IF(AND(ISNUMBER(F235),F235&lt;'الإعدادات'!$B$4),"متأخر التسليم","جارٍ")))))</f>
        <v/>
      </c>
      <c r="O235" s="16">
        <f>IF(N235="متأخر التسليم",'الإعدادات'!$B$4-F235,"")</f>
        <v/>
      </c>
      <c r="P235" s="16">
        <f>IF(ISNUMBER(O235),COUNTIFS($O$6:$O$1005,"&gt;"&amp;O235)+COUNTIFS($O$6:O235,O235),"")</f>
        <v/>
      </c>
      <c r="Q235" s="6">
        <f>IF(B235&amp;""="","",IFERROR(INDEX('السيارات'!$C$6:$C$205,MATCH(B235&amp;"",'السيارات'!$A$6:$A$205,0))&amp;"","كود غير موجود"))</f>
        <v/>
      </c>
    </row>
    <row r="236">
      <c r="A236" s="5" t="n"/>
      <c r="B236" s="5" t="n"/>
      <c r="C236" s="5" t="n"/>
      <c r="D236" s="18" t="n"/>
      <c r="E236" s="13" t="n"/>
      <c r="F236" s="13" t="n"/>
      <c r="G236" s="13" t="n"/>
      <c r="H236" s="19" t="n"/>
      <c r="I236" s="19" t="n"/>
      <c r="J236" s="19" t="n"/>
      <c r="K236" s="16">
        <f>IF(OR(B236&amp;""="",NOT(ISNUMBER(E236)),NOT(ISNUMBER(IF(ISNUMBER(G236),G236,F236)))),"",MAX(1,IF(ISNUMBER(G236),G236,F236)-E236))</f>
        <v/>
      </c>
      <c r="L236" s="17">
        <f>IF(K236="","",ROUND(K236*N(H236),2))</f>
        <v/>
      </c>
      <c r="M236" s="17">
        <f>IF(L236="","",ROUND(L236-N(J236),2))</f>
        <v/>
      </c>
      <c r="N236" s="6">
        <f>IF(B236&amp;""="","",IF(NOT(ISNUMBER(E236)),"بيانات ناقصة",IF(ISNUMBER(G236),"سُلّمت",IF(E236&gt;'الإعدادات'!$B$4,"قادم",IF(AND(ISNUMBER(F236),F236&lt;'الإعدادات'!$B$4),"متأخر التسليم","جارٍ")))))</f>
        <v/>
      </c>
      <c r="O236" s="16">
        <f>IF(N236="متأخر التسليم",'الإعدادات'!$B$4-F236,"")</f>
        <v/>
      </c>
      <c r="P236" s="16">
        <f>IF(ISNUMBER(O236),COUNTIFS($O$6:$O$1005,"&gt;"&amp;O236)+COUNTIFS($O$6:O236,O236),"")</f>
        <v/>
      </c>
      <c r="Q236" s="6">
        <f>IF(B236&amp;""="","",IFERROR(INDEX('السيارات'!$C$6:$C$205,MATCH(B236&amp;"",'السيارات'!$A$6:$A$205,0))&amp;"","كود غير موجود"))</f>
        <v/>
      </c>
    </row>
    <row r="237">
      <c r="A237" s="5" t="n"/>
      <c r="B237" s="5" t="n"/>
      <c r="C237" s="5" t="n"/>
      <c r="D237" s="18" t="n"/>
      <c r="E237" s="13" t="n"/>
      <c r="F237" s="13" t="n"/>
      <c r="G237" s="13" t="n"/>
      <c r="H237" s="19" t="n"/>
      <c r="I237" s="19" t="n"/>
      <c r="J237" s="19" t="n"/>
      <c r="K237" s="16">
        <f>IF(OR(B237&amp;""="",NOT(ISNUMBER(E237)),NOT(ISNUMBER(IF(ISNUMBER(G237),G237,F237)))),"",MAX(1,IF(ISNUMBER(G237),G237,F237)-E237))</f>
        <v/>
      </c>
      <c r="L237" s="17">
        <f>IF(K237="","",ROUND(K237*N(H237),2))</f>
        <v/>
      </c>
      <c r="M237" s="17">
        <f>IF(L237="","",ROUND(L237-N(J237),2))</f>
        <v/>
      </c>
      <c r="N237" s="6">
        <f>IF(B237&amp;""="","",IF(NOT(ISNUMBER(E237)),"بيانات ناقصة",IF(ISNUMBER(G237),"سُلّمت",IF(E237&gt;'الإعدادات'!$B$4,"قادم",IF(AND(ISNUMBER(F237),F237&lt;'الإعدادات'!$B$4),"متأخر التسليم","جارٍ")))))</f>
        <v/>
      </c>
      <c r="O237" s="16">
        <f>IF(N237="متأخر التسليم",'الإعدادات'!$B$4-F237,"")</f>
        <v/>
      </c>
      <c r="P237" s="16">
        <f>IF(ISNUMBER(O237),COUNTIFS($O$6:$O$1005,"&gt;"&amp;O237)+COUNTIFS($O$6:O237,O237),"")</f>
        <v/>
      </c>
      <c r="Q237" s="6">
        <f>IF(B237&amp;""="","",IFERROR(INDEX('السيارات'!$C$6:$C$205,MATCH(B237&amp;"",'السيارات'!$A$6:$A$205,0))&amp;"","كود غير موجود"))</f>
        <v/>
      </c>
    </row>
    <row r="238">
      <c r="A238" s="5" t="n"/>
      <c r="B238" s="5" t="n"/>
      <c r="C238" s="5" t="n"/>
      <c r="D238" s="18" t="n"/>
      <c r="E238" s="13" t="n"/>
      <c r="F238" s="13" t="n"/>
      <c r="G238" s="13" t="n"/>
      <c r="H238" s="19" t="n"/>
      <c r="I238" s="19" t="n"/>
      <c r="J238" s="19" t="n"/>
      <c r="K238" s="16">
        <f>IF(OR(B238&amp;""="",NOT(ISNUMBER(E238)),NOT(ISNUMBER(IF(ISNUMBER(G238),G238,F238)))),"",MAX(1,IF(ISNUMBER(G238),G238,F238)-E238))</f>
        <v/>
      </c>
      <c r="L238" s="17">
        <f>IF(K238="","",ROUND(K238*N(H238),2))</f>
        <v/>
      </c>
      <c r="M238" s="17">
        <f>IF(L238="","",ROUND(L238-N(J238),2))</f>
        <v/>
      </c>
      <c r="N238" s="6">
        <f>IF(B238&amp;""="","",IF(NOT(ISNUMBER(E238)),"بيانات ناقصة",IF(ISNUMBER(G238),"سُلّمت",IF(E238&gt;'الإعدادات'!$B$4,"قادم",IF(AND(ISNUMBER(F238),F238&lt;'الإعدادات'!$B$4),"متأخر التسليم","جارٍ")))))</f>
        <v/>
      </c>
      <c r="O238" s="16">
        <f>IF(N238="متأخر التسليم",'الإعدادات'!$B$4-F238,"")</f>
        <v/>
      </c>
      <c r="P238" s="16">
        <f>IF(ISNUMBER(O238),COUNTIFS($O$6:$O$1005,"&gt;"&amp;O238)+COUNTIFS($O$6:O238,O238),"")</f>
        <v/>
      </c>
      <c r="Q238" s="6">
        <f>IF(B238&amp;""="","",IFERROR(INDEX('السيارات'!$C$6:$C$205,MATCH(B238&amp;"",'السيارات'!$A$6:$A$205,0))&amp;"","كود غير موجود"))</f>
        <v/>
      </c>
    </row>
    <row r="239">
      <c r="A239" s="5" t="n"/>
      <c r="B239" s="5" t="n"/>
      <c r="C239" s="5" t="n"/>
      <c r="D239" s="18" t="n"/>
      <c r="E239" s="13" t="n"/>
      <c r="F239" s="13" t="n"/>
      <c r="G239" s="13" t="n"/>
      <c r="H239" s="19" t="n"/>
      <c r="I239" s="19" t="n"/>
      <c r="J239" s="19" t="n"/>
      <c r="K239" s="16">
        <f>IF(OR(B239&amp;""="",NOT(ISNUMBER(E239)),NOT(ISNUMBER(IF(ISNUMBER(G239),G239,F239)))),"",MAX(1,IF(ISNUMBER(G239),G239,F239)-E239))</f>
        <v/>
      </c>
      <c r="L239" s="17">
        <f>IF(K239="","",ROUND(K239*N(H239),2))</f>
        <v/>
      </c>
      <c r="M239" s="17">
        <f>IF(L239="","",ROUND(L239-N(J239),2))</f>
        <v/>
      </c>
      <c r="N239" s="6">
        <f>IF(B239&amp;""="","",IF(NOT(ISNUMBER(E239)),"بيانات ناقصة",IF(ISNUMBER(G239),"سُلّمت",IF(E239&gt;'الإعدادات'!$B$4,"قادم",IF(AND(ISNUMBER(F239),F239&lt;'الإعدادات'!$B$4),"متأخر التسليم","جارٍ")))))</f>
        <v/>
      </c>
      <c r="O239" s="16">
        <f>IF(N239="متأخر التسليم",'الإعدادات'!$B$4-F239,"")</f>
        <v/>
      </c>
      <c r="P239" s="16">
        <f>IF(ISNUMBER(O239),COUNTIFS($O$6:$O$1005,"&gt;"&amp;O239)+COUNTIFS($O$6:O239,O239),"")</f>
        <v/>
      </c>
      <c r="Q239" s="6">
        <f>IF(B239&amp;""="","",IFERROR(INDEX('السيارات'!$C$6:$C$205,MATCH(B239&amp;"",'السيارات'!$A$6:$A$205,0))&amp;"","كود غير موجود"))</f>
        <v/>
      </c>
    </row>
    <row r="240">
      <c r="A240" s="5" t="n"/>
      <c r="B240" s="5" t="n"/>
      <c r="C240" s="5" t="n"/>
      <c r="D240" s="18" t="n"/>
      <c r="E240" s="13" t="n"/>
      <c r="F240" s="13" t="n"/>
      <c r="G240" s="13" t="n"/>
      <c r="H240" s="19" t="n"/>
      <c r="I240" s="19" t="n"/>
      <c r="J240" s="19" t="n"/>
      <c r="K240" s="16">
        <f>IF(OR(B240&amp;""="",NOT(ISNUMBER(E240)),NOT(ISNUMBER(IF(ISNUMBER(G240),G240,F240)))),"",MAX(1,IF(ISNUMBER(G240),G240,F240)-E240))</f>
        <v/>
      </c>
      <c r="L240" s="17">
        <f>IF(K240="","",ROUND(K240*N(H240),2))</f>
        <v/>
      </c>
      <c r="M240" s="17">
        <f>IF(L240="","",ROUND(L240-N(J240),2))</f>
        <v/>
      </c>
      <c r="N240" s="6">
        <f>IF(B240&amp;""="","",IF(NOT(ISNUMBER(E240)),"بيانات ناقصة",IF(ISNUMBER(G240),"سُلّمت",IF(E240&gt;'الإعدادات'!$B$4,"قادم",IF(AND(ISNUMBER(F240),F240&lt;'الإعدادات'!$B$4),"متأخر التسليم","جارٍ")))))</f>
        <v/>
      </c>
      <c r="O240" s="16">
        <f>IF(N240="متأخر التسليم",'الإعدادات'!$B$4-F240,"")</f>
        <v/>
      </c>
      <c r="P240" s="16">
        <f>IF(ISNUMBER(O240),COUNTIFS($O$6:$O$1005,"&gt;"&amp;O240)+COUNTIFS($O$6:O240,O240),"")</f>
        <v/>
      </c>
      <c r="Q240" s="6">
        <f>IF(B240&amp;""="","",IFERROR(INDEX('السيارات'!$C$6:$C$205,MATCH(B240&amp;"",'السيارات'!$A$6:$A$205,0))&amp;"","كود غير موجود"))</f>
        <v/>
      </c>
    </row>
    <row r="241">
      <c r="A241" s="5" t="n"/>
      <c r="B241" s="5" t="n"/>
      <c r="C241" s="5" t="n"/>
      <c r="D241" s="18" t="n"/>
      <c r="E241" s="13" t="n"/>
      <c r="F241" s="13" t="n"/>
      <c r="G241" s="13" t="n"/>
      <c r="H241" s="19" t="n"/>
      <c r="I241" s="19" t="n"/>
      <c r="J241" s="19" t="n"/>
      <c r="K241" s="16">
        <f>IF(OR(B241&amp;""="",NOT(ISNUMBER(E241)),NOT(ISNUMBER(IF(ISNUMBER(G241),G241,F241)))),"",MAX(1,IF(ISNUMBER(G241),G241,F241)-E241))</f>
        <v/>
      </c>
      <c r="L241" s="17">
        <f>IF(K241="","",ROUND(K241*N(H241),2))</f>
        <v/>
      </c>
      <c r="M241" s="17">
        <f>IF(L241="","",ROUND(L241-N(J241),2))</f>
        <v/>
      </c>
      <c r="N241" s="6">
        <f>IF(B241&amp;""="","",IF(NOT(ISNUMBER(E241)),"بيانات ناقصة",IF(ISNUMBER(G241),"سُلّمت",IF(E241&gt;'الإعدادات'!$B$4,"قادم",IF(AND(ISNUMBER(F241),F241&lt;'الإعدادات'!$B$4),"متأخر التسليم","جارٍ")))))</f>
        <v/>
      </c>
      <c r="O241" s="16">
        <f>IF(N241="متأخر التسليم",'الإعدادات'!$B$4-F241,"")</f>
        <v/>
      </c>
      <c r="P241" s="16">
        <f>IF(ISNUMBER(O241),COUNTIFS($O$6:$O$1005,"&gt;"&amp;O241)+COUNTIFS($O$6:O241,O241),"")</f>
        <v/>
      </c>
      <c r="Q241" s="6">
        <f>IF(B241&amp;""="","",IFERROR(INDEX('السيارات'!$C$6:$C$205,MATCH(B241&amp;"",'السيارات'!$A$6:$A$205,0))&amp;"","كود غير موجود"))</f>
        <v/>
      </c>
    </row>
    <row r="242">
      <c r="A242" s="5" t="n"/>
      <c r="B242" s="5" t="n"/>
      <c r="C242" s="5" t="n"/>
      <c r="D242" s="18" t="n"/>
      <c r="E242" s="13" t="n"/>
      <c r="F242" s="13" t="n"/>
      <c r="G242" s="13" t="n"/>
      <c r="H242" s="19" t="n"/>
      <c r="I242" s="19" t="n"/>
      <c r="J242" s="19" t="n"/>
      <c r="K242" s="16">
        <f>IF(OR(B242&amp;""="",NOT(ISNUMBER(E242)),NOT(ISNUMBER(IF(ISNUMBER(G242),G242,F242)))),"",MAX(1,IF(ISNUMBER(G242),G242,F242)-E242))</f>
        <v/>
      </c>
      <c r="L242" s="17">
        <f>IF(K242="","",ROUND(K242*N(H242),2))</f>
        <v/>
      </c>
      <c r="M242" s="17">
        <f>IF(L242="","",ROUND(L242-N(J242),2))</f>
        <v/>
      </c>
      <c r="N242" s="6">
        <f>IF(B242&amp;""="","",IF(NOT(ISNUMBER(E242)),"بيانات ناقصة",IF(ISNUMBER(G242),"سُلّمت",IF(E242&gt;'الإعدادات'!$B$4,"قادم",IF(AND(ISNUMBER(F242),F242&lt;'الإعدادات'!$B$4),"متأخر التسليم","جارٍ")))))</f>
        <v/>
      </c>
      <c r="O242" s="16">
        <f>IF(N242="متأخر التسليم",'الإعدادات'!$B$4-F242,"")</f>
        <v/>
      </c>
      <c r="P242" s="16">
        <f>IF(ISNUMBER(O242),COUNTIFS($O$6:$O$1005,"&gt;"&amp;O242)+COUNTIFS($O$6:O242,O242),"")</f>
        <v/>
      </c>
      <c r="Q242" s="6">
        <f>IF(B242&amp;""="","",IFERROR(INDEX('السيارات'!$C$6:$C$205,MATCH(B242&amp;"",'السيارات'!$A$6:$A$205,0))&amp;"","كود غير موجود"))</f>
        <v/>
      </c>
    </row>
    <row r="243">
      <c r="A243" s="5" t="n"/>
      <c r="B243" s="5" t="n"/>
      <c r="C243" s="5" t="n"/>
      <c r="D243" s="18" t="n"/>
      <c r="E243" s="13" t="n"/>
      <c r="F243" s="13" t="n"/>
      <c r="G243" s="13" t="n"/>
      <c r="H243" s="19" t="n"/>
      <c r="I243" s="19" t="n"/>
      <c r="J243" s="19" t="n"/>
      <c r="K243" s="16">
        <f>IF(OR(B243&amp;""="",NOT(ISNUMBER(E243)),NOT(ISNUMBER(IF(ISNUMBER(G243),G243,F243)))),"",MAX(1,IF(ISNUMBER(G243),G243,F243)-E243))</f>
        <v/>
      </c>
      <c r="L243" s="17">
        <f>IF(K243="","",ROUND(K243*N(H243),2))</f>
        <v/>
      </c>
      <c r="M243" s="17">
        <f>IF(L243="","",ROUND(L243-N(J243),2))</f>
        <v/>
      </c>
      <c r="N243" s="6">
        <f>IF(B243&amp;""="","",IF(NOT(ISNUMBER(E243)),"بيانات ناقصة",IF(ISNUMBER(G243),"سُلّمت",IF(E243&gt;'الإعدادات'!$B$4,"قادم",IF(AND(ISNUMBER(F243),F243&lt;'الإعدادات'!$B$4),"متأخر التسليم","جارٍ")))))</f>
        <v/>
      </c>
      <c r="O243" s="16">
        <f>IF(N243="متأخر التسليم",'الإعدادات'!$B$4-F243,"")</f>
        <v/>
      </c>
      <c r="P243" s="16">
        <f>IF(ISNUMBER(O243),COUNTIFS($O$6:$O$1005,"&gt;"&amp;O243)+COUNTIFS($O$6:O243,O243),"")</f>
        <v/>
      </c>
      <c r="Q243" s="6">
        <f>IF(B243&amp;""="","",IFERROR(INDEX('السيارات'!$C$6:$C$205,MATCH(B243&amp;"",'السيارات'!$A$6:$A$205,0))&amp;"","كود غير موجود"))</f>
        <v/>
      </c>
    </row>
    <row r="244">
      <c r="A244" s="5" t="n"/>
      <c r="B244" s="5" t="n"/>
      <c r="C244" s="5" t="n"/>
      <c r="D244" s="18" t="n"/>
      <c r="E244" s="13" t="n"/>
      <c r="F244" s="13" t="n"/>
      <c r="G244" s="13" t="n"/>
      <c r="H244" s="19" t="n"/>
      <c r="I244" s="19" t="n"/>
      <c r="J244" s="19" t="n"/>
      <c r="K244" s="16">
        <f>IF(OR(B244&amp;""="",NOT(ISNUMBER(E244)),NOT(ISNUMBER(IF(ISNUMBER(G244),G244,F244)))),"",MAX(1,IF(ISNUMBER(G244),G244,F244)-E244))</f>
        <v/>
      </c>
      <c r="L244" s="17">
        <f>IF(K244="","",ROUND(K244*N(H244),2))</f>
        <v/>
      </c>
      <c r="M244" s="17">
        <f>IF(L244="","",ROUND(L244-N(J244),2))</f>
        <v/>
      </c>
      <c r="N244" s="6">
        <f>IF(B244&amp;""="","",IF(NOT(ISNUMBER(E244)),"بيانات ناقصة",IF(ISNUMBER(G244),"سُلّمت",IF(E244&gt;'الإعدادات'!$B$4,"قادم",IF(AND(ISNUMBER(F244),F244&lt;'الإعدادات'!$B$4),"متأخر التسليم","جارٍ")))))</f>
        <v/>
      </c>
      <c r="O244" s="16">
        <f>IF(N244="متأخر التسليم",'الإعدادات'!$B$4-F244,"")</f>
        <v/>
      </c>
      <c r="P244" s="16">
        <f>IF(ISNUMBER(O244),COUNTIFS($O$6:$O$1005,"&gt;"&amp;O244)+COUNTIFS($O$6:O244,O244),"")</f>
        <v/>
      </c>
      <c r="Q244" s="6">
        <f>IF(B244&amp;""="","",IFERROR(INDEX('السيارات'!$C$6:$C$205,MATCH(B244&amp;"",'السيارات'!$A$6:$A$205,0))&amp;"","كود غير موجود"))</f>
        <v/>
      </c>
    </row>
    <row r="245">
      <c r="A245" s="5" t="n"/>
      <c r="B245" s="5" t="n"/>
      <c r="C245" s="5" t="n"/>
      <c r="D245" s="18" t="n"/>
      <c r="E245" s="13" t="n"/>
      <c r="F245" s="13" t="n"/>
      <c r="G245" s="13" t="n"/>
      <c r="H245" s="19" t="n"/>
      <c r="I245" s="19" t="n"/>
      <c r="J245" s="19" t="n"/>
      <c r="K245" s="16">
        <f>IF(OR(B245&amp;""="",NOT(ISNUMBER(E245)),NOT(ISNUMBER(IF(ISNUMBER(G245),G245,F245)))),"",MAX(1,IF(ISNUMBER(G245),G245,F245)-E245))</f>
        <v/>
      </c>
      <c r="L245" s="17">
        <f>IF(K245="","",ROUND(K245*N(H245),2))</f>
        <v/>
      </c>
      <c r="M245" s="17">
        <f>IF(L245="","",ROUND(L245-N(J245),2))</f>
        <v/>
      </c>
      <c r="N245" s="6">
        <f>IF(B245&amp;""="","",IF(NOT(ISNUMBER(E245)),"بيانات ناقصة",IF(ISNUMBER(G245),"سُلّمت",IF(E245&gt;'الإعدادات'!$B$4,"قادم",IF(AND(ISNUMBER(F245),F245&lt;'الإعدادات'!$B$4),"متأخر التسليم","جارٍ")))))</f>
        <v/>
      </c>
      <c r="O245" s="16">
        <f>IF(N245="متأخر التسليم",'الإعدادات'!$B$4-F245,"")</f>
        <v/>
      </c>
      <c r="P245" s="16">
        <f>IF(ISNUMBER(O245),COUNTIFS($O$6:$O$1005,"&gt;"&amp;O245)+COUNTIFS($O$6:O245,O245),"")</f>
        <v/>
      </c>
      <c r="Q245" s="6">
        <f>IF(B245&amp;""="","",IFERROR(INDEX('السيارات'!$C$6:$C$205,MATCH(B245&amp;"",'السيارات'!$A$6:$A$205,0))&amp;"","كود غير موجود"))</f>
        <v/>
      </c>
    </row>
    <row r="246">
      <c r="A246" s="5" t="n"/>
      <c r="B246" s="5" t="n"/>
      <c r="C246" s="5" t="n"/>
      <c r="D246" s="18" t="n"/>
      <c r="E246" s="13" t="n"/>
      <c r="F246" s="13" t="n"/>
      <c r="G246" s="13" t="n"/>
      <c r="H246" s="19" t="n"/>
      <c r="I246" s="19" t="n"/>
      <c r="J246" s="19" t="n"/>
      <c r="K246" s="16">
        <f>IF(OR(B246&amp;""="",NOT(ISNUMBER(E246)),NOT(ISNUMBER(IF(ISNUMBER(G246),G246,F246)))),"",MAX(1,IF(ISNUMBER(G246),G246,F246)-E246))</f>
        <v/>
      </c>
      <c r="L246" s="17">
        <f>IF(K246="","",ROUND(K246*N(H246),2))</f>
        <v/>
      </c>
      <c r="M246" s="17">
        <f>IF(L246="","",ROUND(L246-N(J246),2))</f>
        <v/>
      </c>
      <c r="N246" s="6">
        <f>IF(B246&amp;""="","",IF(NOT(ISNUMBER(E246)),"بيانات ناقصة",IF(ISNUMBER(G246),"سُلّمت",IF(E246&gt;'الإعدادات'!$B$4,"قادم",IF(AND(ISNUMBER(F246),F246&lt;'الإعدادات'!$B$4),"متأخر التسليم","جارٍ")))))</f>
        <v/>
      </c>
      <c r="O246" s="16">
        <f>IF(N246="متأخر التسليم",'الإعدادات'!$B$4-F246,"")</f>
        <v/>
      </c>
      <c r="P246" s="16">
        <f>IF(ISNUMBER(O246),COUNTIFS($O$6:$O$1005,"&gt;"&amp;O246)+COUNTIFS($O$6:O246,O246),"")</f>
        <v/>
      </c>
      <c r="Q246" s="6">
        <f>IF(B246&amp;""="","",IFERROR(INDEX('السيارات'!$C$6:$C$205,MATCH(B246&amp;"",'السيارات'!$A$6:$A$205,0))&amp;"","كود غير موجود"))</f>
        <v/>
      </c>
    </row>
    <row r="247">
      <c r="A247" s="5" t="n"/>
      <c r="B247" s="5" t="n"/>
      <c r="C247" s="5" t="n"/>
      <c r="D247" s="18" t="n"/>
      <c r="E247" s="13" t="n"/>
      <c r="F247" s="13" t="n"/>
      <c r="G247" s="13" t="n"/>
      <c r="H247" s="19" t="n"/>
      <c r="I247" s="19" t="n"/>
      <c r="J247" s="19" t="n"/>
      <c r="K247" s="16">
        <f>IF(OR(B247&amp;""="",NOT(ISNUMBER(E247)),NOT(ISNUMBER(IF(ISNUMBER(G247),G247,F247)))),"",MAX(1,IF(ISNUMBER(G247),G247,F247)-E247))</f>
        <v/>
      </c>
      <c r="L247" s="17">
        <f>IF(K247="","",ROUND(K247*N(H247),2))</f>
        <v/>
      </c>
      <c r="M247" s="17">
        <f>IF(L247="","",ROUND(L247-N(J247),2))</f>
        <v/>
      </c>
      <c r="N247" s="6">
        <f>IF(B247&amp;""="","",IF(NOT(ISNUMBER(E247)),"بيانات ناقصة",IF(ISNUMBER(G247),"سُلّمت",IF(E247&gt;'الإعدادات'!$B$4,"قادم",IF(AND(ISNUMBER(F247),F247&lt;'الإعدادات'!$B$4),"متأخر التسليم","جارٍ")))))</f>
        <v/>
      </c>
      <c r="O247" s="16">
        <f>IF(N247="متأخر التسليم",'الإعدادات'!$B$4-F247,"")</f>
        <v/>
      </c>
      <c r="P247" s="16">
        <f>IF(ISNUMBER(O247),COUNTIFS($O$6:$O$1005,"&gt;"&amp;O247)+COUNTIFS($O$6:O247,O247),"")</f>
        <v/>
      </c>
      <c r="Q247" s="6">
        <f>IF(B247&amp;""="","",IFERROR(INDEX('السيارات'!$C$6:$C$205,MATCH(B247&amp;"",'السيارات'!$A$6:$A$205,0))&amp;"","كود غير موجود"))</f>
        <v/>
      </c>
    </row>
    <row r="248">
      <c r="A248" s="5" t="n"/>
      <c r="B248" s="5" t="n"/>
      <c r="C248" s="5" t="n"/>
      <c r="D248" s="18" t="n"/>
      <c r="E248" s="13" t="n"/>
      <c r="F248" s="13" t="n"/>
      <c r="G248" s="13" t="n"/>
      <c r="H248" s="19" t="n"/>
      <c r="I248" s="19" t="n"/>
      <c r="J248" s="19" t="n"/>
      <c r="K248" s="16">
        <f>IF(OR(B248&amp;""="",NOT(ISNUMBER(E248)),NOT(ISNUMBER(IF(ISNUMBER(G248),G248,F248)))),"",MAX(1,IF(ISNUMBER(G248),G248,F248)-E248))</f>
        <v/>
      </c>
      <c r="L248" s="17">
        <f>IF(K248="","",ROUND(K248*N(H248),2))</f>
        <v/>
      </c>
      <c r="M248" s="17">
        <f>IF(L248="","",ROUND(L248-N(J248),2))</f>
        <v/>
      </c>
      <c r="N248" s="6">
        <f>IF(B248&amp;""="","",IF(NOT(ISNUMBER(E248)),"بيانات ناقصة",IF(ISNUMBER(G248),"سُلّمت",IF(E248&gt;'الإعدادات'!$B$4,"قادم",IF(AND(ISNUMBER(F248),F248&lt;'الإعدادات'!$B$4),"متأخر التسليم","جارٍ")))))</f>
        <v/>
      </c>
      <c r="O248" s="16">
        <f>IF(N248="متأخر التسليم",'الإعدادات'!$B$4-F248,"")</f>
        <v/>
      </c>
      <c r="P248" s="16">
        <f>IF(ISNUMBER(O248),COUNTIFS($O$6:$O$1005,"&gt;"&amp;O248)+COUNTIFS($O$6:O248,O248),"")</f>
        <v/>
      </c>
      <c r="Q248" s="6">
        <f>IF(B248&amp;""="","",IFERROR(INDEX('السيارات'!$C$6:$C$205,MATCH(B248&amp;"",'السيارات'!$A$6:$A$205,0))&amp;"","كود غير موجود"))</f>
        <v/>
      </c>
    </row>
    <row r="249">
      <c r="A249" s="5" t="n"/>
      <c r="B249" s="5" t="n"/>
      <c r="C249" s="5" t="n"/>
      <c r="D249" s="18" t="n"/>
      <c r="E249" s="13" t="n"/>
      <c r="F249" s="13" t="n"/>
      <c r="G249" s="13" t="n"/>
      <c r="H249" s="19" t="n"/>
      <c r="I249" s="19" t="n"/>
      <c r="J249" s="19" t="n"/>
      <c r="K249" s="16">
        <f>IF(OR(B249&amp;""="",NOT(ISNUMBER(E249)),NOT(ISNUMBER(IF(ISNUMBER(G249),G249,F249)))),"",MAX(1,IF(ISNUMBER(G249),G249,F249)-E249))</f>
        <v/>
      </c>
      <c r="L249" s="17">
        <f>IF(K249="","",ROUND(K249*N(H249),2))</f>
        <v/>
      </c>
      <c r="M249" s="17">
        <f>IF(L249="","",ROUND(L249-N(J249),2))</f>
        <v/>
      </c>
      <c r="N249" s="6">
        <f>IF(B249&amp;""="","",IF(NOT(ISNUMBER(E249)),"بيانات ناقصة",IF(ISNUMBER(G249),"سُلّمت",IF(E249&gt;'الإعدادات'!$B$4,"قادم",IF(AND(ISNUMBER(F249),F249&lt;'الإعدادات'!$B$4),"متأخر التسليم","جارٍ")))))</f>
        <v/>
      </c>
      <c r="O249" s="16">
        <f>IF(N249="متأخر التسليم",'الإعدادات'!$B$4-F249,"")</f>
        <v/>
      </c>
      <c r="P249" s="16">
        <f>IF(ISNUMBER(O249),COUNTIFS($O$6:$O$1005,"&gt;"&amp;O249)+COUNTIFS($O$6:O249,O249),"")</f>
        <v/>
      </c>
      <c r="Q249" s="6">
        <f>IF(B249&amp;""="","",IFERROR(INDEX('السيارات'!$C$6:$C$205,MATCH(B249&amp;"",'السيارات'!$A$6:$A$205,0))&amp;"","كود غير موجود"))</f>
        <v/>
      </c>
    </row>
    <row r="250">
      <c r="A250" s="5" t="n"/>
      <c r="B250" s="5" t="n"/>
      <c r="C250" s="5" t="n"/>
      <c r="D250" s="18" t="n"/>
      <c r="E250" s="13" t="n"/>
      <c r="F250" s="13" t="n"/>
      <c r="G250" s="13" t="n"/>
      <c r="H250" s="19" t="n"/>
      <c r="I250" s="19" t="n"/>
      <c r="J250" s="19" t="n"/>
      <c r="K250" s="16">
        <f>IF(OR(B250&amp;""="",NOT(ISNUMBER(E250)),NOT(ISNUMBER(IF(ISNUMBER(G250),G250,F250)))),"",MAX(1,IF(ISNUMBER(G250),G250,F250)-E250))</f>
        <v/>
      </c>
      <c r="L250" s="17">
        <f>IF(K250="","",ROUND(K250*N(H250),2))</f>
        <v/>
      </c>
      <c r="M250" s="17">
        <f>IF(L250="","",ROUND(L250-N(J250),2))</f>
        <v/>
      </c>
      <c r="N250" s="6">
        <f>IF(B250&amp;""="","",IF(NOT(ISNUMBER(E250)),"بيانات ناقصة",IF(ISNUMBER(G250),"سُلّمت",IF(E250&gt;'الإعدادات'!$B$4,"قادم",IF(AND(ISNUMBER(F250),F250&lt;'الإعدادات'!$B$4),"متأخر التسليم","جارٍ")))))</f>
        <v/>
      </c>
      <c r="O250" s="16">
        <f>IF(N250="متأخر التسليم",'الإعدادات'!$B$4-F250,"")</f>
        <v/>
      </c>
      <c r="P250" s="16">
        <f>IF(ISNUMBER(O250),COUNTIFS($O$6:$O$1005,"&gt;"&amp;O250)+COUNTIFS($O$6:O250,O250),"")</f>
        <v/>
      </c>
      <c r="Q250" s="6">
        <f>IF(B250&amp;""="","",IFERROR(INDEX('السيارات'!$C$6:$C$205,MATCH(B250&amp;"",'السيارات'!$A$6:$A$205,0))&amp;"","كود غير موجود"))</f>
        <v/>
      </c>
    </row>
    <row r="251">
      <c r="A251" s="5" t="n"/>
      <c r="B251" s="5" t="n"/>
      <c r="C251" s="5" t="n"/>
      <c r="D251" s="18" t="n"/>
      <c r="E251" s="13" t="n"/>
      <c r="F251" s="13" t="n"/>
      <c r="G251" s="13" t="n"/>
      <c r="H251" s="19" t="n"/>
      <c r="I251" s="19" t="n"/>
      <c r="J251" s="19" t="n"/>
      <c r="K251" s="16">
        <f>IF(OR(B251&amp;""="",NOT(ISNUMBER(E251)),NOT(ISNUMBER(IF(ISNUMBER(G251),G251,F251)))),"",MAX(1,IF(ISNUMBER(G251),G251,F251)-E251))</f>
        <v/>
      </c>
      <c r="L251" s="17">
        <f>IF(K251="","",ROUND(K251*N(H251),2))</f>
        <v/>
      </c>
      <c r="M251" s="17">
        <f>IF(L251="","",ROUND(L251-N(J251),2))</f>
        <v/>
      </c>
      <c r="N251" s="6">
        <f>IF(B251&amp;""="","",IF(NOT(ISNUMBER(E251)),"بيانات ناقصة",IF(ISNUMBER(G251),"سُلّمت",IF(E251&gt;'الإعدادات'!$B$4,"قادم",IF(AND(ISNUMBER(F251),F251&lt;'الإعدادات'!$B$4),"متأخر التسليم","جارٍ")))))</f>
        <v/>
      </c>
      <c r="O251" s="16">
        <f>IF(N251="متأخر التسليم",'الإعدادات'!$B$4-F251,"")</f>
        <v/>
      </c>
      <c r="P251" s="16">
        <f>IF(ISNUMBER(O251),COUNTIFS($O$6:$O$1005,"&gt;"&amp;O251)+COUNTIFS($O$6:O251,O251),"")</f>
        <v/>
      </c>
      <c r="Q251" s="6">
        <f>IF(B251&amp;""="","",IFERROR(INDEX('السيارات'!$C$6:$C$205,MATCH(B251&amp;"",'السيارات'!$A$6:$A$205,0))&amp;"","كود غير موجود"))</f>
        <v/>
      </c>
    </row>
    <row r="252">
      <c r="A252" s="5" t="n"/>
      <c r="B252" s="5" t="n"/>
      <c r="C252" s="5" t="n"/>
      <c r="D252" s="18" t="n"/>
      <c r="E252" s="13" t="n"/>
      <c r="F252" s="13" t="n"/>
      <c r="G252" s="13" t="n"/>
      <c r="H252" s="19" t="n"/>
      <c r="I252" s="19" t="n"/>
      <c r="J252" s="19" t="n"/>
      <c r="K252" s="16">
        <f>IF(OR(B252&amp;""="",NOT(ISNUMBER(E252)),NOT(ISNUMBER(IF(ISNUMBER(G252),G252,F252)))),"",MAX(1,IF(ISNUMBER(G252),G252,F252)-E252))</f>
        <v/>
      </c>
      <c r="L252" s="17">
        <f>IF(K252="","",ROUND(K252*N(H252),2))</f>
        <v/>
      </c>
      <c r="M252" s="17">
        <f>IF(L252="","",ROUND(L252-N(J252),2))</f>
        <v/>
      </c>
      <c r="N252" s="6">
        <f>IF(B252&amp;""="","",IF(NOT(ISNUMBER(E252)),"بيانات ناقصة",IF(ISNUMBER(G252),"سُلّمت",IF(E252&gt;'الإعدادات'!$B$4,"قادم",IF(AND(ISNUMBER(F252),F252&lt;'الإعدادات'!$B$4),"متأخر التسليم","جارٍ")))))</f>
        <v/>
      </c>
      <c r="O252" s="16">
        <f>IF(N252="متأخر التسليم",'الإعدادات'!$B$4-F252,"")</f>
        <v/>
      </c>
      <c r="P252" s="16">
        <f>IF(ISNUMBER(O252),COUNTIFS($O$6:$O$1005,"&gt;"&amp;O252)+COUNTIFS($O$6:O252,O252),"")</f>
        <v/>
      </c>
      <c r="Q252" s="6">
        <f>IF(B252&amp;""="","",IFERROR(INDEX('السيارات'!$C$6:$C$205,MATCH(B252&amp;"",'السيارات'!$A$6:$A$205,0))&amp;"","كود غير موجود"))</f>
        <v/>
      </c>
    </row>
    <row r="253">
      <c r="A253" s="5" t="n"/>
      <c r="B253" s="5" t="n"/>
      <c r="C253" s="5" t="n"/>
      <c r="D253" s="18" t="n"/>
      <c r="E253" s="13" t="n"/>
      <c r="F253" s="13" t="n"/>
      <c r="G253" s="13" t="n"/>
      <c r="H253" s="19" t="n"/>
      <c r="I253" s="19" t="n"/>
      <c r="J253" s="19" t="n"/>
      <c r="K253" s="16">
        <f>IF(OR(B253&amp;""="",NOT(ISNUMBER(E253)),NOT(ISNUMBER(IF(ISNUMBER(G253),G253,F253)))),"",MAX(1,IF(ISNUMBER(G253),G253,F253)-E253))</f>
        <v/>
      </c>
      <c r="L253" s="17">
        <f>IF(K253="","",ROUND(K253*N(H253),2))</f>
        <v/>
      </c>
      <c r="M253" s="17">
        <f>IF(L253="","",ROUND(L253-N(J253),2))</f>
        <v/>
      </c>
      <c r="N253" s="6">
        <f>IF(B253&amp;""="","",IF(NOT(ISNUMBER(E253)),"بيانات ناقصة",IF(ISNUMBER(G253),"سُلّمت",IF(E253&gt;'الإعدادات'!$B$4,"قادم",IF(AND(ISNUMBER(F253),F253&lt;'الإعدادات'!$B$4),"متأخر التسليم","جارٍ")))))</f>
        <v/>
      </c>
      <c r="O253" s="16">
        <f>IF(N253="متأخر التسليم",'الإعدادات'!$B$4-F253,"")</f>
        <v/>
      </c>
      <c r="P253" s="16">
        <f>IF(ISNUMBER(O253),COUNTIFS($O$6:$O$1005,"&gt;"&amp;O253)+COUNTIFS($O$6:O253,O253),"")</f>
        <v/>
      </c>
      <c r="Q253" s="6">
        <f>IF(B253&amp;""="","",IFERROR(INDEX('السيارات'!$C$6:$C$205,MATCH(B253&amp;"",'السيارات'!$A$6:$A$205,0))&amp;"","كود غير موجود"))</f>
        <v/>
      </c>
    </row>
    <row r="254">
      <c r="A254" s="5" t="n"/>
      <c r="B254" s="5" t="n"/>
      <c r="C254" s="5" t="n"/>
      <c r="D254" s="18" t="n"/>
      <c r="E254" s="13" t="n"/>
      <c r="F254" s="13" t="n"/>
      <c r="G254" s="13" t="n"/>
      <c r="H254" s="19" t="n"/>
      <c r="I254" s="19" t="n"/>
      <c r="J254" s="19" t="n"/>
      <c r="K254" s="16">
        <f>IF(OR(B254&amp;""="",NOT(ISNUMBER(E254)),NOT(ISNUMBER(IF(ISNUMBER(G254),G254,F254)))),"",MAX(1,IF(ISNUMBER(G254),G254,F254)-E254))</f>
        <v/>
      </c>
      <c r="L254" s="17">
        <f>IF(K254="","",ROUND(K254*N(H254),2))</f>
        <v/>
      </c>
      <c r="M254" s="17">
        <f>IF(L254="","",ROUND(L254-N(J254),2))</f>
        <v/>
      </c>
      <c r="N254" s="6">
        <f>IF(B254&amp;""="","",IF(NOT(ISNUMBER(E254)),"بيانات ناقصة",IF(ISNUMBER(G254),"سُلّمت",IF(E254&gt;'الإعدادات'!$B$4,"قادم",IF(AND(ISNUMBER(F254),F254&lt;'الإعدادات'!$B$4),"متأخر التسليم","جارٍ")))))</f>
        <v/>
      </c>
      <c r="O254" s="16">
        <f>IF(N254="متأخر التسليم",'الإعدادات'!$B$4-F254,"")</f>
        <v/>
      </c>
      <c r="P254" s="16">
        <f>IF(ISNUMBER(O254),COUNTIFS($O$6:$O$1005,"&gt;"&amp;O254)+COUNTIFS($O$6:O254,O254),"")</f>
        <v/>
      </c>
      <c r="Q254" s="6">
        <f>IF(B254&amp;""="","",IFERROR(INDEX('السيارات'!$C$6:$C$205,MATCH(B254&amp;"",'السيارات'!$A$6:$A$205,0))&amp;"","كود غير موجود"))</f>
        <v/>
      </c>
    </row>
    <row r="255">
      <c r="A255" s="5" t="n"/>
      <c r="B255" s="5" t="n"/>
      <c r="C255" s="5" t="n"/>
      <c r="D255" s="18" t="n"/>
      <c r="E255" s="13" t="n"/>
      <c r="F255" s="13" t="n"/>
      <c r="G255" s="13" t="n"/>
      <c r="H255" s="19" t="n"/>
      <c r="I255" s="19" t="n"/>
      <c r="J255" s="19" t="n"/>
      <c r="K255" s="16">
        <f>IF(OR(B255&amp;""="",NOT(ISNUMBER(E255)),NOT(ISNUMBER(IF(ISNUMBER(G255),G255,F255)))),"",MAX(1,IF(ISNUMBER(G255),G255,F255)-E255))</f>
        <v/>
      </c>
      <c r="L255" s="17">
        <f>IF(K255="","",ROUND(K255*N(H255),2))</f>
        <v/>
      </c>
      <c r="M255" s="17">
        <f>IF(L255="","",ROUND(L255-N(J255),2))</f>
        <v/>
      </c>
      <c r="N255" s="6">
        <f>IF(B255&amp;""="","",IF(NOT(ISNUMBER(E255)),"بيانات ناقصة",IF(ISNUMBER(G255),"سُلّمت",IF(E255&gt;'الإعدادات'!$B$4,"قادم",IF(AND(ISNUMBER(F255),F255&lt;'الإعدادات'!$B$4),"متأخر التسليم","جارٍ")))))</f>
        <v/>
      </c>
      <c r="O255" s="16">
        <f>IF(N255="متأخر التسليم",'الإعدادات'!$B$4-F255,"")</f>
        <v/>
      </c>
      <c r="P255" s="16">
        <f>IF(ISNUMBER(O255),COUNTIFS($O$6:$O$1005,"&gt;"&amp;O255)+COUNTIFS($O$6:O255,O255),"")</f>
        <v/>
      </c>
      <c r="Q255" s="6">
        <f>IF(B255&amp;""="","",IFERROR(INDEX('السيارات'!$C$6:$C$205,MATCH(B255&amp;"",'السيارات'!$A$6:$A$205,0))&amp;"","كود غير موجود"))</f>
        <v/>
      </c>
    </row>
    <row r="256">
      <c r="A256" s="5" t="n"/>
      <c r="B256" s="5" t="n"/>
      <c r="C256" s="5" t="n"/>
      <c r="D256" s="18" t="n"/>
      <c r="E256" s="13" t="n"/>
      <c r="F256" s="13" t="n"/>
      <c r="G256" s="13" t="n"/>
      <c r="H256" s="19" t="n"/>
      <c r="I256" s="19" t="n"/>
      <c r="J256" s="19" t="n"/>
      <c r="K256" s="16">
        <f>IF(OR(B256&amp;""="",NOT(ISNUMBER(E256)),NOT(ISNUMBER(IF(ISNUMBER(G256),G256,F256)))),"",MAX(1,IF(ISNUMBER(G256),G256,F256)-E256))</f>
        <v/>
      </c>
      <c r="L256" s="17">
        <f>IF(K256="","",ROUND(K256*N(H256),2))</f>
        <v/>
      </c>
      <c r="M256" s="17">
        <f>IF(L256="","",ROUND(L256-N(J256),2))</f>
        <v/>
      </c>
      <c r="N256" s="6">
        <f>IF(B256&amp;""="","",IF(NOT(ISNUMBER(E256)),"بيانات ناقصة",IF(ISNUMBER(G256),"سُلّمت",IF(E256&gt;'الإعدادات'!$B$4,"قادم",IF(AND(ISNUMBER(F256),F256&lt;'الإعدادات'!$B$4),"متأخر التسليم","جارٍ")))))</f>
        <v/>
      </c>
      <c r="O256" s="16">
        <f>IF(N256="متأخر التسليم",'الإعدادات'!$B$4-F256,"")</f>
        <v/>
      </c>
      <c r="P256" s="16">
        <f>IF(ISNUMBER(O256),COUNTIFS($O$6:$O$1005,"&gt;"&amp;O256)+COUNTIFS($O$6:O256,O256),"")</f>
        <v/>
      </c>
      <c r="Q256" s="6">
        <f>IF(B256&amp;""="","",IFERROR(INDEX('السيارات'!$C$6:$C$205,MATCH(B256&amp;"",'السيارات'!$A$6:$A$205,0))&amp;"","كود غير موجود"))</f>
        <v/>
      </c>
    </row>
    <row r="257">
      <c r="A257" s="5" t="n"/>
      <c r="B257" s="5" t="n"/>
      <c r="C257" s="5" t="n"/>
      <c r="D257" s="18" t="n"/>
      <c r="E257" s="13" t="n"/>
      <c r="F257" s="13" t="n"/>
      <c r="G257" s="13" t="n"/>
      <c r="H257" s="19" t="n"/>
      <c r="I257" s="19" t="n"/>
      <c r="J257" s="19" t="n"/>
      <c r="K257" s="16">
        <f>IF(OR(B257&amp;""="",NOT(ISNUMBER(E257)),NOT(ISNUMBER(IF(ISNUMBER(G257),G257,F257)))),"",MAX(1,IF(ISNUMBER(G257),G257,F257)-E257))</f>
        <v/>
      </c>
      <c r="L257" s="17">
        <f>IF(K257="","",ROUND(K257*N(H257),2))</f>
        <v/>
      </c>
      <c r="M257" s="17">
        <f>IF(L257="","",ROUND(L257-N(J257),2))</f>
        <v/>
      </c>
      <c r="N257" s="6">
        <f>IF(B257&amp;""="","",IF(NOT(ISNUMBER(E257)),"بيانات ناقصة",IF(ISNUMBER(G257),"سُلّمت",IF(E257&gt;'الإعدادات'!$B$4,"قادم",IF(AND(ISNUMBER(F257),F257&lt;'الإعدادات'!$B$4),"متأخر التسليم","جارٍ")))))</f>
        <v/>
      </c>
      <c r="O257" s="16">
        <f>IF(N257="متأخر التسليم",'الإعدادات'!$B$4-F257,"")</f>
        <v/>
      </c>
      <c r="P257" s="16">
        <f>IF(ISNUMBER(O257),COUNTIFS($O$6:$O$1005,"&gt;"&amp;O257)+COUNTIFS($O$6:O257,O257),"")</f>
        <v/>
      </c>
      <c r="Q257" s="6">
        <f>IF(B257&amp;""="","",IFERROR(INDEX('السيارات'!$C$6:$C$205,MATCH(B257&amp;"",'السيارات'!$A$6:$A$205,0))&amp;"","كود غير موجود"))</f>
        <v/>
      </c>
    </row>
    <row r="258">
      <c r="A258" s="5" t="n"/>
      <c r="B258" s="5" t="n"/>
      <c r="C258" s="5" t="n"/>
      <c r="D258" s="18" t="n"/>
      <c r="E258" s="13" t="n"/>
      <c r="F258" s="13" t="n"/>
      <c r="G258" s="13" t="n"/>
      <c r="H258" s="19" t="n"/>
      <c r="I258" s="19" t="n"/>
      <c r="J258" s="19" t="n"/>
      <c r="K258" s="16">
        <f>IF(OR(B258&amp;""="",NOT(ISNUMBER(E258)),NOT(ISNUMBER(IF(ISNUMBER(G258),G258,F258)))),"",MAX(1,IF(ISNUMBER(G258),G258,F258)-E258))</f>
        <v/>
      </c>
      <c r="L258" s="17">
        <f>IF(K258="","",ROUND(K258*N(H258),2))</f>
        <v/>
      </c>
      <c r="M258" s="17">
        <f>IF(L258="","",ROUND(L258-N(J258),2))</f>
        <v/>
      </c>
      <c r="N258" s="6">
        <f>IF(B258&amp;""="","",IF(NOT(ISNUMBER(E258)),"بيانات ناقصة",IF(ISNUMBER(G258),"سُلّمت",IF(E258&gt;'الإعدادات'!$B$4,"قادم",IF(AND(ISNUMBER(F258),F258&lt;'الإعدادات'!$B$4),"متأخر التسليم","جارٍ")))))</f>
        <v/>
      </c>
      <c r="O258" s="16">
        <f>IF(N258="متأخر التسليم",'الإعدادات'!$B$4-F258,"")</f>
        <v/>
      </c>
      <c r="P258" s="16">
        <f>IF(ISNUMBER(O258),COUNTIFS($O$6:$O$1005,"&gt;"&amp;O258)+COUNTIFS($O$6:O258,O258),"")</f>
        <v/>
      </c>
      <c r="Q258" s="6">
        <f>IF(B258&amp;""="","",IFERROR(INDEX('السيارات'!$C$6:$C$205,MATCH(B258&amp;"",'السيارات'!$A$6:$A$205,0))&amp;"","كود غير موجود"))</f>
        <v/>
      </c>
    </row>
    <row r="259">
      <c r="A259" s="5" t="n"/>
      <c r="B259" s="5" t="n"/>
      <c r="C259" s="5" t="n"/>
      <c r="D259" s="18" t="n"/>
      <c r="E259" s="13" t="n"/>
      <c r="F259" s="13" t="n"/>
      <c r="G259" s="13" t="n"/>
      <c r="H259" s="19" t="n"/>
      <c r="I259" s="19" t="n"/>
      <c r="J259" s="19" t="n"/>
      <c r="K259" s="16">
        <f>IF(OR(B259&amp;""="",NOT(ISNUMBER(E259)),NOT(ISNUMBER(IF(ISNUMBER(G259),G259,F259)))),"",MAX(1,IF(ISNUMBER(G259),G259,F259)-E259))</f>
        <v/>
      </c>
      <c r="L259" s="17">
        <f>IF(K259="","",ROUND(K259*N(H259),2))</f>
        <v/>
      </c>
      <c r="M259" s="17">
        <f>IF(L259="","",ROUND(L259-N(J259),2))</f>
        <v/>
      </c>
      <c r="N259" s="6">
        <f>IF(B259&amp;""="","",IF(NOT(ISNUMBER(E259)),"بيانات ناقصة",IF(ISNUMBER(G259),"سُلّمت",IF(E259&gt;'الإعدادات'!$B$4,"قادم",IF(AND(ISNUMBER(F259),F259&lt;'الإعدادات'!$B$4),"متأخر التسليم","جارٍ")))))</f>
        <v/>
      </c>
      <c r="O259" s="16">
        <f>IF(N259="متأخر التسليم",'الإعدادات'!$B$4-F259,"")</f>
        <v/>
      </c>
      <c r="P259" s="16">
        <f>IF(ISNUMBER(O259),COUNTIFS($O$6:$O$1005,"&gt;"&amp;O259)+COUNTIFS($O$6:O259,O259),"")</f>
        <v/>
      </c>
      <c r="Q259" s="6">
        <f>IF(B259&amp;""="","",IFERROR(INDEX('السيارات'!$C$6:$C$205,MATCH(B259&amp;"",'السيارات'!$A$6:$A$205,0))&amp;"","كود غير موجود"))</f>
        <v/>
      </c>
    </row>
    <row r="260">
      <c r="A260" s="5" t="n"/>
      <c r="B260" s="5" t="n"/>
      <c r="C260" s="5" t="n"/>
      <c r="D260" s="18" t="n"/>
      <c r="E260" s="13" t="n"/>
      <c r="F260" s="13" t="n"/>
      <c r="G260" s="13" t="n"/>
      <c r="H260" s="19" t="n"/>
      <c r="I260" s="19" t="n"/>
      <c r="J260" s="19" t="n"/>
      <c r="K260" s="16">
        <f>IF(OR(B260&amp;""="",NOT(ISNUMBER(E260)),NOT(ISNUMBER(IF(ISNUMBER(G260),G260,F260)))),"",MAX(1,IF(ISNUMBER(G260),G260,F260)-E260))</f>
        <v/>
      </c>
      <c r="L260" s="17">
        <f>IF(K260="","",ROUND(K260*N(H260),2))</f>
        <v/>
      </c>
      <c r="M260" s="17">
        <f>IF(L260="","",ROUND(L260-N(J260),2))</f>
        <v/>
      </c>
      <c r="N260" s="6">
        <f>IF(B260&amp;""="","",IF(NOT(ISNUMBER(E260)),"بيانات ناقصة",IF(ISNUMBER(G260),"سُلّمت",IF(E260&gt;'الإعدادات'!$B$4,"قادم",IF(AND(ISNUMBER(F260),F260&lt;'الإعدادات'!$B$4),"متأخر التسليم","جارٍ")))))</f>
        <v/>
      </c>
      <c r="O260" s="16">
        <f>IF(N260="متأخر التسليم",'الإعدادات'!$B$4-F260,"")</f>
        <v/>
      </c>
      <c r="P260" s="16">
        <f>IF(ISNUMBER(O260),COUNTIFS($O$6:$O$1005,"&gt;"&amp;O260)+COUNTIFS($O$6:O260,O260),"")</f>
        <v/>
      </c>
      <c r="Q260" s="6">
        <f>IF(B260&amp;""="","",IFERROR(INDEX('السيارات'!$C$6:$C$205,MATCH(B260&amp;"",'السيارات'!$A$6:$A$205,0))&amp;"","كود غير موجود"))</f>
        <v/>
      </c>
    </row>
    <row r="261">
      <c r="A261" s="5" t="n"/>
      <c r="B261" s="5" t="n"/>
      <c r="C261" s="5" t="n"/>
      <c r="D261" s="18" t="n"/>
      <c r="E261" s="13" t="n"/>
      <c r="F261" s="13" t="n"/>
      <c r="G261" s="13" t="n"/>
      <c r="H261" s="19" t="n"/>
      <c r="I261" s="19" t="n"/>
      <c r="J261" s="19" t="n"/>
      <c r="K261" s="16">
        <f>IF(OR(B261&amp;""="",NOT(ISNUMBER(E261)),NOT(ISNUMBER(IF(ISNUMBER(G261),G261,F261)))),"",MAX(1,IF(ISNUMBER(G261),G261,F261)-E261))</f>
        <v/>
      </c>
      <c r="L261" s="17">
        <f>IF(K261="","",ROUND(K261*N(H261),2))</f>
        <v/>
      </c>
      <c r="M261" s="17">
        <f>IF(L261="","",ROUND(L261-N(J261),2))</f>
        <v/>
      </c>
      <c r="N261" s="6">
        <f>IF(B261&amp;""="","",IF(NOT(ISNUMBER(E261)),"بيانات ناقصة",IF(ISNUMBER(G261),"سُلّمت",IF(E261&gt;'الإعدادات'!$B$4,"قادم",IF(AND(ISNUMBER(F261),F261&lt;'الإعدادات'!$B$4),"متأخر التسليم","جارٍ")))))</f>
        <v/>
      </c>
      <c r="O261" s="16">
        <f>IF(N261="متأخر التسليم",'الإعدادات'!$B$4-F261,"")</f>
        <v/>
      </c>
      <c r="P261" s="16">
        <f>IF(ISNUMBER(O261),COUNTIFS($O$6:$O$1005,"&gt;"&amp;O261)+COUNTIFS($O$6:O261,O261),"")</f>
        <v/>
      </c>
      <c r="Q261" s="6">
        <f>IF(B261&amp;""="","",IFERROR(INDEX('السيارات'!$C$6:$C$205,MATCH(B261&amp;"",'السيارات'!$A$6:$A$205,0))&amp;"","كود غير موجود"))</f>
        <v/>
      </c>
    </row>
    <row r="262">
      <c r="A262" s="5" t="n"/>
      <c r="B262" s="5" t="n"/>
      <c r="C262" s="5" t="n"/>
      <c r="D262" s="18" t="n"/>
      <c r="E262" s="13" t="n"/>
      <c r="F262" s="13" t="n"/>
      <c r="G262" s="13" t="n"/>
      <c r="H262" s="19" t="n"/>
      <c r="I262" s="19" t="n"/>
      <c r="J262" s="19" t="n"/>
      <c r="K262" s="16">
        <f>IF(OR(B262&amp;""="",NOT(ISNUMBER(E262)),NOT(ISNUMBER(IF(ISNUMBER(G262),G262,F262)))),"",MAX(1,IF(ISNUMBER(G262),G262,F262)-E262))</f>
        <v/>
      </c>
      <c r="L262" s="17">
        <f>IF(K262="","",ROUND(K262*N(H262),2))</f>
        <v/>
      </c>
      <c r="M262" s="17">
        <f>IF(L262="","",ROUND(L262-N(J262),2))</f>
        <v/>
      </c>
      <c r="N262" s="6">
        <f>IF(B262&amp;""="","",IF(NOT(ISNUMBER(E262)),"بيانات ناقصة",IF(ISNUMBER(G262),"سُلّمت",IF(E262&gt;'الإعدادات'!$B$4,"قادم",IF(AND(ISNUMBER(F262),F262&lt;'الإعدادات'!$B$4),"متأخر التسليم","جارٍ")))))</f>
        <v/>
      </c>
      <c r="O262" s="16">
        <f>IF(N262="متأخر التسليم",'الإعدادات'!$B$4-F262,"")</f>
        <v/>
      </c>
      <c r="P262" s="16">
        <f>IF(ISNUMBER(O262),COUNTIFS($O$6:$O$1005,"&gt;"&amp;O262)+COUNTIFS($O$6:O262,O262),"")</f>
        <v/>
      </c>
      <c r="Q262" s="6">
        <f>IF(B262&amp;""="","",IFERROR(INDEX('السيارات'!$C$6:$C$205,MATCH(B262&amp;"",'السيارات'!$A$6:$A$205,0))&amp;"","كود غير موجود"))</f>
        <v/>
      </c>
    </row>
    <row r="263">
      <c r="A263" s="5" t="n"/>
      <c r="B263" s="5" t="n"/>
      <c r="C263" s="5" t="n"/>
      <c r="D263" s="18" t="n"/>
      <c r="E263" s="13" t="n"/>
      <c r="F263" s="13" t="n"/>
      <c r="G263" s="13" t="n"/>
      <c r="H263" s="19" t="n"/>
      <c r="I263" s="19" t="n"/>
      <c r="J263" s="19" t="n"/>
      <c r="K263" s="16">
        <f>IF(OR(B263&amp;""="",NOT(ISNUMBER(E263)),NOT(ISNUMBER(IF(ISNUMBER(G263),G263,F263)))),"",MAX(1,IF(ISNUMBER(G263),G263,F263)-E263))</f>
        <v/>
      </c>
      <c r="L263" s="17">
        <f>IF(K263="","",ROUND(K263*N(H263),2))</f>
        <v/>
      </c>
      <c r="M263" s="17">
        <f>IF(L263="","",ROUND(L263-N(J263),2))</f>
        <v/>
      </c>
      <c r="N263" s="6">
        <f>IF(B263&amp;""="","",IF(NOT(ISNUMBER(E263)),"بيانات ناقصة",IF(ISNUMBER(G263),"سُلّمت",IF(E263&gt;'الإعدادات'!$B$4,"قادم",IF(AND(ISNUMBER(F263),F263&lt;'الإعدادات'!$B$4),"متأخر التسليم","جارٍ")))))</f>
        <v/>
      </c>
      <c r="O263" s="16">
        <f>IF(N263="متأخر التسليم",'الإعدادات'!$B$4-F263,"")</f>
        <v/>
      </c>
      <c r="P263" s="16">
        <f>IF(ISNUMBER(O263),COUNTIFS($O$6:$O$1005,"&gt;"&amp;O263)+COUNTIFS($O$6:O263,O263),"")</f>
        <v/>
      </c>
      <c r="Q263" s="6">
        <f>IF(B263&amp;""="","",IFERROR(INDEX('السيارات'!$C$6:$C$205,MATCH(B263&amp;"",'السيارات'!$A$6:$A$205,0))&amp;"","كود غير موجود"))</f>
        <v/>
      </c>
    </row>
    <row r="264">
      <c r="A264" s="5" t="n"/>
      <c r="B264" s="5" t="n"/>
      <c r="C264" s="5" t="n"/>
      <c r="D264" s="18" t="n"/>
      <c r="E264" s="13" t="n"/>
      <c r="F264" s="13" t="n"/>
      <c r="G264" s="13" t="n"/>
      <c r="H264" s="19" t="n"/>
      <c r="I264" s="19" t="n"/>
      <c r="J264" s="19" t="n"/>
      <c r="K264" s="16">
        <f>IF(OR(B264&amp;""="",NOT(ISNUMBER(E264)),NOT(ISNUMBER(IF(ISNUMBER(G264),G264,F264)))),"",MAX(1,IF(ISNUMBER(G264),G264,F264)-E264))</f>
        <v/>
      </c>
      <c r="L264" s="17">
        <f>IF(K264="","",ROUND(K264*N(H264),2))</f>
        <v/>
      </c>
      <c r="M264" s="17">
        <f>IF(L264="","",ROUND(L264-N(J264),2))</f>
        <v/>
      </c>
      <c r="N264" s="6">
        <f>IF(B264&amp;""="","",IF(NOT(ISNUMBER(E264)),"بيانات ناقصة",IF(ISNUMBER(G264),"سُلّمت",IF(E264&gt;'الإعدادات'!$B$4,"قادم",IF(AND(ISNUMBER(F264),F264&lt;'الإعدادات'!$B$4),"متأخر التسليم","جارٍ")))))</f>
        <v/>
      </c>
      <c r="O264" s="16">
        <f>IF(N264="متأخر التسليم",'الإعدادات'!$B$4-F264,"")</f>
        <v/>
      </c>
      <c r="P264" s="16">
        <f>IF(ISNUMBER(O264),COUNTIFS($O$6:$O$1005,"&gt;"&amp;O264)+COUNTIFS($O$6:O264,O264),"")</f>
        <v/>
      </c>
      <c r="Q264" s="6">
        <f>IF(B264&amp;""="","",IFERROR(INDEX('السيارات'!$C$6:$C$205,MATCH(B264&amp;"",'السيارات'!$A$6:$A$205,0))&amp;"","كود غير موجود"))</f>
        <v/>
      </c>
    </row>
    <row r="265">
      <c r="A265" s="5" t="n"/>
      <c r="B265" s="5" t="n"/>
      <c r="C265" s="5" t="n"/>
      <c r="D265" s="18" t="n"/>
      <c r="E265" s="13" t="n"/>
      <c r="F265" s="13" t="n"/>
      <c r="G265" s="13" t="n"/>
      <c r="H265" s="19" t="n"/>
      <c r="I265" s="19" t="n"/>
      <c r="J265" s="19" t="n"/>
      <c r="K265" s="16">
        <f>IF(OR(B265&amp;""="",NOT(ISNUMBER(E265)),NOT(ISNUMBER(IF(ISNUMBER(G265),G265,F265)))),"",MAX(1,IF(ISNUMBER(G265),G265,F265)-E265))</f>
        <v/>
      </c>
      <c r="L265" s="17">
        <f>IF(K265="","",ROUND(K265*N(H265),2))</f>
        <v/>
      </c>
      <c r="M265" s="17">
        <f>IF(L265="","",ROUND(L265-N(J265),2))</f>
        <v/>
      </c>
      <c r="N265" s="6">
        <f>IF(B265&amp;""="","",IF(NOT(ISNUMBER(E265)),"بيانات ناقصة",IF(ISNUMBER(G265),"سُلّمت",IF(E265&gt;'الإعدادات'!$B$4,"قادم",IF(AND(ISNUMBER(F265),F265&lt;'الإعدادات'!$B$4),"متأخر التسليم","جارٍ")))))</f>
        <v/>
      </c>
      <c r="O265" s="16">
        <f>IF(N265="متأخر التسليم",'الإعدادات'!$B$4-F265,"")</f>
        <v/>
      </c>
      <c r="P265" s="16">
        <f>IF(ISNUMBER(O265),COUNTIFS($O$6:$O$1005,"&gt;"&amp;O265)+COUNTIFS($O$6:O265,O265),"")</f>
        <v/>
      </c>
      <c r="Q265" s="6">
        <f>IF(B265&amp;""="","",IFERROR(INDEX('السيارات'!$C$6:$C$205,MATCH(B265&amp;"",'السيارات'!$A$6:$A$205,0))&amp;"","كود غير موجود"))</f>
        <v/>
      </c>
    </row>
    <row r="266">
      <c r="A266" s="5" t="n"/>
      <c r="B266" s="5" t="n"/>
      <c r="C266" s="5" t="n"/>
      <c r="D266" s="18" t="n"/>
      <c r="E266" s="13" t="n"/>
      <c r="F266" s="13" t="n"/>
      <c r="G266" s="13" t="n"/>
      <c r="H266" s="19" t="n"/>
      <c r="I266" s="19" t="n"/>
      <c r="J266" s="19" t="n"/>
      <c r="K266" s="16">
        <f>IF(OR(B266&amp;""="",NOT(ISNUMBER(E266)),NOT(ISNUMBER(IF(ISNUMBER(G266),G266,F266)))),"",MAX(1,IF(ISNUMBER(G266),G266,F266)-E266))</f>
        <v/>
      </c>
      <c r="L266" s="17">
        <f>IF(K266="","",ROUND(K266*N(H266),2))</f>
        <v/>
      </c>
      <c r="M266" s="17">
        <f>IF(L266="","",ROUND(L266-N(J266),2))</f>
        <v/>
      </c>
      <c r="N266" s="6">
        <f>IF(B266&amp;""="","",IF(NOT(ISNUMBER(E266)),"بيانات ناقصة",IF(ISNUMBER(G266),"سُلّمت",IF(E266&gt;'الإعدادات'!$B$4,"قادم",IF(AND(ISNUMBER(F266),F266&lt;'الإعدادات'!$B$4),"متأخر التسليم","جارٍ")))))</f>
        <v/>
      </c>
      <c r="O266" s="16">
        <f>IF(N266="متأخر التسليم",'الإعدادات'!$B$4-F266,"")</f>
        <v/>
      </c>
      <c r="P266" s="16">
        <f>IF(ISNUMBER(O266),COUNTIFS($O$6:$O$1005,"&gt;"&amp;O266)+COUNTIFS($O$6:O266,O266),"")</f>
        <v/>
      </c>
      <c r="Q266" s="6">
        <f>IF(B266&amp;""="","",IFERROR(INDEX('السيارات'!$C$6:$C$205,MATCH(B266&amp;"",'السيارات'!$A$6:$A$205,0))&amp;"","كود غير موجود"))</f>
        <v/>
      </c>
    </row>
    <row r="267">
      <c r="A267" s="5" t="n"/>
      <c r="B267" s="5" t="n"/>
      <c r="C267" s="5" t="n"/>
      <c r="D267" s="18" t="n"/>
      <c r="E267" s="13" t="n"/>
      <c r="F267" s="13" t="n"/>
      <c r="G267" s="13" t="n"/>
      <c r="H267" s="19" t="n"/>
      <c r="I267" s="19" t="n"/>
      <c r="J267" s="19" t="n"/>
      <c r="K267" s="16">
        <f>IF(OR(B267&amp;""="",NOT(ISNUMBER(E267)),NOT(ISNUMBER(IF(ISNUMBER(G267),G267,F267)))),"",MAX(1,IF(ISNUMBER(G267),G267,F267)-E267))</f>
        <v/>
      </c>
      <c r="L267" s="17">
        <f>IF(K267="","",ROUND(K267*N(H267),2))</f>
        <v/>
      </c>
      <c r="M267" s="17">
        <f>IF(L267="","",ROUND(L267-N(J267),2))</f>
        <v/>
      </c>
      <c r="N267" s="6">
        <f>IF(B267&amp;""="","",IF(NOT(ISNUMBER(E267)),"بيانات ناقصة",IF(ISNUMBER(G267),"سُلّمت",IF(E267&gt;'الإعدادات'!$B$4,"قادم",IF(AND(ISNUMBER(F267),F267&lt;'الإعدادات'!$B$4),"متأخر التسليم","جارٍ")))))</f>
        <v/>
      </c>
      <c r="O267" s="16">
        <f>IF(N267="متأخر التسليم",'الإعدادات'!$B$4-F267,"")</f>
        <v/>
      </c>
      <c r="P267" s="16">
        <f>IF(ISNUMBER(O267),COUNTIFS($O$6:$O$1005,"&gt;"&amp;O267)+COUNTIFS($O$6:O267,O267),"")</f>
        <v/>
      </c>
      <c r="Q267" s="6">
        <f>IF(B267&amp;""="","",IFERROR(INDEX('السيارات'!$C$6:$C$205,MATCH(B267&amp;"",'السيارات'!$A$6:$A$205,0))&amp;"","كود غير موجود"))</f>
        <v/>
      </c>
    </row>
    <row r="268">
      <c r="A268" s="5" t="n"/>
      <c r="B268" s="5" t="n"/>
      <c r="C268" s="5" t="n"/>
      <c r="D268" s="18" t="n"/>
      <c r="E268" s="13" t="n"/>
      <c r="F268" s="13" t="n"/>
      <c r="G268" s="13" t="n"/>
      <c r="H268" s="19" t="n"/>
      <c r="I268" s="19" t="n"/>
      <c r="J268" s="19" t="n"/>
      <c r="K268" s="16">
        <f>IF(OR(B268&amp;""="",NOT(ISNUMBER(E268)),NOT(ISNUMBER(IF(ISNUMBER(G268),G268,F268)))),"",MAX(1,IF(ISNUMBER(G268),G268,F268)-E268))</f>
        <v/>
      </c>
      <c r="L268" s="17">
        <f>IF(K268="","",ROUND(K268*N(H268),2))</f>
        <v/>
      </c>
      <c r="M268" s="17">
        <f>IF(L268="","",ROUND(L268-N(J268),2))</f>
        <v/>
      </c>
      <c r="N268" s="6">
        <f>IF(B268&amp;""="","",IF(NOT(ISNUMBER(E268)),"بيانات ناقصة",IF(ISNUMBER(G268),"سُلّمت",IF(E268&gt;'الإعدادات'!$B$4,"قادم",IF(AND(ISNUMBER(F268),F268&lt;'الإعدادات'!$B$4),"متأخر التسليم","جارٍ")))))</f>
        <v/>
      </c>
      <c r="O268" s="16">
        <f>IF(N268="متأخر التسليم",'الإعدادات'!$B$4-F268,"")</f>
        <v/>
      </c>
      <c r="P268" s="16">
        <f>IF(ISNUMBER(O268),COUNTIFS($O$6:$O$1005,"&gt;"&amp;O268)+COUNTIFS($O$6:O268,O268),"")</f>
        <v/>
      </c>
      <c r="Q268" s="6">
        <f>IF(B268&amp;""="","",IFERROR(INDEX('السيارات'!$C$6:$C$205,MATCH(B268&amp;"",'السيارات'!$A$6:$A$205,0))&amp;"","كود غير موجود"))</f>
        <v/>
      </c>
    </row>
    <row r="269">
      <c r="A269" s="5" t="n"/>
      <c r="B269" s="5" t="n"/>
      <c r="C269" s="5" t="n"/>
      <c r="D269" s="18" t="n"/>
      <c r="E269" s="13" t="n"/>
      <c r="F269" s="13" t="n"/>
      <c r="G269" s="13" t="n"/>
      <c r="H269" s="19" t="n"/>
      <c r="I269" s="19" t="n"/>
      <c r="J269" s="19" t="n"/>
      <c r="K269" s="16">
        <f>IF(OR(B269&amp;""="",NOT(ISNUMBER(E269)),NOT(ISNUMBER(IF(ISNUMBER(G269),G269,F269)))),"",MAX(1,IF(ISNUMBER(G269),G269,F269)-E269))</f>
        <v/>
      </c>
      <c r="L269" s="17">
        <f>IF(K269="","",ROUND(K269*N(H269),2))</f>
        <v/>
      </c>
      <c r="M269" s="17">
        <f>IF(L269="","",ROUND(L269-N(J269),2))</f>
        <v/>
      </c>
      <c r="N269" s="6">
        <f>IF(B269&amp;""="","",IF(NOT(ISNUMBER(E269)),"بيانات ناقصة",IF(ISNUMBER(G269),"سُلّمت",IF(E269&gt;'الإعدادات'!$B$4,"قادم",IF(AND(ISNUMBER(F269),F269&lt;'الإعدادات'!$B$4),"متأخر التسليم","جارٍ")))))</f>
        <v/>
      </c>
      <c r="O269" s="16">
        <f>IF(N269="متأخر التسليم",'الإعدادات'!$B$4-F269,"")</f>
        <v/>
      </c>
      <c r="P269" s="16">
        <f>IF(ISNUMBER(O269),COUNTIFS($O$6:$O$1005,"&gt;"&amp;O269)+COUNTIFS($O$6:O269,O269),"")</f>
        <v/>
      </c>
      <c r="Q269" s="6">
        <f>IF(B269&amp;""="","",IFERROR(INDEX('السيارات'!$C$6:$C$205,MATCH(B269&amp;"",'السيارات'!$A$6:$A$205,0))&amp;"","كود غير موجود"))</f>
        <v/>
      </c>
    </row>
    <row r="270">
      <c r="A270" s="5" t="n"/>
      <c r="B270" s="5" t="n"/>
      <c r="C270" s="5" t="n"/>
      <c r="D270" s="18" t="n"/>
      <c r="E270" s="13" t="n"/>
      <c r="F270" s="13" t="n"/>
      <c r="G270" s="13" t="n"/>
      <c r="H270" s="19" t="n"/>
      <c r="I270" s="19" t="n"/>
      <c r="J270" s="19" t="n"/>
      <c r="K270" s="16">
        <f>IF(OR(B270&amp;""="",NOT(ISNUMBER(E270)),NOT(ISNUMBER(IF(ISNUMBER(G270),G270,F270)))),"",MAX(1,IF(ISNUMBER(G270),G270,F270)-E270))</f>
        <v/>
      </c>
      <c r="L270" s="17">
        <f>IF(K270="","",ROUND(K270*N(H270),2))</f>
        <v/>
      </c>
      <c r="M270" s="17">
        <f>IF(L270="","",ROUND(L270-N(J270),2))</f>
        <v/>
      </c>
      <c r="N270" s="6">
        <f>IF(B270&amp;""="","",IF(NOT(ISNUMBER(E270)),"بيانات ناقصة",IF(ISNUMBER(G270),"سُلّمت",IF(E270&gt;'الإعدادات'!$B$4,"قادم",IF(AND(ISNUMBER(F270),F270&lt;'الإعدادات'!$B$4),"متأخر التسليم","جارٍ")))))</f>
        <v/>
      </c>
      <c r="O270" s="16">
        <f>IF(N270="متأخر التسليم",'الإعدادات'!$B$4-F270,"")</f>
        <v/>
      </c>
      <c r="P270" s="16">
        <f>IF(ISNUMBER(O270),COUNTIFS($O$6:$O$1005,"&gt;"&amp;O270)+COUNTIFS($O$6:O270,O270),"")</f>
        <v/>
      </c>
      <c r="Q270" s="6">
        <f>IF(B270&amp;""="","",IFERROR(INDEX('السيارات'!$C$6:$C$205,MATCH(B270&amp;"",'السيارات'!$A$6:$A$205,0))&amp;"","كود غير موجود"))</f>
        <v/>
      </c>
    </row>
    <row r="271">
      <c r="A271" s="5" t="n"/>
      <c r="B271" s="5" t="n"/>
      <c r="C271" s="5" t="n"/>
      <c r="D271" s="18" t="n"/>
      <c r="E271" s="13" t="n"/>
      <c r="F271" s="13" t="n"/>
      <c r="G271" s="13" t="n"/>
      <c r="H271" s="19" t="n"/>
      <c r="I271" s="19" t="n"/>
      <c r="J271" s="19" t="n"/>
      <c r="K271" s="16">
        <f>IF(OR(B271&amp;""="",NOT(ISNUMBER(E271)),NOT(ISNUMBER(IF(ISNUMBER(G271),G271,F271)))),"",MAX(1,IF(ISNUMBER(G271),G271,F271)-E271))</f>
        <v/>
      </c>
      <c r="L271" s="17">
        <f>IF(K271="","",ROUND(K271*N(H271),2))</f>
        <v/>
      </c>
      <c r="M271" s="17">
        <f>IF(L271="","",ROUND(L271-N(J271),2))</f>
        <v/>
      </c>
      <c r="N271" s="6">
        <f>IF(B271&amp;""="","",IF(NOT(ISNUMBER(E271)),"بيانات ناقصة",IF(ISNUMBER(G271),"سُلّمت",IF(E271&gt;'الإعدادات'!$B$4,"قادم",IF(AND(ISNUMBER(F271),F271&lt;'الإعدادات'!$B$4),"متأخر التسليم","جارٍ")))))</f>
        <v/>
      </c>
      <c r="O271" s="16">
        <f>IF(N271="متأخر التسليم",'الإعدادات'!$B$4-F271,"")</f>
        <v/>
      </c>
      <c r="P271" s="16">
        <f>IF(ISNUMBER(O271),COUNTIFS($O$6:$O$1005,"&gt;"&amp;O271)+COUNTIFS($O$6:O271,O271),"")</f>
        <v/>
      </c>
      <c r="Q271" s="6">
        <f>IF(B271&amp;""="","",IFERROR(INDEX('السيارات'!$C$6:$C$205,MATCH(B271&amp;"",'السيارات'!$A$6:$A$205,0))&amp;"","كود غير موجود"))</f>
        <v/>
      </c>
    </row>
    <row r="272">
      <c r="A272" s="5" t="n"/>
      <c r="B272" s="5" t="n"/>
      <c r="C272" s="5" t="n"/>
      <c r="D272" s="18" t="n"/>
      <c r="E272" s="13" t="n"/>
      <c r="F272" s="13" t="n"/>
      <c r="G272" s="13" t="n"/>
      <c r="H272" s="19" t="n"/>
      <c r="I272" s="19" t="n"/>
      <c r="J272" s="19" t="n"/>
      <c r="K272" s="16">
        <f>IF(OR(B272&amp;""="",NOT(ISNUMBER(E272)),NOT(ISNUMBER(IF(ISNUMBER(G272),G272,F272)))),"",MAX(1,IF(ISNUMBER(G272),G272,F272)-E272))</f>
        <v/>
      </c>
      <c r="L272" s="17">
        <f>IF(K272="","",ROUND(K272*N(H272),2))</f>
        <v/>
      </c>
      <c r="M272" s="17">
        <f>IF(L272="","",ROUND(L272-N(J272),2))</f>
        <v/>
      </c>
      <c r="N272" s="6">
        <f>IF(B272&amp;""="","",IF(NOT(ISNUMBER(E272)),"بيانات ناقصة",IF(ISNUMBER(G272),"سُلّمت",IF(E272&gt;'الإعدادات'!$B$4,"قادم",IF(AND(ISNUMBER(F272),F272&lt;'الإعدادات'!$B$4),"متأخر التسليم","جارٍ")))))</f>
        <v/>
      </c>
      <c r="O272" s="16">
        <f>IF(N272="متأخر التسليم",'الإعدادات'!$B$4-F272,"")</f>
        <v/>
      </c>
      <c r="P272" s="16">
        <f>IF(ISNUMBER(O272),COUNTIFS($O$6:$O$1005,"&gt;"&amp;O272)+COUNTIFS($O$6:O272,O272),"")</f>
        <v/>
      </c>
      <c r="Q272" s="6">
        <f>IF(B272&amp;""="","",IFERROR(INDEX('السيارات'!$C$6:$C$205,MATCH(B272&amp;"",'السيارات'!$A$6:$A$205,0))&amp;"","كود غير موجود"))</f>
        <v/>
      </c>
    </row>
    <row r="273">
      <c r="A273" s="5" t="n"/>
      <c r="B273" s="5" t="n"/>
      <c r="C273" s="5" t="n"/>
      <c r="D273" s="18" t="n"/>
      <c r="E273" s="13" t="n"/>
      <c r="F273" s="13" t="n"/>
      <c r="G273" s="13" t="n"/>
      <c r="H273" s="19" t="n"/>
      <c r="I273" s="19" t="n"/>
      <c r="J273" s="19" t="n"/>
      <c r="K273" s="16">
        <f>IF(OR(B273&amp;""="",NOT(ISNUMBER(E273)),NOT(ISNUMBER(IF(ISNUMBER(G273),G273,F273)))),"",MAX(1,IF(ISNUMBER(G273),G273,F273)-E273))</f>
        <v/>
      </c>
      <c r="L273" s="17">
        <f>IF(K273="","",ROUND(K273*N(H273),2))</f>
        <v/>
      </c>
      <c r="M273" s="17">
        <f>IF(L273="","",ROUND(L273-N(J273),2))</f>
        <v/>
      </c>
      <c r="N273" s="6">
        <f>IF(B273&amp;""="","",IF(NOT(ISNUMBER(E273)),"بيانات ناقصة",IF(ISNUMBER(G273),"سُلّمت",IF(E273&gt;'الإعدادات'!$B$4,"قادم",IF(AND(ISNUMBER(F273),F273&lt;'الإعدادات'!$B$4),"متأخر التسليم","جارٍ")))))</f>
        <v/>
      </c>
      <c r="O273" s="16">
        <f>IF(N273="متأخر التسليم",'الإعدادات'!$B$4-F273,"")</f>
        <v/>
      </c>
      <c r="P273" s="16">
        <f>IF(ISNUMBER(O273),COUNTIFS($O$6:$O$1005,"&gt;"&amp;O273)+COUNTIFS($O$6:O273,O273),"")</f>
        <v/>
      </c>
      <c r="Q273" s="6">
        <f>IF(B273&amp;""="","",IFERROR(INDEX('السيارات'!$C$6:$C$205,MATCH(B273&amp;"",'السيارات'!$A$6:$A$205,0))&amp;"","كود غير موجود"))</f>
        <v/>
      </c>
    </row>
    <row r="274">
      <c r="A274" s="5" t="n"/>
      <c r="B274" s="5" t="n"/>
      <c r="C274" s="5" t="n"/>
      <c r="D274" s="18" t="n"/>
      <c r="E274" s="13" t="n"/>
      <c r="F274" s="13" t="n"/>
      <c r="G274" s="13" t="n"/>
      <c r="H274" s="19" t="n"/>
      <c r="I274" s="19" t="n"/>
      <c r="J274" s="19" t="n"/>
      <c r="K274" s="16">
        <f>IF(OR(B274&amp;""="",NOT(ISNUMBER(E274)),NOT(ISNUMBER(IF(ISNUMBER(G274),G274,F274)))),"",MAX(1,IF(ISNUMBER(G274),G274,F274)-E274))</f>
        <v/>
      </c>
      <c r="L274" s="17">
        <f>IF(K274="","",ROUND(K274*N(H274),2))</f>
        <v/>
      </c>
      <c r="M274" s="17">
        <f>IF(L274="","",ROUND(L274-N(J274),2))</f>
        <v/>
      </c>
      <c r="N274" s="6">
        <f>IF(B274&amp;""="","",IF(NOT(ISNUMBER(E274)),"بيانات ناقصة",IF(ISNUMBER(G274),"سُلّمت",IF(E274&gt;'الإعدادات'!$B$4,"قادم",IF(AND(ISNUMBER(F274),F274&lt;'الإعدادات'!$B$4),"متأخر التسليم","جارٍ")))))</f>
        <v/>
      </c>
      <c r="O274" s="16">
        <f>IF(N274="متأخر التسليم",'الإعدادات'!$B$4-F274,"")</f>
        <v/>
      </c>
      <c r="P274" s="16">
        <f>IF(ISNUMBER(O274),COUNTIFS($O$6:$O$1005,"&gt;"&amp;O274)+COUNTIFS($O$6:O274,O274),"")</f>
        <v/>
      </c>
      <c r="Q274" s="6">
        <f>IF(B274&amp;""="","",IFERROR(INDEX('السيارات'!$C$6:$C$205,MATCH(B274&amp;"",'السيارات'!$A$6:$A$205,0))&amp;"","كود غير موجود"))</f>
        <v/>
      </c>
    </row>
    <row r="275">
      <c r="A275" s="5" t="n"/>
      <c r="B275" s="5" t="n"/>
      <c r="C275" s="5" t="n"/>
      <c r="D275" s="18" t="n"/>
      <c r="E275" s="13" t="n"/>
      <c r="F275" s="13" t="n"/>
      <c r="G275" s="13" t="n"/>
      <c r="H275" s="19" t="n"/>
      <c r="I275" s="19" t="n"/>
      <c r="J275" s="19" t="n"/>
      <c r="K275" s="16">
        <f>IF(OR(B275&amp;""="",NOT(ISNUMBER(E275)),NOT(ISNUMBER(IF(ISNUMBER(G275),G275,F275)))),"",MAX(1,IF(ISNUMBER(G275),G275,F275)-E275))</f>
        <v/>
      </c>
      <c r="L275" s="17">
        <f>IF(K275="","",ROUND(K275*N(H275),2))</f>
        <v/>
      </c>
      <c r="M275" s="17">
        <f>IF(L275="","",ROUND(L275-N(J275),2))</f>
        <v/>
      </c>
      <c r="N275" s="6">
        <f>IF(B275&amp;""="","",IF(NOT(ISNUMBER(E275)),"بيانات ناقصة",IF(ISNUMBER(G275),"سُلّمت",IF(E275&gt;'الإعدادات'!$B$4,"قادم",IF(AND(ISNUMBER(F275),F275&lt;'الإعدادات'!$B$4),"متأخر التسليم","جارٍ")))))</f>
        <v/>
      </c>
      <c r="O275" s="16">
        <f>IF(N275="متأخر التسليم",'الإعدادات'!$B$4-F275,"")</f>
        <v/>
      </c>
      <c r="P275" s="16">
        <f>IF(ISNUMBER(O275),COUNTIFS($O$6:$O$1005,"&gt;"&amp;O275)+COUNTIFS($O$6:O275,O275),"")</f>
        <v/>
      </c>
      <c r="Q275" s="6">
        <f>IF(B275&amp;""="","",IFERROR(INDEX('السيارات'!$C$6:$C$205,MATCH(B275&amp;"",'السيارات'!$A$6:$A$205,0))&amp;"","كود غير موجود"))</f>
        <v/>
      </c>
    </row>
    <row r="276">
      <c r="A276" s="5" t="n"/>
      <c r="B276" s="5" t="n"/>
      <c r="C276" s="5" t="n"/>
      <c r="D276" s="18" t="n"/>
      <c r="E276" s="13" t="n"/>
      <c r="F276" s="13" t="n"/>
      <c r="G276" s="13" t="n"/>
      <c r="H276" s="19" t="n"/>
      <c r="I276" s="19" t="n"/>
      <c r="J276" s="19" t="n"/>
      <c r="K276" s="16">
        <f>IF(OR(B276&amp;""="",NOT(ISNUMBER(E276)),NOT(ISNUMBER(IF(ISNUMBER(G276),G276,F276)))),"",MAX(1,IF(ISNUMBER(G276),G276,F276)-E276))</f>
        <v/>
      </c>
      <c r="L276" s="17">
        <f>IF(K276="","",ROUND(K276*N(H276),2))</f>
        <v/>
      </c>
      <c r="M276" s="17">
        <f>IF(L276="","",ROUND(L276-N(J276),2))</f>
        <v/>
      </c>
      <c r="N276" s="6">
        <f>IF(B276&amp;""="","",IF(NOT(ISNUMBER(E276)),"بيانات ناقصة",IF(ISNUMBER(G276),"سُلّمت",IF(E276&gt;'الإعدادات'!$B$4,"قادم",IF(AND(ISNUMBER(F276),F276&lt;'الإعدادات'!$B$4),"متأخر التسليم","جارٍ")))))</f>
        <v/>
      </c>
      <c r="O276" s="16">
        <f>IF(N276="متأخر التسليم",'الإعدادات'!$B$4-F276,"")</f>
        <v/>
      </c>
      <c r="P276" s="16">
        <f>IF(ISNUMBER(O276),COUNTIFS($O$6:$O$1005,"&gt;"&amp;O276)+COUNTIFS($O$6:O276,O276),"")</f>
        <v/>
      </c>
      <c r="Q276" s="6">
        <f>IF(B276&amp;""="","",IFERROR(INDEX('السيارات'!$C$6:$C$205,MATCH(B276&amp;"",'السيارات'!$A$6:$A$205,0))&amp;"","كود غير موجود"))</f>
        <v/>
      </c>
    </row>
    <row r="277">
      <c r="A277" s="5" t="n"/>
      <c r="B277" s="5" t="n"/>
      <c r="C277" s="5" t="n"/>
      <c r="D277" s="18" t="n"/>
      <c r="E277" s="13" t="n"/>
      <c r="F277" s="13" t="n"/>
      <c r="G277" s="13" t="n"/>
      <c r="H277" s="19" t="n"/>
      <c r="I277" s="19" t="n"/>
      <c r="J277" s="19" t="n"/>
      <c r="K277" s="16">
        <f>IF(OR(B277&amp;""="",NOT(ISNUMBER(E277)),NOT(ISNUMBER(IF(ISNUMBER(G277),G277,F277)))),"",MAX(1,IF(ISNUMBER(G277),G277,F277)-E277))</f>
        <v/>
      </c>
      <c r="L277" s="17">
        <f>IF(K277="","",ROUND(K277*N(H277),2))</f>
        <v/>
      </c>
      <c r="M277" s="17">
        <f>IF(L277="","",ROUND(L277-N(J277),2))</f>
        <v/>
      </c>
      <c r="N277" s="6">
        <f>IF(B277&amp;""="","",IF(NOT(ISNUMBER(E277)),"بيانات ناقصة",IF(ISNUMBER(G277),"سُلّمت",IF(E277&gt;'الإعدادات'!$B$4,"قادم",IF(AND(ISNUMBER(F277),F277&lt;'الإعدادات'!$B$4),"متأخر التسليم","جارٍ")))))</f>
        <v/>
      </c>
      <c r="O277" s="16">
        <f>IF(N277="متأخر التسليم",'الإعدادات'!$B$4-F277,"")</f>
        <v/>
      </c>
      <c r="P277" s="16">
        <f>IF(ISNUMBER(O277),COUNTIFS($O$6:$O$1005,"&gt;"&amp;O277)+COUNTIFS($O$6:O277,O277),"")</f>
        <v/>
      </c>
      <c r="Q277" s="6">
        <f>IF(B277&amp;""="","",IFERROR(INDEX('السيارات'!$C$6:$C$205,MATCH(B277&amp;"",'السيارات'!$A$6:$A$205,0))&amp;"","كود غير موجود"))</f>
        <v/>
      </c>
    </row>
    <row r="278">
      <c r="A278" s="5" t="n"/>
      <c r="B278" s="5" t="n"/>
      <c r="C278" s="5" t="n"/>
      <c r="D278" s="18" t="n"/>
      <c r="E278" s="13" t="n"/>
      <c r="F278" s="13" t="n"/>
      <c r="G278" s="13" t="n"/>
      <c r="H278" s="19" t="n"/>
      <c r="I278" s="19" t="n"/>
      <c r="J278" s="19" t="n"/>
      <c r="K278" s="16">
        <f>IF(OR(B278&amp;""="",NOT(ISNUMBER(E278)),NOT(ISNUMBER(IF(ISNUMBER(G278),G278,F278)))),"",MAX(1,IF(ISNUMBER(G278),G278,F278)-E278))</f>
        <v/>
      </c>
      <c r="L278" s="17">
        <f>IF(K278="","",ROUND(K278*N(H278),2))</f>
        <v/>
      </c>
      <c r="M278" s="17">
        <f>IF(L278="","",ROUND(L278-N(J278),2))</f>
        <v/>
      </c>
      <c r="N278" s="6">
        <f>IF(B278&amp;""="","",IF(NOT(ISNUMBER(E278)),"بيانات ناقصة",IF(ISNUMBER(G278),"سُلّمت",IF(E278&gt;'الإعدادات'!$B$4,"قادم",IF(AND(ISNUMBER(F278),F278&lt;'الإعدادات'!$B$4),"متأخر التسليم","جارٍ")))))</f>
        <v/>
      </c>
      <c r="O278" s="16">
        <f>IF(N278="متأخر التسليم",'الإعدادات'!$B$4-F278,"")</f>
        <v/>
      </c>
      <c r="P278" s="16">
        <f>IF(ISNUMBER(O278),COUNTIFS($O$6:$O$1005,"&gt;"&amp;O278)+COUNTIFS($O$6:O278,O278),"")</f>
        <v/>
      </c>
      <c r="Q278" s="6">
        <f>IF(B278&amp;""="","",IFERROR(INDEX('السيارات'!$C$6:$C$205,MATCH(B278&amp;"",'السيارات'!$A$6:$A$205,0))&amp;"","كود غير موجود"))</f>
        <v/>
      </c>
    </row>
    <row r="279">
      <c r="A279" s="5" t="n"/>
      <c r="B279" s="5" t="n"/>
      <c r="C279" s="5" t="n"/>
      <c r="D279" s="18" t="n"/>
      <c r="E279" s="13" t="n"/>
      <c r="F279" s="13" t="n"/>
      <c r="G279" s="13" t="n"/>
      <c r="H279" s="19" t="n"/>
      <c r="I279" s="19" t="n"/>
      <c r="J279" s="19" t="n"/>
      <c r="K279" s="16">
        <f>IF(OR(B279&amp;""="",NOT(ISNUMBER(E279)),NOT(ISNUMBER(IF(ISNUMBER(G279),G279,F279)))),"",MAX(1,IF(ISNUMBER(G279),G279,F279)-E279))</f>
        <v/>
      </c>
      <c r="L279" s="17">
        <f>IF(K279="","",ROUND(K279*N(H279),2))</f>
        <v/>
      </c>
      <c r="M279" s="17">
        <f>IF(L279="","",ROUND(L279-N(J279),2))</f>
        <v/>
      </c>
      <c r="N279" s="6">
        <f>IF(B279&amp;""="","",IF(NOT(ISNUMBER(E279)),"بيانات ناقصة",IF(ISNUMBER(G279),"سُلّمت",IF(E279&gt;'الإعدادات'!$B$4,"قادم",IF(AND(ISNUMBER(F279),F279&lt;'الإعدادات'!$B$4),"متأخر التسليم","جارٍ")))))</f>
        <v/>
      </c>
      <c r="O279" s="16">
        <f>IF(N279="متأخر التسليم",'الإعدادات'!$B$4-F279,"")</f>
        <v/>
      </c>
      <c r="P279" s="16">
        <f>IF(ISNUMBER(O279),COUNTIFS($O$6:$O$1005,"&gt;"&amp;O279)+COUNTIFS($O$6:O279,O279),"")</f>
        <v/>
      </c>
      <c r="Q279" s="6">
        <f>IF(B279&amp;""="","",IFERROR(INDEX('السيارات'!$C$6:$C$205,MATCH(B279&amp;"",'السيارات'!$A$6:$A$205,0))&amp;"","كود غير موجود"))</f>
        <v/>
      </c>
    </row>
    <row r="280">
      <c r="A280" s="5" t="n"/>
      <c r="B280" s="5" t="n"/>
      <c r="C280" s="5" t="n"/>
      <c r="D280" s="18" t="n"/>
      <c r="E280" s="13" t="n"/>
      <c r="F280" s="13" t="n"/>
      <c r="G280" s="13" t="n"/>
      <c r="H280" s="19" t="n"/>
      <c r="I280" s="19" t="n"/>
      <c r="J280" s="19" t="n"/>
      <c r="K280" s="16">
        <f>IF(OR(B280&amp;""="",NOT(ISNUMBER(E280)),NOT(ISNUMBER(IF(ISNUMBER(G280),G280,F280)))),"",MAX(1,IF(ISNUMBER(G280),G280,F280)-E280))</f>
        <v/>
      </c>
      <c r="L280" s="17">
        <f>IF(K280="","",ROUND(K280*N(H280),2))</f>
        <v/>
      </c>
      <c r="M280" s="17">
        <f>IF(L280="","",ROUND(L280-N(J280),2))</f>
        <v/>
      </c>
      <c r="N280" s="6">
        <f>IF(B280&amp;""="","",IF(NOT(ISNUMBER(E280)),"بيانات ناقصة",IF(ISNUMBER(G280),"سُلّمت",IF(E280&gt;'الإعدادات'!$B$4,"قادم",IF(AND(ISNUMBER(F280),F280&lt;'الإعدادات'!$B$4),"متأخر التسليم","جارٍ")))))</f>
        <v/>
      </c>
      <c r="O280" s="16">
        <f>IF(N280="متأخر التسليم",'الإعدادات'!$B$4-F280,"")</f>
        <v/>
      </c>
      <c r="P280" s="16">
        <f>IF(ISNUMBER(O280),COUNTIFS($O$6:$O$1005,"&gt;"&amp;O280)+COUNTIFS($O$6:O280,O280),"")</f>
        <v/>
      </c>
      <c r="Q280" s="6">
        <f>IF(B280&amp;""="","",IFERROR(INDEX('السيارات'!$C$6:$C$205,MATCH(B280&amp;"",'السيارات'!$A$6:$A$205,0))&amp;"","كود غير موجود"))</f>
        <v/>
      </c>
    </row>
    <row r="281">
      <c r="A281" s="5" t="n"/>
      <c r="B281" s="5" t="n"/>
      <c r="C281" s="5" t="n"/>
      <c r="D281" s="18" t="n"/>
      <c r="E281" s="13" t="n"/>
      <c r="F281" s="13" t="n"/>
      <c r="G281" s="13" t="n"/>
      <c r="H281" s="19" t="n"/>
      <c r="I281" s="19" t="n"/>
      <c r="J281" s="19" t="n"/>
      <c r="K281" s="16">
        <f>IF(OR(B281&amp;""="",NOT(ISNUMBER(E281)),NOT(ISNUMBER(IF(ISNUMBER(G281),G281,F281)))),"",MAX(1,IF(ISNUMBER(G281),G281,F281)-E281))</f>
        <v/>
      </c>
      <c r="L281" s="17">
        <f>IF(K281="","",ROUND(K281*N(H281),2))</f>
        <v/>
      </c>
      <c r="M281" s="17">
        <f>IF(L281="","",ROUND(L281-N(J281),2))</f>
        <v/>
      </c>
      <c r="N281" s="6">
        <f>IF(B281&amp;""="","",IF(NOT(ISNUMBER(E281)),"بيانات ناقصة",IF(ISNUMBER(G281),"سُلّمت",IF(E281&gt;'الإعدادات'!$B$4,"قادم",IF(AND(ISNUMBER(F281),F281&lt;'الإعدادات'!$B$4),"متأخر التسليم","جارٍ")))))</f>
        <v/>
      </c>
      <c r="O281" s="16">
        <f>IF(N281="متأخر التسليم",'الإعدادات'!$B$4-F281,"")</f>
        <v/>
      </c>
      <c r="P281" s="16">
        <f>IF(ISNUMBER(O281),COUNTIFS($O$6:$O$1005,"&gt;"&amp;O281)+COUNTIFS($O$6:O281,O281),"")</f>
        <v/>
      </c>
      <c r="Q281" s="6">
        <f>IF(B281&amp;""="","",IFERROR(INDEX('السيارات'!$C$6:$C$205,MATCH(B281&amp;"",'السيارات'!$A$6:$A$205,0))&amp;"","كود غير موجود"))</f>
        <v/>
      </c>
    </row>
    <row r="282">
      <c r="A282" s="5" t="n"/>
      <c r="B282" s="5" t="n"/>
      <c r="C282" s="5" t="n"/>
      <c r="D282" s="18" t="n"/>
      <c r="E282" s="13" t="n"/>
      <c r="F282" s="13" t="n"/>
      <c r="G282" s="13" t="n"/>
      <c r="H282" s="19" t="n"/>
      <c r="I282" s="19" t="n"/>
      <c r="J282" s="19" t="n"/>
      <c r="K282" s="16">
        <f>IF(OR(B282&amp;""="",NOT(ISNUMBER(E282)),NOT(ISNUMBER(IF(ISNUMBER(G282),G282,F282)))),"",MAX(1,IF(ISNUMBER(G282),G282,F282)-E282))</f>
        <v/>
      </c>
      <c r="L282" s="17">
        <f>IF(K282="","",ROUND(K282*N(H282),2))</f>
        <v/>
      </c>
      <c r="M282" s="17">
        <f>IF(L282="","",ROUND(L282-N(J282),2))</f>
        <v/>
      </c>
      <c r="N282" s="6">
        <f>IF(B282&amp;""="","",IF(NOT(ISNUMBER(E282)),"بيانات ناقصة",IF(ISNUMBER(G282),"سُلّمت",IF(E282&gt;'الإعدادات'!$B$4,"قادم",IF(AND(ISNUMBER(F282),F282&lt;'الإعدادات'!$B$4),"متأخر التسليم","جارٍ")))))</f>
        <v/>
      </c>
      <c r="O282" s="16">
        <f>IF(N282="متأخر التسليم",'الإعدادات'!$B$4-F282,"")</f>
        <v/>
      </c>
      <c r="P282" s="16">
        <f>IF(ISNUMBER(O282),COUNTIFS($O$6:$O$1005,"&gt;"&amp;O282)+COUNTIFS($O$6:O282,O282),"")</f>
        <v/>
      </c>
      <c r="Q282" s="6">
        <f>IF(B282&amp;""="","",IFERROR(INDEX('السيارات'!$C$6:$C$205,MATCH(B282&amp;"",'السيارات'!$A$6:$A$205,0))&amp;"","كود غير موجود"))</f>
        <v/>
      </c>
    </row>
    <row r="283">
      <c r="A283" s="5" t="n"/>
      <c r="B283" s="5" t="n"/>
      <c r="C283" s="5" t="n"/>
      <c r="D283" s="18" t="n"/>
      <c r="E283" s="13" t="n"/>
      <c r="F283" s="13" t="n"/>
      <c r="G283" s="13" t="n"/>
      <c r="H283" s="19" t="n"/>
      <c r="I283" s="19" t="n"/>
      <c r="J283" s="19" t="n"/>
      <c r="K283" s="16">
        <f>IF(OR(B283&amp;""="",NOT(ISNUMBER(E283)),NOT(ISNUMBER(IF(ISNUMBER(G283),G283,F283)))),"",MAX(1,IF(ISNUMBER(G283),G283,F283)-E283))</f>
        <v/>
      </c>
      <c r="L283" s="17">
        <f>IF(K283="","",ROUND(K283*N(H283),2))</f>
        <v/>
      </c>
      <c r="M283" s="17">
        <f>IF(L283="","",ROUND(L283-N(J283),2))</f>
        <v/>
      </c>
      <c r="N283" s="6">
        <f>IF(B283&amp;""="","",IF(NOT(ISNUMBER(E283)),"بيانات ناقصة",IF(ISNUMBER(G283),"سُلّمت",IF(E283&gt;'الإعدادات'!$B$4,"قادم",IF(AND(ISNUMBER(F283),F283&lt;'الإعدادات'!$B$4),"متأخر التسليم","جارٍ")))))</f>
        <v/>
      </c>
      <c r="O283" s="16">
        <f>IF(N283="متأخر التسليم",'الإعدادات'!$B$4-F283,"")</f>
        <v/>
      </c>
      <c r="P283" s="16">
        <f>IF(ISNUMBER(O283),COUNTIFS($O$6:$O$1005,"&gt;"&amp;O283)+COUNTIFS($O$6:O283,O283),"")</f>
        <v/>
      </c>
      <c r="Q283" s="6">
        <f>IF(B283&amp;""="","",IFERROR(INDEX('السيارات'!$C$6:$C$205,MATCH(B283&amp;"",'السيارات'!$A$6:$A$205,0))&amp;"","كود غير موجود"))</f>
        <v/>
      </c>
    </row>
    <row r="284">
      <c r="A284" s="5" t="n"/>
      <c r="B284" s="5" t="n"/>
      <c r="C284" s="5" t="n"/>
      <c r="D284" s="18" t="n"/>
      <c r="E284" s="13" t="n"/>
      <c r="F284" s="13" t="n"/>
      <c r="G284" s="13" t="n"/>
      <c r="H284" s="19" t="n"/>
      <c r="I284" s="19" t="n"/>
      <c r="J284" s="19" t="n"/>
      <c r="K284" s="16">
        <f>IF(OR(B284&amp;""="",NOT(ISNUMBER(E284)),NOT(ISNUMBER(IF(ISNUMBER(G284),G284,F284)))),"",MAX(1,IF(ISNUMBER(G284),G284,F284)-E284))</f>
        <v/>
      </c>
      <c r="L284" s="17">
        <f>IF(K284="","",ROUND(K284*N(H284),2))</f>
        <v/>
      </c>
      <c r="M284" s="17">
        <f>IF(L284="","",ROUND(L284-N(J284),2))</f>
        <v/>
      </c>
      <c r="N284" s="6">
        <f>IF(B284&amp;""="","",IF(NOT(ISNUMBER(E284)),"بيانات ناقصة",IF(ISNUMBER(G284),"سُلّمت",IF(E284&gt;'الإعدادات'!$B$4,"قادم",IF(AND(ISNUMBER(F284),F284&lt;'الإعدادات'!$B$4),"متأخر التسليم","جارٍ")))))</f>
        <v/>
      </c>
      <c r="O284" s="16">
        <f>IF(N284="متأخر التسليم",'الإعدادات'!$B$4-F284,"")</f>
        <v/>
      </c>
      <c r="P284" s="16">
        <f>IF(ISNUMBER(O284),COUNTIFS($O$6:$O$1005,"&gt;"&amp;O284)+COUNTIFS($O$6:O284,O284),"")</f>
        <v/>
      </c>
      <c r="Q284" s="6">
        <f>IF(B284&amp;""="","",IFERROR(INDEX('السيارات'!$C$6:$C$205,MATCH(B284&amp;"",'السيارات'!$A$6:$A$205,0))&amp;"","كود غير موجود"))</f>
        <v/>
      </c>
    </row>
    <row r="285">
      <c r="A285" s="5" t="n"/>
      <c r="B285" s="5" t="n"/>
      <c r="C285" s="5" t="n"/>
      <c r="D285" s="18" t="n"/>
      <c r="E285" s="13" t="n"/>
      <c r="F285" s="13" t="n"/>
      <c r="G285" s="13" t="n"/>
      <c r="H285" s="19" t="n"/>
      <c r="I285" s="19" t="n"/>
      <c r="J285" s="19" t="n"/>
      <c r="K285" s="16">
        <f>IF(OR(B285&amp;""="",NOT(ISNUMBER(E285)),NOT(ISNUMBER(IF(ISNUMBER(G285),G285,F285)))),"",MAX(1,IF(ISNUMBER(G285),G285,F285)-E285))</f>
        <v/>
      </c>
      <c r="L285" s="17">
        <f>IF(K285="","",ROUND(K285*N(H285),2))</f>
        <v/>
      </c>
      <c r="M285" s="17">
        <f>IF(L285="","",ROUND(L285-N(J285),2))</f>
        <v/>
      </c>
      <c r="N285" s="6">
        <f>IF(B285&amp;""="","",IF(NOT(ISNUMBER(E285)),"بيانات ناقصة",IF(ISNUMBER(G285),"سُلّمت",IF(E285&gt;'الإعدادات'!$B$4,"قادم",IF(AND(ISNUMBER(F285),F285&lt;'الإعدادات'!$B$4),"متأخر التسليم","جارٍ")))))</f>
        <v/>
      </c>
      <c r="O285" s="16">
        <f>IF(N285="متأخر التسليم",'الإعدادات'!$B$4-F285,"")</f>
        <v/>
      </c>
      <c r="P285" s="16">
        <f>IF(ISNUMBER(O285),COUNTIFS($O$6:$O$1005,"&gt;"&amp;O285)+COUNTIFS($O$6:O285,O285),"")</f>
        <v/>
      </c>
      <c r="Q285" s="6">
        <f>IF(B285&amp;""="","",IFERROR(INDEX('السيارات'!$C$6:$C$205,MATCH(B285&amp;"",'السيارات'!$A$6:$A$205,0))&amp;"","كود غير موجود"))</f>
        <v/>
      </c>
    </row>
    <row r="286">
      <c r="A286" s="5" t="n"/>
      <c r="B286" s="5" t="n"/>
      <c r="C286" s="5" t="n"/>
      <c r="D286" s="18" t="n"/>
      <c r="E286" s="13" t="n"/>
      <c r="F286" s="13" t="n"/>
      <c r="G286" s="13" t="n"/>
      <c r="H286" s="19" t="n"/>
      <c r="I286" s="19" t="n"/>
      <c r="J286" s="19" t="n"/>
      <c r="K286" s="16">
        <f>IF(OR(B286&amp;""="",NOT(ISNUMBER(E286)),NOT(ISNUMBER(IF(ISNUMBER(G286),G286,F286)))),"",MAX(1,IF(ISNUMBER(G286),G286,F286)-E286))</f>
        <v/>
      </c>
      <c r="L286" s="17">
        <f>IF(K286="","",ROUND(K286*N(H286),2))</f>
        <v/>
      </c>
      <c r="M286" s="17">
        <f>IF(L286="","",ROUND(L286-N(J286),2))</f>
        <v/>
      </c>
      <c r="N286" s="6">
        <f>IF(B286&amp;""="","",IF(NOT(ISNUMBER(E286)),"بيانات ناقصة",IF(ISNUMBER(G286),"سُلّمت",IF(E286&gt;'الإعدادات'!$B$4,"قادم",IF(AND(ISNUMBER(F286),F286&lt;'الإعدادات'!$B$4),"متأخر التسليم","جارٍ")))))</f>
        <v/>
      </c>
      <c r="O286" s="16">
        <f>IF(N286="متأخر التسليم",'الإعدادات'!$B$4-F286,"")</f>
        <v/>
      </c>
      <c r="P286" s="16">
        <f>IF(ISNUMBER(O286),COUNTIFS($O$6:$O$1005,"&gt;"&amp;O286)+COUNTIFS($O$6:O286,O286),"")</f>
        <v/>
      </c>
      <c r="Q286" s="6">
        <f>IF(B286&amp;""="","",IFERROR(INDEX('السيارات'!$C$6:$C$205,MATCH(B286&amp;"",'السيارات'!$A$6:$A$205,0))&amp;"","كود غير موجود"))</f>
        <v/>
      </c>
    </row>
    <row r="287">
      <c r="A287" s="5" t="n"/>
      <c r="B287" s="5" t="n"/>
      <c r="C287" s="5" t="n"/>
      <c r="D287" s="18" t="n"/>
      <c r="E287" s="13" t="n"/>
      <c r="F287" s="13" t="n"/>
      <c r="G287" s="13" t="n"/>
      <c r="H287" s="19" t="n"/>
      <c r="I287" s="19" t="n"/>
      <c r="J287" s="19" t="n"/>
      <c r="K287" s="16">
        <f>IF(OR(B287&amp;""="",NOT(ISNUMBER(E287)),NOT(ISNUMBER(IF(ISNUMBER(G287),G287,F287)))),"",MAX(1,IF(ISNUMBER(G287),G287,F287)-E287))</f>
        <v/>
      </c>
      <c r="L287" s="17">
        <f>IF(K287="","",ROUND(K287*N(H287),2))</f>
        <v/>
      </c>
      <c r="M287" s="17">
        <f>IF(L287="","",ROUND(L287-N(J287),2))</f>
        <v/>
      </c>
      <c r="N287" s="6">
        <f>IF(B287&amp;""="","",IF(NOT(ISNUMBER(E287)),"بيانات ناقصة",IF(ISNUMBER(G287),"سُلّمت",IF(E287&gt;'الإعدادات'!$B$4,"قادم",IF(AND(ISNUMBER(F287),F287&lt;'الإعدادات'!$B$4),"متأخر التسليم","جارٍ")))))</f>
        <v/>
      </c>
      <c r="O287" s="16">
        <f>IF(N287="متأخر التسليم",'الإعدادات'!$B$4-F287,"")</f>
        <v/>
      </c>
      <c r="P287" s="16">
        <f>IF(ISNUMBER(O287),COUNTIFS($O$6:$O$1005,"&gt;"&amp;O287)+COUNTIFS($O$6:O287,O287),"")</f>
        <v/>
      </c>
      <c r="Q287" s="6">
        <f>IF(B287&amp;""="","",IFERROR(INDEX('السيارات'!$C$6:$C$205,MATCH(B287&amp;"",'السيارات'!$A$6:$A$205,0))&amp;"","كود غير موجود"))</f>
        <v/>
      </c>
    </row>
    <row r="288">
      <c r="A288" s="5" t="n"/>
      <c r="B288" s="5" t="n"/>
      <c r="C288" s="5" t="n"/>
      <c r="D288" s="18" t="n"/>
      <c r="E288" s="13" t="n"/>
      <c r="F288" s="13" t="n"/>
      <c r="G288" s="13" t="n"/>
      <c r="H288" s="19" t="n"/>
      <c r="I288" s="19" t="n"/>
      <c r="J288" s="19" t="n"/>
      <c r="K288" s="16">
        <f>IF(OR(B288&amp;""="",NOT(ISNUMBER(E288)),NOT(ISNUMBER(IF(ISNUMBER(G288),G288,F288)))),"",MAX(1,IF(ISNUMBER(G288),G288,F288)-E288))</f>
        <v/>
      </c>
      <c r="L288" s="17">
        <f>IF(K288="","",ROUND(K288*N(H288),2))</f>
        <v/>
      </c>
      <c r="M288" s="17">
        <f>IF(L288="","",ROUND(L288-N(J288),2))</f>
        <v/>
      </c>
      <c r="N288" s="6">
        <f>IF(B288&amp;""="","",IF(NOT(ISNUMBER(E288)),"بيانات ناقصة",IF(ISNUMBER(G288),"سُلّمت",IF(E288&gt;'الإعدادات'!$B$4,"قادم",IF(AND(ISNUMBER(F288),F288&lt;'الإعدادات'!$B$4),"متأخر التسليم","جارٍ")))))</f>
        <v/>
      </c>
      <c r="O288" s="16">
        <f>IF(N288="متأخر التسليم",'الإعدادات'!$B$4-F288,"")</f>
        <v/>
      </c>
      <c r="P288" s="16">
        <f>IF(ISNUMBER(O288),COUNTIFS($O$6:$O$1005,"&gt;"&amp;O288)+COUNTIFS($O$6:O288,O288),"")</f>
        <v/>
      </c>
      <c r="Q288" s="6">
        <f>IF(B288&amp;""="","",IFERROR(INDEX('السيارات'!$C$6:$C$205,MATCH(B288&amp;"",'السيارات'!$A$6:$A$205,0))&amp;"","كود غير موجود"))</f>
        <v/>
      </c>
    </row>
    <row r="289">
      <c r="A289" s="5" t="n"/>
      <c r="B289" s="5" t="n"/>
      <c r="C289" s="5" t="n"/>
      <c r="D289" s="18" t="n"/>
      <c r="E289" s="13" t="n"/>
      <c r="F289" s="13" t="n"/>
      <c r="G289" s="13" t="n"/>
      <c r="H289" s="19" t="n"/>
      <c r="I289" s="19" t="n"/>
      <c r="J289" s="19" t="n"/>
      <c r="K289" s="16">
        <f>IF(OR(B289&amp;""="",NOT(ISNUMBER(E289)),NOT(ISNUMBER(IF(ISNUMBER(G289),G289,F289)))),"",MAX(1,IF(ISNUMBER(G289),G289,F289)-E289))</f>
        <v/>
      </c>
      <c r="L289" s="17">
        <f>IF(K289="","",ROUND(K289*N(H289),2))</f>
        <v/>
      </c>
      <c r="M289" s="17">
        <f>IF(L289="","",ROUND(L289-N(J289),2))</f>
        <v/>
      </c>
      <c r="N289" s="6">
        <f>IF(B289&amp;""="","",IF(NOT(ISNUMBER(E289)),"بيانات ناقصة",IF(ISNUMBER(G289),"سُلّمت",IF(E289&gt;'الإعدادات'!$B$4,"قادم",IF(AND(ISNUMBER(F289),F289&lt;'الإعدادات'!$B$4),"متأخر التسليم","جارٍ")))))</f>
        <v/>
      </c>
      <c r="O289" s="16">
        <f>IF(N289="متأخر التسليم",'الإعدادات'!$B$4-F289,"")</f>
        <v/>
      </c>
      <c r="P289" s="16">
        <f>IF(ISNUMBER(O289),COUNTIFS($O$6:$O$1005,"&gt;"&amp;O289)+COUNTIFS($O$6:O289,O289),"")</f>
        <v/>
      </c>
      <c r="Q289" s="6">
        <f>IF(B289&amp;""="","",IFERROR(INDEX('السيارات'!$C$6:$C$205,MATCH(B289&amp;"",'السيارات'!$A$6:$A$205,0))&amp;"","كود غير موجود"))</f>
        <v/>
      </c>
    </row>
    <row r="290">
      <c r="A290" s="5" t="n"/>
      <c r="B290" s="5" t="n"/>
      <c r="C290" s="5" t="n"/>
      <c r="D290" s="18" t="n"/>
      <c r="E290" s="13" t="n"/>
      <c r="F290" s="13" t="n"/>
      <c r="G290" s="13" t="n"/>
      <c r="H290" s="19" t="n"/>
      <c r="I290" s="19" t="n"/>
      <c r="J290" s="19" t="n"/>
      <c r="K290" s="16">
        <f>IF(OR(B290&amp;""="",NOT(ISNUMBER(E290)),NOT(ISNUMBER(IF(ISNUMBER(G290),G290,F290)))),"",MAX(1,IF(ISNUMBER(G290),G290,F290)-E290))</f>
        <v/>
      </c>
      <c r="L290" s="17">
        <f>IF(K290="","",ROUND(K290*N(H290),2))</f>
        <v/>
      </c>
      <c r="M290" s="17">
        <f>IF(L290="","",ROUND(L290-N(J290),2))</f>
        <v/>
      </c>
      <c r="N290" s="6">
        <f>IF(B290&amp;""="","",IF(NOT(ISNUMBER(E290)),"بيانات ناقصة",IF(ISNUMBER(G290),"سُلّمت",IF(E290&gt;'الإعدادات'!$B$4,"قادم",IF(AND(ISNUMBER(F290),F290&lt;'الإعدادات'!$B$4),"متأخر التسليم","جارٍ")))))</f>
        <v/>
      </c>
      <c r="O290" s="16">
        <f>IF(N290="متأخر التسليم",'الإعدادات'!$B$4-F290,"")</f>
        <v/>
      </c>
      <c r="P290" s="16">
        <f>IF(ISNUMBER(O290),COUNTIFS($O$6:$O$1005,"&gt;"&amp;O290)+COUNTIFS($O$6:O290,O290),"")</f>
        <v/>
      </c>
      <c r="Q290" s="6">
        <f>IF(B290&amp;""="","",IFERROR(INDEX('السيارات'!$C$6:$C$205,MATCH(B290&amp;"",'السيارات'!$A$6:$A$205,0))&amp;"","كود غير موجود"))</f>
        <v/>
      </c>
    </row>
    <row r="291">
      <c r="A291" s="5" t="n"/>
      <c r="B291" s="5" t="n"/>
      <c r="C291" s="5" t="n"/>
      <c r="D291" s="18" t="n"/>
      <c r="E291" s="13" t="n"/>
      <c r="F291" s="13" t="n"/>
      <c r="G291" s="13" t="n"/>
      <c r="H291" s="19" t="n"/>
      <c r="I291" s="19" t="n"/>
      <c r="J291" s="19" t="n"/>
      <c r="K291" s="16">
        <f>IF(OR(B291&amp;""="",NOT(ISNUMBER(E291)),NOT(ISNUMBER(IF(ISNUMBER(G291),G291,F291)))),"",MAX(1,IF(ISNUMBER(G291),G291,F291)-E291))</f>
        <v/>
      </c>
      <c r="L291" s="17">
        <f>IF(K291="","",ROUND(K291*N(H291),2))</f>
        <v/>
      </c>
      <c r="M291" s="17">
        <f>IF(L291="","",ROUND(L291-N(J291),2))</f>
        <v/>
      </c>
      <c r="N291" s="6">
        <f>IF(B291&amp;""="","",IF(NOT(ISNUMBER(E291)),"بيانات ناقصة",IF(ISNUMBER(G291),"سُلّمت",IF(E291&gt;'الإعدادات'!$B$4,"قادم",IF(AND(ISNUMBER(F291),F291&lt;'الإعدادات'!$B$4),"متأخر التسليم","جارٍ")))))</f>
        <v/>
      </c>
      <c r="O291" s="16">
        <f>IF(N291="متأخر التسليم",'الإعدادات'!$B$4-F291,"")</f>
        <v/>
      </c>
      <c r="P291" s="16">
        <f>IF(ISNUMBER(O291),COUNTIFS($O$6:$O$1005,"&gt;"&amp;O291)+COUNTIFS($O$6:O291,O291),"")</f>
        <v/>
      </c>
      <c r="Q291" s="6">
        <f>IF(B291&amp;""="","",IFERROR(INDEX('السيارات'!$C$6:$C$205,MATCH(B291&amp;"",'السيارات'!$A$6:$A$205,0))&amp;"","كود غير موجود"))</f>
        <v/>
      </c>
    </row>
    <row r="292">
      <c r="A292" s="5" t="n"/>
      <c r="B292" s="5" t="n"/>
      <c r="C292" s="5" t="n"/>
      <c r="D292" s="18" t="n"/>
      <c r="E292" s="13" t="n"/>
      <c r="F292" s="13" t="n"/>
      <c r="G292" s="13" t="n"/>
      <c r="H292" s="19" t="n"/>
      <c r="I292" s="19" t="n"/>
      <c r="J292" s="19" t="n"/>
      <c r="K292" s="16">
        <f>IF(OR(B292&amp;""="",NOT(ISNUMBER(E292)),NOT(ISNUMBER(IF(ISNUMBER(G292),G292,F292)))),"",MAX(1,IF(ISNUMBER(G292),G292,F292)-E292))</f>
        <v/>
      </c>
      <c r="L292" s="17">
        <f>IF(K292="","",ROUND(K292*N(H292),2))</f>
        <v/>
      </c>
      <c r="M292" s="17">
        <f>IF(L292="","",ROUND(L292-N(J292),2))</f>
        <v/>
      </c>
      <c r="N292" s="6">
        <f>IF(B292&amp;""="","",IF(NOT(ISNUMBER(E292)),"بيانات ناقصة",IF(ISNUMBER(G292),"سُلّمت",IF(E292&gt;'الإعدادات'!$B$4,"قادم",IF(AND(ISNUMBER(F292),F292&lt;'الإعدادات'!$B$4),"متأخر التسليم","جارٍ")))))</f>
        <v/>
      </c>
      <c r="O292" s="16">
        <f>IF(N292="متأخر التسليم",'الإعدادات'!$B$4-F292,"")</f>
        <v/>
      </c>
      <c r="P292" s="16">
        <f>IF(ISNUMBER(O292),COUNTIFS($O$6:$O$1005,"&gt;"&amp;O292)+COUNTIFS($O$6:O292,O292),"")</f>
        <v/>
      </c>
      <c r="Q292" s="6">
        <f>IF(B292&amp;""="","",IFERROR(INDEX('السيارات'!$C$6:$C$205,MATCH(B292&amp;"",'السيارات'!$A$6:$A$205,0))&amp;"","كود غير موجود"))</f>
        <v/>
      </c>
    </row>
    <row r="293">
      <c r="A293" s="5" t="n"/>
      <c r="B293" s="5" t="n"/>
      <c r="C293" s="5" t="n"/>
      <c r="D293" s="18" t="n"/>
      <c r="E293" s="13" t="n"/>
      <c r="F293" s="13" t="n"/>
      <c r="G293" s="13" t="n"/>
      <c r="H293" s="19" t="n"/>
      <c r="I293" s="19" t="n"/>
      <c r="J293" s="19" t="n"/>
      <c r="K293" s="16">
        <f>IF(OR(B293&amp;""="",NOT(ISNUMBER(E293)),NOT(ISNUMBER(IF(ISNUMBER(G293),G293,F293)))),"",MAX(1,IF(ISNUMBER(G293),G293,F293)-E293))</f>
        <v/>
      </c>
      <c r="L293" s="17">
        <f>IF(K293="","",ROUND(K293*N(H293),2))</f>
        <v/>
      </c>
      <c r="M293" s="17">
        <f>IF(L293="","",ROUND(L293-N(J293),2))</f>
        <v/>
      </c>
      <c r="N293" s="6">
        <f>IF(B293&amp;""="","",IF(NOT(ISNUMBER(E293)),"بيانات ناقصة",IF(ISNUMBER(G293),"سُلّمت",IF(E293&gt;'الإعدادات'!$B$4,"قادم",IF(AND(ISNUMBER(F293),F293&lt;'الإعدادات'!$B$4),"متأخر التسليم","جارٍ")))))</f>
        <v/>
      </c>
      <c r="O293" s="16">
        <f>IF(N293="متأخر التسليم",'الإعدادات'!$B$4-F293,"")</f>
        <v/>
      </c>
      <c r="P293" s="16">
        <f>IF(ISNUMBER(O293),COUNTIFS($O$6:$O$1005,"&gt;"&amp;O293)+COUNTIFS($O$6:O293,O293),"")</f>
        <v/>
      </c>
      <c r="Q293" s="6">
        <f>IF(B293&amp;""="","",IFERROR(INDEX('السيارات'!$C$6:$C$205,MATCH(B293&amp;"",'السيارات'!$A$6:$A$205,0))&amp;"","كود غير موجود"))</f>
        <v/>
      </c>
    </row>
    <row r="294">
      <c r="A294" s="5" t="n"/>
      <c r="B294" s="5" t="n"/>
      <c r="C294" s="5" t="n"/>
      <c r="D294" s="18" t="n"/>
      <c r="E294" s="13" t="n"/>
      <c r="F294" s="13" t="n"/>
      <c r="G294" s="13" t="n"/>
      <c r="H294" s="19" t="n"/>
      <c r="I294" s="19" t="n"/>
      <c r="J294" s="19" t="n"/>
      <c r="K294" s="16">
        <f>IF(OR(B294&amp;""="",NOT(ISNUMBER(E294)),NOT(ISNUMBER(IF(ISNUMBER(G294),G294,F294)))),"",MAX(1,IF(ISNUMBER(G294),G294,F294)-E294))</f>
        <v/>
      </c>
      <c r="L294" s="17">
        <f>IF(K294="","",ROUND(K294*N(H294),2))</f>
        <v/>
      </c>
      <c r="M294" s="17">
        <f>IF(L294="","",ROUND(L294-N(J294),2))</f>
        <v/>
      </c>
      <c r="N294" s="6">
        <f>IF(B294&amp;""="","",IF(NOT(ISNUMBER(E294)),"بيانات ناقصة",IF(ISNUMBER(G294),"سُلّمت",IF(E294&gt;'الإعدادات'!$B$4,"قادم",IF(AND(ISNUMBER(F294),F294&lt;'الإعدادات'!$B$4),"متأخر التسليم","جارٍ")))))</f>
        <v/>
      </c>
      <c r="O294" s="16">
        <f>IF(N294="متأخر التسليم",'الإعدادات'!$B$4-F294,"")</f>
        <v/>
      </c>
      <c r="P294" s="16">
        <f>IF(ISNUMBER(O294),COUNTIFS($O$6:$O$1005,"&gt;"&amp;O294)+COUNTIFS($O$6:O294,O294),"")</f>
        <v/>
      </c>
      <c r="Q294" s="6">
        <f>IF(B294&amp;""="","",IFERROR(INDEX('السيارات'!$C$6:$C$205,MATCH(B294&amp;"",'السيارات'!$A$6:$A$205,0))&amp;"","كود غير موجود"))</f>
        <v/>
      </c>
    </row>
    <row r="295">
      <c r="A295" s="5" t="n"/>
      <c r="B295" s="5" t="n"/>
      <c r="C295" s="5" t="n"/>
      <c r="D295" s="18" t="n"/>
      <c r="E295" s="13" t="n"/>
      <c r="F295" s="13" t="n"/>
      <c r="G295" s="13" t="n"/>
      <c r="H295" s="19" t="n"/>
      <c r="I295" s="19" t="n"/>
      <c r="J295" s="19" t="n"/>
      <c r="K295" s="16">
        <f>IF(OR(B295&amp;""="",NOT(ISNUMBER(E295)),NOT(ISNUMBER(IF(ISNUMBER(G295),G295,F295)))),"",MAX(1,IF(ISNUMBER(G295),G295,F295)-E295))</f>
        <v/>
      </c>
      <c r="L295" s="17">
        <f>IF(K295="","",ROUND(K295*N(H295),2))</f>
        <v/>
      </c>
      <c r="M295" s="17">
        <f>IF(L295="","",ROUND(L295-N(J295),2))</f>
        <v/>
      </c>
      <c r="N295" s="6">
        <f>IF(B295&amp;""="","",IF(NOT(ISNUMBER(E295)),"بيانات ناقصة",IF(ISNUMBER(G295),"سُلّمت",IF(E295&gt;'الإعدادات'!$B$4,"قادم",IF(AND(ISNUMBER(F295),F295&lt;'الإعدادات'!$B$4),"متأخر التسليم","جارٍ")))))</f>
        <v/>
      </c>
      <c r="O295" s="16">
        <f>IF(N295="متأخر التسليم",'الإعدادات'!$B$4-F295,"")</f>
        <v/>
      </c>
      <c r="P295" s="16">
        <f>IF(ISNUMBER(O295),COUNTIFS($O$6:$O$1005,"&gt;"&amp;O295)+COUNTIFS($O$6:O295,O295),"")</f>
        <v/>
      </c>
      <c r="Q295" s="6">
        <f>IF(B295&amp;""="","",IFERROR(INDEX('السيارات'!$C$6:$C$205,MATCH(B295&amp;"",'السيارات'!$A$6:$A$205,0))&amp;"","كود غير موجود"))</f>
        <v/>
      </c>
    </row>
    <row r="296">
      <c r="A296" s="5" t="n"/>
      <c r="B296" s="5" t="n"/>
      <c r="C296" s="5" t="n"/>
      <c r="D296" s="18" t="n"/>
      <c r="E296" s="13" t="n"/>
      <c r="F296" s="13" t="n"/>
      <c r="G296" s="13" t="n"/>
      <c r="H296" s="19" t="n"/>
      <c r="I296" s="19" t="n"/>
      <c r="J296" s="19" t="n"/>
      <c r="K296" s="16">
        <f>IF(OR(B296&amp;""="",NOT(ISNUMBER(E296)),NOT(ISNUMBER(IF(ISNUMBER(G296),G296,F296)))),"",MAX(1,IF(ISNUMBER(G296),G296,F296)-E296))</f>
        <v/>
      </c>
      <c r="L296" s="17">
        <f>IF(K296="","",ROUND(K296*N(H296),2))</f>
        <v/>
      </c>
      <c r="M296" s="17">
        <f>IF(L296="","",ROUND(L296-N(J296),2))</f>
        <v/>
      </c>
      <c r="N296" s="6">
        <f>IF(B296&amp;""="","",IF(NOT(ISNUMBER(E296)),"بيانات ناقصة",IF(ISNUMBER(G296),"سُلّمت",IF(E296&gt;'الإعدادات'!$B$4,"قادم",IF(AND(ISNUMBER(F296),F296&lt;'الإعدادات'!$B$4),"متأخر التسليم","جارٍ")))))</f>
        <v/>
      </c>
      <c r="O296" s="16">
        <f>IF(N296="متأخر التسليم",'الإعدادات'!$B$4-F296,"")</f>
        <v/>
      </c>
      <c r="P296" s="16">
        <f>IF(ISNUMBER(O296),COUNTIFS($O$6:$O$1005,"&gt;"&amp;O296)+COUNTIFS($O$6:O296,O296),"")</f>
        <v/>
      </c>
      <c r="Q296" s="6">
        <f>IF(B296&amp;""="","",IFERROR(INDEX('السيارات'!$C$6:$C$205,MATCH(B296&amp;"",'السيارات'!$A$6:$A$205,0))&amp;"","كود غير موجود"))</f>
        <v/>
      </c>
    </row>
    <row r="297">
      <c r="A297" s="5" t="n"/>
      <c r="B297" s="5" t="n"/>
      <c r="C297" s="5" t="n"/>
      <c r="D297" s="18" t="n"/>
      <c r="E297" s="13" t="n"/>
      <c r="F297" s="13" t="n"/>
      <c r="G297" s="13" t="n"/>
      <c r="H297" s="19" t="n"/>
      <c r="I297" s="19" t="n"/>
      <c r="J297" s="19" t="n"/>
      <c r="K297" s="16">
        <f>IF(OR(B297&amp;""="",NOT(ISNUMBER(E297)),NOT(ISNUMBER(IF(ISNUMBER(G297),G297,F297)))),"",MAX(1,IF(ISNUMBER(G297),G297,F297)-E297))</f>
        <v/>
      </c>
      <c r="L297" s="17">
        <f>IF(K297="","",ROUND(K297*N(H297),2))</f>
        <v/>
      </c>
      <c r="M297" s="17">
        <f>IF(L297="","",ROUND(L297-N(J297),2))</f>
        <v/>
      </c>
      <c r="N297" s="6">
        <f>IF(B297&amp;""="","",IF(NOT(ISNUMBER(E297)),"بيانات ناقصة",IF(ISNUMBER(G297),"سُلّمت",IF(E297&gt;'الإعدادات'!$B$4,"قادم",IF(AND(ISNUMBER(F297),F297&lt;'الإعدادات'!$B$4),"متأخر التسليم","جارٍ")))))</f>
        <v/>
      </c>
      <c r="O297" s="16">
        <f>IF(N297="متأخر التسليم",'الإعدادات'!$B$4-F297,"")</f>
        <v/>
      </c>
      <c r="P297" s="16">
        <f>IF(ISNUMBER(O297),COUNTIFS($O$6:$O$1005,"&gt;"&amp;O297)+COUNTIFS($O$6:O297,O297),"")</f>
        <v/>
      </c>
      <c r="Q297" s="6">
        <f>IF(B297&amp;""="","",IFERROR(INDEX('السيارات'!$C$6:$C$205,MATCH(B297&amp;"",'السيارات'!$A$6:$A$205,0))&amp;"","كود غير موجود"))</f>
        <v/>
      </c>
    </row>
    <row r="298">
      <c r="A298" s="5" t="n"/>
      <c r="B298" s="5" t="n"/>
      <c r="C298" s="5" t="n"/>
      <c r="D298" s="18" t="n"/>
      <c r="E298" s="13" t="n"/>
      <c r="F298" s="13" t="n"/>
      <c r="G298" s="13" t="n"/>
      <c r="H298" s="19" t="n"/>
      <c r="I298" s="19" t="n"/>
      <c r="J298" s="19" t="n"/>
      <c r="K298" s="16">
        <f>IF(OR(B298&amp;""="",NOT(ISNUMBER(E298)),NOT(ISNUMBER(IF(ISNUMBER(G298),G298,F298)))),"",MAX(1,IF(ISNUMBER(G298),G298,F298)-E298))</f>
        <v/>
      </c>
      <c r="L298" s="17">
        <f>IF(K298="","",ROUND(K298*N(H298),2))</f>
        <v/>
      </c>
      <c r="M298" s="17">
        <f>IF(L298="","",ROUND(L298-N(J298),2))</f>
        <v/>
      </c>
      <c r="N298" s="6">
        <f>IF(B298&amp;""="","",IF(NOT(ISNUMBER(E298)),"بيانات ناقصة",IF(ISNUMBER(G298),"سُلّمت",IF(E298&gt;'الإعدادات'!$B$4,"قادم",IF(AND(ISNUMBER(F298),F298&lt;'الإعدادات'!$B$4),"متأخر التسليم","جارٍ")))))</f>
        <v/>
      </c>
      <c r="O298" s="16">
        <f>IF(N298="متأخر التسليم",'الإعدادات'!$B$4-F298,"")</f>
        <v/>
      </c>
      <c r="P298" s="16">
        <f>IF(ISNUMBER(O298),COUNTIFS($O$6:$O$1005,"&gt;"&amp;O298)+COUNTIFS($O$6:O298,O298),"")</f>
        <v/>
      </c>
      <c r="Q298" s="6">
        <f>IF(B298&amp;""="","",IFERROR(INDEX('السيارات'!$C$6:$C$205,MATCH(B298&amp;"",'السيارات'!$A$6:$A$205,0))&amp;"","كود غير موجود"))</f>
        <v/>
      </c>
    </row>
    <row r="299">
      <c r="A299" s="5" t="n"/>
      <c r="B299" s="5" t="n"/>
      <c r="C299" s="5" t="n"/>
      <c r="D299" s="18" t="n"/>
      <c r="E299" s="13" t="n"/>
      <c r="F299" s="13" t="n"/>
      <c r="G299" s="13" t="n"/>
      <c r="H299" s="19" t="n"/>
      <c r="I299" s="19" t="n"/>
      <c r="J299" s="19" t="n"/>
      <c r="K299" s="16">
        <f>IF(OR(B299&amp;""="",NOT(ISNUMBER(E299)),NOT(ISNUMBER(IF(ISNUMBER(G299),G299,F299)))),"",MAX(1,IF(ISNUMBER(G299),G299,F299)-E299))</f>
        <v/>
      </c>
      <c r="L299" s="17">
        <f>IF(K299="","",ROUND(K299*N(H299),2))</f>
        <v/>
      </c>
      <c r="M299" s="17">
        <f>IF(L299="","",ROUND(L299-N(J299),2))</f>
        <v/>
      </c>
      <c r="N299" s="6">
        <f>IF(B299&amp;""="","",IF(NOT(ISNUMBER(E299)),"بيانات ناقصة",IF(ISNUMBER(G299),"سُلّمت",IF(E299&gt;'الإعدادات'!$B$4,"قادم",IF(AND(ISNUMBER(F299),F299&lt;'الإعدادات'!$B$4),"متأخر التسليم","جارٍ")))))</f>
        <v/>
      </c>
      <c r="O299" s="16">
        <f>IF(N299="متأخر التسليم",'الإعدادات'!$B$4-F299,"")</f>
        <v/>
      </c>
      <c r="P299" s="16">
        <f>IF(ISNUMBER(O299),COUNTIFS($O$6:$O$1005,"&gt;"&amp;O299)+COUNTIFS($O$6:O299,O299),"")</f>
        <v/>
      </c>
      <c r="Q299" s="6">
        <f>IF(B299&amp;""="","",IFERROR(INDEX('السيارات'!$C$6:$C$205,MATCH(B299&amp;"",'السيارات'!$A$6:$A$205,0))&amp;"","كود غير موجود"))</f>
        <v/>
      </c>
    </row>
    <row r="300">
      <c r="A300" s="5" t="n"/>
      <c r="B300" s="5" t="n"/>
      <c r="C300" s="5" t="n"/>
      <c r="D300" s="18" t="n"/>
      <c r="E300" s="13" t="n"/>
      <c r="F300" s="13" t="n"/>
      <c r="G300" s="13" t="n"/>
      <c r="H300" s="19" t="n"/>
      <c r="I300" s="19" t="n"/>
      <c r="J300" s="19" t="n"/>
      <c r="K300" s="16">
        <f>IF(OR(B300&amp;""="",NOT(ISNUMBER(E300)),NOT(ISNUMBER(IF(ISNUMBER(G300),G300,F300)))),"",MAX(1,IF(ISNUMBER(G300),G300,F300)-E300))</f>
        <v/>
      </c>
      <c r="L300" s="17">
        <f>IF(K300="","",ROUND(K300*N(H300),2))</f>
        <v/>
      </c>
      <c r="M300" s="17">
        <f>IF(L300="","",ROUND(L300-N(J300),2))</f>
        <v/>
      </c>
      <c r="N300" s="6">
        <f>IF(B300&amp;""="","",IF(NOT(ISNUMBER(E300)),"بيانات ناقصة",IF(ISNUMBER(G300),"سُلّمت",IF(E300&gt;'الإعدادات'!$B$4,"قادم",IF(AND(ISNUMBER(F300),F300&lt;'الإعدادات'!$B$4),"متأخر التسليم","جارٍ")))))</f>
        <v/>
      </c>
      <c r="O300" s="16">
        <f>IF(N300="متأخر التسليم",'الإعدادات'!$B$4-F300,"")</f>
        <v/>
      </c>
      <c r="P300" s="16">
        <f>IF(ISNUMBER(O300),COUNTIFS($O$6:$O$1005,"&gt;"&amp;O300)+COUNTIFS($O$6:O300,O300),"")</f>
        <v/>
      </c>
      <c r="Q300" s="6">
        <f>IF(B300&amp;""="","",IFERROR(INDEX('السيارات'!$C$6:$C$205,MATCH(B300&amp;"",'السيارات'!$A$6:$A$205,0))&amp;"","كود غير موجود"))</f>
        <v/>
      </c>
    </row>
    <row r="301">
      <c r="A301" s="5" t="n"/>
      <c r="B301" s="5" t="n"/>
      <c r="C301" s="5" t="n"/>
      <c r="D301" s="18" t="n"/>
      <c r="E301" s="13" t="n"/>
      <c r="F301" s="13" t="n"/>
      <c r="G301" s="13" t="n"/>
      <c r="H301" s="19" t="n"/>
      <c r="I301" s="19" t="n"/>
      <c r="J301" s="19" t="n"/>
      <c r="K301" s="16">
        <f>IF(OR(B301&amp;""="",NOT(ISNUMBER(E301)),NOT(ISNUMBER(IF(ISNUMBER(G301),G301,F301)))),"",MAX(1,IF(ISNUMBER(G301),G301,F301)-E301))</f>
        <v/>
      </c>
      <c r="L301" s="17">
        <f>IF(K301="","",ROUND(K301*N(H301),2))</f>
        <v/>
      </c>
      <c r="M301" s="17">
        <f>IF(L301="","",ROUND(L301-N(J301),2))</f>
        <v/>
      </c>
      <c r="N301" s="6">
        <f>IF(B301&amp;""="","",IF(NOT(ISNUMBER(E301)),"بيانات ناقصة",IF(ISNUMBER(G301),"سُلّمت",IF(E301&gt;'الإعدادات'!$B$4,"قادم",IF(AND(ISNUMBER(F301),F301&lt;'الإعدادات'!$B$4),"متأخر التسليم","جارٍ")))))</f>
        <v/>
      </c>
      <c r="O301" s="16">
        <f>IF(N301="متأخر التسليم",'الإعدادات'!$B$4-F301,"")</f>
        <v/>
      </c>
      <c r="P301" s="16">
        <f>IF(ISNUMBER(O301),COUNTIFS($O$6:$O$1005,"&gt;"&amp;O301)+COUNTIFS($O$6:O301,O301),"")</f>
        <v/>
      </c>
      <c r="Q301" s="6">
        <f>IF(B301&amp;""="","",IFERROR(INDEX('السيارات'!$C$6:$C$205,MATCH(B301&amp;"",'السيارات'!$A$6:$A$205,0))&amp;"","كود غير موجود"))</f>
        <v/>
      </c>
    </row>
    <row r="302">
      <c r="A302" s="5" t="n"/>
      <c r="B302" s="5" t="n"/>
      <c r="C302" s="5" t="n"/>
      <c r="D302" s="18" t="n"/>
      <c r="E302" s="13" t="n"/>
      <c r="F302" s="13" t="n"/>
      <c r="G302" s="13" t="n"/>
      <c r="H302" s="19" t="n"/>
      <c r="I302" s="19" t="n"/>
      <c r="J302" s="19" t="n"/>
      <c r="K302" s="16">
        <f>IF(OR(B302&amp;""="",NOT(ISNUMBER(E302)),NOT(ISNUMBER(IF(ISNUMBER(G302),G302,F302)))),"",MAX(1,IF(ISNUMBER(G302),G302,F302)-E302))</f>
        <v/>
      </c>
      <c r="L302" s="17">
        <f>IF(K302="","",ROUND(K302*N(H302),2))</f>
        <v/>
      </c>
      <c r="M302" s="17">
        <f>IF(L302="","",ROUND(L302-N(J302),2))</f>
        <v/>
      </c>
      <c r="N302" s="6">
        <f>IF(B302&amp;""="","",IF(NOT(ISNUMBER(E302)),"بيانات ناقصة",IF(ISNUMBER(G302),"سُلّمت",IF(E302&gt;'الإعدادات'!$B$4,"قادم",IF(AND(ISNUMBER(F302),F302&lt;'الإعدادات'!$B$4),"متأخر التسليم","جارٍ")))))</f>
        <v/>
      </c>
      <c r="O302" s="16">
        <f>IF(N302="متأخر التسليم",'الإعدادات'!$B$4-F302,"")</f>
        <v/>
      </c>
      <c r="P302" s="16">
        <f>IF(ISNUMBER(O302),COUNTIFS($O$6:$O$1005,"&gt;"&amp;O302)+COUNTIFS($O$6:O302,O302),"")</f>
        <v/>
      </c>
      <c r="Q302" s="6">
        <f>IF(B302&amp;""="","",IFERROR(INDEX('السيارات'!$C$6:$C$205,MATCH(B302&amp;"",'السيارات'!$A$6:$A$205,0))&amp;"","كود غير موجود"))</f>
        <v/>
      </c>
    </row>
    <row r="303">
      <c r="A303" s="5" t="n"/>
      <c r="B303" s="5" t="n"/>
      <c r="C303" s="5" t="n"/>
      <c r="D303" s="18" t="n"/>
      <c r="E303" s="13" t="n"/>
      <c r="F303" s="13" t="n"/>
      <c r="G303" s="13" t="n"/>
      <c r="H303" s="19" t="n"/>
      <c r="I303" s="19" t="n"/>
      <c r="J303" s="19" t="n"/>
      <c r="K303" s="16">
        <f>IF(OR(B303&amp;""="",NOT(ISNUMBER(E303)),NOT(ISNUMBER(IF(ISNUMBER(G303),G303,F303)))),"",MAX(1,IF(ISNUMBER(G303),G303,F303)-E303))</f>
        <v/>
      </c>
      <c r="L303" s="17">
        <f>IF(K303="","",ROUND(K303*N(H303),2))</f>
        <v/>
      </c>
      <c r="M303" s="17">
        <f>IF(L303="","",ROUND(L303-N(J303),2))</f>
        <v/>
      </c>
      <c r="N303" s="6">
        <f>IF(B303&amp;""="","",IF(NOT(ISNUMBER(E303)),"بيانات ناقصة",IF(ISNUMBER(G303),"سُلّمت",IF(E303&gt;'الإعدادات'!$B$4,"قادم",IF(AND(ISNUMBER(F303),F303&lt;'الإعدادات'!$B$4),"متأخر التسليم","جارٍ")))))</f>
        <v/>
      </c>
      <c r="O303" s="16">
        <f>IF(N303="متأخر التسليم",'الإعدادات'!$B$4-F303,"")</f>
        <v/>
      </c>
      <c r="P303" s="16">
        <f>IF(ISNUMBER(O303),COUNTIFS($O$6:$O$1005,"&gt;"&amp;O303)+COUNTIFS($O$6:O303,O303),"")</f>
        <v/>
      </c>
      <c r="Q303" s="6">
        <f>IF(B303&amp;""="","",IFERROR(INDEX('السيارات'!$C$6:$C$205,MATCH(B303&amp;"",'السيارات'!$A$6:$A$205,0))&amp;"","كود غير موجود"))</f>
        <v/>
      </c>
    </row>
    <row r="304">
      <c r="A304" s="5" t="n"/>
      <c r="B304" s="5" t="n"/>
      <c r="C304" s="5" t="n"/>
      <c r="D304" s="18" t="n"/>
      <c r="E304" s="13" t="n"/>
      <c r="F304" s="13" t="n"/>
      <c r="G304" s="13" t="n"/>
      <c r="H304" s="19" t="n"/>
      <c r="I304" s="19" t="n"/>
      <c r="J304" s="19" t="n"/>
      <c r="K304" s="16">
        <f>IF(OR(B304&amp;""="",NOT(ISNUMBER(E304)),NOT(ISNUMBER(IF(ISNUMBER(G304),G304,F304)))),"",MAX(1,IF(ISNUMBER(G304),G304,F304)-E304))</f>
        <v/>
      </c>
      <c r="L304" s="17">
        <f>IF(K304="","",ROUND(K304*N(H304),2))</f>
        <v/>
      </c>
      <c r="M304" s="17">
        <f>IF(L304="","",ROUND(L304-N(J304),2))</f>
        <v/>
      </c>
      <c r="N304" s="6">
        <f>IF(B304&amp;""="","",IF(NOT(ISNUMBER(E304)),"بيانات ناقصة",IF(ISNUMBER(G304),"سُلّمت",IF(E304&gt;'الإعدادات'!$B$4,"قادم",IF(AND(ISNUMBER(F304),F304&lt;'الإعدادات'!$B$4),"متأخر التسليم","جارٍ")))))</f>
        <v/>
      </c>
      <c r="O304" s="16">
        <f>IF(N304="متأخر التسليم",'الإعدادات'!$B$4-F304,"")</f>
        <v/>
      </c>
      <c r="P304" s="16">
        <f>IF(ISNUMBER(O304),COUNTIFS($O$6:$O$1005,"&gt;"&amp;O304)+COUNTIFS($O$6:O304,O304),"")</f>
        <v/>
      </c>
      <c r="Q304" s="6">
        <f>IF(B304&amp;""="","",IFERROR(INDEX('السيارات'!$C$6:$C$205,MATCH(B304&amp;"",'السيارات'!$A$6:$A$205,0))&amp;"","كود غير موجود"))</f>
        <v/>
      </c>
    </row>
    <row r="305">
      <c r="A305" s="5" t="n"/>
      <c r="B305" s="5" t="n"/>
      <c r="C305" s="5" t="n"/>
      <c r="D305" s="18" t="n"/>
      <c r="E305" s="13" t="n"/>
      <c r="F305" s="13" t="n"/>
      <c r="G305" s="13" t="n"/>
      <c r="H305" s="19" t="n"/>
      <c r="I305" s="19" t="n"/>
      <c r="J305" s="19" t="n"/>
      <c r="K305" s="16">
        <f>IF(OR(B305&amp;""="",NOT(ISNUMBER(E305)),NOT(ISNUMBER(IF(ISNUMBER(G305),G305,F305)))),"",MAX(1,IF(ISNUMBER(G305),G305,F305)-E305))</f>
        <v/>
      </c>
      <c r="L305" s="17">
        <f>IF(K305="","",ROUND(K305*N(H305),2))</f>
        <v/>
      </c>
      <c r="M305" s="17">
        <f>IF(L305="","",ROUND(L305-N(J305),2))</f>
        <v/>
      </c>
      <c r="N305" s="6">
        <f>IF(B305&amp;""="","",IF(NOT(ISNUMBER(E305)),"بيانات ناقصة",IF(ISNUMBER(G305),"سُلّمت",IF(E305&gt;'الإعدادات'!$B$4,"قادم",IF(AND(ISNUMBER(F305),F305&lt;'الإعدادات'!$B$4),"متأخر التسليم","جارٍ")))))</f>
        <v/>
      </c>
      <c r="O305" s="16">
        <f>IF(N305="متأخر التسليم",'الإعدادات'!$B$4-F305,"")</f>
        <v/>
      </c>
      <c r="P305" s="16">
        <f>IF(ISNUMBER(O305),COUNTIFS($O$6:$O$1005,"&gt;"&amp;O305)+COUNTIFS($O$6:O305,O305),"")</f>
        <v/>
      </c>
      <c r="Q305" s="6">
        <f>IF(B305&amp;""="","",IFERROR(INDEX('السيارات'!$C$6:$C$205,MATCH(B305&amp;"",'السيارات'!$A$6:$A$205,0))&amp;"","كود غير موجود"))</f>
        <v/>
      </c>
    </row>
    <row r="306">
      <c r="A306" s="5" t="n"/>
      <c r="B306" s="5" t="n"/>
      <c r="C306" s="5" t="n"/>
      <c r="D306" s="18" t="n"/>
      <c r="E306" s="13" t="n"/>
      <c r="F306" s="13" t="n"/>
      <c r="G306" s="13" t="n"/>
      <c r="H306" s="19" t="n"/>
      <c r="I306" s="19" t="n"/>
      <c r="J306" s="19" t="n"/>
      <c r="K306" s="16">
        <f>IF(OR(B306&amp;""="",NOT(ISNUMBER(E306)),NOT(ISNUMBER(IF(ISNUMBER(G306),G306,F306)))),"",MAX(1,IF(ISNUMBER(G306),G306,F306)-E306))</f>
        <v/>
      </c>
      <c r="L306" s="17">
        <f>IF(K306="","",ROUND(K306*N(H306),2))</f>
        <v/>
      </c>
      <c r="M306" s="17">
        <f>IF(L306="","",ROUND(L306-N(J306),2))</f>
        <v/>
      </c>
      <c r="N306" s="6">
        <f>IF(B306&amp;""="","",IF(NOT(ISNUMBER(E306)),"بيانات ناقصة",IF(ISNUMBER(G306),"سُلّمت",IF(E306&gt;'الإعدادات'!$B$4,"قادم",IF(AND(ISNUMBER(F306),F306&lt;'الإعدادات'!$B$4),"متأخر التسليم","جارٍ")))))</f>
        <v/>
      </c>
      <c r="O306" s="16">
        <f>IF(N306="متأخر التسليم",'الإعدادات'!$B$4-F306,"")</f>
        <v/>
      </c>
      <c r="P306" s="16">
        <f>IF(ISNUMBER(O306),COUNTIFS($O$6:$O$1005,"&gt;"&amp;O306)+COUNTIFS($O$6:O306,O306),"")</f>
        <v/>
      </c>
      <c r="Q306" s="6">
        <f>IF(B306&amp;""="","",IFERROR(INDEX('السيارات'!$C$6:$C$205,MATCH(B306&amp;"",'السيارات'!$A$6:$A$205,0))&amp;"","كود غير موجود"))</f>
        <v/>
      </c>
    </row>
    <row r="307">
      <c r="A307" s="5" t="n"/>
      <c r="B307" s="5" t="n"/>
      <c r="C307" s="5" t="n"/>
      <c r="D307" s="18" t="n"/>
      <c r="E307" s="13" t="n"/>
      <c r="F307" s="13" t="n"/>
      <c r="G307" s="13" t="n"/>
      <c r="H307" s="19" t="n"/>
      <c r="I307" s="19" t="n"/>
      <c r="J307" s="19" t="n"/>
      <c r="K307" s="16">
        <f>IF(OR(B307&amp;""="",NOT(ISNUMBER(E307)),NOT(ISNUMBER(IF(ISNUMBER(G307),G307,F307)))),"",MAX(1,IF(ISNUMBER(G307),G307,F307)-E307))</f>
        <v/>
      </c>
      <c r="L307" s="17">
        <f>IF(K307="","",ROUND(K307*N(H307),2))</f>
        <v/>
      </c>
      <c r="M307" s="17">
        <f>IF(L307="","",ROUND(L307-N(J307),2))</f>
        <v/>
      </c>
      <c r="N307" s="6">
        <f>IF(B307&amp;""="","",IF(NOT(ISNUMBER(E307)),"بيانات ناقصة",IF(ISNUMBER(G307),"سُلّمت",IF(E307&gt;'الإعدادات'!$B$4,"قادم",IF(AND(ISNUMBER(F307),F307&lt;'الإعدادات'!$B$4),"متأخر التسليم","جارٍ")))))</f>
        <v/>
      </c>
      <c r="O307" s="16">
        <f>IF(N307="متأخر التسليم",'الإعدادات'!$B$4-F307,"")</f>
        <v/>
      </c>
      <c r="P307" s="16">
        <f>IF(ISNUMBER(O307),COUNTIFS($O$6:$O$1005,"&gt;"&amp;O307)+COUNTIFS($O$6:O307,O307),"")</f>
        <v/>
      </c>
      <c r="Q307" s="6">
        <f>IF(B307&amp;""="","",IFERROR(INDEX('السيارات'!$C$6:$C$205,MATCH(B307&amp;"",'السيارات'!$A$6:$A$205,0))&amp;"","كود غير موجود"))</f>
        <v/>
      </c>
    </row>
    <row r="308">
      <c r="A308" s="5" t="n"/>
      <c r="B308" s="5" t="n"/>
      <c r="C308" s="5" t="n"/>
      <c r="D308" s="18" t="n"/>
      <c r="E308" s="13" t="n"/>
      <c r="F308" s="13" t="n"/>
      <c r="G308" s="13" t="n"/>
      <c r="H308" s="19" t="n"/>
      <c r="I308" s="19" t="n"/>
      <c r="J308" s="19" t="n"/>
      <c r="K308" s="16">
        <f>IF(OR(B308&amp;""="",NOT(ISNUMBER(E308)),NOT(ISNUMBER(IF(ISNUMBER(G308),G308,F308)))),"",MAX(1,IF(ISNUMBER(G308),G308,F308)-E308))</f>
        <v/>
      </c>
      <c r="L308" s="17">
        <f>IF(K308="","",ROUND(K308*N(H308),2))</f>
        <v/>
      </c>
      <c r="M308" s="17">
        <f>IF(L308="","",ROUND(L308-N(J308),2))</f>
        <v/>
      </c>
      <c r="N308" s="6">
        <f>IF(B308&amp;""="","",IF(NOT(ISNUMBER(E308)),"بيانات ناقصة",IF(ISNUMBER(G308),"سُلّمت",IF(E308&gt;'الإعدادات'!$B$4,"قادم",IF(AND(ISNUMBER(F308),F308&lt;'الإعدادات'!$B$4),"متأخر التسليم","جارٍ")))))</f>
        <v/>
      </c>
      <c r="O308" s="16">
        <f>IF(N308="متأخر التسليم",'الإعدادات'!$B$4-F308,"")</f>
        <v/>
      </c>
      <c r="P308" s="16">
        <f>IF(ISNUMBER(O308),COUNTIFS($O$6:$O$1005,"&gt;"&amp;O308)+COUNTIFS($O$6:O308,O308),"")</f>
        <v/>
      </c>
      <c r="Q308" s="6">
        <f>IF(B308&amp;""="","",IFERROR(INDEX('السيارات'!$C$6:$C$205,MATCH(B308&amp;"",'السيارات'!$A$6:$A$205,0))&amp;"","كود غير موجود"))</f>
        <v/>
      </c>
    </row>
    <row r="309">
      <c r="A309" s="5" t="n"/>
      <c r="B309" s="5" t="n"/>
      <c r="C309" s="5" t="n"/>
      <c r="D309" s="18" t="n"/>
      <c r="E309" s="13" t="n"/>
      <c r="F309" s="13" t="n"/>
      <c r="G309" s="13" t="n"/>
      <c r="H309" s="19" t="n"/>
      <c r="I309" s="19" t="n"/>
      <c r="J309" s="19" t="n"/>
      <c r="K309" s="16">
        <f>IF(OR(B309&amp;""="",NOT(ISNUMBER(E309)),NOT(ISNUMBER(IF(ISNUMBER(G309),G309,F309)))),"",MAX(1,IF(ISNUMBER(G309),G309,F309)-E309))</f>
        <v/>
      </c>
      <c r="L309" s="17">
        <f>IF(K309="","",ROUND(K309*N(H309),2))</f>
        <v/>
      </c>
      <c r="M309" s="17">
        <f>IF(L309="","",ROUND(L309-N(J309),2))</f>
        <v/>
      </c>
      <c r="N309" s="6">
        <f>IF(B309&amp;""="","",IF(NOT(ISNUMBER(E309)),"بيانات ناقصة",IF(ISNUMBER(G309),"سُلّمت",IF(E309&gt;'الإعدادات'!$B$4,"قادم",IF(AND(ISNUMBER(F309),F309&lt;'الإعدادات'!$B$4),"متأخر التسليم","جارٍ")))))</f>
        <v/>
      </c>
      <c r="O309" s="16">
        <f>IF(N309="متأخر التسليم",'الإعدادات'!$B$4-F309,"")</f>
        <v/>
      </c>
      <c r="P309" s="16">
        <f>IF(ISNUMBER(O309),COUNTIFS($O$6:$O$1005,"&gt;"&amp;O309)+COUNTIFS($O$6:O309,O309),"")</f>
        <v/>
      </c>
      <c r="Q309" s="6">
        <f>IF(B309&amp;""="","",IFERROR(INDEX('السيارات'!$C$6:$C$205,MATCH(B309&amp;"",'السيارات'!$A$6:$A$205,0))&amp;"","كود غير موجود"))</f>
        <v/>
      </c>
    </row>
    <row r="310">
      <c r="A310" s="5" t="n"/>
      <c r="B310" s="5" t="n"/>
      <c r="C310" s="5" t="n"/>
      <c r="D310" s="18" t="n"/>
      <c r="E310" s="13" t="n"/>
      <c r="F310" s="13" t="n"/>
      <c r="G310" s="13" t="n"/>
      <c r="H310" s="19" t="n"/>
      <c r="I310" s="19" t="n"/>
      <c r="J310" s="19" t="n"/>
      <c r="K310" s="16">
        <f>IF(OR(B310&amp;""="",NOT(ISNUMBER(E310)),NOT(ISNUMBER(IF(ISNUMBER(G310),G310,F310)))),"",MAX(1,IF(ISNUMBER(G310),G310,F310)-E310))</f>
        <v/>
      </c>
      <c r="L310" s="17">
        <f>IF(K310="","",ROUND(K310*N(H310),2))</f>
        <v/>
      </c>
      <c r="M310" s="17">
        <f>IF(L310="","",ROUND(L310-N(J310),2))</f>
        <v/>
      </c>
      <c r="N310" s="6">
        <f>IF(B310&amp;""="","",IF(NOT(ISNUMBER(E310)),"بيانات ناقصة",IF(ISNUMBER(G310),"سُلّمت",IF(E310&gt;'الإعدادات'!$B$4,"قادم",IF(AND(ISNUMBER(F310),F310&lt;'الإعدادات'!$B$4),"متأخر التسليم","جارٍ")))))</f>
        <v/>
      </c>
      <c r="O310" s="16">
        <f>IF(N310="متأخر التسليم",'الإعدادات'!$B$4-F310,"")</f>
        <v/>
      </c>
      <c r="P310" s="16">
        <f>IF(ISNUMBER(O310),COUNTIFS($O$6:$O$1005,"&gt;"&amp;O310)+COUNTIFS($O$6:O310,O310),"")</f>
        <v/>
      </c>
      <c r="Q310" s="6">
        <f>IF(B310&amp;""="","",IFERROR(INDEX('السيارات'!$C$6:$C$205,MATCH(B310&amp;"",'السيارات'!$A$6:$A$205,0))&amp;"","كود غير موجود"))</f>
        <v/>
      </c>
    </row>
    <row r="311">
      <c r="A311" s="5" t="n"/>
      <c r="B311" s="5" t="n"/>
      <c r="C311" s="5" t="n"/>
      <c r="D311" s="18" t="n"/>
      <c r="E311" s="13" t="n"/>
      <c r="F311" s="13" t="n"/>
      <c r="G311" s="13" t="n"/>
      <c r="H311" s="19" t="n"/>
      <c r="I311" s="19" t="n"/>
      <c r="J311" s="19" t="n"/>
      <c r="K311" s="16">
        <f>IF(OR(B311&amp;""="",NOT(ISNUMBER(E311)),NOT(ISNUMBER(IF(ISNUMBER(G311),G311,F311)))),"",MAX(1,IF(ISNUMBER(G311),G311,F311)-E311))</f>
        <v/>
      </c>
      <c r="L311" s="17">
        <f>IF(K311="","",ROUND(K311*N(H311),2))</f>
        <v/>
      </c>
      <c r="M311" s="17">
        <f>IF(L311="","",ROUND(L311-N(J311),2))</f>
        <v/>
      </c>
      <c r="N311" s="6">
        <f>IF(B311&amp;""="","",IF(NOT(ISNUMBER(E311)),"بيانات ناقصة",IF(ISNUMBER(G311),"سُلّمت",IF(E311&gt;'الإعدادات'!$B$4,"قادم",IF(AND(ISNUMBER(F311),F311&lt;'الإعدادات'!$B$4),"متأخر التسليم","جارٍ")))))</f>
        <v/>
      </c>
      <c r="O311" s="16">
        <f>IF(N311="متأخر التسليم",'الإعدادات'!$B$4-F311,"")</f>
        <v/>
      </c>
      <c r="P311" s="16">
        <f>IF(ISNUMBER(O311),COUNTIFS($O$6:$O$1005,"&gt;"&amp;O311)+COUNTIFS($O$6:O311,O311),"")</f>
        <v/>
      </c>
      <c r="Q311" s="6">
        <f>IF(B311&amp;""="","",IFERROR(INDEX('السيارات'!$C$6:$C$205,MATCH(B311&amp;"",'السيارات'!$A$6:$A$205,0))&amp;"","كود غير موجود"))</f>
        <v/>
      </c>
    </row>
    <row r="312">
      <c r="A312" s="5" t="n"/>
      <c r="B312" s="5" t="n"/>
      <c r="C312" s="5" t="n"/>
      <c r="D312" s="18" t="n"/>
      <c r="E312" s="13" t="n"/>
      <c r="F312" s="13" t="n"/>
      <c r="G312" s="13" t="n"/>
      <c r="H312" s="19" t="n"/>
      <c r="I312" s="19" t="n"/>
      <c r="J312" s="19" t="n"/>
      <c r="K312" s="16">
        <f>IF(OR(B312&amp;""="",NOT(ISNUMBER(E312)),NOT(ISNUMBER(IF(ISNUMBER(G312),G312,F312)))),"",MAX(1,IF(ISNUMBER(G312),G312,F312)-E312))</f>
        <v/>
      </c>
      <c r="L312" s="17">
        <f>IF(K312="","",ROUND(K312*N(H312),2))</f>
        <v/>
      </c>
      <c r="M312" s="17">
        <f>IF(L312="","",ROUND(L312-N(J312),2))</f>
        <v/>
      </c>
      <c r="N312" s="6">
        <f>IF(B312&amp;""="","",IF(NOT(ISNUMBER(E312)),"بيانات ناقصة",IF(ISNUMBER(G312),"سُلّمت",IF(E312&gt;'الإعدادات'!$B$4,"قادم",IF(AND(ISNUMBER(F312),F312&lt;'الإعدادات'!$B$4),"متأخر التسليم","جارٍ")))))</f>
        <v/>
      </c>
      <c r="O312" s="16">
        <f>IF(N312="متأخر التسليم",'الإعدادات'!$B$4-F312,"")</f>
        <v/>
      </c>
      <c r="P312" s="16">
        <f>IF(ISNUMBER(O312),COUNTIFS($O$6:$O$1005,"&gt;"&amp;O312)+COUNTIFS($O$6:O312,O312),"")</f>
        <v/>
      </c>
      <c r="Q312" s="6">
        <f>IF(B312&amp;""="","",IFERROR(INDEX('السيارات'!$C$6:$C$205,MATCH(B312&amp;"",'السيارات'!$A$6:$A$205,0))&amp;"","كود غير موجود"))</f>
        <v/>
      </c>
    </row>
    <row r="313">
      <c r="A313" s="5" t="n"/>
      <c r="B313" s="5" t="n"/>
      <c r="C313" s="5" t="n"/>
      <c r="D313" s="18" t="n"/>
      <c r="E313" s="13" t="n"/>
      <c r="F313" s="13" t="n"/>
      <c r="G313" s="13" t="n"/>
      <c r="H313" s="19" t="n"/>
      <c r="I313" s="19" t="n"/>
      <c r="J313" s="19" t="n"/>
      <c r="K313" s="16">
        <f>IF(OR(B313&amp;""="",NOT(ISNUMBER(E313)),NOT(ISNUMBER(IF(ISNUMBER(G313),G313,F313)))),"",MAX(1,IF(ISNUMBER(G313),G313,F313)-E313))</f>
        <v/>
      </c>
      <c r="L313" s="17">
        <f>IF(K313="","",ROUND(K313*N(H313),2))</f>
        <v/>
      </c>
      <c r="M313" s="17">
        <f>IF(L313="","",ROUND(L313-N(J313),2))</f>
        <v/>
      </c>
      <c r="N313" s="6">
        <f>IF(B313&amp;""="","",IF(NOT(ISNUMBER(E313)),"بيانات ناقصة",IF(ISNUMBER(G313),"سُلّمت",IF(E313&gt;'الإعدادات'!$B$4,"قادم",IF(AND(ISNUMBER(F313),F313&lt;'الإعدادات'!$B$4),"متأخر التسليم","جارٍ")))))</f>
        <v/>
      </c>
      <c r="O313" s="16">
        <f>IF(N313="متأخر التسليم",'الإعدادات'!$B$4-F313,"")</f>
        <v/>
      </c>
      <c r="P313" s="16">
        <f>IF(ISNUMBER(O313),COUNTIFS($O$6:$O$1005,"&gt;"&amp;O313)+COUNTIFS($O$6:O313,O313),"")</f>
        <v/>
      </c>
      <c r="Q313" s="6">
        <f>IF(B313&amp;""="","",IFERROR(INDEX('السيارات'!$C$6:$C$205,MATCH(B313&amp;"",'السيارات'!$A$6:$A$205,0))&amp;"","كود غير موجود"))</f>
        <v/>
      </c>
    </row>
    <row r="314">
      <c r="A314" s="5" t="n"/>
      <c r="B314" s="5" t="n"/>
      <c r="C314" s="5" t="n"/>
      <c r="D314" s="18" t="n"/>
      <c r="E314" s="13" t="n"/>
      <c r="F314" s="13" t="n"/>
      <c r="G314" s="13" t="n"/>
      <c r="H314" s="19" t="n"/>
      <c r="I314" s="19" t="n"/>
      <c r="J314" s="19" t="n"/>
      <c r="K314" s="16">
        <f>IF(OR(B314&amp;""="",NOT(ISNUMBER(E314)),NOT(ISNUMBER(IF(ISNUMBER(G314),G314,F314)))),"",MAX(1,IF(ISNUMBER(G314),G314,F314)-E314))</f>
        <v/>
      </c>
      <c r="L314" s="17">
        <f>IF(K314="","",ROUND(K314*N(H314),2))</f>
        <v/>
      </c>
      <c r="M314" s="17">
        <f>IF(L314="","",ROUND(L314-N(J314),2))</f>
        <v/>
      </c>
      <c r="N314" s="6">
        <f>IF(B314&amp;""="","",IF(NOT(ISNUMBER(E314)),"بيانات ناقصة",IF(ISNUMBER(G314),"سُلّمت",IF(E314&gt;'الإعدادات'!$B$4,"قادم",IF(AND(ISNUMBER(F314),F314&lt;'الإعدادات'!$B$4),"متأخر التسليم","جارٍ")))))</f>
        <v/>
      </c>
      <c r="O314" s="16">
        <f>IF(N314="متأخر التسليم",'الإعدادات'!$B$4-F314,"")</f>
        <v/>
      </c>
      <c r="P314" s="16">
        <f>IF(ISNUMBER(O314),COUNTIFS($O$6:$O$1005,"&gt;"&amp;O314)+COUNTIFS($O$6:O314,O314),"")</f>
        <v/>
      </c>
      <c r="Q314" s="6">
        <f>IF(B314&amp;""="","",IFERROR(INDEX('السيارات'!$C$6:$C$205,MATCH(B314&amp;"",'السيارات'!$A$6:$A$205,0))&amp;"","كود غير موجود"))</f>
        <v/>
      </c>
    </row>
    <row r="315">
      <c r="A315" s="5" t="n"/>
      <c r="B315" s="5" t="n"/>
      <c r="C315" s="5" t="n"/>
      <c r="D315" s="18" t="n"/>
      <c r="E315" s="13" t="n"/>
      <c r="F315" s="13" t="n"/>
      <c r="G315" s="13" t="n"/>
      <c r="H315" s="19" t="n"/>
      <c r="I315" s="19" t="n"/>
      <c r="J315" s="19" t="n"/>
      <c r="K315" s="16">
        <f>IF(OR(B315&amp;""="",NOT(ISNUMBER(E315)),NOT(ISNUMBER(IF(ISNUMBER(G315),G315,F315)))),"",MAX(1,IF(ISNUMBER(G315),G315,F315)-E315))</f>
        <v/>
      </c>
      <c r="L315" s="17">
        <f>IF(K315="","",ROUND(K315*N(H315),2))</f>
        <v/>
      </c>
      <c r="M315" s="17">
        <f>IF(L315="","",ROUND(L315-N(J315),2))</f>
        <v/>
      </c>
      <c r="N315" s="6">
        <f>IF(B315&amp;""="","",IF(NOT(ISNUMBER(E315)),"بيانات ناقصة",IF(ISNUMBER(G315),"سُلّمت",IF(E315&gt;'الإعدادات'!$B$4,"قادم",IF(AND(ISNUMBER(F315),F315&lt;'الإعدادات'!$B$4),"متأخر التسليم","جارٍ")))))</f>
        <v/>
      </c>
      <c r="O315" s="16">
        <f>IF(N315="متأخر التسليم",'الإعدادات'!$B$4-F315,"")</f>
        <v/>
      </c>
      <c r="P315" s="16">
        <f>IF(ISNUMBER(O315),COUNTIFS($O$6:$O$1005,"&gt;"&amp;O315)+COUNTIFS($O$6:O315,O315),"")</f>
        <v/>
      </c>
      <c r="Q315" s="6">
        <f>IF(B315&amp;""="","",IFERROR(INDEX('السيارات'!$C$6:$C$205,MATCH(B315&amp;"",'السيارات'!$A$6:$A$205,0))&amp;"","كود غير موجود"))</f>
        <v/>
      </c>
    </row>
    <row r="316">
      <c r="A316" s="5" t="n"/>
      <c r="B316" s="5" t="n"/>
      <c r="C316" s="5" t="n"/>
      <c r="D316" s="18" t="n"/>
      <c r="E316" s="13" t="n"/>
      <c r="F316" s="13" t="n"/>
      <c r="G316" s="13" t="n"/>
      <c r="H316" s="19" t="n"/>
      <c r="I316" s="19" t="n"/>
      <c r="J316" s="19" t="n"/>
      <c r="K316" s="16">
        <f>IF(OR(B316&amp;""="",NOT(ISNUMBER(E316)),NOT(ISNUMBER(IF(ISNUMBER(G316),G316,F316)))),"",MAX(1,IF(ISNUMBER(G316),G316,F316)-E316))</f>
        <v/>
      </c>
      <c r="L316" s="17">
        <f>IF(K316="","",ROUND(K316*N(H316),2))</f>
        <v/>
      </c>
      <c r="M316" s="17">
        <f>IF(L316="","",ROUND(L316-N(J316),2))</f>
        <v/>
      </c>
      <c r="N316" s="6">
        <f>IF(B316&amp;""="","",IF(NOT(ISNUMBER(E316)),"بيانات ناقصة",IF(ISNUMBER(G316),"سُلّمت",IF(E316&gt;'الإعدادات'!$B$4,"قادم",IF(AND(ISNUMBER(F316),F316&lt;'الإعدادات'!$B$4),"متأخر التسليم","جارٍ")))))</f>
        <v/>
      </c>
      <c r="O316" s="16">
        <f>IF(N316="متأخر التسليم",'الإعدادات'!$B$4-F316,"")</f>
        <v/>
      </c>
      <c r="P316" s="16">
        <f>IF(ISNUMBER(O316),COUNTIFS($O$6:$O$1005,"&gt;"&amp;O316)+COUNTIFS($O$6:O316,O316),"")</f>
        <v/>
      </c>
      <c r="Q316" s="6">
        <f>IF(B316&amp;""="","",IFERROR(INDEX('السيارات'!$C$6:$C$205,MATCH(B316&amp;"",'السيارات'!$A$6:$A$205,0))&amp;"","كود غير موجود"))</f>
        <v/>
      </c>
    </row>
    <row r="317">
      <c r="A317" s="5" t="n"/>
      <c r="B317" s="5" t="n"/>
      <c r="C317" s="5" t="n"/>
      <c r="D317" s="18" t="n"/>
      <c r="E317" s="13" t="n"/>
      <c r="F317" s="13" t="n"/>
      <c r="G317" s="13" t="n"/>
      <c r="H317" s="19" t="n"/>
      <c r="I317" s="19" t="n"/>
      <c r="J317" s="19" t="n"/>
      <c r="K317" s="16">
        <f>IF(OR(B317&amp;""="",NOT(ISNUMBER(E317)),NOT(ISNUMBER(IF(ISNUMBER(G317),G317,F317)))),"",MAX(1,IF(ISNUMBER(G317),G317,F317)-E317))</f>
        <v/>
      </c>
      <c r="L317" s="17">
        <f>IF(K317="","",ROUND(K317*N(H317),2))</f>
        <v/>
      </c>
      <c r="M317" s="17">
        <f>IF(L317="","",ROUND(L317-N(J317),2))</f>
        <v/>
      </c>
      <c r="N317" s="6">
        <f>IF(B317&amp;""="","",IF(NOT(ISNUMBER(E317)),"بيانات ناقصة",IF(ISNUMBER(G317),"سُلّمت",IF(E317&gt;'الإعدادات'!$B$4,"قادم",IF(AND(ISNUMBER(F317),F317&lt;'الإعدادات'!$B$4),"متأخر التسليم","جارٍ")))))</f>
        <v/>
      </c>
      <c r="O317" s="16">
        <f>IF(N317="متأخر التسليم",'الإعدادات'!$B$4-F317,"")</f>
        <v/>
      </c>
      <c r="P317" s="16">
        <f>IF(ISNUMBER(O317),COUNTIFS($O$6:$O$1005,"&gt;"&amp;O317)+COUNTIFS($O$6:O317,O317),"")</f>
        <v/>
      </c>
      <c r="Q317" s="6">
        <f>IF(B317&amp;""="","",IFERROR(INDEX('السيارات'!$C$6:$C$205,MATCH(B317&amp;"",'السيارات'!$A$6:$A$205,0))&amp;"","كود غير موجود"))</f>
        <v/>
      </c>
    </row>
    <row r="318">
      <c r="A318" s="5" t="n"/>
      <c r="B318" s="5" t="n"/>
      <c r="C318" s="5" t="n"/>
      <c r="D318" s="18" t="n"/>
      <c r="E318" s="13" t="n"/>
      <c r="F318" s="13" t="n"/>
      <c r="G318" s="13" t="n"/>
      <c r="H318" s="19" t="n"/>
      <c r="I318" s="19" t="n"/>
      <c r="J318" s="19" t="n"/>
      <c r="K318" s="16">
        <f>IF(OR(B318&amp;""="",NOT(ISNUMBER(E318)),NOT(ISNUMBER(IF(ISNUMBER(G318),G318,F318)))),"",MAX(1,IF(ISNUMBER(G318),G318,F318)-E318))</f>
        <v/>
      </c>
      <c r="L318" s="17">
        <f>IF(K318="","",ROUND(K318*N(H318),2))</f>
        <v/>
      </c>
      <c r="M318" s="17">
        <f>IF(L318="","",ROUND(L318-N(J318),2))</f>
        <v/>
      </c>
      <c r="N318" s="6">
        <f>IF(B318&amp;""="","",IF(NOT(ISNUMBER(E318)),"بيانات ناقصة",IF(ISNUMBER(G318),"سُلّمت",IF(E318&gt;'الإعدادات'!$B$4,"قادم",IF(AND(ISNUMBER(F318),F318&lt;'الإعدادات'!$B$4),"متأخر التسليم","جارٍ")))))</f>
        <v/>
      </c>
      <c r="O318" s="16">
        <f>IF(N318="متأخر التسليم",'الإعدادات'!$B$4-F318,"")</f>
        <v/>
      </c>
      <c r="P318" s="16">
        <f>IF(ISNUMBER(O318),COUNTIFS($O$6:$O$1005,"&gt;"&amp;O318)+COUNTIFS($O$6:O318,O318),"")</f>
        <v/>
      </c>
      <c r="Q318" s="6">
        <f>IF(B318&amp;""="","",IFERROR(INDEX('السيارات'!$C$6:$C$205,MATCH(B318&amp;"",'السيارات'!$A$6:$A$205,0))&amp;"","كود غير موجود"))</f>
        <v/>
      </c>
    </row>
    <row r="319">
      <c r="A319" s="5" t="n"/>
      <c r="B319" s="5" t="n"/>
      <c r="C319" s="5" t="n"/>
      <c r="D319" s="18" t="n"/>
      <c r="E319" s="13" t="n"/>
      <c r="F319" s="13" t="n"/>
      <c r="G319" s="13" t="n"/>
      <c r="H319" s="19" t="n"/>
      <c r="I319" s="19" t="n"/>
      <c r="J319" s="19" t="n"/>
      <c r="K319" s="16">
        <f>IF(OR(B319&amp;""="",NOT(ISNUMBER(E319)),NOT(ISNUMBER(IF(ISNUMBER(G319),G319,F319)))),"",MAX(1,IF(ISNUMBER(G319),G319,F319)-E319))</f>
        <v/>
      </c>
      <c r="L319" s="17">
        <f>IF(K319="","",ROUND(K319*N(H319),2))</f>
        <v/>
      </c>
      <c r="M319" s="17">
        <f>IF(L319="","",ROUND(L319-N(J319),2))</f>
        <v/>
      </c>
      <c r="N319" s="6">
        <f>IF(B319&amp;""="","",IF(NOT(ISNUMBER(E319)),"بيانات ناقصة",IF(ISNUMBER(G319),"سُلّمت",IF(E319&gt;'الإعدادات'!$B$4,"قادم",IF(AND(ISNUMBER(F319),F319&lt;'الإعدادات'!$B$4),"متأخر التسليم","جارٍ")))))</f>
        <v/>
      </c>
      <c r="O319" s="16">
        <f>IF(N319="متأخر التسليم",'الإعدادات'!$B$4-F319,"")</f>
        <v/>
      </c>
      <c r="P319" s="16">
        <f>IF(ISNUMBER(O319),COUNTIFS($O$6:$O$1005,"&gt;"&amp;O319)+COUNTIFS($O$6:O319,O319),"")</f>
        <v/>
      </c>
      <c r="Q319" s="6">
        <f>IF(B319&amp;""="","",IFERROR(INDEX('السيارات'!$C$6:$C$205,MATCH(B319&amp;"",'السيارات'!$A$6:$A$205,0))&amp;"","كود غير موجود"))</f>
        <v/>
      </c>
    </row>
    <row r="320">
      <c r="A320" s="5" t="n"/>
      <c r="B320" s="5" t="n"/>
      <c r="C320" s="5" t="n"/>
      <c r="D320" s="18" t="n"/>
      <c r="E320" s="13" t="n"/>
      <c r="F320" s="13" t="n"/>
      <c r="G320" s="13" t="n"/>
      <c r="H320" s="19" t="n"/>
      <c r="I320" s="19" t="n"/>
      <c r="J320" s="19" t="n"/>
      <c r="K320" s="16">
        <f>IF(OR(B320&amp;""="",NOT(ISNUMBER(E320)),NOT(ISNUMBER(IF(ISNUMBER(G320),G320,F320)))),"",MAX(1,IF(ISNUMBER(G320),G320,F320)-E320))</f>
        <v/>
      </c>
      <c r="L320" s="17">
        <f>IF(K320="","",ROUND(K320*N(H320),2))</f>
        <v/>
      </c>
      <c r="M320" s="17">
        <f>IF(L320="","",ROUND(L320-N(J320),2))</f>
        <v/>
      </c>
      <c r="N320" s="6">
        <f>IF(B320&amp;""="","",IF(NOT(ISNUMBER(E320)),"بيانات ناقصة",IF(ISNUMBER(G320),"سُلّمت",IF(E320&gt;'الإعدادات'!$B$4,"قادم",IF(AND(ISNUMBER(F320),F320&lt;'الإعدادات'!$B$4),"متأخر التسليم","جارٍ")))))</f>
        <v/>
      </c>
      <c r="O320" s="16">
        <f>IF(N320="متأخر التسليم",'الإعدادات'!$B$4-F320,"")</f>
        <v/>
      </c>
      <c r="P320" s="16">
        <f>IF(ISNUMBER(O320),COUNTIFS($O$6:$O$1005,"&gt;"&amp;O320)+COUNTIFS($O$6:O320,O320),"")</f>
        <v/>
      </c>
      <c r="Q320" s="6">
        <f>IF(B320&amp;""="","",IFERROR(INDEX('السيارات'!$C$6:$C$205,MATCH(B320&amp;"",'السيارات'!$A$6:$A$205,0))&amp;"","كود غير موجود"))</f>
        <v/>
      </c>
    </row>
    <row r="321">
      <c r="A321" s="5" t="n"/>
      <c r="B321" s="5" t="n"/>
      <c r="C321" s="5" t="n"/>
      <c r="D321" s="18" t="n"/>
      <c r="E321" s="13" t="n"/>
      <c r="F321" s="13" t="n"/>
      <c r="G321" s="13" t="n"/>
      <c r="H321" s="19" t="n"/>
      <c r="I321" s="19" t="n"/>
      <c r="J321" s="19" t="n"/>
      <c r="K321" s="16">
        <f>IF(OR(B321&amp;""="",NOT(ISNUMBER(E321)),NOT(ISNUMBER(IF(ISNUMBER(G321),G321,F321)))),"",MAX(1,IF(ISNUMBER(G321),G321,F321)-E321))</f>
        <v/>
      </c>
      <c r="L321" s="17">
        <f>IF(K321="","",ROUND(K321*N(H321),2))</f>
        <v/>
      </c>
      <c r="M321" s="17">
        <f>IF(L321="","",ROUND(L321-N(J321),2))</f>
        <v/>
      </c>
      <c r="N321" s="6">
        <f>IF(B321&amp;""="","",IF(NOT(ISNUMBER(E321)),"بيانات ناقصة",IF(ISNUMBER(G321),"سُلّمت",IF(E321&gt;'الإعدادات'!$B$4,"قادم",IF(AND(ISNUMBER(F321),F321&lt;'الإعدادات'!$B$4),"متأخر التسليم","جارٍ")))))</f>
        <v/>
      </c>
      <c r="O321" s="16">
        <f>IF(N321="متأخر التسليم",'الإعدادات'!$B$4-F321,"")</f>
        <v/>
      </c>
      <c r="P321" s="16">
        <f>IF(ISNUMBER(O321),COUNTIFS($O$6:$O$1005,"&gt;"&amp;O321)+COUNTIFS($O$6:O321,O321),"")</f>
        <v/>
      </c>
      <c r="Q321" s="6">
        <f>IF(B321&amp;""="","",IFERROR(INDEX('السيارات'!$C$6:$C$205,MATCH(B321&amp;"",'السيارات'!$A$6:$A$205,0))&amp;"","كود غير موجود"))</f>
        <v/>
      </c>
    </row>
    <row r="322">
      <c r="A322" s="5" t="n"/>
      <c r="B322" s="5" t="n"/>
      <c r="C322" s="5" t="n"/>
      <c r="D322" s="18" t="n"/>
      <c r="E322" s="13" t="n"/>
      <c r="F322" s="13" t="n"/>
      <c r="G322" s="13" t="n"/>
      <c r="H322" s="19" t="n"/>
      <c r="I322" s="19" t="n"/>
      <c r="J322" s="19" t="n"/>
      <c r="K322" s="16">
        <f>IF(OR(B322&amp;""="",NOT(ISNUMBER(E322)),NOT(ISNUMBER(IF(ISNUMBER(G322),G322,F322)))),"",MAX(1,IF(ISNUMBER(G322),G322,F322)-E322))</f>
        <v/>
      </c>
      <c r="L322" s="17">
        <f>IF(K322="","",ROUND(K322*N(H322),2))</f>
        <v/>
      </c>
      <c r="M322" s="17">
        <f>IF(L322="","",ROUND(L322-N(J322),2))</f>
        <v/>
      </c>
      <c r="N322" s="6">
        <f>IF(B322&amp;""="","",IF(NOT(ISNUMBER(E322)),"بيانات ناقصة",IF(ISNUMBER(G322),"سُلّمت",IF(E322&gt;'الإعدادات'!$B$4,"قادم",IF(AND(ISNUMBER(F322),F322&lt;'الإعدادات'!$B$4),"متأخر التسليم","جارٍ")))))</f>
        <v/>
      </c>
      <c r="O322" s="16">
        <f>IF(N322="متأخر التسليم",'الإعدادات'!$B$4-F322,"")</f>
        <v/>
      </c>
      <c r="P322" s="16">
        <f>IF(ISNUMBER(O322),COUNTIFS($O$6:$O$1005,"&gt;"&amp;O322)+COUNTIFS($O$6:O322,O322),"")</f>
        <v/>
      </c>
      <c r="Q322" s="6">
        <f>IF(B322&amp;""="","",IFERROR(INDEX('السيارات'!$C$6:$C$205,MATCH(B322&amp;"",'السيارات'!$A$6:$A$205,0))&amp;"","كود غير موجود"))</f>
        <v/>
      </c>
    </row>
    <row r="323">
      <c r="A323" s="5" t="n"/>
      <c r="B323" s="5" t="n"/>
      <c r="C323" s="5" t="n"/>
      <c r="D323" s="18" t="n"/>
      <c r="E323" s="13" t="n"/>
      <c r="F323" s="13" t="n"/>
      <c r="G323" s="13" t="n"/>
      <c r="H323" s="19" t="n"/>
      <c r="I323" s="19" t="n"/>
      <c r="J323" s="19" t="n"/>
      <c r="K323" s="16">
        <f>IF(OR(B323&amp;""="",NOT(ISNUMBER(E323)),NOT(ISNUMBER(IF(ISNUMBER(G323),G323,F323)))),"",MAX(1,IF(ISNUMBER(G323),G323,F323)-E323))</f>
        <v/>
      </c>
      <c r="L323" s="17">
        <f>IF(K323="","",ROUND(K323*N(H323),2))</f>
        <v/>
      </c>
      <c r="M323" s="17">
        <f>IF(L323="","",ROUND(L323-N(J323),2))</f>
        <v/>
      </c>
      <c r="N323" s="6">
        <f>IF(B323&amp;""="","",IF(NOT(ISNUMBER(E323)),"بيانات ناقصة",IF(ISNUMBER(G323),"سُلّمت",IF(E323&gt;'الإعدادات'!$B$4,"قادم",IF(AND(ISNUMBER(F323),F323&lt;'الإعدادات'!$B$4),"متأخر التسليم","جارٍ")))))</f>
        <v/>
      </c>
      <c r="O323" s="16">
        <f>IF(N323="متأخر التسليم",'الإعدادات'!$B$4-F323,"")</f>
        <v/>
      </c>
      <c r="P323" s="16">
        <f>IF(ISNUMBER(O323),COUNTIFS($O$6:$O$1005,"&gt;"&amp;O323)+COUNTIFS($O$6:O323,O323),"")</f>
        <v/>
      </c>
      <c r="Q323" s="6">
        <f>IF(B323&amp;""="","",IFERROR(INDEX('السيارات'!$C$6:$C$205,MATCH(B323&amp;"",'السيارات'!$A$6:$A$205,0))&amp;"","كود غير موجود"))</f>
        <v/>
      </c>
    </row>
    <row r="324">
      <c r="A324" s="5" t="n"/>
      <c r="B324" s="5" t="n"/>
      <c r="C324" s="5" t="n"/>
      <c r="D324" s="18" t="n"/>
      <c r="E324" s="13" t="n"/>
      <c r="F324" s="13" t="n"/>
      <c r="G324" s="13" t="n"/>
      <c r="H324" s="19" t="n"/>
      <c r="I324" s="19" t="n"/>
      <c r="J324" s="19" t="n"/>
      <c r="K324" s="16">
        <f>IF(OR(B324&amp;""="",NOT(ISNUMBER(E324)),NOT(ISNUMBER(IF(ISNUMBER(G324),G324,F324)))),"",MAX(1,IF(ISNUMBER(G324),G324,F324)-E324))</f>
        <v/>
      </c>
      <c r="L324" s="17">
        <f>IF(K324="","",ROUND(K324*N(H324),2))</f>
        <v/>
      </c>
      <c r="M324" s="17">
        <f>IF(L324="","",ROUND(L324-N(J324),2))</f>
        <v/>
      </c>
      <c r="N324" s="6">
        <f>IF(B324&amp;""="","",IF(NOT(ISNUMBER(E324)),"بيانات ناقصة",IF(ISNUMBER(G324),"سُلّمت",IF(E324&gt;'الإعدادات'!$B$4,"قادم",IF(AND(ISNUMBER(F324),F324&lt;'الإعدادات'!$B$4),"متأخر التسليم","جارٍ")))))</f>
        <v/>
      </c>
      <c r="O324" s="16">
        <f>IF(N324="متأخر التسليم",'الإعدادات'!$B$4-F324,"")</f>
        <v/>
      </c>
      <c r="P324" s="16">
        <f>IF(ISNUMBER(O324),COUNTIFS($O$6:$O$1005,"&gt;"&amp;O324)+COUNTIFS($O$6:O324,O324),"")</f>
        <v/>
      </c>
      <c r="Q324" s="6">
        <f>IF(B324&amp;""="","",IFERROR(INDEX('السيارات'!$C$6:$C$205,MATCH(B324&amp;"",'السيارات'!$A$6:$A$205,0))&amp;"","كود غير موجود"))</f>
        <v/>
      </c>
    </row>
    <row r="325">
      <c r="A325" s="5" t="n"/>
      <c r="B325" s="5" t="n"/>
      <c r="C325" s="5" t="n"/>
      <c r="D325" s="18" t="n"/>
      <c r="E325" s="13" t="n"/>
      <c r="F325" s="13" t="n"/>
      <c r="G325" s="13" t="n"/>
      <c r="H325" s="19" t="n"/>
      <c r="I325" s="19" t="n"/>
      <c r="J325" s="19" t="n"/>
      <c r="K325" s="16">
        <f>IF(OR(B325&amp;""="",NOT(ISNUMBER(E325)),NOT(ISNUMBER(IF(ISNUMBER(G325),G325,F325)))),"",MAX(1,IF(ISNUMBER(G325),G325,F325)-E325))</f>
        <v/>
      </c>
      <c r="L325" s="17">
        <f>IF(K325="","",ROUND(K325*N(H325),2))</f>
        <v/>
      </c>
      <c r="M325" s="17">
        <f>IF(L325="","",ROUND(L325-N(J325),2))</f>
        <v/>
      </c>
      <c r="N325" s="6">
        <f>IF(B325&amp;""="","",IF(NOT(ISNUMBER(E325)),"بيانات ناقصة",IF(ISNUMBER(G325),"سُلّمت",IF(E325&gt;'الإعدادات'!$B$4,"قادم",IF(AND(ISNUMBER(F325),F325&lt;'الإعدادات'!$B$4),"متأخر التسليم","جارٍ")))))</f>
        <v/>
      </c>
      <c r="O325" s="16">
        <f>IF(N325="متأخر التسليم",'الإعدادات'!$B$4-F325,"")</f>
        <v/>
      </c>
      <c r="P325" s="16">
        <f>IF(ISNUMBER(O325),COUNTIFS($O$6:$O$1005,"&gt;"&amp;O325)+COUNTIFS($O$6:O325,O325),"")</f>
        <v/>
      </c>
      <c r="Q325" s="6">
        <f>IF(B325&amp;""="","",IFERROR(INDEX('السيارات'!$C$6:$C$205,MATCH(B325&amp;"",'السيارات'!$A$6:$A$205,0))&amp;"","كود غير موجود"))</f>
        <v/>
      </c>
    </row>
    <row r="326">
      <c r="A326" s="5" t="n"/>
      <c r="B326" s="5" t="n"/>
      <c r="C326" s="5" t="n"/>
      <c r="D326" s="18" t="n"/>
      <c r="E326" s="13" t="n"/>
      <c r="F326" s="13" t="n"/>
      <c r="G326" s="13" t="n"/>
      <c r="H326" s="19" t="n"/>
      <c r="I326" s="19" t="n"/>
      <c r="J326" s="19" t="n"/>
      <c r="K326" s="16">
        <f>IF(OR(B326&amp;""="",NOT(ISNUMBER(E326)),NOT(ISNUMBER(IF(ISNUMBER(G326),G326,F326)))),"",MAX(1,IF(ISNUMBER(G326),G326,F326)-E326))</f>
        <v/>
      </c>
      <c r="L326" s="17">
        <f>IF(K326="","",ROUND(K326*N(H326),2))</f>
        <v/>
      </c>
      <c r="M326" s="17">
        <f>IF(L326="","",ROUND(L326-N(J326),2))</f>
        <v/>
      </c>
      <c r="N326" s="6">
        <f>IF(B326&amp;""="","",IF(NOT(ISNUMBER(E326)),"بيانات ناقصة",IF(ISNUMBER(G326),"سُلّمت",IF(E326&gt;'الإعدادات'!$B$4,"قادم",IF(AND(ISNUMBER(F326),F326&lt;'الإعدادات'!$B$4),"متأخر التسليم","جارٍ")))))</f>
        <v/>
      </c>
      <c r="O326" s="16">
        <f>IF(N326="متأخر التسليم",'الإعدادات'!$B$4-F326,"")</f>
        <v/>
      </c>
      <c r="P326" s="16">
        <f>IF(ISNUMBER(O326),COUNTIFS($O$6:$O$1005,"&gt;"&amp;O326)+COUNTIFS($O$6:O326,O326),"")</f>
        <v/>
      </c>
      <c r="Q326" s="6">
        <f>IF(B326&amp;""="","",IFERROR(INDEX('السيارات'!$C$6:$C$205,MATCH(B326&amp;"",'السيارات'!$A$6:$A$205,0))&amp;"","كود غير موجود"))</f>
        <v/>
      </c>
    </row>
    <row r="327">
      <c r="A327" s="5" t="n"/>
      <c r="B327" s="5" t="n"/>
      <c r="C327" s="5" t="n"/>
      <c r="D327" s="18" t="n"/>
      <c r="E327" s="13" t="n"/>
      <c r="F327" s="13" t="n"/>
      <c r="G327" s="13" t="n"/>
      <c r="H327" s="19" t="n"/>
      <c r="I327" s="19" t="n"/>
      <c r="J327" s="19" t="n"/>
      <c r="K327" s="16">
        <f>IF(OR(B327&amp;""="",NOT(ISNUMBER(E327)),NOT(ISNUMBER(IF(ISNUMBER(G327),G327,F327)))),"",MAX(1,IF(ISNUMBER(G327),G327,F327)-E327))</f>
        <v/>
      </c>
      <c r="L327" s="17">
        <f>IF(K327="","",ROUND(K327*N(H327),2))</f>
        <v/>
      </c>
      <c r="M327" s="17">
        <f>IF(L327="","",ROUND(L327-N(J327),2))</f>
        <v/>
      </c>
      <c r="N327" s="6">
        <f>IF(B327&amp;""="","",IF(NOT(ISNUMBER(E327)),"بيانات ناقصة",IF(ISNUMBER(G327),"سُلّمت",IF(E327&gt;'الإعدادات'!$B$4,"قادم",IF(AND(ISNUMBER(F327),F327&lt;'الإعدادات'!$B$4),"متأخر التسليم","جارٍ")))))</f>
        <v/>
      </c>
      <c r="O327" s="16">
        <f>IF(N327="متأخر التسليم",'الإعدادات'!$B$4-F327,"")</f>
        <v/>
      </c>
      <c r="P327" s="16">
        <f>IF(ISNUMBER(O327),COUNTIFS($O$6:$O$1005,"&gt;"&amp;O327)+COUNTIFS($O$6:O327,O327),"")</f>
        <v/>
      </c>
      <c r="Q327" s="6">
        <f>IF(B327&amp;""="","",IFERROR(INDEX('السيارات'!$C$6:$C$205,MATCH(B327&amp;"",'السيارات'!$A$6:$A$205,0))&amp;"","كود غير موجود"))</f>
        <v/>
      </c>
    </row>
    <row r="328">
      <c r="A328" s="5" t="n"/>
      <c r="B328" s="5" t="n"/>
      <c r="C328" s="5" t="n"/>
      <c r="D328" s="18" t="n"/>
      <c r="E328" s="13" t="n"/>
      <c r="F328" s="13" t="n"/>
      <c r="G328" s="13" t="n"/>
      <c r="H328" s="19" t="n"/>
      <c r="I328" s="19" t="n"/>
      <c r="J328" s="19" t="n"/>
      <c r="K328" s="16">
        <f>IF(OR(B328&amp;""="",NOT(ISNUMBER(E328)),NOT(ISNUMBER(IF(ISNUMBER(G328),G328,F328)))),"",MAX(1,IF(ISNUMBER(G328),G328,F328)-E328))</f>
        <v/>
      </c>
      <c r="L328" s="17">
        <f>IF(K328="","",ROUND(K328*N(H328),2))</f>
        <v/>
      </c>
      <c r="M328" s="17">
        <f>IF(L328="","",ROUND(L328-N(J328),2))</f>
        <v/>
      </c>
      <c r="N328" s="6">
        <f>IF(B328&amp;""="","",IF(NOT(ISNUMBER(E328)),"بيانات ناقصة",IF(ISNUMBER(G328),"سُلّمت",IF(E328&gt;'الإعدادات'!$B$4,"قادم",IF(AND(ISNUMBER(F328),F328&lt;'الإعدادات'!$B$4),"متأخر التسليم","جارٍ")))))</f>
        <v/>
      </c>
      <c r="O328" s="16">
        <f>IF(N328="متأخر التسليم",'الإعدادات'!$B$4-F328,"")</f>
        <v/>
      </c>
      <c r="P328" s="16">
        <f>IF(ISNUMBER(O328),COUNTIFS($O$6:$O$1005,"&gt;"&amp;O328)+COUNTIFS($O$6:O328,O328),"")</f>
        <v/>
      </c>
      <c r="Q328" s="6">
        <f>IF(B328&amp;""="","",IFERROR(INDEX('السيارات'!$C$6:$C$205,MATCH(B328&amp;"",'السيارات'!$A$6:$A$205,0))&amp;"","كود غير موجود"))</f>
        <v/>
      </c>
    </row>
    <row r="329">
      <c r="A329" s="5" t="n"/>
      <c r="B329" s="5" t="n"/>
      <c r="C329" s="5" t="n"/>
      <c r="D329" s="18" t="n"/>
      <c r="E329" s="13" t="n"/>
      <c r="F329" s="13" t="n"/>
      <c r="G329" s="13" t="n"/>
      <c r="H329" s="19" t="n"/>
      <c r="I329" s="19" t="n"/>
      <c r="J329" s="19" t="n"/>
      <c r="K329" s="16">
        <f>IF(OR(B329&amp;""="",NOT(ISNUMBER(E329)),NOT(ISNUMBER(IF(ISNUMBER(G329),G329,F329)))),"",MAX(1,IF(ISNUMBER(G329),G329,F329)-E329))</f>
        <v/>
      </c>
      <c r="L329" s="17">
        <f>IF(K329="","",ROUND(K329*N(H329),2))</f>
        <v/>
      </c>
      <c r="M329" s="17">
        <f>IF(L329="","",ROUND(L329-N(J329),2))</f>
        <v/>
      </c>
      <c r="N329" s="6">
        <f>IF(B329&amp;""="","",IF(NOT(ISNUMBER(E329)),"بيانات ناقصة",IF(ISNUMBER(G329),"سُلّمت",IF(E329&gt;'الإعدادات'!$B$4,"قادم",IF(AND(ISNUMBER(F329),F329&lt;'الإعدادات'!$B$4),"متأخر التسليم","جارٍ")))))</f>
        <v/>
      </c>
      <c r="O329" s="16">
        <f>IF(N329="متأخر التسليم",'الإعدادات'!$B$4-F329,"")</f>
        <v/>
      </c>
      <c r="P329" s="16">
        <f>IF(ISNUMBER(O329),COUNTIFS($O$6:$O$1005,"&gt;"&amp;O329)+COUNTIFS($O$6:O329,O329),"")</f>
        <v/>
      </c>
      <c r="Q329" s="6">
        <f>IF(B329&amp;""="","",IFERROR(INDEX('السيارات'!$C$6:$C$205,MATCH(B329&amp;"",'السيارات'!$A$6:$A$205,0))&amp;"","كود غير موجود"))</f>
        <v/>
      </c>
    </row>
    <row r="330">
      <c r="A330" s="5" t="n"/>
      <c r="B330" s="5" t="n"/>
      <c r="C330" s="5" t="n"/>
      <c r="D330" s="18" t="n"/>
      <c r="E330" s="13" t="n"/>
      <c r="F330" s="13" t="n"/>
      <c r="G330" s="13" t="n"/>
      <c r="H330" s="19" t="n"/>
      <c r="I330" s="19" t="n"/>
      <c r="J330" s="19" t="n"/>
      <c r="K330" s="16">
        <f>IF(OR(B330&amp;""="",NOT(ISNUMBER(E330)),NOT(ISNUMBER(IF(ISNUMBER(G330),G330,F330)))),"",MAX(1,IF(ISNUMBER(G330),G330,F330)-E330))</f>
        <v/>
      </c>
      <c r="L330" s="17">
        <f>IF(K330="","",ROUND(K330*N(H330),2))</f>
        <v/>
      </c>
      <c r="M330" s="17">
        <f>IF(L330="","",ROUND(L330-N(J330),2))</f>
        <v/>
      </c>
      <c r="N330" s="6">
        <f>IF(B330&amp;""="","",IF(NOT(ISNUMBER(E330)),"بيانات ناقصة",IF(ISNUMBER(G330),"سُلّمت",IF(E330&gt;'الإعدادات'!$B$4,"قادم",IF(AND(ISNUMBER(F330),F330&lt;'الإعدادات'!$B$4),"متأخر التسليم","جارٍ")))))</f>
        <v/>
      </c>
      <c r="O330" s="16">
        <f>IF(N330="متأخر التسليم",'الإعدادات'!$B$4-F330,"")</f>
        <v/>
      </c>
      <c r="P330" s="16">
        <f>IF(ISNUMBER(O330),COUNTIFS($O$6:$O$1005,"&gt;"&amp;O330)+COUNTIFS($O$6:O330,O330),"")</f>
        <v/>
      </c>
      <c r="Q330" s="6">
        <f>IF(B330&amp;""="","",IFERROR(INDEX('السيارات'!$C$6:$C$205,MATCH(B330&amp;"",'السيارات'!$A$6:$A$205,0))&amp;"","كود غير موجود"))</f>
        <v/>
      </c>
    </row>
    <row r="331">
      <c r="A331" s="5" t="n"/>
      <c r="B331" s="5" t="n"/>
      <c r="C331" s="5" t="n"/>
      <c r="D331" s="18" t="n"/>
      <c r="E331" s="13" t="n"/>
      <c r="F331" s="13" t="n"/>
      <c r="G331" s="13" t="n"/>
      <c r="H331" s="19" t="n"/>
      <c r="I331" s="19" t="n"/>
      <c r="J331" s="19" t="n"/>
      <c r="K331" s="16">
        <f>IF(OR(B331&amp;""="",NOT(ISNUMBER(E331)),NOT(ISNUMBER(IF(ISNUMBER(G331),G331,F331)))),"",MAX(1,IF(ISNUMBER(G331),G331,F331)-E331))</f>
        <v/>
      </c>
      <c r="L331" s="17">
        <f>IF(K331="","",ROUND(K331*N(H331),2))</f>
        <v/>
      </c>
      <c r="M331" s="17">
        <f>IF(L331="","",ROUND(L331-N(J331),2))</f>
        <v/>
      </c>
      <c r="N331" s="6">
        <f>IF(B331&amp;""="","",IF(NOT(ISNUMBER(E331)),"بيانات ناقصة",IF(ISNUMBER(G331),"سُلّمت",IF(E331&gt;'الإعدادات'!$B$4,"قادم",IF(AND(ISNUMBER(F331),F331&lt;'الإعدادات'!$B$4),"متأخر التسليم","جارٍ")))))</f>
        <v/>
      </c>
      <c r="O331" s="16">
        <f>IF(N331="متأخر التسليم",'الإعدادات'!$B$4-F331,"")</f>
        <v/>
      </c>
      <c r="P331" s="16">
        <f>IF(ISNUMBER(O331),COUNTIFS($O$6:$O$1005,"&gt;"&amp;O331)+COUNTIFS($O$6:O331,O331),"")</f>
        <v/>
      </c>
      <c r="Q331" s="6">
        <f>IF(B331&amp;""="","",IFERROR(INDEX('السيارات'!$C$6:$C$205,MATCH(B331&amp;"",'السيارات'!$A$6:$A$205,0))&amp;"","كود غير موجود"))</f>
        <v/>
      </c>
    </row>
    <row r="332">
      <c r="A332" s="5" t="n"/>
      <c r="B332" s="5" t="n"/>
      <c r="C332" s="5" t="n"/>
      <c r="D332" s="18" t="n"/>
      <c r="E332" s="13" t="n"/>
      <c r="F332" s="13" t="n"/>
      <c r="G332" s="13" t="n"/>
      <c r="H332" s="19" t="n"/>
      <c r="I332" s="19" t="n"/>
      <c r="J332" s="19" t="n"/>
      <c r="K332" s="16">
        <f>IF(OR(B332&amp;""="",NOT(ISNUMBER(E332)),NOT(ISNUMBER(IF(ISNUMBER(G332),G332,F332)))),"",MAX(1,IF(ISNUMBER(G332),G332,F332)-E332))</f>
        <v/>
      </c>
      <c r="L332" s="17">
        <f>IF(K332="","",ROUND(K332*N(H332),2))</f>
        <v/>
      </c>
      <c r="M332" s="17">
        <f>IF(L332="","",ROUND(L332-N(J332),2))</f>
        <v/>
      </c>
      <c r="N332" s="6">
        <f>IF(B332&amp;""="","",IF(NOT(ISNUMBER(E332)),"بيانات ناقصة",IF(ISNUMBER(G332),"سُلّمت",IF(E332&gt;'الإعدادات'!$B$4,"قادم",IF(AND(ISNUMBER(F332),F332&lt;'الإعدادات'!$B$4),"متأخر التسليم","جارٍ")))))</f>
        <v/>
      </c>
      <c r="O332" s="16">
        <f>IF(N332="متأخر التسليم",'الإعدادات'!$B$4-F332,"")</f>
        <v/>
      </c>
      <c r="P332" s="16">
        <f>IF(ISNUMBER(O332),COUNTIFS($O$6:$O$1005,"&gt;"&amp;O332)+COUNTIFS($O$6:O332,O332),"")</f>
        <v/>
      </c>
      <c r="Q332" s="6">
        <f>IF(B332&amp;""="","",IFERROR(INDEX('السيارات'!$C$6:$C$205,MATCH(B332&amp;"",'السيارات'!$A$6:$A$205,0))&amp;"","كود غير موجود"))</f>
        <v/>
      </c>
    </row>
    <row r="333">
      <c r="A333" s="5" t="n"/>
      <c r="B333" s="5" t="n"/>
      <c r="C333" s="5" t="n"/>
      <c r="D333" s="18" t="n"/>
      <c r="E333" s="13" t="n"/>
      <c r="F333" s="13" t="n"/>
      <c r="G333" s="13" t="n"/>
      <c r="H333" s="19" t="n"/>
      <c r="I333" s="19" t="n"/>
      <c r="J333" s="19" t="n"/>
      <c r="K333" s="16">
        <f>IF(OR(B333&amp;""="",NOT(ISNUMBER(E333)),NOT(ISNUMBER(IF(ISNUMBER(G333),G333,F333)))),"",MAX(1,IF(ISNUMBER(G333),G333,F333)-E333))</f>
        <v/>
      </c>
      <c r="L333" s="17">
        <f>IF(K333="","",ROUND(K333*N(H333),2))</f>
        <v/>
      </c>
      <c r="M333" s="17">
        <f>IF(L333="","",ROUND(L333-N(J333),2))</f>
        <v/>
      </c>
      <c r="N333" s="6">
        <f>IF(B333&amp;""="","",IF(NOT(ISNUMBER(E333)),"بيانات ناقصة",IF(ISNUMBER(G333),"سُلّمت",IF(E333&gt;'الإعدادات'!$B$4,"قادم",IF(AND(ISNUMBER(F333),F333&lt;'الإعدادات'!$B$4),"متأخر التسليم","جارٍ")))))</f>
        <v/>
      </c>
      <c r="O333" s="16">
        <f>IF(N333="متأخر التسليم",'الإعدادات'!$B$4-F333,"")</f>
        <v/>
      </c>
      <c r="P333" s="16">
        <f>IF(ISNUMBER(O333),COUNTIFS($O$6:$O$1005,"&gt;"&amp;O333)+COUNTIFS($O$6:O333,O333),"")</f>
        <v/>
      </c>
      <c r="Q333" s="6">
        <f>IF(B333&amp;""="","",IFERROR(INDEX('السيارات'!$C$6:$C$205,MATCH(B333&amp;"",'السيارات'!$A$6:$A$205,0))&amp;"","كود غير موجود"))</f>
        <v/>
      </c>
    </row>
    <row r="334">
      <c r="A334" s="5" t="n"/>
      <c r="B334" s="5" t="n"/>
      <c r="C334" s="5" t="n"/>
      <c r="D334" s="18" t="n"/>
      <c r="E334" s="13" t="n"/>
      <c r="F334" s="13" t="n"/>
      <c r="G334" s="13" t="n"/>
      <c r="H334" s="19" t="n"/>
      <c r="I334" s="19" t="n"/>
      <c r="J334" s="19" t="n"/>
      <c r="K334" s="16">
        <f>IF(OR(B334&amp;""="",NOT(ISNUMBER(E334)),NOT(ISNUMBER(IF(ISNUMBER(G334),G334,F334)))),"",MAX(1,IF(ISNUMBER(G334),G334,F334)-E334))</f>
        <v/>
      </c>
      <c r="L334" s="17">
        <f>IF(K334="","",ROUND(K334*N(H334),2))</f>
        <v/>
      </c>
      <c r="M334" s="17">
        <f>IF(L334="","",ROUND(L334-N(J334),2))</f>
        <v/>
      </c>
      <c r="N334" s="6">
        <f>IF(B334&amp;""="","",IF(NOT(ISNUMBER(E334)),"بيانات ناقصة",IF(ISNUMBER(G334),"سُلّمت",IF(E334&gt;'الإعدادات'!$B$4,"قادم",IF(AND(ISNUMBER(F334),F334&lt;'الإعدادات'!$B$4),"متأخر التسليم","جارٍ")))))</f>
        <v/>
      </c>
      <c r="O334" s="16">
        <f>IF(N334="متأخر التسليم",'الإعدادات'!$B$4-F334,"")</f>
        <v/>
      </c>
      <c r="P334" s="16">
        <f>IF(ISNUMBER(O334),COUNTIFS($O$6:$O$1005,"&gt;"&amp;O334)+COUNTIFS($O$6:O334,O334),"")</f>
        <v/>
      </c>
      <c r="Q334" s="6">
        <f>IF(B334&amp;""="","",IFERROR(INDEX('السيارات'!$C$6:$C$205,MATCH(B334&amp;"",'السيارات'!$A$6:$A$205,0))&amp;"","كود غير موجود"))</f>
        <v/>
      </c>
    </row>
    <row r="335">
      <c r="A335" s="5" t="n"/>
      <c r="B335" s="5" t="n"/>
      <c r="C335" s="5" t="n"/>
      <c r="D335" s="18" t="n"/>
      <c r="E335" s="13" t="n"/>
      <c r="F335" s="13" t="n"/>
      <c r="G335" s="13" t="n"/>
      <c r="H335" s="19" t="n"/>
      <c r="I335" s="19" t="n"/>
      <c r="J335" s="19" t="n"/>
      <c r="K335" s="16">
        <f>IF(OR(B335&amp;""="",NOT(ISNUMBER(E335)),NOT(ISNUMBER(IF(ISNUMBER(G335),G335,F335)))),"",MAX(1,IF(ISNUMBER(G335),G335,F335)-E335))</f>
        <v/>
      </c>
      <c r="L335" s="17">
        <f>IF(K335="","",ROUND(K335*N(H335),2))</f>
        <v/>
      </c>
      <c r="M335" s="17">
        <f>IF(L335="","",ROUND(L335-N(J335),2))</f>
        <v/>
      </c>
      <c r="N335" s="6">
        <f>IF(B335&amp;""="","",IF(NOT(ISNUMBER(E335)),"بيانات ناقصة",IF(ISNUMBER(G335),"سُلّمت",IF(E335&gt;'الإعدادات'!$B$4,"قادم",IF(AND(ISNUMBER(F335),F335&lt;'الإعدادات'!$B$4),"متأخر التسليم","جارٍ")))))</f>
        <v/>
      </c>
      <c r="O335" s="16">
        <f>IF(N335="متأخر التسليم",'الإعدادات'!$B$4-F335,"")</f>
        <v/>
      </c>
      <c r="P335" s="16">
        <f>IF(ISNUMBER(O335),COUNTIFS($O$6:$O$1005,"&gt;"&amp;O335)+COUNTIFS($O$6:O335,O335),"")</f>
        <v/>
      </c>
      <c r="Q335" s="6">
        <f>IF(B335&amp;""="","",IFERROR(INDEX('السيارات'!$C$6:$C$205,MATCH(B335&amp;"",'السيارات'!$A$6:$A$205,0))&amp;"","كود غير موجود"))</f>
        <v/>
      </c>
    </row>
    <row r="336">
      <c r="A336" s="5" t="n"/>
      <c r="B336" s="5" t="n"/>
      <c r="C336" s="5" t="n"/>
      <c r="D336" s="18" t="n"/>
      <c r="E336" s="13" t="n"/>
      <c r="F336" s="13" t="n"/>
      <c r="G336" s="13" t="n"/>
      <c r="H336" s="19" t="n"/>
      <c r="I336" s="19" t="n"/>
      <c r="J336" s="19" t="n"/>
      <c r="K336" s="16">
        <f>IF(OR(B336&amp;""="",NOT(ISNUMBER(E336)),NOT(ISNUMBER(IF(ISNUMBER(G336),G336,F336)))),"",MAX(1,IF(ISNUMBER(G336),G336,F336)-E336))</f>
        <v/>
      </c>
      <c r="L336" s="17">
        <f>IF(K336="","",ROUND(K336*N(H336),2))</f>
        <v/>
      </c>
      <c r="M336" s="17">
        <f>IF(L336="","",ROUND(L336-N(J336),2))</f>
        <v/>
      </c>
      <c r="N336" s="6">
        <f>IF(B336&amp;""="","",IF(NOT(ISNUMBER(E336)),"بيانات ناقصة",IF(ISNUMBER(G336),"سُلّمت",IF(E336&gt;'الإعدادات'!$B$4,"قادم",IF(AND(ISNUMBER(F336),F336&lt;'الإعدادات'!$B$4),"متأخر التسليم","جارٍ")))))</f>
        <v/>
      </c>
      <c r="O336" s="16">
        <f>IF(N336="متأخر التسليم",'الإعدادات'!$B$4-F336,"")</f>
        <v/>
      </c>
      <c r="P336" s="16">
        <f>IF(ISNUMBER(O336),COUNTIFS($O$6:$O$1005,"&gt;"&amp;O336)+COUNTIFS($O$6:O336,O336),"")</f>
        <v/>
      </c>
      <c r="Q336" s="6">
        <f>IF(B336&amp;""="","",IFERROR(INDEX('السيارات'!$C$6:$C$205,MATCH(B336&amp;"",'السيارات'!$A$6:$A$205,0))&amp;"","كود غير موجود"))</f>
        <v/>
      </c>
    </row>
    <row r="337">
      <c r="A337" s="5" t="n"/>
      <c r="B337" s="5" t="n"/>
      <c r="C337" s="5" t="n"/>
      <c r="D337" s="18" t="n"/>
      <c r="E337" s="13" t="n"/>
      <c r="F337" s="13" t="n"/>
      <c r="G337" s="13" t="n"/>
      <c r="H337" s="19" t="n"/>
      <c r="I337" s="19" t="n"/>
      <c r="J337" s="19" t="n"/>
      <c r="K337" s="16">
        <f>IF(OR(B337&amp;""="",NOT(ISNUMBER(E337)),NOT(ISNUMBER(IF(ISNUMBER(G337),G337,F337)))),"",MAX(1,IF(ISNUMBER(G337),G337,F337)-E337))</f>
        <v/>
      </c>
      <c r="L337" s="17">
        <f>IF(K337="","",ROUND(K337*N(H337),2))</f>
        <v/>
      </c>
      <c r="M337" s="17">
        <f>IF(L337="","",ROUND(L337-N(J337),2))</f>
        <v/>
      </c>
      <c r="N337" s="6">
        <f>IF(B337&amp;""="","",IF(NOT(ISNUMBER(E337)),"بيانات ناقصة",IF(ISNUMBER(G337),"سُلّمت",IF(E337&gt;'الإعدادات'!$B$4,"قادم",IF(AND(ISNUMBER(F337),F337&lt;'الإعدادات'!$B$4),"متأخر التسليم","جارٍ")))))</f>
        <v/>
      </c>
      <c r="O337" s="16">
        <f>IF(N337="متأخر التسليم",'الإعدادات'!$B$4-F337,"")</f>
        <v/>
      </c>
      <c r="P337" s="16">
        <f>IF(ISNUMBER(O337),COUNTIFS($O$6:$O$1005,"&gt;"&amp;O337)+COUNTIFS($O$6:O337,O337),"")</f>
        <v/>
      </c>
      <c r="Q337" s="6">
        <f>IF(B337&amp;""="","",IFERROR(INDEX('السيارات'!$C$6:$C$205,MATCH(B337&amp;"",'السيارات'!$A$6:$A$205,0))&amp;"","كود غير موجود"))</f>
        <v/>
      </c>
    </row>
    <row r="338">
      <c r="A338" s="5" t="n"/>
      <c r="B338" s="5" t="n"/>
      <c r="C338" s="5" t="n"/>
      <c r="D338" s="18" t="n"/>
      <c r="E338" s="13" t="n"/>
      <c r="F338" s="13" t="n"/>
      <c r="G338" s="13" t="n"/>
      <c r="H338" s="19" t="n"/>
      <c r="I338" s="19" t="n"/>
      <c r="J338" s="19" t="n"/>
      <c r="K338" s="16">
        <f>IF(OR(B338&amp;""="",NOT(ISNUMBER(E338)),NOT(ISNUMBER(IF(ISNUMBER(G338),G338,F338)))),"",MAX(1,IF(ISNUMBER(G338),G338,F338)-E338))</f>
        <v/>
      </c>
      <c r="L338" s="17">
        <f>IF(K338="","",ROUND(K338*N(H338),2))</f>
        <v/>
      </c>
      <c r="M338" s="17">
        <f>IF(L338="","",ROUND(L338-N(J338),2))</f>
        <v/>
      </c>
      <c r="N338" s="6">
        <f>IF(B338&amp;""="","",IF(NOT(ISNUMBER(E338)),"بيانات ناقصة",IF(ISNUMBER(G338),"سُلّمت",IF(E338&gt;'الإعدادات'!$B$4,"قادم",IF(AND(ISNUMBER(F338),F338&lt;'الإعدادات'!$B$4),"متأخر التسليم","جارٍ")))))</f>
        <v/>
      </c>
      <c r="O338" s="16">
        <f>IF(N338="متأخر التسليم",'الإعدادات'!$B$4-F338,"")</f>
        <v/>
      </c>
      <c r="P338" s="16">
        <f>IF(ISNUMBER(O338),COUNTIFS($O$6:$O$1005,"&gt;"&amp;O338)+COUNTIFS($O$6:O338,O338),"")</f>
        <v/>
      </c>
      <c r="Q338" s="6">
        <f>IF(B338&amp;""="","",IFERROR(INDEX('السيارات'!$C$6:$C$205,MATCH(B338&amp;"",'السيارات'!$A$6:$A$205,0))&amp;"","كود غير موجود"))</f>
        <v/>
      </c>
    </row>
    <row r="339">
      <c r="A339" s="5" t="n"/>
      <c r="B339" s="5" t="n"/>
      <c r="C339" s="5" t="n"/>
      <c r="D339" s="18" t="n"/>
      <c r="E339" s="13" t="n"/>
      <c r="F339" s="13" t="n"/>
      <c r="G339" s="13" t="n"/>
      <c r="H339" s="19" t="n"/>
      <c r="I339" s="19" t="n"/>
      <c r="J339" s="19" t="n"/>
      <c r="K339" s="16">
        <f>IF(OR(B339&amp;""="",NOT(ISNUMBER(E339)),NOT(ISNUMBER(IF(ISNUMBER(G339),G339,F339)))),"",MAX(1,IF(ISNUMBER(G339),G339,F339)-E339))</f>
        <v/>
      </c>
      <c r="L339" s="17">
        <f>IF(K339="","",ROUND(K339*N(H339),2))</f>
        <v/>
      </c>
      <c r="M339" s="17">
        <f>IF(L339="","",ROUND(L339-N(J339),2))</f>
        <v/>
      </c>
      <c r="N339" s="6">
        <f>IF(B339&amp;""="","",IF(NOT(ISNUMBER(E339)),"بيانات ناقصة",IF(ISNUMBER(G339),"سُلّمت",IF(E339&gt;'الإعدادات'!$B$4,"قادم",IF(AND(ISNUMBER(F339),F339&lt;'الإعدادات'!$B$4),"متأخر التسليم","جارٍ")))))</f>
        <v/>
      </c>
      <c r="O339" s="16">
        <f>IF(N339="متأخر التسليم",'الإعدادات'!$B$4-F339,"")</f>
        <v/>
      </c>
      <c r="P339" s="16">
        <f>IF(ISNUMBER(O339),COUNTIFS($O$6:$O$1005,"&gt;"&amp;O339)+COUNTIFS($O$6:O339,O339),"")</f>
        <v/>
      </c>
      <c r="Q339" s="6">
        <f>IF(B339&amp;""="","",IFERROR(INDEX('السيارات'!$C$6:$C$205,MATCH(B339&amp;"",'السيارات'!$A$6:$A$205,0))&amp;"","كود غير موجود"))</f>
        <v/>
      </c>
    </row>
    <row r="340">
      <c r="A340" s="5" t="n"/>
      <c r="B340" s="5" t="n"/>
      <c r="C340" s="5" t="n"/>
      <c r="D340" s="18" t="n"/>
      <c r="E340" s="13" t="n"/>
      <c r="F340" s="13" t="n"/>
      <c r="G340" s="13" t="n"/>
      <c r="H340" s="19" t="n"/>
      <c r="I340" s="19" t="n"/>
      <c r="J340" s="19" t="n"/>
      <c r="K340" s="16">
        <f>IF(OR(B340&amp;""="",NOT(ISNUMBER(E340)),NOT(ISNUMBER(IF(ISNUMBER(G340),G340,F340)))),"",MAX(1,IF(ISNUMBER(G340),G340,F340)-E340))</f>
        <v/>
      </c>
      <c r="L340" s="17">
        <f>IF(K340="","",ROUND(K340*N(H340),2))</f>
        <v/>
      </c>
      <c r="M340" s="17">
        <f>IF(L340="","",ROUND(L340-N(J340),2))</f>
        <v/>
      </c>
      <c r="N340" s="6">
        <f>IF(B340&amp;""="","",IF(NOT(ISNUMBER(E340)),"بيانات ناقصة",IF(ISNUMBER(G340),"سُلّمت",IF(E340&gt;'الإعدادات'!$B$4,"قادم",IF(AND(ISNUMBER(F340),F340&lt;'الإعدادات'!$B$4),"متأخر التسليم","جارٍ")))))</f>
        <v/>
      </c>
      <c r="O340" s="16">
        <f>IF(N340="متأخر التسليم",'الإعدادات'!$B$4-F340,"")</f>
        <v/>
      </c>
      <c r="P340" s="16">
        <f>IF(ISNUMBER(O340),COUNTIFS($O$6:$O$1005,"&gt;"&amp;O340)+COUNTIFS($O$6:O340,O340),"")</f>
        <v/>
      </c>
      <c r="Q340" s="6">
        <f>IF(B340&amp;""="","",IFERROR(INDEX('السيارات'!$C$6:$C$205,MATCH(B340&amp;"",'السيارات'!$A$6:$A$205,0))&amp;"","كود غير موجود"))</f>
        <v/>
      </c>
    </row>
    <row r="341">
      <c r="A341" s="5" t="n"/>
      <c r="B341" s="5" t="n"/>
      <c r="C341" s="5" t="n"/>
      <c r="D341" s="18" t="n"/>
      <c r="E341" s="13" t="n"/>
      <c r="F341" s="13" t="n"/>
      <c r="G341" s="13" t="n"/>
      <c r="H341" s="19" t="n"/>
      <c r="I341" s="19" t="n"/>
      <c r="J341" s="19" t="n"/>
      <c r="K341" s="16">
        <f>IF(OR(B341&amp;""="",NOT(ISNUMBER(E341)),NOT(ISNUMBER(IF(ISNUMBER(G341),G341,F341)))),"",MAX(1,IF(ISNUMBER(G341),G341,F341)-E341))</f>
        <v/>
      </c>
      <c r="L341" s="17">
        <f>IF(K341="","",ROUND(K341*N(H341),2))</f>
        <v/>
      </c>
      <c r="M341" s="17">
        <f>IF(L341="","",ROUND(L341-N(J341),2))</f>
        <v/>
      </c>
      <c r="N341" s="6">
        <f>IF(B341&amp;""="","",IF(NOT(ISNUMBER(E341)),"بيانات ناقصة",IF(ISNUMBER(G341),"سُلّمت",IF(E341&gt;'الإعدادات'!$B$4,"قادم",IF(AND(ISNUMBER(F341),F341&lt;'الإعدادات'!$B$4),"متأخر التسليم","جارٍ")))))</f>
        <v/>
      </c>
      <c r="O341" s="16">
        <f>IF(N341="متأخر التسليم",'الإعدادات'!$B$4-F341,"")</f>
        <v/>
      </c>
      <c r="P341" s="16">
        <f>IF(ISNUMBER(O341),COUNTIFS($O$6:$O$1005,"&gt;"&amp;O341)+COUNTIFS($O$6:O341,O341),"")</f>
        <v/>
      </c>
      <c r="Q341" s="6">
        <f>IF(B341&amp;""="","",IFERROR(INDEX('السيارات'!$C$6:$C$205,MATCH(B341&amp;"",'السيارات'!$A$6:$A$205,0))&amp;"","كود غير موجود"))</f>
        <v/>
      </c>
    </row>
    <row r="342">
      <c r="A342" s="5" t="n"/>
      <c r="B342" s="5" t="n"/>
      <c r="C342" s="5" t="n"/>
      <c r="D342" s="18" t="n"/>
      <c r="E342" s="13" t="n"/>
      <c r="F342" s="13" t="n"/>
      <c r="G342" s="13" t="n"/>
      <c r="H342" s="19" t="n"/>
      <c r="I342" s="19" t="n"/>
      <c r="J342" s="19" t="n"/>
      <c r="K342" s="16">
        <f>IF(OR(B342&amp;""="",NOT(ISNUMBER(E342)),NOT(ISNUMBER(IF(ISNUMBER(G342),G342,F342)))),"",MAX(1,IF(ISNUMBER(G342),G342,F342)-E342))</f>
        <v/>
      </c>
      <c r="L342" s="17">
        <f>IF(K342="","",ROUND(K342*N(H342),2))</f>
        <v/>
      </c>
      <c r="M342" s="17">
        <f>IF(L342="","",ROUND(L342-N(J342),2))</f>
        <v/>
      </c>
      <c r="N342" s="6">
        <f>IF(B342&amp;""="","",IF(NOT(ISNUMBER(E342)),"بيانات ناقصة",IF(ISNUMBER(G342),"سُلّمت",IF(E342&gt;'الإعدادات'!$B$4,"قادم",IF(AND(ISNUMBER(F342),F342&lt;'الإعدادات'!$B$4),"متأخر التسليم","جارٍ")))))</f>
        <v/>
      </c>
      <c r="O342" s="16">
        <f>IF(N342="متأخر التسليم",'الإعدادات'!$B$4-F342,"")</f>
        <v/>
      </c>
      <c r="P342" s="16">
        <f>IF(ISNUMBER(O342),COUNTIFS($O$6:$O$1005,"&gt;"&amp;O342)+COUNTIFS($O$6:O342,O342),"")</f>
        <v/>
      </c>
      <c r="Q342" s="6">
        <f>IF(B342&amp;""="","",IFERROR(INDEX('السيارات'!$C$6:$C$205,MATCH(B342&amp;"",'السيارات'!$A$6:$A$205,0))&amp;"","كود غير موجود"))</f>
        <v/>
      </c>
    </row>
    <row r="343">
      <c r="A343" s="5" t="n"/>
      <c r="B343" s="5" t="n"/>
      <c r="C343" s="5" t="n"/>
      <c r="D343" s="18" t="n"/>
      <c r="E343" s="13" t="n"/>
      <c r="F343" s="13" t="n"/>
      <c r="G343" s="13" t="n"/>
      <c r="H343" s="19" t="n"/>
      <c r="I343" s="19" t="n"/>
      <c r="J343" s="19" t="n"/>
      <c r="K343" s="16">
        <f>IF(OR(B343&amp;""="",NOT(ISNUMBER(E343)),NOT(ISNUMBER(IF(ISNUMBER(G343),G343,F343)))),"",MAX(1,IF(ISNUMBER(G343),G343,F343)-E343))</f>
        <v/>
      </c>
      <c r="L343" s="17">
        <f>IF(K343="","",ROUND(K343*N(H343),2))</f>
        <v/>
      </c>
      <c r="M343" s="17">
        <f>IF(L343="","",ROUND(L343-N(J343),2))</f>
        <v/>
      </c>
      <c r="N343" s="6">
        <f>IF(B343&amp;""="","",IF(NOT(ISNUMBER(E343)),"بيانات ناقصة",IF(ISNUMBER(G343),"سُلّمت",IF(E343&gt;'الإعدادات'!$B$4,"قادم",IF(AND(ISNUMBER(F343),F343&lt;'الإعدادات'!$B$4),"متأخر التسليم","جارٍ")))))</f>
        <v/>
      </c>
      <c r="O343" s="16">
        <f>IF(N343="متأخر التسليم",'الإعدادات'!$B$4-F343,"")</f>
        <v/>
      </c>
      <c r="P343" s="16">
        <f>IF(ISNUMBER(O343),COUNTIFS($O$6:$O$1005,"&gt;"&amp;O343)+COUNTIFS($O$6:O343,O343),"")</f>
        <v/>
      </c>
      <c r="Q343" s="6">
        <f>IF(B343&amp;""="","",IFERROR(INDEX('السيارات'!$C$6:$C$205,MATCH(B343&amp;"",'السيارات'!$A$6:$A$205,0))&amp;"","كود غير موجود"))</f>
        <v/>
      </c>
    </row>
    <row r="344">
      <c r="A344" s="5" t="n"/>
      <c r="B344" s="5" t="n"/>
      <c r="C344" s="5" t="n"/>
      <c r="D344" s="18" t="n"/>
      <c r="E344" s="13" t="n"/>
      <c r="F344" s="13" t="n"/>
      <c r="G344" s="13" t="n"/>
      <c r="H344" s="19" t="n"/>
      <c r="I344" s="19" t="n"/>
      <c r="J344" s="19" t="n"/>
      <c r="K344" s="16">
        <f>IF(OR(B344&amp;""="",NOT(ISNUMBER(E344)),NOT(ISNUMBER(IF(ISNUMBER(G344),G344,F344)))),"",MAX(1,IF(ISNUMBER(G344),G344,F344)-E344))</f>
        <v/>
      </c>
      <c r="L344" s="17">
        <f>IF(K344="","",ROUND(K344*N(H344),2))</f>
        <v/>
      </c>
      <c r="M344" s="17">
        <f>IF(L344="","",ROUND(L344-N(J344),2))</f>
        <v/>
      </c>
      <c r="N344" s="6">
        <f>IF(B344&amp;""="","",IF(NOT(ISNUMBER(E344)),"بيانات ناقصة",IF(ISNUMBER(G344),"سُلّمت",IF(E344&gt;'الإعدادات'!$B$4,"قادم",IF(AND(ISNUMBER(F344),F344&lt;'الإعدادات'!$B$4),"متأخر التسليم","جارٍ")))))</f>
        <v/>
      </c>
      <c r="O344" s="16">
        <f>IF(N344="متأخر التسليم",'الإعدادات'!$B$4-F344,"")</f>
        <v/>
      </c>
      <c r="P344" s="16">
        <f>IF(ISNUMBER(O344),COUNTIFS($O$6:$O$1005,"&gt;"&amp;O344)+COUNTIFS($O$6:O344,O344),"")</f>
        <v/>
      </c>
      <c r="Q344" s="6">
        <f>IF(B344&amp;""="","",IFERROR(INDEX('السيارات'!$C$6:$C$205,MATCH(B344&amp;"",'السيارات'!$A$6:$A$205,0))&amp;"","كود غير موجود"))</f>
        <v/>
      </c>
    </row>
    <row r="345">
      <c r="A345" s="5" t="n"/>
      <c r="B345" s="5" t="n"/>
      <c r="C345" s="5" t="n"/>
      <c r="D345" s="18" t="n"/>
      <c r="E345" s="13" t="n"/>
      <c r="F345" s="13" t="n"/>
      <c r="G345" s="13" t="n"/>
      <c r="H345" s="19" t="n"/>
      <c r="I345" s="19" t="n"/>
      <c r="J345" s="19" t="n"/>
      <c r="K345" s="16">
        <f>IF(OR(B345&amp;""="",NOT(ISNUMBER(E345)),NOT(ISNUMBER(IF(ISNUMBER(G345),G345,F345)))),"",MAX(1,IF(ISNUMBER(G345),G345,F345)-E345))</f>
        <v/>
      </c>
      <c r="L345" s="17">
        <f>IF(K345="","",ROUND(K345*N(H345),2))</f>
        <v/>
      </c>
      <c r="M345" s="17">
        <f>IF(L345="","",ROUND(L345-N(J345),2))</f>
        <v/>
      </c>
      <c r="N345" s="6">
        <f>IF(B345&amp;""="","",IF(NOT(ISNUMBER(E345)),"بيانات ناقصة",IF(ISNUMBER(G345),"سُلّمت",IF(E345&gt;'الإعدادات'!$B$4,"قادم",IF(AND(ISNUMBER(F345),F345&lt;'الإعدادات'!$B$4),"متأخر التسليم","جارٍ")))))</f>
        <v/>
      </c>
      <c r="O345" s="16">
        <f>IF(N345="متأخر التسليم",'الإعدادات'!$B$4-F345,"")</f>
        <v/>
      </c>
      <c r="P345" s="16">
        <f>IF(ISNUMBER(O345),COUNTIFS($O$6:$O$1005,"&gt;"&amp;O345)+COUNTIFS($O$6:O345,O345),"")</f>
        <v/>
      </c>
      <c r="Q345" s="6">
        <f>IF(B345&amp;""="","",IFERROR(INDEX('السيارات'!$C$6:$C$205,MATCH(B345&amp;"",'السيارات'!$A$6:$A$205,0))&amp;"","كود غير موجود"))</f>
        <v/>
      </c>
    </row>
    <row r="346">
      <c r="A346" s="5" t="n"/>
      <c r="B346" s="5" t="n"/>
      <c r="C346" s="5" t="n"/>
      <c r="D346" s="18" t="n"/>
      <c r="E346" s="13" t="n"/>
      <c r="F346" s="13" t="n"/>
      <c r="G346" s="13" t="n"/>
      <c r="H346" s="19" t="n"/>
      <c r="I346" s="19" t="n"/>
      <c r="J346" s="19" t="n"/>
      <c r="K346" s="16">
        <f>IF(OR(B346&amp;""="",NOT(ISNUMBER(E346)),NOT(ISNUMBER(IF(ISNUMBER(G346),G346,F346)))),"",MAX(1,IF(ISNUMBER(G346),G346,F346)-E346))</f>
        <v/>
      </c>
      <c r="L346" s="17">
        <f>IF(K346="","",ROUND(K346*N(H346),2))</f>
        <v/>
      </c>
      <c r="M346" s="17">
        <f>IF(L346="","",ROUND(L346-N(J346),2))</f>
        <v/>
      </c>
      <c r="N346" s="6">
        <f>IF(B346&amp;""="","",IF(NOT(ISNUMBER(E346)),"بيانات ناقصة",IF(ISNUMBER(G346),"سُلّمت",IF(E346&gt;'الإعدادات'!$B$4,"قادم",IF(AND(ISNUMBER(F346),F346&lt;'الإعدادات'!$B$4),"متأخر التسليم","جارٍ")))))</f>
        <v/>
      </c>
      <c r="O346" s="16">
        <f>IF(N346="متأخر التسليم",'الإعدادات'!$B$4-F346,"")</f>
        <v/>
      </c>
      <c r="P346" s="16">
        <f>IF(ISNUMBER(O346),COUNTIFS($O$6:$O$1005,"&gt;"&amp;O346)+COUNTIFS($O$6:O346,O346),"")</f>
        <v/>
      </c>
      <c r="Q346" s="6">
        <f>IF(B346&amp;""="","",IFERROR(INDEX('السيارات'!$C$6:$C$205,MATCH(B346&amp;"",'السيارات'!$A$6:$A$205,0))&amp;"","كود غير موجود"))</f>
        <v/>
      </c>
    </row>
    <row r="347">
      <c r="A347" s="5" t="n"/>
      <c r="B347" s="5" t="n"/>
      <c r="C347" s="5" t="n"/>
      <c r="D347" s="18" t="n"/>
      <c r="E347" s="13" t="n"/>
      <c r="F347" s="13" t="n"/>
      <c r="G347" s="13" t="n"/>
      <c r="H347" s="19" t="n"/>
      <c r="I347" s="19" t="n"/>
      <c r="J347" s="19" t="n"/>
      <c r="K347" s="16">
        <f>IF(OR(B347&amp;""="",NOT(ISNUMBER(E347)),NOT(ISNUMBER(IF(ISNUMBER(G347),G347,F347)))),"",MAX(1,IF(ISNUMBER(G347),G347,F347)-E347))</f>
        <v/>
      </c>
      <c r="L347" s="17">
        <f>IF(K347="","",ROUND(K347*N(H347),2))</f>
        <v/>
      </c>
      <c r="M347" s="17">
        <f>IF(L347="","",ROUND(L347-N(J347),2))</f>
        <v/>
      </c>
      <c r="N347" s="6">
        <f>IF(B347&amp;""="","",IF(NOT(ISNUMBER(E347)),"بيانات ناقصة",IF(ISNUMBER(G347),"سُلّمت",IF(E347&gt;'الإعدادات'!$B$4,"قادم",IF(AND(ISNUMBER(F347),F347&lt;'الإعدادات'!$B$4),"متأخر التسليم","جارٍ")))))</f>
        <v/>
      </c>
      <c r="O347" s="16">
        <f>IF(N347="متأخر التسليم",'الإعدادات'!$B$4-F347,"")</f>
        <v/>
      </c>
      <c r="P347" s="16">
        <f>IF(ISNUMBER(O347),COUNTIFS($O$6:$O$1005,"&gt;"&amp;O347)+COUNTIFS($O$6:O347,O347),"")</f>
        <v/>
      </c>
      <c r="Q347" s="6">
        <f>IF(B347&amp;""="","",IFERROR(INDEX('السيارات'!$C$6:$C$205,MATCH(B347&amp;"",'السيارات'!$A$6:$A$205,0))&amp;"","كود غير موجود"))</f>
        <v/>
      </c>
    </row>
    <row r="348">
      <c r="A348" s="5" t="n"/>
      <c r="B348" s="5" t="n"/>
      <c r="C348" s="5" t="n"/>
      <c r="D348" s="18" t="n"/>
      <c r="E348" s="13" t="n"/>
      <c r="F348" s="13" t="n"/>
      <c r="G348" s="13" t="n"/>
      <c r="H348" s="19" t="n"/>
      <c r="I348" s="19" t="n"/>
      <c r="J348" s="19" t="n"/>
      <c r="K348" s="16">
        <f>IF(OR(B348&amp;""="",NOT(ISNUMBER(E348)),NOT(ISNUMBER(IF(ISNUMBER(G348),G348,F348)))),"",MAX(1,IF(ISNUMBER(G348),G348,F348)-E348))</f>
        <v/>
      </c>
      <c r="L348" s="17">
        <f>IF(K348="","",ROUND(K348*N(H348),2))</f>
        <v/>
      </c>
      <c r="M348" s="17">
        <f>IF(L348="","",ROUND(L348-N(J348),2))</f>
        <v/>
      </c>
      <c r="N348" s="6">
        <f>IF(B348&amp;""="","",IF(NOT(ISNUMBER(E348)),"بيانات ناقصة",IF(ISNUMBER(G348),"سُلّمت",IF(E348&gt;'الإعدادات'!$B$4,"قادم",IF(AND(ISNUMBER(F348),F348&lt;'الإعدادات'!$B$4),"متأخر التسليم","جارٍ")))))</f>
        <v/>
      </c>
      <c r="O348" s="16">
        <f>IF(N348="متأخر التسليم",'الإعدادات'!$B$4-F348,"")</f>
        <v/>
      </c>
      <c r="P348" s="16">
        <f>IF(ISNUMBER(O348),COUNTIFS($O$6:$O$1005,"&gt;"&amp;O348)+COUNTIFS($O$6:O348,O348),"")</f>
        <v/>
      </c>
      <c r="Q348" s="6">
        <f>IF(B348&amp;""="","",IFERROR(INDEX('السيارات'!$C$6:$C$205,MATCH(B348&amp;"",'السيارات'!$A$6:$A$205,0))&amp;"","كود غير موجود"))</f>
        <v/>
      </c>
    </row>
    <row r="349">
      <c r="A349" s="5" t="n"/>
      <c r="B349" s="5" t="n"/>
      <c r="C349" s="5" t="n"/>
      <c r="D349" s="18" t="n"/>
      <c r="E349" s="13" t="n"/>
      <c r="F349" s="13" t="n"/>
      <c r="G349" s="13" t="n"/>
      <c r="H349" s="19" t="n"/>
      <c r="I349" s="19" t="n"/>
      <c r="J349" s="19" t="n"/>
      <c r="K349" s="16">
        <f>IF(OR(B349&amp;""="",NOT(ISNUMBER(E349)),NOT(ISNUMBER(IF(ISNUMBER(G349),G349,F349)))),"",MAX(1,IF(ISNUMBER(G349),G349,F349)-E349))</f>
        <v/>
      </c>
      <c r="L349" s="17">
        <f>IF(K349="","",ROUND(K349*N(H349),2))</f>
        <v/>
      </c>
      <c r="M349" s="17">
        <f>IF(L349="","",ROUND(L349-N(J349),2))</f>
        <v/>
      </c>
      <c r="N349" s="6">
        <f>IF(B349&amp;""="","",IF(NOT(ISNUMBER(E349)),"بيانات ناقصة",IF(ISNUMBER(G349),"سُلّمت",IF(E349&gt;'الإعدادات'!$B$4,"قادم",IF(AND(ISNUMBER(F349),F349&lt;'الإعدادات'!$B$4),"متأخر التسليم","جارٍ")))))</f>
        <v/>
      </c>
      <c r="O349" s="16">
        <f>IF(N349="متأخر التسليم",'الإعدادات'!$B$4-F349,"")</f>
        <v/>
      </c>
      <c r="P349" s="16">
        <f>IF(ISNUMBER(O349),COUNTIFS($O$6:$O$1005,"&gt;"&amp;O349)+COUNTIFS($O$6:O349,O349),"")</f>
        <v/>
      </c>
      <c r="Q349" s="6">
        <f>IF(B349&amp;""="","",IFERROR(INDEX('السيارات'!$C$6:$C$205,MATCH(B349&amp;"",'السيارات'!$A$6:$A$205,0))&amp;"","كود غير موجود"))</f>
        <v/>
      </c>
    </row>
    <row r="350">
      <c r="A350" s="5" t="n"/>
      <c r="B350" s="5" t="n"/>
      <c r="C350" s="5" t="n"/>
      <c r="D350" s="18" t="n"/>
      <c r="E350" s="13" t="n"/>
      <c r="F350" s="13" t="n"/>
      <c r="G350" s="13" t="n"/>
      <c r="H350" s="19" t="n"/>
      <c r="I350" s="19" t="n"/>
      <c r="J350" s="19" t="n"/>
      <c r="K350" s="16">
        <f>IF(OR(B350&amp;""="",NOT(ISNUMBER(E350)),NOT(ISNUMBER(IF(ISNUMBER(G350),G350,F350)))),"",MAX(1,IF(ISNUMBER(G350),G350,F350)-E350))</f>
        <v/>
      </c>
      <c r="L350" s="17">
        <f>IF(K350="","",ROUND(K350*N(H350),2))</f>
        <v/>
      </c>
      <c r="M350" s="17">
        <f>IF(L350="","",ROUND(L350-N(J350),2))</f>
        <v/>
      </c>
      <c r="N350" s="6">
        <f>IF(B350&amp;""="","",IF(NOT(ISNUMBER(E350)),"بيانات ناقصة",IF(ISNUMBER(G350),"سُلّمت",IF(E350&gt;'الإعدادات'!$B$4,"قادم",IF(AND(ISNUMBER(F350),F350&lt;'الإعدادات'!$B$4),"متأخر التسليم","جارٍ")))))</f>
        <v/>
      </c>
      <c r="O350" s="16">
        <f>IF(N350="متأخر التسليم",'الإعدادات'!$B$4-F350,"")</f>
        <v/>
      </c>
      <c r="P350" s="16">
        <f>IF(ISNUMBER(O350),COUNTIFS($O$6:$O$1005,"&gt;"&amp;O350)+COUNTIFS($O$6:O350,O350),"")</f>
        <v/>
      </c>
      <c r="Q350" s="6">
        <f>IF(B350&amp;""="","",IFERROR(INDEX('السيارات'!$C$6:$C$205,MATCH(B350&amp;"",'السيارات'!$A$6:$A$205,0))&amp;"","كود غير موجود"))</f>
        <v/>
      </c>
    </row>
    <row r="351">
      <c r="A351" s="5" t="n"/>
      <c r="B351" s="5" t="n"/>
      <c r="C351" s="5" t="n"/>
      <c r="D351" s="18" t="n"/>
      <c r="E351" s="13" t="n"/>
      <c r="F351" s="13" t="n"/>
      <c r="G351" s="13" t="n"/>
      <c r="H351" s="19" t="n"/>
      <c r="I351" s="19" t="n"/>
      <c r="J351" s="19" t="n"/>
      <c r="K351" s="16">
        <f>IF(OR(B351&amp;""="",NOT(ISNUMBER(E351)),NOT(ISNUMBER(IF(ISNUMBER(G351),G351,F351)))),"",MAX(1,IF(ISNUMBER(G351),G351,F351)-E351))</f>
        <v/>
      </c>
      <c r="L351" s="17">
        <f>IF(K351="","",ROUND(K351*N(H351),2))</f>
        <v/>
      </c>
      <c r="M351" s="17">
        <f>IF(L351="","",ROUND(L351-N(J351),2))</f>
        <v/>
      </c>
      <c r="N351" s="6">
        <f>IF(B351&amp;""="","",IF(NOT(ISNUMBER(E351)),"بيانات ناقصة",IF(ISNUMBER(G351),"سُلّمت",IF(E351&gt;'الإعدادات'!$B$4,"قادم",IF(AND(ISNUMBER(F351),F351&lt;'الإعدادات'!$B$4),"متأخر التسليم","جارٍ")))))</f>
        <v/>
      </c>
      <c r="O351" s="16">
        <f>IF(N351="متأخر التسليم",'الإعدادات'!$B$4-F351,"")</f>
        <v/>
      </c>
      <c r="P351" s="16">
        <f>IF(ISNUMBER(O351),COUNTIFS($O$6:$O$1005,"&gt;"&amp;O351)+COUNTIFS($O$6:O351,O351),"")</f>
        <v/>
      </c>
      <c r="Q351" s="6">
        <f>IF(B351&amp;""="","",IFERROR(INDEX('السيارات'!$C$6:$C$205,MATCH(B351&amp;"",'السيارات'!$A$6:$A$205,0))&amp;"","كود غير موجود"))</f>
        <v/>
      </c>
    </row>
    <row r="352">
      <c r="A352" s="5" t="n"/>
      <c r="B352" s="5" t="n"/>
      <c r="C352" s="5" t="n"/>
      <c r="D352" s="18" t="n"/>
      <c r="E352" s="13" t="n"/>
      <c r="F352" s="13" t="n"/>
      <c r="G352" s="13" t="n"/>
      <c r="H352" s="19" t="n"/>
      <c r="I352" s="19" t="n"/>
      <c r="J352" s="19" t="n"/>
      <c r="K352" s="16">
        <f>IF(OR(B352&amp;""="",NOT(ISNUMBER(E352)),NOT(ISNUMBER(IF(ISNUMBER(G352),G352,F352)))),"",MAX(1,IF(ISNUMBER(G352),G352,F352)-E352))</f>
        <v/>
      </c>
      <c r="L352" s="17">
        <f>IF(K352="","",ROUND(K352*N(H352),2))</f>
        <v/>
      </c>
      <c r="M352" s="17">
        <f>IF(L352="","",ROUND(L352-N(J352),2))</f>
        <v/>
      </c>
      <c r="N352" s="6">
        <f>IF(B352&amp;""="","",IF(NOT(ISNUMBER(E352)),"بيانات ناقصة",IF(ISNUMBER(G352),"سُلّمت",IF(E352&gt;'الإعدادات'!$B$4,"قادم",IF(AND(ISNUMBER(F352),F352&lt;'الإعدادات'!$B$4),"متأخر التسليم","جارٍ")))))</f>
        <v/>
      </c>
      <c r="O352" s="16">
        <f>IF(N352="متأخر التسليم",'الإعدادات'!$B$4-F352,"")</f>
        <v/>
      </c>
      <c r="P352" s="16">
        <f>IF(ISNUMBER(O352),COUNTIFS($O$6:$O$1005,"&gt;"&amp;O352)+COUNTIFS($O$6:O352,O352),"")</f>
        <v/>
      </c>
      <c r="Q352" s="6">
        <f>IF(B352&amp;""="","",IFERROR(INDEX('السيارات'!$C$6:$C$205,MATCH(B352&amp;"",'السيارات'!$A$6:$A$205,0))&amp;"","كود غير موجود"))</f>
        <v/>
      </c>
    </row>
    <row r="353">
      <c r="A353" s="5" t="n"/>
      <c r="B353" s="5" t="n"/>
      <c r="C353" s="5" t="n"/>
      <c r="D353" s="18" t="n"/>
      <c r="E353" s="13" t="n"/>
      <c r="F353" s="13" t="n"/>
      <c r="G353" s="13" t="n"/>
      <c r="H353" s="19" t="n"/>
      <c r="I353" s="19" t="n"/>
      <c r="J353" s="19" t="n"/>
      <c r="K353" s="16">
        <f>IF(OR(B353&amp;""="",NOT(ISNUMBER(E353)),NOT(ISNUMBER(IF(ISNUMBER(G353),G353,F353)))),"",MAX(1,IF(ISNUMBER(G353),G353,F353)-E353))</f>
        <v/>
      </c>
      <c r="L353" s="17">
        <f>IF(K353="","",ROUND(K353*N(H353),2))</f>
        <v/>
      </c>
      <c r="M353" s="17">
        <f>IF(L353="","",ROUND(L353-N(J353),2))</f>
        <v/>
      </c>
      <c r="N353" s="6">
        <f>IF(B353&amp;""="","",IF(NOT(ISNUMBER(E353)),"بيانات ناقصة",IF(ISNUMBER(G353),"سُلّمت",IF(E353&gt;'الإعدادات'!$B$4,"قادم",IF(AND(ISNUMBER(F353),F353&lt;'الإعدادات'!$B$4),"متأخر التسليم","جارٍ")))))</f>
        <v/>
      </c>
      <c r="O353" s="16">
        <f>IF(N353="متأخر التسليم",'الإعدادات'!$B$4-F353,"")</f>
        <v/>
      </c>
      <c r="P353" s="16">
        <f>IF(ISNUMBER(O353),COUNTIFS($O$6:$O$1005,"&gt;"&amp;O353)+COUNTIFS($O$6:O353,O353),"")</f>
        <v/>
      </c>
      <c r="Q353" s="6">
        <f>IF(B353&amp;""="","",IFERROR(INDEX('السيارات'!$C$6:$C$205,MATCH(B353&amp;"",'السيارات'!$A$6:$A$205,0))&amp;"","كود غير موجود"))</f>
        <v/>
      </c>
    </row>
    <row r="354">
      <c r="A354" s="5" t="n"/>
      <c r="B354" s="5" t="n"/>
      <c r="C354" s="5" t="n"/>
      <c r="D354" s="18" t="n"/>
      <c r="E354" s="13" t="n"/>
      <c r="F354" s="13" t="n"/>
      <c r="G354" s="13" t="n"/>
      <c r="H354" s="19" t="n"/>
      <c r="I354" s="19" t="n"/>
      <c r="J354" s="19" t="n"/>
      <c r="K354" s="16">
        <f>IF(OR(B354&amp;""="",NOT(ISNUMBER(E354)),NOT(ISNUMBER(IF(ISNUMBER(G354),G354,F354)))),"",MAX(1,IF(ISNUMBER(G354),G354,F354)-E354))</f>
        <v/>
      </c>
      <c r="L354" s="17">
        <f>IF(K354="","",ROUND(K354*N(H354),2))</f>
        <v/>
      </c>
      <c r="M354" s="17">
        <f>IF(L354="","",ROUND(L354-N(J354),2))</f>
        <v/>
      </c>
      <c r="N354" s="6">
        <f>IF(B354&amp;""="","",IF(NOT(ISNUMBER(E354)),"بيانات ناقصة",IF(ISNUMBER(G354),"سُلّمت",IF(E354&gt;'الإعدادات'!$B$4,"قادم",IF(AND(ISNUMBER(F354),F354&lt;'الإعدادات'!$B$4),"متأخر التسليم","جارٍ")))))</f>
        <v/>
      </c>
      <c r="O354" s="16">
        <f>IF(N354="متأخر التسليم",'الإعدادات'!$B$4-F354,"")</f>
        <v/>
      </c>
      <c r="P354" s="16">
        <f>IF(ISNUMBER(O354),COUNTIFS($O$6:$O$1005,"&gt;"&amp;O354)+COUNTIFS($O$6:O354,O354),"")</f>
        <v/>
      </c>
      <c r="Q354" s="6">
        <f>IF(B354&amp;""="","",IFERROR(INDEX('السيارات'!$C$6:$C$205,MATCH(B354&amp;"",'السيارات'!$A$6:$A$205,0))&amp;"","كود غير موجود"))</f>
        <v/>
      </c>
    </row>
    <row r="355">
      <c r="A355" s="5" t="n"/>
      <c r="B355" s="5" t="n"/>
      <c r="C355" s="5" t="n"/>
      <c r="D355" s="18" t="n"/>
      <c r="E355" s="13" t="n"/>
      <c r="F355" s="13" t="n"/>
      <c r="G355" s="13" t="n"/>
      <c r="H355" s="19" t="n"/>
      <c r="I355" s="19" t="n"/>
      <c r="J355" s="19" t="n"/>
      <c r="K355" s="16">
        <f>IF(OR(B355&amp;""="",NOT(ISNUMBER(E355)),NOT(ISNUMBER(IF(ISNUMBER(G355),G355,F355)))),"",MAX(1,IF(ISNUMBER(G355),G355,F355)-E355))</f>
        <v/>
      </c>
      <c r="L355" s="17">
        <f>IF(K355="","",ROUND(K355*N(H355),2))</f>
        <v/>
      </c>
      <c r="M355" s="17">
        <f>IF(L355="","",ROUND(L355-N(J355),2))</f>
        <v/>
      </c>
      <c r="N355" s="6">
        <f>IF(B355&amp;""="","",IF(NOT(ISNUMBER(E355)),"بيانات ناقصة",IF(ISNUMBER(G355),"سُلّمت",IF(E355&gt;'الإعدادات'!$B$4,"قادم",IF(AND(ISNUMBER(F355),F355&lt;'الإعدادات'!$B$4),"متأخر التسليم","جارٍ")))))</f>
        <v/>
      </c>
      <c r="O355" s="16">
        <f>IF(N355="متأخر التسليم",'الإعدادات'!$B$4-F355,"")</f>
        <v/>
      </c>
      <c r="P355" s="16">
        <f>IF(ISNUMBER(O355),COUNTIFS($O$6:$O$1005,"&gt;"&amp;O355)+COUNTIFS($O$6:O355,O355),"")</f>
        <v/>
      </c>
      <c r="Q355" s="6">
        <f>IF(B355&amp;""="","",IFERROR(INDEX('السيارات'!$C$6:$C$205,MATCH(B355&amp;"",'السيارات'!$A$6:$A$205,0))&amp;"","كود غير موجود"))</f>
        <v/>
      </c>
    </row>
    <row r="356">
      <c r="A356" s="5" t="n"/>
      <c r="B356" s="5" t="n"/>
      <c r="C356" s="5" t="n"/>
      <c r="D356" s="18" t="n"/>
      <c r="E356" s="13" t="n"/>
      <c r="F356" s="13" t="n"/>
      <c r="G356" s="13" t="n"/>
      <c r="H356" s="19" t="n"/>
      <c r="I356" s="19" t="n"/>
      <c r="J356" s="19" t="n"/>
      <c r="K356" s="16">
        <f>IF(OR(B356&amp;""="",NOT(ISNUMBER(E356)),NOT(ISNUMBER(IF(ISNUMBER(G356),G356,F356)))),"",MAX(1,IF(ISNUMBER(G356),G356,F356)-E356))</f>
        <v/>
      </c>
      <c r="L356" s="17">
        <f>IF(K356="","",ROUND(K356*N(H356),2))</f>
        <v/>
      </c>
      <c r="M356" s="17">
        <f>IF(L356="","",ROUND(L356-N(J356),2))</f>
        <v/>
      </c>
      <c r="N356" s="6">
        <f>IF(B356&amp;""="","",IF(NOT(ISNUMBER(E356)),"بيانات ناقصة",IF(ISNUMBER(G356),"سُلّمت",IF(E356&gt;'الإعدادات'!$B$4,"قادم",IF(AND(ISNUMBER(F356),F356&lt;'الإعدادات'!$B$4),"متأخر التسليم","جارٍ")))))</f>
        <v/>
      </c>
      <c r="O356" s="16">
        <f>IF(N356="متأخر التسليم",'الإعدادات'!$B$4-F356,"")</f>
        <v/>
      </c>
      <c r="P356" s="16">
        <f>IF(ISNUMBER(O356),COUNTIFS($O$6:$O$1005,"&gt;"&amp;O356)+COUNTIFS($O$6:O356,O356),"")</f>
        <v/>
      </c>
      <c r="Q356" s="6">
        <f>IF(B356&amp;""="","",IFERROR(INDEX('السيارات'!$C$6:$C$205,MATCH(B356&amp;"",'السيارات'!$A$6:$A$205,0))&amp;"","كود غير موجود"))</f>
        <v/>
      </c>
    </row>
    <row r="357">
      <c r="A357" s="5" t="n"/>
      <c r="B357" s="5" t="n"/>
      <c r="C357" s="5" t="n"/>
      <c r="D357" s="18" t="n"/>
      <c r="E357" s="13" t="n"/>
      <c r="F357" s="13" t="n"/>
      <c r="G357" s="13" t="n"/>
      <c r="H357" s="19" t="n"/>
      <c r="I357" s="19" t="n"/>
      <c r="J357" s="19" t="n"/>
      <c r="K357" s="16">
        <f>IF(OR(B357&amp;""="",NOT(ISNUMBER(E357)),NOT(ISNUMBER(IF(ISNUMBER(G357),G357,F357)))),"",MAX(1,IF(ISNUMBER(G357),G357,F357)-E357))</f>
        <v/>
      </c>
      <c r="L357" s="17">
        <f>IF(K357="","",ROUND(K357*N(H357),2))</f>
        <v/>
      </c>
      <c r="M357" s="17">
        <f>IF(L357="","",ROUND(L357-N(J357),2))</f>
        <v/>
      </c>
      <c r="N357" s="6">
        <f>IF(B357&amp;""="","",IF(NOT(ISNUMBER(E357)),"بيانات ناقصة",IF(ISNUMBER(G357),"سُلّمت",IF(E357&gt;'الإعدادات'!$B$4,"قادم",IF(AND(ISNUMBER(F357),F357&lt;'الإعدادات'!$B$4),"متأخر التسليم","جارٍ")))))</f>
        <v/>
      </c>
      <c r="O357" s="16">
        <f>IF(N357="متأخر التسليم",'الإعدادات'!$B$4-F357,"")</f>
        <v/>
      </c>
      <c r="P357" s="16">
        <f>IF(ISNUMBER(O357),COUNTIFS($O$6:$O$1005,"&gt;"&amp;O357)+COUNTIFS($O$6:O357,O357),"")</f>
        <v/>
      </c>
      <c r="Q357" s="6">
        <f>IF(B357&amp;""="","",IFERROR(INDEX('السيارات'!$C$6:$C$205,MATCH(B357&amp;"",'السيارات'!$A$6:$A$205,0))&amp;"","كود غير موجود"))</f>
        <v/>
      </c>
    </row>
    <row r="358">
      <c r="A358" s="5" t="n"/>
      <c r="B358" s="5" t="n"/>
      <c r="C358" s="5" t="n"/>
      <c r="D358" s="18" t="n"/>
      <c r="E358" s="13" t="n"/>
      <c r="F358" s="13" t="n"/>
      <c r="G358" s="13" t="n"/>
      <c r="H358" s="19" t="n"/>
      <c r="I358" s="19" t="n"/>
      <c r="J358" s="19" t="n"/>
      <c r="K358" s="16">
        <f>IF(OR(B358&amp;""="",NOT(ISNUMBER(E358)),NOT(ISNUMBER(IF(ISNUMBER(G358),G358,F358)))),"",MAX(1,IF(ISNUMBER(G358),G358,F358)-E358))</f>
        <v/>
      </c>
      <c r="L358" s="17">
        <f>IF(K358="","",ROUND(K358*N(H358),2))</f>
        <v/>
      </c>
      <c r="M358" s="17">
        <f>IF(L358="","",ROUND(L358-N(J358),2))</f>
        <v/>
      </c>
      <c r="N358" s="6">
        <f>IF(B358&amp;""="","",IF(NOT(ISNUMBER(E358)),"بيانات ناقصة",IF(ISNUMBER(G358),"سُلّمت",IF(E358&gt;'الإعدادات'!$B$4,"قادم",IF(AND(ISNUMBER(F358),F358&lt;'الإعدادات'!$B$4),"متأخر التسليم","جارٍ")))))</f>
        <v/>
      </c>
      <c r="O358" s="16">
        <f>IF(N358="متأخر التسليم",'الإعدادات'!$B$4-F358,"")</f>
        <v/>
      </c>
      <c r="P358" s="16">
        <f>IF(ISNUMBER(O358),COUNTIFS($O$6:$O$1005,"&gt;"&amp;O358)+COUNTIFS($O$6:O358,O358),"")</f>
        <v/>
      </c>
      <c r="Q358" s="6">
        <f>IF(B358&amp;""="","",IFERROR(INDEX('السيارات'!$C$6:$C$205,MATCH(B358&amp;"",'السيارات'!$A$6:$A$205,0))&amp;"","كود غير موجود"))</f>
        <v/>
      </c>
    </row>
    <row r="359">
      <c r="A359" s="5" t="n"/>
      <c r="B359" s="5" t="n"/>
      <c r="C359" s="5" t="n"/>
      <c r="D359" s="18" t="n"/>
      <c r="E359" s="13" t="n"/>
      <c r="F359" s="13" t="n"/>
      <c r="G359" s="13" t="n"/>
      <c r="H359" s="19" t="n"/>
      <c r="I359" s="19" t="n"/>
      <c r="J359" s="19" t="n"/>
      <c r="K359" s="16">
        <f>IF(OR(B359&amp;""="",NOT(ISNUMBER(E359)),NOT(ISNUMBER(IF(ISNUMBER(G359),G359,F359)))),"",MAX(1,IF(ISNUMBER(G359),G359,F359)-E359))</f>
        <v/>
      </c>
      <c r="L359" s="17">
        <f>IF(K359="","",ROUND(K359*N(H359),2))</f>
        <v/>
      </c>
      <c r="M359" s="17">
        <f>IF(L359="","",ROUND(L359-N(J359),2))</f>
        <v/>
      </c>
      <c r="N359" s="6">
        <f>IF(B359&amp;""="","",IF(NOT(ISNUMBER(E359)),"بيانات ناقصة",IF(ISNUMBER(G359),"سُلّمت",IF(E359&gt;'الإعدادات'!$B$4,"قادم",IF(AND(ISNUMBER(F359),F359&lt;'الإعدادات'!$B$4),"متأخر التسليم","جارٍ")))))</f>
        <v/>
      </c>
      <c r="O359" s="16">
        <f>IF(N359="متأخر التسليم",'الإعدادات'!$B$4-F359,"")</f>
        <v/>
      </c>
      <c r="P359" s="16">
        <f>IF(ISNUMBER(O359),COUNTIFS($O$6:$O$1005,"&gt;"&amp;O359)+COUNTIFS($O$6:O359,O359),"")</f>
        <v/>
      </c>
      <c r="Q359" s="6">
        <f>IF(B359&amp;""="","",IFERROR(INDEX('السيارات'!$C$6:$C$205,MATCH(B359&amp;"",'السيارات'!$A$6:$A$205,0))&amp;"","كود غير موجود"))</f>
        <v/>
      </c>
    </row>
    <row r="360">
      <c r="A360" s="5" t="n"/>
      <c r="B360" s="5" t="n"/>
      <c r="C360" s="5" t="n"/>
      <c r="D360" s="18" t="n"/>
      <c r="E360" s="13" t="n"/>
      <c r="F360" s="13" t="n"/>
      <c r="G360" s="13" t="n"/>
      <c r="H360" s="19" t="n"/>
      <c r="I360" s="19" t="n"/>
      <c r="J360" s="19" t="n"/>
      <c r="K360" s="16">
        <f>IF(OR(B360&amp;""="",NOT(ISNUMBER(E360)),NOT(ISNUMBER(IF(ISNUMBER(G360),G360,F360)))),"",MAX(1,IF(ISNUMBER(G360),G360,F360)-E360))</f>
        <v/>
      </c>
      <c r="L360" s="17">
        <f>IF(K360="","",ROUND(K360*N(H360),2))</f>
        <v/>
      </c>
      <c r="M360" s="17">
        <f>IF(L360="","",ROUND(L360-N(J360),2))</f>
        <v/>
      </c>
      <c r="N360" s="6">
        <f>IF(B360&amp;""="","",IF(NOT(ISNUMBER(E360)),"بيانات ناقصة",IF(ISNUMBER(G360),"سُلّمت",IF(E360&gt;'الإعدادات'!$B$4,"قادم",IF(AND(ISNUMBER(F360),F360&lt;'الإعدادات'!$B$4),"متأخر التسليم","جارٍ")))))</f>
        <v/>
      </c>
      <c r="O360" s="16">
        <f>IF(N360="متأخر التسليم",'الإعدادات'!$B$4-F360,"")</f>
        <v/>
      </c>
      <c r="P360" s="16">
        <f>IF(ISNUMBER(O360),COUNTIFS($O$6:$O$1005,"&gt;"&amp;O360)+COUNTIFS($O$6:O360,O360),"")</f>
        <v/>
      </c>
      <c r="Q360" s="6">
        <f>IF(B360&amp;""="","",IFERROR(INDEX('السيارات'!$C$6:$C$205,MATCH(B360&amp;"",'السيارات'!$A$6:$A$205,0))&amp;"","كود غير موجود"))</f>
        <v/>
      </c>
    </row>
    <row r="361">
      <c r="A361" s="5" t="n"/>
      <c r="B361" s="5" t="n"/>
      <c r="C361" s="5" t="n"/>
      <c r="D361" s="18" t="n"/>
      <c r="E361" s="13" t="n"/>
      <c r="F361" s="13" t="n"/>
      <c r="G361" s="13" t="n"/>
      <c r="H361" s="19" t="n"/>
      <c r="I361" s="19" t="n"/>
      <c r="J361" s="19" t="n"/>
      <c r="K361" s="16">
        <f>IF(OR(B361&amp;""="",NOT(ISNUMBER(E361)),NOT(ISNUMBER(IF(ISNUMBER(G361),G361,F361)))),"",MAX(1,IF(ISNUMBER(G361),G361,F361)-E361))</f>
        <v/>
      </c>
      <c r="L361" s="17">
        <f>IF(K361="","",ROUND(K361*N(H361),2))</f>
        <v/>
      </c>
      <c r="M361" s="17">
        <f>IF(L361="","",ROUND(L361-N(J361),2))</f>
        <v/>
      </c>
      <c r="N361" s="6">
        <f>IF(B361&amp;""="","",IF(NOT(ISNUMBER(E361)),"بيانات ناقصة",IF(ISNUMBER(G361),"سُلّمت",IF(E361&gt;'الإعدادات'!$B$4,"قادم",IF(AND(ISNUMBER(F361),F361&lt;'الإعدادات'!$B$4),"متأخر التسليم","جارٍ")))))</f>
        <v/>
      </c>
      <c r="O361" s="16">
        <f>IF(N361="متأخر التسليم",'الإعدادات'!$B$4-F361,"")</f>
        <v/>
      </c>
      <c r="P361" s="16">
        <f>IF(ISNUMBER(O361),COUNTIFS($O$6:$O$1005,"&gt;"&amp;O361)+COUNTIFS($O$6:O361,O361),"")</f>
        <v/>
      </c>
      <c r="Q361" s="6">
        <f>IF(B361&amp;""="","",IFERROR(INDEX('السيارات'!$C$6:$C$205,MATCH(B361&amp;"",'السيارات'!$A$6:$A$205,0))&amp;"","كود غير موجود"))</f>
        <v/>
      </c>
    </row>
    <row r="362">
      <c r="A362" s="5" t="n"/>
      <c r="B362" s="5" t="n"/>
      <c r="C362" s="5" t="n"/>
      <c r="D362" s="18" t="n"/>
      <c r="E362" s="13" t="n"/>
      <c r="F362" s="13" t="n"/>
      <c r="G362" s="13" t="n"/>
      <c r="H362" s="19" t="n"/>
      <c r="I362" s="19" t="n"/>
      <c r="J362" s="19" t="n"/>
      <c r="K362" s="16">
        <f>IF(OR(B362&amp;""="",NOT(ISNUMBER(E362)),NOT(ISNUMBER(IF(ISNUMBER(G362),G362,F362)))),"",MAX(1,IF(ISNUMBER(G362),G362,F362)-E362))</f>
        <v/>
      </c>
      <c r="L362" s="17">
        <f>IF(K362="","",ROUND(K362*N(H362),2))</f>
        <v/>
      </c>
      <c r="M362" s="17">
        <f>IF(L362="","",ROUND(L362-N(J362),2))</f>
        <v/>
      </c>
      <c r="N362" s="6">
        <f>IF(B362&amp;""="","",IF(NOT(ISNUMBER(E362)),"بيانات ناقصة",IF(ISNUMBER(G362),"سُلّمت",IF(E362&gt;'الإعدادات'!$B$4,"قادم",IF(AND(ISNUMBER(F362),F362&lt;'الإعدادات'!$B$4),"متأخر التسليم","جارٍ")))))</f>
        <v/>
      </c>
      <c r="O362" s="16">
        <f>IF(N362="متأخر التسليم",'الإعدادات'!$B$4-F362,"")</f>
        <v/>
      </c>
      <c r="P362" s="16">
        <f>IF(ISNUMBER(O362),COUNTIFS($O$6:$O$1005,"&gt;"&amp;O362)+COUNTIFS($O$6:O362,O362),"")</f>
        <v/>
      </c>
      <c r="Q362" s="6">
        <f>IF(B362&amp;""="","",IFERROR(INDEX('السيارات'!$C$6:$C$205,MATCH(B362&amp;"",'السيارات'!$A$6:$A$205,0))&amp;"","كود غير موجود"))</f>
        <v/>
      </c>
    </row>
    <row r="363">
      <c r="A363" s="5" t="n"/>
      <c r="B363" s="5" t="n"/>
      <c r="C363" s="5" t="n"/>
      <c r="D363" s="18" t="n"/>
      <c r="E363" s="13" t="n"/>
      <c r="F363" s="13" t="n"/>
      <c r="G363" s="13" t="n"/>
      <c r="H363" s="19" t="n"/>
      <c r="I363" s="19" t="n"/>
      <c r="J363" s="19" t="n"/>
      <c r="K363" s="16">
        <f>IF(OR(B363&amp;""="",NOT(ISNUMBER(E363)),NOT(ISNUMBER(IF(ISNUMBER(G363),G363,F363)))),"",MAX(1,IF(ISNUMBER(G363),G363,F363)-E363))</f>
        <v/>
      </c>
      <c r="L363" s="17">
        <f>IF(K363="","",ROUND(K363*N(H363),2))</f>
        <v/>
      </c>
      <c r="M363" s="17">
        <f>IF(L363="","",ROUND(L363-N(J363),2))</f>
        <v/>
      </c>
      <c r="N363" s="6">
        <f>IF(B363&amp;""="","",IF(NOT(ISNUMBER(E363)),"بيانات ناقصة",IF(ISNUMBER(G363),"سُلّمت",IF(E363&gt;'الإعدادات'!$B$4,"قادم",IF(AND(ISNUMBER(F363),F363&lt;'الإعدادات'!$B$4),"متأخر التسليم","جارٍ")))))</f>
        <v/>
      </c>
      <c r="O363" s="16">
        <f>IF(N363="متأخر التسليم",'الإعدادات'!$B$4-F363,"")</f>
        <v/>
      </c>
      <c r="P363" s="16">
        <f>IF(ISNUMBER(O363),COUNTIFS($O$6:$O$1005,"&gt;"&amp;O363)+COUNTIFS($O$6:O363,O363),"")</f>
        <v/>
      </c>
      <c r="Q363" s="6">
        <f>IF(B363&amp;""="","",IFERROR(INDEX('السيارات'!$C$6:$C$205,MATCH(B363&amp;"",'السيارات'!$A$6:$A$205,0))&amp;"","كود غير موجود"))</f>
        <v/>
      </c>
    </row>
    <row r="364">
      <c r="A364" s="5" t="n"/>
      <c r="B364" s="5" t="n"/>
      <c r="C364" s="5" t="n"/>
      <c r="D364" s="18" t="n"/>
      <c r="E364" s="13" t="n"/>
      <c r="F364" s="13" t="n"/>
      <c r="G364" s="13" t="n"/>
      <c r="H364" s="19" t="n"/>
      <c r="I364" s="19" t="n"/>
      <c r="J364" s="19" t="n"/>
      <c r="K364" s="16">
        <f>IF(OR(B364&amp;""="",NOT(ISNUMBER(E364)),NOT(ISNUMBER(IF(ISNUMBER(G364),G364,F364)))),"",MAX(1,IF(ISNUMBER(G364),G364,F364)-E364))</f>
        <v/>
      </c>
      <c r="L364" s="17">
        <f>IF(K364="","",ROUND(K364*N(H364),2))</f>
        <v/>
      </c>
      <c r="M364" s="17">
        <f>IF(L364="","",ROUND(L364-N(J364),2))</f>
        <v/>
      </c>
      <c r="N364" s="6">
        <f>IF(B364&amp;""="","",IF(NOT(ISNUMBER(E364)),"بيانات ناقصة",IF(ISNUMBER(G364),"سُلّمت",IF(E364&gt;'الإعدادات'!$B$4,"قادم",IF(AND(ISNUMBER(F364),F364&lt;'الإعدادات'!$B$4),"متأخر التسليم","جارٍ")))))</f>
        <v/>
      </c>
      <c r="O364" s="16">
        <f>IF(N364="متأخر التسليم",'الإعدادات'!$B$4-F364,"")</f>
        <v/>
      </c>
      <c r="P364" s="16">
        <f>IF(ISNUMBER(O364),COUNTIFS($O$6:$O$1005,"&gt;"&amp;O364)+COUNTIFS($O$6:O364,O364),"")</f>
        <v/>
      </c>
      <c r="Q364" s="6">
        <f>IF(B364&amp;""="","",IFERROR(INDEX('السيارات'!$C$6:$C$205,MATCH(B364&amp;"",'السيارات'!$A$6:$A$205,0))&amp;"","كود غير موجود"))</f>
        <v/>
      </c>
    </row>
    <row r="365">
      <c r="A365" s="5" t="n"/>
      <c r="B365" s="5" t="n"/>
      <c r="C365" s="5" t="n"/>
      <c r="D365" s="18" t="n"/>
      <c r="E365" s="13" t="n"/>
      <c r="F365" s="13" t="n"/>
      <c r="G365" s="13" t="n"/>
      <c r="H365" s="19" t="n"/>
      <c r="I365" s="19" t="n"/>
      <c r="J365" s="19" t="n"/>
      <c r="K365" s="16">
        <f>IF(OR(B365&amp;""="",NOT(ISNUMBER(E365)),NOT(ISNUMBER(IF(ISNUMBER(G365),G365,F365)))),"",MAX(1,IF(ISNUMBER(G365),G365,F365)-E365))</f>
        <v/>
      </c>
      <c r="L365" s="17">
        <f>IF(K365="","",ROUND(K365*N(H365),2))</f>
        <v/>
      </c>
      <c r="M365" s="17">
        <f>IF(L365="","",ROUND(L365-N(J365),2))</f>
        <v/>
      </c>
      <c r="N365" s="6">
        <f>IF(B365&amp;""="","",IF(NOT(ISNUMBER(E365)),"بيانات ناقصة",IF(ISNUMBER(G365),"سُلّمت",IF(E365&gt;'الإعدادات'!$B$4,"قادم",IF(AND(ISNUMBER(F365),F365&lt;'الإعدادات'!$B$4),"متأخر التسليم","جارٍ")))))</f>
        <v/>
      </c>
      <c r="O365" s="16">
        <f>IF(N365="متأخر التسليم",'الإعدادات'!$B$4-F365,"")</f>
        <v/>
      </c>
      <c r="P365" s="16">
        <f>IF(ISNUMBER(O365),COUNTIFS($O$6:$O$1005,"&gt;"&amp;O365)+COUNTIFS($O$6:O365,O365),"")</f>
        <v/>
      </c>
      <c r="Q365" s="6">
        <f>IF(B365&amp;""="","",IFERROR(INDEX('السيارات'!$C$6:$C$205,MATCH(B365&amp;"",'السيارات'!$A$6:$A$205,0))&amp;"","كود غير موجود"))</f>
        <v/>
      </c>
    </row>
    <row r="366">
      <c r="A366" s="5" t="n"/>
      <c r="B366" s="5" t="n"/>
      <c r="C366" s="5" t="n"/>
      <c r="D366" s="18" t="n"/>
      <c r="E366" s="13" t="n"/>
      <c r="F366" s="13" t="n"/>
      <c r="G366" s="13" t="n"/>
      <c r="H366" s="19" t="n"/>
      <c r="I366" s="19" t="n"/>
      <c r="J366" s="19" t="n"/>
      <c r="K366" s="16">
        <f>IF(OR(B366&amp;""="",NOT(ISNUMBER(E366)),NOT(ISNUMBER(IF(ISNUMBER(G366),G366,F366)))),"",MAX(1,IF(ISNUMBER(G366),G366,F366)-E366))</f>
        <v/>
      </c>
      <c r="L366" s="17">
        <f>IF(K366="","",ROUND(K366*N(H366),2))</f>
        <v/>
      </c>
      <c r="M366" s="17">
        <f>IF(L366="","",ROUND(L366-N(J366),2))</f>
        <v/>
      </c>
      <c r="N366" s="6">
        <f>IF(B366&amp;""="","",IF(NOT(ISNUMBER(E366)),"بيانات ناقصة",IF(ISNUMBER(G366),"سُلّمت",IF(E366&gt;'الإعدادات'!$B$4,"قادم",IF(AND(ISNUMBER(F366),F366&lt;'الإعدادات'!$B$4),"متأخر التسليم","جارٍ")))))</f>
        <v/>
      </c>
      <c r="O366" s="16">
        <f>IF(N366="متأخر التسليم",'الإعدادات'!$B$4-F366,"")</f>
        <v/>
      </c>
      <c r="P366" s="16">
        <f>IF(ISNUMBER(O366),COUNTIFS($O$6:$O$1005,"&gt;"&amp;O366)+COUNTIFS($O$6:O366,O366),"")</f>
        <v/>
      </c>
      <c r="Q366" s="6">
        <f>IF(B366&amp;""="","",IFERROR(INDEX('السيارات'!$C$6:$C$205,MATCH(B366&amp;"",'السيارات'!$A$6:$A$205,0))&amp;"","كود غير موجود"))</f>
        <v/>
      </c>
    </row>
    <row r="367">
      <c r="A367" s="5" t="n"/>
      <c r="B367" s="5" t="n"/>
      <c r="C367" s="5" t="n"/>
      <c r="D367" s="18" t="n"/>
      <c r="E367" s="13" t="n"/>
      <c r="F367" s="13" t="n"/>
      <c r="G367" s="13" t="n"/>
      <c r="H367" s="19" t="n"/>
      <c r="I367" s="19" t="n"/>
      <c r="J367" s="19" t="n"/>
      <c r="K367" s="16">
        <f>IF(OR(B367&amp;""="",NOT(ISNUMBER(E367)),NOT(ISNUMBER(IF(ISNUMBER(G367),G367,F367)))),"",MAX(1,IF(ISNUMBER(G367),G367,F367)-E367))</f>
        <v/>
      </c>
      <c r="L367" s="17">
        <f>IF(K367="","",ROUND(K367*N(H367),2))</f>
        <v/>
      </c>
      <c r="M367" s="17">
        <f>IF(L367="","",ROUND(L367-N(J367),2))</f>
        <v/>
      </c>
      <c r="N367" s="6">
        <f>IF(B367&amp;""="","",IF(NOT(ISNUMBER(E367)),"بيانات ناقصة",IF(ISNUMBER(G367),"سُلّمت",IF(E367&gt;'الإعدادات'!$B$4,"قادم",IF(AND(ISNUMBER(F367),F367&lt;'الإعدادات'!$B$4),"متأخر التسليم","جارٍ")))))</f>
        <v/>
      </c>
      <c r="O367" s="16">
        <f>IF(N367="متأخر التسليم",'الإعدادات'!$B$4-F367,"")</f>
        <v/>
      </c>
      <c r="P367" s="16">
        <f>IF(ISNUMBER(O367),COUNTIFS($O$6:$O$1005,"&gt;"&amp;O367)+COUNTIFS($O$6:O367,O367),"")</f>
        <v/>
      </c>
      <c r="Q367" s="6">
        <f>IF(B367&amp;""="","",IFERROR(INDEX('السيارات'!$C$6:$C$205,MATCH(B367&amp;"",'السيارات'!$A$6:$A$205,0))&amp;"","كود غير موجود"))</f>
        <v/>
      </c>
    </row>
    <row r="368">
      <c r="A368" s="5" t="n"/>
      <c r="B368" s="5" t="n"/>
      <c r="C368" s="5" t="n"/>
      <c r="D368" s="18" t="n"/>
      <c r="E368" s="13" t="n"/>
      <c r="F368" s="13" t="n"/>
      <c r="G368" s="13" t="n"/>
      <c r="H368" s="19" t="n"/>
      <c r="I368" s="19" t="n"/>
      <c r="J368" s="19" t="n"/>
      <c r="K368" s="16">
        <f>IF(OR(B368&amp;""="",NOT(ISNUMBER(E368)),NOT(ISNUMBER(IF(ISNUMBER(G368),G368,F368)))),"",MAX(1,IF(ISNUMBER(G368),G368,F368)-E368))</f>
        <v/>
      </c>
      <c r="L368" s="17">
        <f>IF(K368="","",ROUND(K368*N(H368),2))</f>
        <v/>
      </c>
      <c r="M368" s="17">
        <f>IF(L368="","",ROUND(L368-N(J368),2))</f>
        <v/>
      </c>
      <c r="N368" s="6">
        <f>IF(B368&amp;""="","",IF(NOT(ISNUMBER(E368)),"بيانات ناقصة",IF(ISNUMBER(G368),"سُلّمت",IF(E368&gt;'الإعدادات'!$B$4,"قادم",IF(AND(ISNUMBER(F368),F368&lt;'الإعدادات'!$B$4),"متأخر التسليم","جارٍ")))))</f>
        <v/>
      </c>
      <c r="O368" s="16">
        <f>IF(N368="متأخر التسليم",'الإعدادات'!$B$4-F368,"")</f>
        <v/>
      </c>
      <c r="P368" s="16">
        <f>IF(ISNUMBER(O368),COUNTIFS($O$6:$O$1005,"&gt;"&amp;O368)+COUNTIFS($O$6:O368,O368),"")</f>
        <v/>
      </c>
      <c r="Q368" s="6">
        <f>IF(B368&amp;""="","",IFERROR(INDEX('السيارات'!$C$6:$C$205,MATCH(B368&amp;"",'السيارات'!$A$6:$A$205,0))&amp;"","كود غير موجود"))</f>
        <v/>
      </c>
    </row>
    <row r="369">
      <c r="A369" s="5" t="n"/>
      <c r="B369" s="5" t="n"/>
      <c r="C369" s="5" t="n"/>
      <c r="D369" s="18" t="n"/>
      <c r="E369" s="13" t="n"/>
      <c r="F369" s="13" t="n"/>
      <c r="G369" s="13" t="n"/>
      <c r="H369" s="19" t="n"/>
      <c r="I369" s="19" t="n"/>
      <c r="J369" s="19" t="n"/>
      <c r="K369" s="16">
        <f>IF(OR(B369&amp;""="",NOT(ISNUMBER(E369)),NOT(ISNUMBER(IF(ISNUMBER(G369),G369,F369)))),"",MAX(1,IF(ISNUMBER(G369),G369,F369)-E369))</f>
        <v/>
      </c>
      <c r="L369" s="17">
        <f>IF(K369="","",ROUND(K369*N(H369),2))</f>
        <v/>
      </c>
      <c r="M369" s="17">
        <f>IF(L369="","",ROUND(L369-N(J369),2))</f>
        <v/>
      </c>
      <c r="N369" s="6">
        <f>IF(B369&amp;""="","",IF(NOT(ISNUMBER(E369)),"بيانات ناقصة",IF(ISNUMBER(G369),"سُلّمت",IF(E369&gt;'الإعدادات'!$B$4,"قادم",IF(AND(ISNUMBER(F369),F369&lt;'الإعدادات'!$B$4),"متأخر التسليم","جارٍ")))))</f>
        <v/>
      </c>
      <c r="O369" s="16">
        <f>IF(N369="متأخر التسليم",'الإعدادات'!$B$4-F369,"")</f>
        <v/>
      </c>
      <c r="P369" s="16">
        <f>IF(ISNUMBER(O369),COUNTIFS($O$6:$O$1005,"&gt;"&amp;O369)+COUNTIFS($O$6:O369,O369),"")</f>
        <v/>
      </c>
      <c r="Q369" s="6">
        <f>IF(B369&amp;""="","",IFERROR(INDEX('السيارات'!$C$6:$C$205,MATCH(B369&amp;"",'السيارات'!$A$6:$A$205,0))&amp;"","كود غير موجود"))</f>
        <v/>
      </c>
    </row>
    <row r="370">
      <c r="A370" s="5" t="n"/>
      <c r="B370" s="5" t="n"/>
      <c r="C370" s="5" t="n"/>
      <c r="D370" s="18" t="n"/>
      <c r="E370" s="13" t="n"/>
      <c r="F370" s="13" t="n"/>
      <c r="G370" s="13" t="n"/>
      <c r="H370" s="19" t="n"/>
      <c r="I370" s="19" t="n"/>
      <c r="J370" s="19" t="n"/>
      <c r="K370" s="16">
        <f>IF(OR(B370&amp;""="",NOT(ISNUMBER(E370)),NOT(ISNUMBER(IF(ISNUMBER(G370),G370,F370)))),"",MAX(1,IF(ISNUMBER(G370),G370,F370)-E370))</f>
        <v/>
      </c>
      <c r="L370" s="17">
        <f>IF(K370="","",ROUND(K370*N(H370),2))</f>
        <v/>
      </c>
      <c r="M370" s="17">
        <f>IF(L370="","",ROUND(L370-N(J370),2))</f>
        <v/>
      </c>
      <c r="N370" s="6">
        <f>IF(B370&amp;""="","",IF(NOT(ISNUMBER(E370)),"بيانات ناقصة",IF(ISNUMBER(G370),"سُلّمت",IF(E370&gt;'الإعدادات'!$B$4,"قادم",IF(AND(ISNUMBER(F370),F370&lt;'الإعدادات'!$B$4),"متأخر التسليم","جارٍ")))))</f>
        <v/>
      </c>
      <c r="O370" s="16">
        <f>IF(N370="متأخر التسليم",'الإعدادات'!$B$4-F370,"")</f>
        <v/>
      </c>
      <c r="P370" s="16">
        <f>IF(ISNUMBER(O370),COUNTIFS($O$6:$O$1005,"&gt;"&amp;O370)+COUNTIFS($O$6:O370,O370),"")</f>
        <v/>
      </c>
      <c r="Q370" s="6">
        <f>IF(B370&amp;""="","",IFERROR(INDEX('السيارات'!$C$6:$C$205,MATCH(B370&amp;"",'السيارات'!$A$6:$A$205,0))&amp;"","كود غير موجود"))</f>
        <v/>
      </c>
    </row>
    <row r="371">
      <c r="A371" s="5" t="n"/>
      <c r="B371" s="5" t="n"/>
      <c r="C371" s="5" t="n"/>
      <c r="D371" s="18" t="n"/>
      <c r="E371" s="13" t="n"/>
      <c r="F371" s="13" t="n"/>
      <c r="G371" s="13" t="n"/>
      <c r="H371" s="19" t="n"/>
      <c r="I371" s="19" t="n"/>
      <c r="J371" s="19" t="n"/>
      <c r="K371" s="16">
        <f>IF(OR(B371&amp;""="",NOT(ISNUMBER(E371)),NOT(ISNUMBER(IF(ISNUMBER(G371),G371,F371)))),"",MAX(1,IF(ISNUMBER(G371),G371,F371)-E371))</f>
        <v/>
      </c>
      <c r="L371" s="17">
        <f>IF(K371="","",ROUND(K371*N(H371),2))</f>
        <v/>
      </c>
      <c r="M371" s="17">
        <f>IF(L371="","",ROUND(L371-N(J371),2))</f>
        <v/>
      </c>
      <c r="N371" s="6">
        <f>IF(B371&amp;""="","",IF(NOT(ISNUMBER(E371)),"بيانات ناقصة",IF(ISNUMBER(G371),"سُلّمت",IF(E371&gt;'الإعدادات'!$B$4,"قادم",IF(AND(ISNUMBER(F371),F371&lt;'الإعدادات'!$B$4),"متأخر التسليم","جارٍ")))))</f>
        <v/>
      </c>
      <c r="O371" s="16">
        <f>IF(N371="متأخر التسليم",'الإعدادات'!$B$4-F371,"")</f>
        <v/>
      </c>
      <c r="P371" s="16">
        <f>IF(ISNUMBER(O371),COUNTIFS($O$6:$O$1005,"&gt;"&amp;O371)+COUNTIFS($O$6:O371,O371),"")</f>
        <v/>
      </c>
      <c r="Q371" s="6">
        <f>IF(B371&amp;""="","",IFERROR(INDEX('السيارات'!$C$6:$C$205,MATCH(B371&amp;"",'السيارات'!$A$6:$A$205,0))&amp;"","كود غير موجود"))</f>
        <v/>
      </c>
    </row>
    <row r="372">
      <c r="A372" s="5" t="n"/>
      <c r="B372" s="5" t="n"/>
      <c r="C372" s="5" t="n"/>
      <c r="D372" s="18" t="n"/>
      <c r="E372" s="13" t="n"/>
      <c r="F372" s="13" t="n"/>
      <c r="G372" s="13" t="n"/>
      <c r="H372" s="19" t="n"/>
      <c r="I372" s="19" t="n"/>
      <c r="J372" s="19" t="n"/>
      <c r="K372" s="16">
        <f>IF(OR(B372&amp;""="",NOT(ISNUMBER(E372)),NOT(ISNUMBER(IF(ISNUMBER(G372),G372,F372)))),"",MAX(1,IF(ISNUMBER(G372),G372,F372)-E372))</f>
        <v/>
      </c>
      <c r="L372" s="17">
        <f>IF(K372="","",ROUND(K372*N(H372),2))</f>
        <v/>
      </c>
      <c r="M372" s="17">
        <f>IF(L372="","",ROUND(L372-N(J372),2))</f>
        <v/>
      </c>
      <c r="N372" s="6">
        <f>IF(B372&amp;""="","",IF(NOT(ISNUMBER(E372)),"بيانات ناقصة",IF(ISNUMBER(G372),"سُلّمت",IF(E372&gt;'الإعدادات'!$B$4,"قادم",IF(AND(ISNUMBER(F372),F372&lt;'الإعدادات'!$B$4),"متأخر التسليم","جارٍ")))))</f>
        <v/>
      </c>
      <c r="O372" s="16">
        <f>IF(N372="متأخر التسليم",'الإعدادات'!$B$4-F372,"")</f>
        <v/>
      </c>
      <c r="P372" s="16">
        <f>IF(ISNUMBER(O372),COUNTIFS($O$6:$O$1005,"&gt;"&amp;O372)+COUNTIFS($O$6:O372,O372),"")</f>
        <v/>
      </c>
      <c r="Q372" s="6">
        <f>IF(B372&amp;""="","",IFERROR(INDEX('السيارات'!$C$6:$C$205,MATCH(B372&amp;"",'السيارات'!$A$6:$A$205,0))&amp;"","كود غير موجود"))</f>
        <v/>
      </c>
    </row>
    <row r="373">
      <c r="A373" s="5" t="n"/>
      <c r="B373" s="5" t="n"/>
      <c r="C373" s="5" t="n"/>
      <c r="D373" s="18" t="n"/>
      <c r="E373" s="13" t="n"/>
      <c r="F373" s="13" t="n"/>
      <c r="G373" s="13" t="n"/>
      <c r="H373" s="19" t="n"/>
      <c r="I373" s="19" t="n"/>
      <c r="J373" s="19" t="n"/>
      <c r="K373" s="16">
        <f>IF(OR(B373&amp;""="",NOT(ISNUMBER(E373)),NOT(ISNUMBER(IF(ISNUMBER(G373),G373,F373)))),"",MAX(1,IF(ISNUMBER(G373),G373,F373)-E373))</f>
        <v/>
      </c>
      <c r="L373" s="17">
        <f>IF(K373="","",ROUND(K373*N(H373),2))</f>
        <v/>
      </c>
      <c r="M373" s="17">
        <f>IF(L373="","",ROUND(L373-N(J373),2))</f>
        <v/>
      </c>
      <c r="N373" s="6">
        <f>IF(B373&amp;""="","",IF(NOT(ISNUMBER(E373)),"بيانات ناقصة",IF(ISNUMBER(G373),"سُلّمت",IF(E373&gt;'الإعدادات'!$B$4,"قادم",IF(AND(ISNUMBER(F373),F373&lt;'الإعدادات'!$B$4),"متأخر التسليم","جارٍ")))))</f>
        <v/>
      </c>
      <c r="O373" s="16">
        <f>IF(N373="متأخر التسليم",'الإعدادات'!$B$4-F373,"")</f>
        <v/>
      </c>
      <c r="P373" s="16">
        <f>IF(ISNUMBER(O373),COUNTIFS($O$6:$O$1005,"&gt;"&amp;O373)+COUNTIFS($O$6:O373,O373),"")</f>
        <v/>
      </c>
      <c r="Q373" s="6">
        <f>IF(B373&amp;""="","",IFERROR(INDEX('السيارات'!$C$6:$C$205,MATCH(B373&amp;"",'السيارات'!$A$6:$A$205,0))&amp;"","كود غير موجود"))</f>
        <v/>
      </c>
    </row>
    <row r="374">
      <c r="A374" s="5" t="n"/>
      <c r="B374" s="5" t="n"/>
      <c r="C374" s="5" t="n"/>
      <c r="D374" s="18" t="n"/>
      <c r="E374" s="13" t="n"/>
      <c r="F374" s="13" t="n"/>
      <c r="G374" s="13" t="n"/>
      <c r="H374" s="19" t="n"/>
      <c r="I374" s="19" t="n"/>
      <c r="J374" s="19" t="n"/>
      <c r="K374" s="16">
        <f>IF(OR(B374&amp;""="",NOT(ISNUMBER(E374)),NOT(ISNUMBER(IF(ISNUMBER(G374),G374,F374)))),"",MAX(1,IF(ISNUMBER(G374),G374,F374)-E374))</f>
        <v/>
      </c>
      <c r="L374" s="17">
        <f>IF(K374="","",ROUND(K374*N(H374),2))</f>
        <v/>
      </c>
      <c r="M374" s="17">
        <f>IF(L374="","",ROUND(L374-N(J374),2))</f>
        <v/>
      </c>
      <c r="N374" s="6">
        <f>IF(B374&amp;""="","",IF(NOT(ISNUMBER(E374)),"بيانات ناقصة",IF(ISNUMBER(G374),"سُلّمت",IF(E374&gt;'الإعدادات'!$B$4,"قادم",IF(AND(ISNUMBER(F374),F374&lt;'الإعدادات'!$B$4),"متأخر التسليم","جارٍ")))))</f>
        <v/>
      </c>
      <c r="O374" s="16">
        <f>IF(N374="متأخر التسليم",'الإعدادات'!$B$4-F374,"")</f>
        <v/>
      </c>
      <c r="P374" s="16">
        <f>IF(ISNUMBER(O374),COUNTIFS($O$6:$O$1005,"&gt;"&amp;O374)+COUNTIFS($O$6:O374,O374),"")</f>
        <v/>
      </c>
      <c r="Q374" s="6">
        <f>IF(B374&amp;""="","",IFERROR(INDEX('السيارات'!$C$6:$C$205,MATCH(B374&amp;"",'السيارات'!$A$6:$A$205,0))&amp;"","كود غير موجود"))</f>
        <v/>
      </c>
    </row>
    <row r="375">
      <c r="A375" s="5" t="n"/>
      <c r="B375" s="5" t="n"/>
      <c r="C375" s="5" t="n"/>
      <c r="D375" s="18" t="n"/>
      <c r="E375" s="13" t="n"/>
      <c r="F375" s="13" t="n"/>
      <c r="G375" s="13" t="n"/>
      <c r="H375" s="19" t="n"/>
      <c r="I375" s="19" t="n"/>
      <c r="J375" s="19" t="n"/>
      <c r="K375" s="16">
        <f>IF(OR(B375&amp;""="",NOT(ISNUMBER(E375)),NOT(ISNUMBER(IF(ISNUMBER(G375),G375,F375)))),"",MAX(1,IF(ISNUMBER(G375),G375,F375)-E375))</f>
        <v/>
      </c>
      <c r="L375" s="17">
        <f>IF(K375="","",ROUND(K375*N(H375),2))</f>
        <v/>
      </c>
      <c r="M375" s="17">
        <f>IF(L375="","",ROUND(L375-N(J375),2))</f>
        <v/>
      </c>
      <c r="N375" s="6">
        <f>IF(B375&amp;""="","",IF(NOT(ISNUMBER(E375)),"بيانات ناقصة",IF(ISNUMBER(G375),"سُلّمت",IF(E375&gt;'الإعدادات'!$B$4,"قادم",IF(AND(ISNUMBER(F375),F375&lt;'الإعدادات'!$B$4),"متأخر التسليم","جارٍ")))))</f>
        <v/>
      </c>
      <c r="O375" s="16">
        <f>IF(N375="متأخر التسليم",'الإعدادات'!$B$4-F375,"")</f>
        <v/>
      </c>
      <c r="P375" s="16">
        <f>IF(ISNUMBER(O375),COUNTIFS($O$6:$O$1005,"&gt;"&amp;O375)+COUNTIFS($O$6:O375,O375),"")</f>
        <v/>
      </c>
      <c r="Q375" s="6">
        <f>IF(B375&amp;""="","",IFERROR(INDEX('السيارات'!$C$6:$C$205,MATCH(B375&amp;"",'السيارات'!$A$6:$A$205,0))&amp;"","كود غير موجود"))</f>
        <v/>
      </c>
    </row>
    <row r="376">
      <c r="A376" s="5" t="n"/>
      <c r="B376" s="5" t="n"/>
      <c r="C376" s="5" t="n"/>
      <c r="D376" s="18" t="n"/>
      <c r="E376" s="13" t="n"/>
      <c r="F376" s="13" t="n"/>
      <c r="G376" s="13" t="n"/>
      <c r="H376" s="19" t="n"/>
      <c r="I376" s="19" t="n"/>
      <c r="J376" s="19" t="n"/>
      <c r="K376" s="16">
        <f>IF(OR(B376&amp;""="",NOT(ISNUMBER(E376)),NOT(ISNUMBER(IF(ISNUMBER(G376),G376,F376)))),"",MAX(1,IF(ISNUMBER(G376),G376,F376)-E376))</f>
        <v/>
      </c>
      <c r="L376" s="17">
        <f>IF(K376="","",ROUND(K376*N(H376),2))</f>
        <v/>
      </c>
      <c r="M376" s="17">
        <f>IF(L376="","",ROUND(L376-N(J376),2))</f>
        <v/>
      </c>
      <c r="N376" s="6">
        <f>IF(B376&amp;""="","",IF(NOT(ISNUMBER(E376)),"بيانات ناقصة",IF(ISNUMBER(G376),"سُلّمت",IF(E376&gt;'الإعدادات'!$B$4,"قادم",IF(AND(ISNUMBER(F376),F376&lt;'الإعدادات'!$B$4),"متأخر التسليم","جارٍ")))))</f>
        <v/>
      </c>
      <c r="O376" s="16">
        <f>IF(N376="متأخر التسليم",'الإعدادات'!$B$4-F376,"")</f>
        <v/>
      </c>
      <c r="P376" s="16">
        <f>IF(ISNUMBER(O376),COUNTIFS($O$6:$O$1005,"&gt;"&amp;O376)+COUNTIFS($O$6:O376,O376),"")</f>
        <v/>
      </c>
      <c r="Q376" s="6">
        <f>IF(B376&amp;""="","",IFERROR(INDEX('السيارات'!$C$6:$C$205,MATCH(B376&amp;"",'السيارات'!$A$6:$A$205,0))&amp;"","كود غير موجود"))</f>
        <v/>
      </c>
    </row>
    <row r="377">
      <c r="A377" s="5" t="n"/>
      <c r="B377" s="5" t="n"/>
      <c r="C377" s="5" t="n"/>
      <c r="D377" s="18" t="n"/>
      <c r="E377" s="13" t="n"/>
      <c r="F377" s="13" t="n"/>
      <c r="G377" s="13" t="n"/>
      <c r="H377" s="19" t="n"/>
      <c r="I377" s="19" t="n"/>
      <c r="J377" s="19" t="n"/>
      <c r="K377" s="16">
        <f>IF(OR(B377&amp;""="",NOT(ISNUMBER(E377)),NOT(ISNUMBER(IF(ISNUMBER(G377),G377,F377)))),"",MAX(1,IF(ISNUMBER(G377),G377,F377)-E377))</f>
        <v/>
      </c>
      <c r="L377" s="17">
        <f>IF(K377="","",ROUND(K377*N(H377),2))</f>
        <v/>
      </c>
      <c r="M377" s="17">
        <f>IF(L377="","",ROUND(L377-N(J377),2))</f>
        <v/>
      </c>
      <c r="N377" s="6">
        <f>IF(B377&amp;""="","",IF(NOT(ISNUMBER(E377)),"بيانات ناقصة",IF(ISNUMBER(G377),"سُلّمت",IF(E377&gt;'الإعدادات'!$B$4,"قادم",IF(AND(ISNUMBER(F377),F377&lt;'الإعدادات'!$B$4),"متأخر التسليم","جارٍ")))))</f>
        <v/>
      </c>
      <c r="O377" s="16">
        <f>IF(N377="متأخر التسليم",'الإعدادات'!$B$4-F377,"")</f>
        <v/>
      </c>
      <c r="P377" s="16">
        <f>IF(ISNUMBER(O377),COUNTIFS($O$6:$O$1005,"&gt;"&amp;O377)+COUNTIFS($O$6:O377,O377),"")</f>
        <v/>
      </c>
      <c r="Q377" s="6">
        <f>IF(B377&amp;""="","",IFERROR(INDEX('السيارات'!$C$6:$C$205,MATCH(B377&amp;"",'السيارات'!$A$6:$A$205,0))&amp;"","كود غير موجود"))</f>
        <v/>
      </c>
    </row>
    <row r="378">
      <c r="A378" s="5" t="n"/>
      <c r="B378" s="5" t="n"/>
      <c r="C378" s="5" t="n"/>
      <c r="D378" s="18" t="n"/>
      <c r="E378" s="13" t="n"/>
      <c r="F378" s="13" t="n"/>
      <c r="G378" s="13" t="n"/>
      <c r="H378" s="19" t="n"/>
      <c r="I378" s="19" t="n"/>
      <c r="J378" s="19" t="n"/>
      <c r="K378" s="16">
        <f>IF(OR(B378&amp;""="",NOT(ISNUMBER(E378)),NOT(ISNUMBER(IF(ISNUMBER(G378),G378,F378)))),"",MAX(1,IF(ISNUMBER(G378),G378,F378)-E378))</f>
        <v/>
      </c>
      <c r="L378" s="17">
        <f>IF(K378="","",ROUND(K378*N(H378),2))</f>
        <v/>
      </c>
      <c r="M378" s="17">
        <f>IF(L378="","",ROUND(L378-N(J378),2))</f>
        <v/>
      </c>
      <c r="N378" s="6">
        <f>IF(B378&amp;""="","",IF(NOT(ISNUMBER(E378)),"بيانات ناقصة",IF(ISNUMBER(G378),"سُلّمت",IF(E378&gt;'الإعدادات'!$B$4,"قادم",IF(AND(ISNUMBER(F378),F378&lt;'الإعدادات'!$B$4),"متأخر التسليم","جارٍ")))))</f>
        <v/>
      </c>
      <c r="O378" s="16">
        <f>IF(N378="متأخر التسليم",'الإعدادات'!$B$4-F378,"")</f>
        <v/>
      </c>
      <c r="P378" s="16">
        <f>IF(ISNUMBER(O378),COUNTIFS($O$6:$O$1005,"&gt;"&amp;O378)+COUNTIFS($O$6:O378,O378),"")</f>
        <v/>
      </c>
      <c r="Q378" s="6">
        <f>IF(B378&amp;""="","",IFERROR(INDEX('السيارات'!$C$6:$C$205,MATCH(B378&amp;"",'السيارات'!$A$6:$A$205,0))&amp;"","كود غير موجود"))</f>
        <v/>
      </c>
    </row>
    <row r="379">
      <c r="A379" s="5" t="n"/>
      <c r="B379" s="5" t="n"/>
      <c r="C379" s="5" t="n"/>
      <c r="D379" s="18" t="n"/>
      <c r="E379" s="13" t="n"/>
      <c r="F379" s="13" t="n"/>
      <c r="G379" s="13" t="n"/>
      <c r="H379" s="19" t="n"/>
      <c r="I379" s="19" t="n"/>
      <c r="J379" s="19" t="n"/>
      <c r="K379" s="16">
        <f>IF(OR(B379&amp;""="",NOT(ISNUMBER(E379)),NOT(ISNUMBER(IF(ISNUMBER(G379),G379,F379)))),"",MAX(1,IF(ISNUMBER(G379),G379,F379)-E379))</f>
        <v/>
      </c>
      <c r="L379" s="17">
        <f>IF(K379="","",ROUND(K379*N(H379),2))</f>
        <v/>
      </c>
      <c r="M379" s="17">
        <f>IF(L379="","",ROUND(L379-N(J379),2))</f>
        <v/>
      </c>
      <c r="N379" s="6">
        <f>IF(B379&amp;""="","",IF(NOT(ISNUMBER(E379)),"بيانات ناقصة",IF(ISNUMBER(G379),"سُلّمت",IF(E379&gt;'الإعدادات'!$B$4,"قادم",IF(AND(ISNUMBER(F379),F379&lt;'الإعدادات'!$B$4),"متأخر التسليم","جارٍ")))))</f>
        <v/>
      </c>
      <c r="O379" s="16">
        <f>IF(N379="متأخر التسليم",'الإعدادات'!$B$4-F379,"")</f>
        <v/>
      </c>
      <c r="P379" s="16">
        <f>IF(ISNUMBER(O379),COUNTIFS($O$6:$O$1005,"&gt;"&amp;O379)+COUNTIFS($O$6:O379,O379),"")</f>
        <v/>
      </c>
      <c r="Q379" s="6">
        <f>IF(B379&amp;""="","",IFERROR(INDEX('السيارات'!$C$6:$C$205,MATCH(B379&amp;"",'السيارات'!$A$6:$A$205,0))&amp;"","كود غير موجود"))</f>
        <v/>
      </c>
    </row>
    <row r="380">
      <c r="A380" s="5" t="n"/>
      <c r="B380" s="5" t="n"/>
      <c r="C380" s="5" t="n"/>
      <c r="D380" s="18" t="n"/>
      <c r="E380" s="13" t="n"/>
      <c r="F380" s="13" t="n"/>
      <c r="G380" s="13" t="n"/>
      <c r="H380" s="19" t="n"/>
      <c r="I380" s="19" t="n"/>
      <c r="J380" s="19" t="n"/>
      <c r="K380" s="16">
        <f>IF(OR(B380&amp;""="",NOT(ISNUMBER(E380)),NOT(ISNUMBER(IF(ISNUMBER(G380),G380,F380)))),"",MAX(1,IF(ISNUMBER(G380),G380,F380)-E380))</f>
        <v/>
      </c>
      <c r="L380" s="17">
        <f>IF(K380="","",ROUND(K380*N(H380),2))</f>
        <v/>
      </c>
      <c r="M380" s="17">
        <f>IF(L380="","",ROUND(L380-N(J380),2))</f>
        <v/>
      </c>
      <c r="N380" s="6">
        <f>IF(B380&amp;""="","",IF(NOT(ISNUMBER(E380)),"بيانات ناقصة",IF(ISNUMBER(G380),"سُلّمت",IF(E380&gt;'الإعدادات'!$B$4,"قادم",IF(AND(ISNUMBER(F380),F380&lt;'الإعدادات'!$B$4),"متأخر التسليم","جارٍ")))))</f>
        <v/>
      </c>
      <c r="O380" s="16">
        <f>IF(N380="متأخر التسليم",'الإعدادات'!$B$4-F380,"")</f>
        <v/>
      </c>
      <c r="P380" s="16">
        <f>IF(ISNUMBER(O380),COUNTIFS($O$6:$O$1005,"&gt;"&amp;O380)+COUNTIFS($O$6:O380,O380),"")</f>
        <v/>
      </c>
      <c r="Q380" s="6">
        <f>IF(B380&amp;""="","",IFERROR(INDEX('السيارات'!$C$6:$C$205,MATCH(B380&amp;"",'السيارات'!$A$6:$A$205,0))&amp;"","كود غير موجود"))</f>
        <v/>
      </c>
    </row>
    <row r="381">
      <c r="A381" s="5" t="n"/>
      <c r="B381" s="5" t="n"/>
      <c r="C381" s="5" t="n"/>
      <c r="D381" s="18" t="n"/>
      <c r="E381" s="13" t="n"/>
      <c r="F381" s="13" t="n"/>
      <c r="G381" s="13" t="n"/>
      <c r="H381" s="19" t="n"/>
      <c r="I381" s="19" t="n"/>
      <c r="J381" s="19" t="n"/>
      <c r="K381" s="16">
        <f>IF(OR(B381&amp;""="",NOT(ISNUMBER(E381)),NOT(ISNUMBER(IF(ISNUMBER(G381),G381,F381)))),"",MAX(1,IF(ISNUMBER(G381),G381,F381)-E381))</f>
        <v/>
      </c>
      <c r="L381" s="17">
        <f>IF(K381="","",ROUND(K381*N(H381),2))</f>
        <v/>
      </c>
      <c r="M381" s="17">
        <f>IF(L381="","",ROUND(L381-N(J381),2))</f>
        <v/>
      </c>
      <c r="N381" s="6">
        <f>IF(B381&amp;""="","",IF(NOT(ISNUMBER(E381)),"بيانات ناقصة",IF(ISNUMBER(G381),"سُلّمت",IF(E381&gt;'الإعدادات'!$B$4,"قادم",IF(AND(ISNUMBER(F381),F381&lt;'الإعدادات'!$B$4),"متأخر التسليم","جارٍ")))))</f>
        <v/>
      </c>
      <c r="O381" s="16">
        <f>IF(N381="متأخر التسليم",'الإعدادات'!$B$4-F381,"")</f>
        <v/>
      </c>
      <c r="P381" s="16">
        <f>IF(ISNUMBER(O381),COUNTIFS($O$6:$O$1005,"&gt;"&amp;O381)+COUNTIFS($O$6:O381,O381),"")</f>
        <v/>
      </c>
      <c r="Q381" s="6">
        <f>IF(B381&amp;""="","",IFERROR(INDEX('السيارات'!$C$6:$C$205,MATCH(B381&amp;"",'السيارات'!$A$6:$A$205,0))&amp;"","كود غير موجود"))</f>
        <v/>
      </c>
    </row>
    <row r="382">
      <c r="A382" s="5" t="n"/>
      <c r="B382" s="5" t="n"/>
      <c r="C382" s="5" t="n"/>
      <c r="D382" s="18" t="n"/>
      <c r="E382" s="13" t="n"/>
      <c r="F382" s="13" t="n"/>
      <c r="G382" s="13" t="n"/>
      <c r="H382" s="19" t="n"/>
      <c r="I382" s="19" t="n"/>
      <c r="J382" s="19" t="n"/>
      <c r="K382" s="16">
        <f>IF(OR(B382&amp;""="",NOT(ISNUMBER(E382)),NOT(ISNUMBER(IF(ISNUMBER(G382),G382,F382)))),"",MAX(1,IF(ISNUMBER(G382),G382,F382)-E382))</f>
        <v/>
      </c>
      <c r="L382" s="17">
        <f>IF(K382="","",ROUND(K382*N(H382),2))</f>
        <v/>
      </c>
      <c r="M382" s="17">
        <f>IF(L382="","",ROUND(L382-N(J382),2))</f>
        <v/>
      </c>
      <c r="N382" s="6">
        <f>IF(B382&amp;""="","",IF(NOT(ISNUMBER(E382)),"بيانات ناقصة",IF(ISNUMBER(G382),"سُلّمت",IF(E382&gt;'الإعدادات'!$B$4,"قادم",IF(AND(ISNUMBER(F382),F382&lt;'الإعدادات'!$B$4),"متأخر التسليم","جارٍ")))))</f>
        <v/>
      </c>
      <c r="O382" s="16">
        <f>IF(N382="متأخر التسليم",'الإعدادات'!$B$4-F382,"")</f>
        <v/>
      </c>
      <c r="P382" s="16">
        <f>IF(ISNUMBER(O382),COUNTIFS($O$6:$O$1005,"&gt;"&amp;O382)+COUNTIFS($O$6:O382,O382),"")</f>
        <v/>
      </c>
      <c r="Q382" s="6">
        <f>IF(B382&amp;""="","",IFERROR(INDEX('السيارات'!$C$6:$C$205,MATCH(B382&amp;"",'السيارات'!$A$6:$A$205,0))&amp;"","كود غير موجود"))</f>
        <v/>
      </c>
    </row>
    <row r="383">
      <c r="A383" s="5" t="n"/>
      <c r="B383" s="5" t="n"/>
      <c r="C383" s="5" t="n"/>
      <c r="D383" s="18" t="n"/>
      <c r="E383" s="13" t="n"/>
      <c r="F383" s="13" t="n"/>
      <c r="G383" s="13" t="n"/>
      <c r="H383" s="19" t="n"/>
      <c r="I383" s="19" t="n"/>
      <c r="J383" s="19" t="n"/>
      <c r="K383" s="16">
        <f>IF(OR(B383&amp;""="",NOT(ISNUMBER(E383)),NOT(ISNUMBER(IF(ISNUMBER(G383),G383,F383)))),"",MAX(1,IF(ISNUMBER(G383),G383,F383)-E383))</f>
        <v/>
      </c>
      <c r="L383" s="17">
        <f>IF(K383="","",ROUND(K383*N(H383),2))</f>
        <v/>
      </c>
      <c r="M383" s="17">
        <f>IF(L383="","",ROUND(L383-N(J383),2))</f>
        <v/>
      </c>
      <c r="N383" s="6">
        <f>IF(B383&amp;""="","",IF(NOT(ISNUMBER(E383)),"بيانات ناقصة",IF(ISNUMBER(G383),"سُلّمت",IF(E383&gt;'الإعدادات'!$B$4,"قادم",IF(AND(ISNUMBER(F383),F383&lt;'الإعدادات'!$B$4),"متأخر التسليم","جارٍ")))))</f>
        <v/>
      </c>
      <c r="O383" s="16">
        <f>IF(N383="متأخر التسليم",'الإعدادات'!$B$4-F383,"")</f>
        <v/>
      </c>
      <c r="P383" s="16">
        <f>IF(ISNUMBER(O383),COUNTIFS($O$6:$O$1005,"&gt;"&amp;O383)+COUNTIFS($O$6:O383,O383),"")</f>
        <v/>
      </c>
      <c r="Q383" s="6">
        <f>IF(B383&amp;""="","",IFERROR(INDEX('السيارات'!$C$6:$C$205,MATCH(B383&amp;"",'السيارات'!$A$6:$A$205,0))&amp;"","كود غير موجود"))</f>
        <v/>
      </c>
    </row>
    <row r="384">
      <c r="A384" s="5" t="n"/>
      <c r="B384" s="5" t="n"/>
      <c r="C384" s="5" t="n"/>
      <c r="D384" s="18" t="n"/>
      <c r="E384" s="13" t="n"/>
      <c r="F384" s="13" t="n"/>
      <c r="G384" s="13" t="n"/>
      <c r="H384" s="19" t="n"/>
      <c r="I384" s="19" t="n"/>
      <c r="J384" s="19" t="n"/>
      <c r="K384" s="16">
        <f>IF(OR(B384&amp;""="",NOT(ISNUMBER(E384)),NOT(ISNUMBER(IF(ISNUMBER(G384),G384,F384)))),"",MAX(1,IF(ISNUMBER(G384),G384,F384)-E384))</f>
        <v/>
      </c>
      <c r="L384" s="17">
        <f>IF(K384="","",ROUND(K384*N(H384),2))</f>
        <v/>
      </c>
      <c r="M384" s="17">
        <f>IF(L384="","",ROUND(L384-N(J384),2))</f>
        <v/>
      </c>
      <c r="N384" s="6">
        <f>IF(B384&amp;""="","",IF(NOT(ISNUMBER(E384)),"بيانات ناقصة",IF(ISNUMBER(G384),"سُلّمت",IF(E384&gt;'الإعدادات'!$B$4,"قادم",IF(AND(ISNUMBER(F384),F384&lt;'الإعدادات'!$B$4),"متأخر التسليم","جارٍ")))))</f>
        <v/>
      </c>
      <c r="O384" s="16">
        <f>IF(N384="متأخر التسليم",'الإعدادات'!$B$4-F384,"")</f>
        <v/>
      </c>
      <c r="P384" s="16">
        <f>IF(ISNUMBER(O384),COUNTIFS($O$6:$O$1005,"&gt;"&amp;O384)+COUNTIFS($O$6:O384,O384),"")</f>
        <v/>
      </c>
      <c r="Q384" s="6">
        <f>IF(B384&amp;""="","",IFERROR(INDEX('السيارات'!$C$6:$C$205,MATCH(B384&amp;"",'السيارات'!$A$6:$A$205,0))&amp;"","كود غير موجود"))</f>
        <v/>
      </c>
    </row>
    <row r="385">
      <c r="A385" s="5" t="n"/>
      <c r="B385" s="5" t="n"/>
      <c r="C385" s="5" t="n"/>
      <c r="D385" s="18" t="n"/>
      <c r="E385" s="13" t="n"/>
      <c r="F385" s="13" t="n"/>
      <c r="G385" s="13" t="n"/>
      <c r="H385" s="19" t="n"/>
      <c r="I385" s="19" t="n"/>
      <c r="J385" s="19" t="n"/>
      <c r="K385" s="16">
        <f>IF(OR(B385&amp;""="",NOT(ISNUMBER(E385)),NOT(ISNUMBER(IF(ISNUMBER(G385),G385,F385)))),"",MAX(1,IF(ISNUMBER(G385),G385,F385)-E385))</f>
        <v/>
      </c>
      <c r="L385" s="17">
        <f>IF(K385="","",ROUND(K385*N(H385),2))</f>
        <v/>
      </c>
      <c r="M385" s="17">
        <f>IF(L385="","",ROUND(L385-N(J385),2))</f>
        <v/>
      </c>
      <c r="N385" s="6">
        <f>IF(B385&amp;""="","",IF(NOT(ISNUMBER(E385)),"بيانات ناقصة",IF(ISNUMBER(G385),"سُلّمت",IF(E385&gt;'الإعدادات'!$B$4,"قادم",IF(AND(ISNUMBER(F385),F385&lt;'الإعدادات'!$B$4),"متأخر التسليم","جارٍ")))))</f>
        <v/>
      </c>
      <c r="O385" s="16">
        <f>IF(N385="متأخر التسليم",'الإعدادات'!$B$4-F385,"")</f>
        <v/>
      </c>
      <c r="P385" s="16">
        <f>IF(ISNUMBER(O385),COUNTIFS($O$6:$O$1005,"&gt;"&amp;O385)+COUNTIFS($O$6:O385,O385),"")</f>
        <v/>
      </c>
      <c r="Q385" s="6">
        <f>IF(B385&amp;""="","",IFERROR(INDEX('السيارات'!$C$6:$C$205,MATCH(B385&amp;"",'السيارات'!$A$6:$A$205,0))&amp;"","كود غير موجود"))</f>
        <v/>
      </c>
    </row>
    <row r="386">
      <c r="A386" s="5" t="n"/>
      <c r="B386" s="5" t="n"/>
      <c r="C386" s="5" t="n"/>
      <c r="D386" s="18" t="n"/>
      <c r="E386" s="13" t="n"/>
      <c r="F386" s="13" t="n"/>
      <c r="G386" s="13" t="n"/>
      <c r="H386" s="19" t="n"/>
      <c r="I386" s="19" t="n"/>
      <c r="J386" s="19" t="n"/>
      <c r="K386" s="16">
        <f>IF(OR(B386&amp;""="",NOT(ISNUMBER(E386)),NOT(ISNUMBER(IF(ISNUMBER(G386),G386,F386)))),"",MAX(1,IF(ISNUMBER(G386),G386,F386)-E386))</f>
        <v/>
      </c>
      <c r="L386" s="17">
        <f>IF(K386="","",ROUND(K386*N(H386),2))</f>
        <v/>
      </c>
      <c r="M386" s="17">
        <f>IF(L386="","",ROUND(L386-N(J386),2))</f>
        <v/>
      </c>
      <c r="N386" s="6">
        <f>IF(B386&amp;""="","",IF(NOT(ISNUMBER(E386)),"بيانات ناقصة",IF(ISNUMBER(G386),"سُلّمت",IF(E386&gt;'الإعدادات'!$B$4,"قادم",IF(AND(ISNUMBER(F386),F386&lt;'الإعدادات'!$B$4),"متأخر التسليم","جارٍ")))))</f>
        <v/>
      </c>
      <c r="O386" s="16">
        <f>IF(N386="متأخر التسليم",'الإعدادات'!$B$4-F386,"")</f>
        <v/>
      </c>
      <c r="P386" s="16">
        <f>IF(ISNUMBER(O386),COUNTIFS($O$6:$O$1005,"&gt;"&amp;O386)+COUNTIFS($O$6:O386,O386),"")</f>
        <v/>
      </c>
      <c r="Q386" s="6">
        <f>IF(B386&amp;""="","",IFERROR(INDEX('السيارات'!$C$6:$C$205,MATCH(B386&amp;"",'السيارات'!$A$6:$A$205,0))&amp;"","كود غير موجود"))</f>
        <v/>
      </c>
    </row>
    <row r="387">
      <c r="A387" s="5" t="n"/>
      <c r="B387" s="5" t="n"/>
      <c r="C387" s="5" t="n"/>
      <c r="D387" s="18" t="n"/>
      <c r="E387" s="13" t="n"/>
      <c r="F387" s="13" t="n"/>
      <c r="G387" s="13" t="n"/>
      <c r="H387" s="19" t="n"/>
      <c r="I387" s="19" t="n"/>
      <c r="J387" s="19" t="n"/>
      <c r="K387" s="16">
        <f>IF(OR(B387&amp;""="",NOT(ISNUMBER(E387)),NOT(ISNUMBER(IF(ISNUMBER(G387),G387,F387)))),"",MAX(1,IF(ISNUMBER(G387),G387,F387)-E387))</f>
        <v/>
      </c>
      <c r="L387" s="17">
        <f>IF(K387="","",ROUND(K387*N(H387),2))</f>
        <v/>
      </c>
      <c r="M387" s="17">
        <f>IF(L387="","",ROUND(L387-N(J387),2))</f>
        <v/>
      </c>
      <c r="N387" s="6">
        <f>IF(B387&amp;""="","",IF(NOT(ISNUMBER(E387)),"بيانات ناقصة",IF(ISNUMBER(G387),"سُلّمت",IF(E387&gt;'الإعدادات'!$B$4,"قادم",IF(AND(ISNUMBER(F387),F387&lt;'الإعدادات'!$B$4),"متأخر التسليم","جارٍ")))))</f>
        <v/>
      </c>
      <c r="O387" s="16">
        <f>IF(N387="متأخر التسليم",'الإعدادات'!$B$4-F387,"")</f>
        <v/>
      </c>
      <c r="P387" s="16">
        <f>IF(ISNUMBER(O387),COUNTIFS($O$6:$O$1005,"&gt;"&amp;O387)+COUNTIFS($O$6:O387,O387),"")</f>
        <v/>
      </c>
      <c r="Q387" s="6">
        <f>IF(B387&amp;""="","",IFERROR(INDEX('السيارات'!$C$6:$C$205,MATCH(B387&amp;"",'السيارات'!$A$6:$A$205,0))&amp;"","كود غير موجود"))</f>
        <v/>
      </c>
    </row>
    <row r="388">
      <c r="A388" s="5" t="n"/>
      <c r="B388" s="5" t="n"/>
      <c r="C388" s="5" t="n"/>
      <c r="D388" s="18" t="n"/>
      <c r="E388" s="13" t="n"/>
      <c r="F388" s="13" t="n"/>
      <c r="G388" s="13" t="n"/>
      <c r="H388" s="19" t="n"/>
      <c r="I388" s="19" t="n"/>
      <c r="J388" s="19" t="n"/>
      <c r="K388" s="16">
        <f>IF(OR(B388&amp;""="",NOT(ISNUMBER(E388)),NOT(ISNUMBER(IF(ISNUMBER(G388),G388,F388)))),"",MAX(1,IF(ISNUMBER(G388),G388,F388)-E388))</f>
        <v/>
      </c>
      <c r="L388" s="17">
        <f>IF(K388="","",ROUND(K388*N(H388),2))</f>
        <v/>
      </c>
      <c r="M388" s="17">
        <f>IF(L388="","",ROUND(L388-N(J388),2))</f>
        <v/>
      </c>
      <c r="N388" s="6">
        <f>IF(B388&amp;""="","",IF(NOT(ISNUMBER(E388)),"بيانات ناقصة",IF(ISNUMBER(G388),"سُلّمت",IF(E388&gt;'الإعدادات'!$B$4,"قادم",IF(AND(ISNUMBER(F388),F388&lt;'الإعدادات'!$B$4),"متأخر التسليم","جارٍ")))))</f>
        <v/>
      </c>
      <c r="O388" s="16">
        <f>IF(N388="متأخر التسليم",'الإعدادات'!$B$4-F388,"")</f>
        <v/>
      </c>
      <c r="P388" s="16">
        <f>IF(ISNUMBER(O388),COUNTIFS($O$6:$O$1005,"&gt;"&amp;O388)+COUNTIFS($O$6:O388,O388),"")</f>
        <v/>
      </c>
      <c r="Q388" s="6">
        <f>IF(B388&amp;""="","",IFERROR(INDEX('السيارات'!$C$6:$C$205,MATCH(B388&amp;"",'السيارات'!$A$6:$A$205,0))&amp;"","كود غير موجود"))</f>
        <v/>
      </c>
    </row>
    <row r="389">
      <c r="A389" s="5" t="n"/>
      <c r="B389" s="5" t="n"/>
      <c r="C389" s="5" t="n"/>
      <c r="D389" s="18" t="n"/>
      <c r="E389" s="13" t="n"/>
      <c r="F389" s="13" t="n"/>
      <c r="G389" s="13" t="n"/>
      <c r="H389" s="19" t="n"/>
      <c r="I389" s="19" t="n"/>
      <c r="J389" s="19" t="n"/>
      <c r="K389" s="16">
        <f>IF(OR(B389&amp;""="",NOT(ISNUMBER(E389)),NOT(ISNUMBER(IF(ISNUMBER(G389),G389,F389)))),"",MAX(1,IF(ISNUMBER(G389),G389,F389)-E389))</f>
        <v/>
      </c>
      <c r="L389" s="17">
        <f>IF(K389="","",ROUND(K389*N(H389),2))</f>
        <v/>
      </c>
      <c r="M389" s="17">
        <f>IF(L389="","",ROUND(L389-N(J389),2))</f>
        <v/>
      </c>
      <c r="N389" s="6">
        <f>IF(B389&amp;""="","",IF(NOT(ISNUMBER(E389)),"بيانات ناقصة",IF(ISNUMBER(G389),"سُلّمت",IF(E389&gt;'الإعدادات'!$B$4,"قادم",IF(AND(ISNUMBER(F389),F389&lt;'الإعدادات'!$B$4),"متأخر التسليم","جارٍ")))))</f>
        <v/>
      </c>
      <c r="O389" s="16">
        <f>IF(N389="متأخر التسليم",'الإعدادات'!$B$4-F389,"")</f>
        <v/>
      </c>
      <c r="P389" s="16">
        <f>IF(ISNUMBER(O389),COUNTIFS($O$6:$O$1005,"&gt;"&amp;O389)+COUNTIFS($O$6:O389,O389),"")</f>
        <v/>
      </c>
      <c r="Q389" s="6">
        <f>IF(B389&amp;""="","",IFERROR(INDEX('السيارات'!$C$6:$C$205,MATCH(B389&amp;"",'السيارات'!$A$6:$A$205,0))&amp;"","كود غير موجود"))</f>
        <v/>
      </c>
    </row>
    <row r="390">
      <c r="A390" s="5" t="n"/>
      <c r="B390" s="5" t="n"/>
      <c r="C390" s="5" t="n"/>
      <c r="D390" s="18" t="n"/>
      <c r="E390" s="13" t="n"/>
      <c r="F390" s="13" t="n"/>
      <c r="G390" s="13" t="n"/>
      <c r="H390" s="19" t="n"/>
      <c r="I390" s="19" t="n"/>
      <c r="J390" s="19" t="n"/>
      <c r="K390" s="16">
        <f>IF(OR(B390&amp;""="",NOT(ISNUMBER(E390)),NOT(ISNUMBER(IF(ISNUMBER(G390),G390,F390)))),"",MAX(1,IF(ISNUMBER(G390),G390,F390)-E390))</f>
        <v/>
      </c>
      <c r="L390" s="17">
        <f>IF(K390="","",ROUND(K390*N(H390),2))</f>
        <v/>
      </c>
      <c r="M390" s="17">
        <f>IF(L390="","",ROUND(L390-N(J390),2))</f>
        <v/>
      </c>
      <c r="N390" s="6">
        <f>IF(B390&amp;""="","",IF(NOT(ISNUMBER(E390)),"بيانات ناقصة",IF(ISNUMBER(G390),"سُلّمت",IF(E390&gt;'الإعدادات'!$B$4,"قادم",IF(AND(ISNUMBER(F390),F390&lt;'الإعدادات'!$B$4),"متأخر التسليم","جارٍ")))))</f>
        <v/>
      </c>
      <c r="O390" s="16">
        <f>IF(N390="متأخر التسليم",'الإعدادات'!$B$4-F390,"")</f>
        <v/>
      </c>
      <c r="P390" s="16">
        <f>IF(ISNUMBER(O390),COUNTIFS($O$6:$O$1005,"&gt;"&amp;O390)+COUNTIFS($O$6:O390,O390),"")</f>
        <v/>
      </c>
      <c r="Q390" s="6">
        <f>IF(B390&amp;""="","",IFERROR(INDEX('السيارات'!$C$6:$C$205,MATCH(B390&amp;"",'السيارات'!$A$6:$A$205,0))&amp;"","كود غير موجود"))</f>
        <v/>
      </c>
    </row>
    <row r="391">
      <c r="A391" s="5" t="n"/>
      <c r="B391" s="5" t="n"/>
      <c r="C391" s="5" t="n"/>
      <c r="D391" s="18" t="n"/>
      <c r="E391" s="13" t="n"/>
      <c r="F391" s="13" t="n"/>
      <c r="G391" s="13" t="n"/>
      <c r="H391" s="19" t="n"/>
      <c r="I391" s="19" t="n"/>
      <c r="J391" s="19" t="n"/>
      <c r="K391" s="16">
        <f>IF(OR(B391&amp;""="",NOT(ISNUMBER(E391)),NOT(ISNUMBER(IF(ISNUMBER(G391),G391,F391)))),"",MAX(1,IF(ISNUMBER(G391),G391,F391)-E391))</f>
        <v/>
      </c>
      <c r="L391" s="17">
        <f>IF(K391="","",ROUND(K391*N(H391),2))</f>
        <v/>
      </c>
      <c r="M391" s="17">
        <f>IF(L391="","",ROUND(L391-N(J391),2))</f>
        <v/>
      </c>
      <c r="N391" s="6">
        <f>IF(B391&amp;""="","",IF(NOT(ISNUMBER(E391)),"بيانات ناقصة",IF(ISNUMBER(G391),"سُلّمت",IF(E391&gt;'الإعدادات'!$B$4,"قادم",IF(AND(ISNUMBER(F391),F391&lt;'الإعدادات'!$B$4),"متأخر التسليم","جارٍ")))))</f>
        <v/>
      </c>
      <c r="O391" s="16">
        <f>IF(N391="متأخر التسليم",'الإعدادات'!$B$4-F391,"")</f>
        <v/>
      </c>
      <c r="P391" s="16">
        <f>IF(ISNUMBER(O391),COUNTIFS($O$6:$O$1005,"&gt;"&amp;O391)+COUNTIFS($O$6:O391,O391),"")</f>
        <v/>
      </c>
      <c r="Q391" s="6">
        <f>IF(B391&amp;""="","",IFERROR(INDEX('السيارات'!$C$6:$C$205,MATCH(B391&amp;"",'السيارات'!$A$6:$A$205,0))&amp;"","كود غير موجود"))</f>
        <v/>
      </c>
    </row>
    <row r="392">
      <c r="A392" s="5" t="n"/>
      <c r="B392" s="5" t="n"/>
      <c r="C392" s="5" t="n"/>
      <c r="D392" s="18" t="n"/>
      <c r="E392" s="13" t="n"/>
      <c r="F392" s="13" t="n"/>
      <c r="G392" s="13" t="n"/>
      <c r="H392" s="19" t="n"/>
      <c r="I392" s="19" t="n"/>
      <c r="J392" s="19" t="n"/>
      <c r="K392" s="16">
        <f>IF(OR(B392&amp;""="",NOT(ISNUMBER(E392)),NOT(ISNUMBER(IF(ISNUMBER(G392),G392,F392)))),"",MAX(1,IF(ISNUMBER(G392),G392,F392)-E392))</f>
        <v/>
      </c>
      <c r="L392" s="17">
        <f>IF(K392="","",ROUND(K392*N(H392),2))</f>
        <v/>
      </c>
      <c r="M392" s="17">
        <f>IF(L392="","",ROUND(L392-N(J392),2))</f>
        <v/>
      </c>
      <c r="N392" s="6">
        <f>IF(B392&amp;""="","",IF(NOT(ISNUMBER(E392)),"بيانات ناقصة",IF(ISNUMBER(G392),"سُلّمت",IF(E392&gt;'الإعدادات'!$B$4,"قادم",IF(AND(ISNUMBER(F392),F392&lt;'الإعدادات'!$B$4),"متأخر التسليم","جارٍ")))))</f>
        <v/>
      </c>
      <c r="O392" s="16">
        <f>IF(N392="متأخر التسليم",'الإعدادات'!$B$4-F392,"")</f>
        <v/>
      </c>
      <c r="P392" s="16">
        <f>IF(ISNUMBER(O392),COUNTIFS($O$6:$O$1005,"&gt;"&amp;O392)+COUNTIFS($O$6:O392,O392),"")</f>
        <v/>
      </c>
      <c r="Q392" s="6">
        <f>IF(B392&amp;""="","",IFERROR(INDEX('السيارات'!$C$6:$C$205,MATCH(B392&amp;"",'السيارات'!$A$6:$A$205,0))&amp;"","كود غير موجود"))</f>
        <v/>
      </c>
    </row>
    <row r="393">
      <c r="A393" s="5" t="n"/>
      <c r="B393" s="5" t="n"/>
      <c r="C393" s="5" t="n"/>
      <c r="D393" s="18" t="n"/>
      <c r="E393" s="13" t="n"/>
      <c r="F393" s="13" t="n"/>
      <c r="G393" s="13" t="n"/>
      <c r="H393" s="19" t="n"/>
      <c r="I393" s="19" t="n"/>
      <c r="J393" s="19" t="n"/>
      <c r="K393" s="16">
        <f>IF(OR(B393&amp;""="",NOT(ISNUMBER(E393)),NOT(ISNUMBER(IF(ISNUMBER(G393),G393,F393)))),"",MAX(1,IF(ISNUMBER(G393),G393,F393)-E393))</f>
        <v/>
      </c>
      <c r="L393" s="17">
        <f>IF(K393="","",ROUND(K393*N(H393),2))</f>
        <v/>
      </c>
      <c r="M393" s="17">
        <f>IF(L393="","",ROUND(L393-N(J393),2))</f>
        <v/>
      </c>
      <c r="N393" s="6">
        <f>IF(B393&amp;""="","",IF(NOT(ISNUMBER(E393)),"بيانات ناقصة",IF(ISNUMBER(G393),"سُلّمت",IF(E393&gt;'الإعدادات'!$B$4,"قادم",IF(AND(ISNUMBER(F393),F393&lt;'الإعدادات'!$B$4),"متأخر التسليم","جارٍ")))))</f>
        <v/>
      </c>
      <c r="O393" s="16">
        <f>IF(N393="متأخر التسليم",'الإعدادات'!$B$4-F393,"")</f>
        <v/>
      </c>
      <c r="P393" s="16">
        <f>IF(ISNUMBER(O393),COUNTIFS($O$6:$O$1005,"&gt;"&amp;O393)+COUNTIFS($O$6:O393,O393),"")</f>
        <v/>
      </c>
      <c r="Q393" s="6">
        <f>IF(B393&amp;""="","",IFERROR(INDEX('السيارات'!$C$6:$C$205,MATCH(B393&amp;"",'السيارات'!$A$6:$A$205,0))&amp;"","كود غير موجود"))</f>
        <v/>
      </c>
    </row>
    <row r="394">
      <c r="A394" s="5" t="n"/>
      <c r="B394" s="5" t="n"/>
      <c r="C394" s="5" t="n"/>
      <c r="D394" s="18" t="n"/>
      <c r="E394" s="13" t="n"/>
      <c r="F394" s="13" t="n"/>
      <c r="G394" s="13" t="n"/>
      <c r="H394" s="19" t="n"/>
      <c r="I394" s="19" t="n"/>
      <c r="J394" s="19" t="n"/>
      <c r="K394" s="16">
        <f>IF(OR(B394&amp;""="",NOT(ISNUMBER(E394)),NOT(ISNUMBER(IF(ISNUMBER(G394),G394,F394)))),"",MAX(1,IF(ISNUMBER(G394),G394,F394)-E394))</f>
        <v/>
      </c>
      <c r="L394" s="17">
        <f>IF(K394="","",ROUND(K394*N(H394),2))</f>
        <v/>
      </c>
      <c r="M394" s="17">
        <f>IF(L394="","",ROUND(L394-N(J394),2))</f>
        <v/>
      </c>
      <c r="N394" s="6">
        <f>IF(B394&amp;""="","",IF(NOT(ISNUMBER(E394)),"بيانات ناقصة",IF(ISNUMBER(G394),"سُلّمت",IF(E394&gt;'الإعدادات'!$B$4,"قادم",IF(AND(ISNUMBER(F394),F394&lt;'الإعدادات'!$B$4),"متأخر التسليم","جارٍ")))))</f>
        <v/>
      </c>
      <c r="O394" s="16">
        <f>IF(N394="متأخر التسليم",'الإعدادات'!$B$4-F394,"")</f>
        <v/>
      </c>
      <c r="P394" s="16">
        <f>IF(ISNUMBER(O394),COUNTIFS($O$6:$O$1005,"&gt;"&amp;O394)+COUNTIFS($O$6:O394,O394),"")</f>
        <v/>
      </c>
      <c r="Q394" s="6">
        <f>IF(B394&amp;""="","",IFERROR(INDEX('السيارات'!$C$6:$C$205,MATCH(B394&amp;"",'السيارات'!$A$6:$A$205,0))&amp;"","كود غير موجود"))</f>
        <v/>
      </c>
    </row>
    <row r="395">
      <c r="A395" s="5" t="n"/>
      <c r="B395" s="5" t="n"/>
      <c r="C395" s="5" t="n"/>
      <c r="D395" s="18" t="n"/>
      <c r="E395" s="13" t="n"/>
      <c r="F395" s="13" t="n"/>
      <c r="G395" s="13" t="n"/>
      <c r="H395" s="19" t="n"/>
      <c r="I395" s="19" t="n"/>
      <c r="J395" s="19" t="n"/>
      <c r="K395" s="16">
        <f>IF(OR(B395&amp;""="",NOT(ISNUMBER(E395)),NOT(ISNUMBER(IF(ISNUMBER(G395),G395,F395)))),"",MAX(1,IF(ISNUMBER(G395),G395,F395)-E395))</f>
        <v/>
      </c>
      <c r="L395" s="17">
        <f>IF(K395="","",ROUND(K395*N(H395),2))</f>
        <v/>
      </c>
      <c r="M395" s="17">
        <f>IF(L395="","",ROUND(L395-N(J395),2))</f>
        <v/>
      </c>
      <c r="N395" s="6">
        <f>IF(B395&amp;""="","",IF(NOT(ISNUMBER(E395)),"بيانات ناقصة",IF(ISNUMBER(G395),"سُلّمت",IF(E395&gt;'الإعدادات'!$B$4,"قادم",IF(AND(ISNUMBER(F395),F395&lt;'الإعدادات'!$B$4),"متأخر التسليم","جارٍ")))))</f>
        <v/>
      </c>
      <c r="O395" s="16">
        <f>IF(N395="متأخر التسليم",'الإعدادات'!$B$4-F395,"")</f>
        <v/>
      </c>
      <c r="P395" s="16">
        <f>IF(ISNUMBER(O395),COUNTIFS($O$6:$O$1005,"&gt;"&amp;O395)+COUNTIFS($O$6:O395,O395),"")</f>
        <v/>
      </c>
      <c r="Q395" s="6">
        <f>IF(B395&amp;""="","",IFERROR(INDEX('السيارات'!$C$6:$C$205,MATCH(B395&amp;"",'السيارات'!$A$6:$A$205,0))&amp;"","كود غير موجود"))</f>
        <v/>
      </c>
    </row>
    <row r="396">
      <c r="A396" s="5" t="n"/>
      <c r="B396" s="5" t="n"/>
      <c r="C396" s="5" t="n"/>
      <c r="D396" s="18" t="n"/>
      <c r="E396" s="13" t="n"/>
      <c r="F396" s="13" t="n"/>
      <c r="G396" s="13" t="n"/>
      <c r="H396" s="19" t="n"/>
      <c r="I396" s="19" t="n"/>
      <c r="J396" s="19" t="n"/>
      <c r="K396" s="16">
        <f>IF(OR(B396&amp;""="",NOT(ISNUMBER(E396)),NOT(ISNUMBER(IF(ISNUMBER(G396),G396,F396)))),"",MAX(1,IF(ISNUMBER(G396),G396,F396)-E396))</f>
        <v/>
      </c>
      <c r="L396" s="17">
        <f>IF(K396="","",ROUND(K396*N(H396),2))</f>
        <v/>
      </c>
      <c r="M396" s="17">
        <f>IF(L396="","",ROUND(L396-N(J396),2))</f>
        <v/>
      </c>
      <c r="N396" s="6">
        <f>IF(B396&amp;""="","",IF(NOT(ISNUMBER(E396)),"بيانات ناقصة",IF(ISNUMBER(G396),"سُلّمت",IF(E396&gt;'الإعدادات'!$B$4,"قادم",IF(AND(ISNUMBER(F396),F396&lt;'الإعدادات'!$B$4),"متأخر التسليم","جارٍ")))))</f>
        <v/>
      </c>
      <c r="O396" s="16">
        <f>IF(N396="متأخر التسليم",'الإعدادات'!$B$4-F396,"")</f>
        <v/>
      </c>
      <c r="P396" s="16">
        <f>IF(ISNUMBER(O396),COUNTIFS($O$6:$O$1005,"&gt;"&amp;O396)+COUNTIFS($O$6:O396,O396),"")</f>
        <v/>
      </c>
      <c r="Q396" s="6">
        <f>IF(B396&amp;""="","",IFERROR(INDEX('السيارات'!$C$6:$C$205,MATCH(B396&amp;"",'السيارات'!$A$6:$A$205,0))&amp;"","كود غير موجود"))</f>
        <v/>
      </c>
    </row>
    <row r="397">
      <c r="A397" s="5" t="n"/>
      <c r="B397" s="5" t="n"/>
      <c r="C397" s="5" t="n"/>
      <c r="D397" s="18" t="n"/>
      <c r="E397" s="13" t="n"/>
      <c r="F397" s="13" t="n"/>
      <c r="G397" s="13" t="n"/>
      <c r="H397" s="19" t="n"/>
      <c r="I397" s="19" t="n"/>
      <c r="J397" s="19" t="n"/>
      <c r="K397" s="16">
        <f>IF(OR(B397&amp;""="",NOT(ISNUMBER(E397)),NOT(ISNUMBER(IF(ISNUMBER(G397),G397,F397)))),"",MAX(1,IF(ISNUMBER(G397),G397,F397)-E397))</f>
        <v/>
      </c>
      <c r="L397" s="17">
        <f>IF(K397="","",ROUND(K397*N(H397),2))</f>
        <v/>
      </c>
      <c r="M397" s="17">
        <f>IF(L397="","",ROUND(L397-N(J397),2))</f>
        <v/>
      </c>
      <c r="N397" s="6">
        <f>IF(B397&amp;""="","",IF(NOT(ISNUMBER(E397)),"بيانات ناقصة",IF(ISNUMBER(G397),"سُلّمت",IF(E397&gt;'الإعدادات'!$B$4,"قادم",IF(AND(ISNUMBER(F397),F397&lt;'الإعدادات'!$B$4),"متأخر التسليم","جارٍ")))))</f>
        <v/>
      </c>
      <c r="O397" s="16">
        <f>IF(N397="متأخر التسليم",'الإعدادات'!$B$4-F397,"")</f>
        <v/>
      </c>
      <c r="P397" s="16">
        <f>IF(ISNUMBER(O397),COUNTIFS($O$6:$O$1005,"&gt;"&amp;O397)+COUNTIFS($O$6:O397,O397),"")</f>
        <v/>
      </c>
      <c r="Q397" s="6">
        <f>IF(B397&amp;""="","",IFERROR(INDEX('السيارات'!$C$6:$C$205,MATCH(B397&amp;"",'السيارات'!$A$6:$A$205,0))&amp;"","كود غير موجود"))</f>
        <v/>
      </c>
    </row>
    <row r="398">
      <c r="A398" s="5" t="n"/>
      <c r="B398" s="5" t="n"/>
      <c r="C398" s="5" t="n"/>
      <c r="D398" s="18" t="n"/>
      <c r="E398" s="13" t="n"/>
      <c r="F398" s="13" t="n"/>
      <c r="G398" s="13" t="n"/>
      <c r="H398" s="19" t="n"/>
      <c r="I398" s="19" t="n"/>
      <c r="J398" s="19" t="n"/>
      <c r="K398" s="16">
        <f>IF(OR(B398&amp;""="",NOT(ISNUMBER(E398)),NOT(ISNUMBER(IF(ISNUMBER(G398),G398,F398)))),"",MAX(1,IF(ISNUMBER(G398),G398,F398)-E398))</f>
        <v/>
      </c>
      <c r="L398" s="17">
        <f>IF(K398="","",ROUND(K398*N(H398),2))</f>
        <v/>
      </c>
      <c r="M398" s="17">
        <f>IF(L398="","",ROUND(L398-N(J398),2))</f>
        <v/>
      </c>
      <c r="N398" s="6">
        <f>IF(B398&amp;""="","",IF(NOT(ISNUMBER(E398)),"بيانات ناقصة",IF(ISNUMBER(G398),"سُلّمت",IF(E398&gt;'الإعدادات'!$B$4,"قادم",IF(AND(ISNUMBER(F398),F398&lt;'الإعدادات'!$B$4),"متأخر التسليم","جارٍ")))))</f>
        <v/>
      </c>
      <c r="O398" s="16">
        <f>IF(N398="متأخر التسليم",'الإعدادات'!$B$4-F398,"")</f>
        <v/>
      </c>
      <c r="P398" s="16">
        <f>IF(ISNUMBER(O398),COUNTIFS($O$6:$O$1005,"&gt;"&amp;O398)+COUNTIFS($O$6:O398,O398),"")</f>
        <v/>
      </c>
      <c r="Q398" s="6">
        <f>IF(B398&amp;""="","",IFERROR(INDEX('السيارات'!$C$6:$C$205,MATCH(B398&amp;"",'السيارات'!$A$6:$A$205,0))&amp;"","كود غير موجود"))</f>
        <v/>
      </c>
    </row>
    <row r="399">
      <c r="A399" s="5" t="n"/>
      <c r="B399" s="5" t="n"/>
      <c r="C399" s="5" t="n"/>
      <c r="D399" s="18" t="n"/>
      <c r="E399" s="13" t="n"/>
      <c r="F399" s="13" t="n"/>
      <c r="G399" s="13" t="n"/>
      <c r="H399" s="19" t="n"/>
      <c r="I399" s="19" t="n"/>
      <c r="J399" s="19" t="n"/>
      <c r="K399" s="16">
        <f>IF(OR(B399&amp;""="",NOT(ISNUMBER(E399)),NOT(ISNUMBER(IF(ISNUMBER(G399),G399,F399)))),"",MAX(1,IF(ISNUMBER(G399),G399,F399)-E399))</f>
        <v/>
      </c>
      <c r="L399" s="17">
        <f>IF(K399="","",ROUND(K399*N(H399),2))</f>
        <v/>
      </c>
      <c r="M399" s="17">
        <f>IF(L399="","",ROUND(L399-N(J399),2))</f>
        <v/>
      </c>
      <c r="N399" s="6">
        <f>IF(B399&amp;""="","",IF(NOT(ISNUMBER(E399)),"بيانات ناقصة",IF(ISNUMBER(G399),"سُلّمت",IF(E399&gt;'الإعدادات'!$B$4,"قادم",IF(AND(ISNUMBER(F399),F399&lt;'الإعدادات'!$B$4),"متأخر التسليم","جارٍ")))))</f>
        <v/>
      </c>
      <c r="O399" s="16">
        <f>IF(N399="متأخر التسليم",'الإعدادات'!$B$4-F399,"")</f>
        <v/>
      </c>
      <c r="P399" s="16">
        <f>IF(ISNUMBER(O399),COUNTIFS($O$6:$O$1005,"&gt;"&amp;O399)+COUNTIFS($O$6:O399,O399),"")</f>
        <v/>
      </c>
      <c r="Q399" s="6">
        <f>IF(B399&amp;""="","",IFERROR(INDEX('السيارات'!$C$6:$C$205,MATCH(B399&amp;"",'السيارات'!$A$6:$A$205,0))&amp;"","كود غير موجود"))</f>
        <v/>
      </c>
    </row>
    <row r="400">
      <c r="A400" s="5" t="n"/>
      <c r="B400" s="5" t="n"/>
      <c r="C400" s="5" t="n"/>
      <c r="D400" s="18" t="n"/>
      <c r="E400" s="13" t="n"/>
      <c r="F400" s="13" t="n"/>
      <c r="G400" s="13" t="n"/>
      <c r="H400" s="19" t="n"/>
      <c r="I400" s="19" t="n"/>
      <c r="J400" s="19" t="n"/>
      <c r="K400" s="16">
        <f>IF(OR(B400&amp;""="",NOT(ISNUMBER(E400)),NOT(ISNUMBER(IF(ISNUMBER(G400),G400,F400)))),"",MAX(1,IF(ISNUMBER(G400),G400,F400)-E400))</f>
        <v/>
      </c>
      <c r="L400" s="17">
        <f>IF(K400="","",ROUND(K400*N(H400),2))</f>
        <v/>
      </c>
      <c r="M400" s="17">
        <f>IF(L400="","",ROUND(L400-N(J400),2))</f>
        <v/>
      </c>
      <c r="N400" s="6">
        <f>IF(B400&amp;""="","",IF(NOT(ISNUMBER(E400)),"بيانات ناقصة",IF(ISNUMBER(G400),"سُلّمت",IF(E400&gt;'الإعدادات'!$B$4,"قادم",IF(AND(ISNUMBER(F400),F400&lt;'الإعدادات'!$B$4),"متأخر التسليم","جارٍ")))))</f>
        <v/>
      </c>
      <c r="O400" s="16">
        <f>IF(N400="متأخر التسليم",'الإعدادات'!$B$4-F400,"")</f>
        <v/>
      </c>
      <c r="P400" s="16">
        <f>IF(ISNUMBER(O400),COUNTIFS($O$6:$O$1005,"&gt;"&amp;O400)+COUNTIFS($O$6:O400,O400),"")</f>
        <v/>
      </c>
      <c r="Q400" s="6">
        <f>IF(B400&amp;""="","",IFERROR(INDEX('السيارات'!$C$6:$C$205,MATCH(B400&amp;"",'السيارات'!$A$6:$A$205,0))&amp;"","كود غير موجود"))</f>
        <v/>
      </c>
    </row>
    <row r="401">
      <c r="A401" s="5" t="n"/>
      <c r="B401" s="5" t="n"/>
      <c r="C401" s="5" t="n"/>
      <c r="D401" s="18" t="n"/>
      <c r="E401" s="13" t="n"/>
      <c r="F401" s="13" t="n"/>
      <c r="G401" s="13" t="n"/>
      <c r="H401" s="19" t="n"/>
      <c r="I401" s="19" t="n"/>
      <c r="J401" s="19" t="n"/>
      <c r="K401" s="16">
        <f>IF(OR(B401&amp;""="",NOT(ISNUMBER(E401)),NOT(ISNUMBER(IF(ISNUMBER(G401),G401,F401)))),"",MAX(1,IF(ISNUMBER(G401),G401,F401)-E401))</f>
        <v/>
      </c>
      <c r="L401" s="17">
        <f>IF(K401="","",ROUND(K401*N(H401),2))</f>
        <v/>
      </c>
      <c r="M401" s="17">
        <f>IF(L401="","",ROUND(L401-N(J401),2))</f>
        <v/>
      </c>
      <c r="N401" s="6">
        <f>IF(B401&amp;""="","",IF(NOT(ISNUMBER(E401)),"بيانات ناقصة",IF(ISNUMBER(G401),"سُلّمت",IF(E401&gt;'الإعدادات'!$B$4,"قادم",IF(AND(ISNUMBER(F401),F401&lt;'الإعدادات'!$B$4),"متأخر التسليم","جارٍ")))))</f>
        <v/>
      </c>
      <c r="O401" s="16">
        <f>IF(N401="متأخر التسليم",'الإعدادات'!$B$4-F401,"")</f>
        <v/>
      </c>
      <c r="P401" s="16">
        <f>IF(ISNUMBER(O401),COUNTIFS($O$6:$O$1005,"&gt;"&amp;O401)+COUNTIFS($O$6:O401,O401),"")</f>
        <v/>
      </c>
      <c r="Q401" s="6">
        <f>IF(B401&amp;""="","",IFERROR(INDEX('السيارات'!$C$6:$C$205,MATCH(B401&amp;"",'السيارات'!$A$6:$A$205,0))&amp;"","كود غير موجود"))</f>
        <v/>
      </c>
    </row>
    <row r="402">
      <c r="A402" s="5" t="n"/>
      <c r="B402" s="5" t="n"/>
      <c r="C402" s="5" t="n"/>
      <c r="D402" s="18" t="n"/>
      <c r="E402" s="13" t="n"/>
      <c r="F402" s="13" t="n"/>
      <c r="G402" s="13" t="n"/>
      <c r="H402" s="19" t="n"/>
      <c r="I402" s="19" t="n"/>
      <c r="J402" s="19" t="n"/>
      <c r="K402" s="16">
        <f>IF(OR(B402&amp;""="",NOT(ISNUMBER(E402)),NOT(ISNUMBER(IF(ISNUMBER(G402),G402,F402)))),"",MAX(1,IF(ISNUMBER(G402),G402,F402)-E402))</f>
        <v/>
      </c>
      <c r="L402" s="17">
        <f>IF(K402="","",ROUND(K402*N(H402),2))</f>
        <v/>
      </c>
      <c r="M402" s="17">
        <f>IF(L402="","",ROUND(L402-N(J402),2))</f>
        <v/>
      </c>
      <c r="N402" s="6">
        <f>IF(B402&amp;""="","",IF(NOT(ISNUMBER(E402)),"بيانات ناقصة",IF(ISNUMBER(G402),"سُلّمت",IF(E402&gt;'الإعدادات'!$B$4,"قادم",IF(AND(ISNUMBER(F402),F402&lt;'الإعدادات'!$B$4),"متأخر التسليم","جارٍ")))))</f>
        <v/>
      </c>
      <c r="O402" s="16">
        <f>IF(N402="متأخر التسليم",'الإعدادات'!$B$4-F402,"")</f>
        <v/>
      </c>
      <c r="P402" s="16">
        <f>IF(ISNUMBER(O402),COUNTIFS($O$6:$O$1005,"&gt;"&amp;O402)+COUNTIFS($O$6:O402,O402),"")</f>
        <v/>
      </c>
      <c r="Q402" s="6">
        <f>IF(B402&amp;""="","",IFERROR(INDEX('السيارات'!$C$6:$C$205,MATCH(B402&amp;"",'السيارات'!$A$6:$A$205,0))&amp;"","كود غير موجود"))</f>
        <v/>
      </c>
    </row>
    <row r="403">
      <c r="A403" s="5" t="n"/>
      <c r="B403" s="5" t="n"/>
      <c r="C403" s="5" t="n"/>
      <c r="D403" s="18" t="n"/>
      <c r="E403" s="13" t="n"/>
      <c r="F403" s="13" t="n"/>
      <c r="G403" s="13" t="n"/>
      <c r="H403" s="19" t="n"/>
      <c r="I403" s="19" t="n"/>
      <c r="J403" s="19" t="n"/>
      <c r="K403" s="16">
        <f>IF(OR(B403&amp;""="",NOT(ISNUMBER(E403)),NOT(ISNUMBER(IF(ISNUMBER(G403),G403,F403)))),"",MAX(1,IF(ISNUMBER(G403),G403,F403)-E403))</f>
        <v/>
      </c>
      <c r="L403" s="17">
        <f>IF(K403="","",ROUND(K403*N(H403),2))</f>
        <v/>
      </c>
      <c r="M403" s="17">
        <f>IF(L403="","",ROUND(L403-N(J403),2))</f>
        <v/>
      </c>
      <c r="N403" s="6">
        <f>IF(B403&amp;""="","",IF(NOT(ISNUMBER(E403)),"بيانات ناقصة",IF(ISNUMBER(G403),"سُلّمت",IF(E403&gt;'الإعدادات'!$B$4,"قادم",IF(AND(ISNUMBER(F403),F403&lt;'الإعدادات'!$B$4),"متأخر التسليم","جارٍ")))))</f>
        <v/>
      </c>
      <c r="O403" s="16">
        <f>IF(N403="متأخر التسليم",'الإعدادات'!$B$4-F403,"")</f>
        <v/>
      </c>
      <c r="P403" s="16">
        <f>IF(ISNUMBER(O403),COUNTIFS($O$6:$O$1005,"&gt;"&amp;O403)+COUNTIFS($O$6:O403,O403),"")</f>
        <v/>
      </c>
      <c r="Q403" s="6">
        <f>IF(B403&amp;""="","",IFERROR(INDEX('السيارات'!$C$6:$C$205,MATCH(B403&amp;"",'السيارات'!$A$6:$A$205,0))&amp;"","كود غير موجود"))</f>
        <v/>
      </c>
    </row>
    <row r="404">
      <c r="A404" s="5" t="n"/>
      <c r="B404" s="5" t="n"/>
      <c r="C404" s="5" t="n"/>
      <c r="D404" s="18" t="n"/>
      <c r="E404" s="13" t="n"/>
      <c r="F404" s="13" t="n"/>
      <c r="G404" s="13" t="n"/>
      <c r="H404" s="19" t="n"/>
      <c r="I404" s="19" t="n"/>
      <c r="J404" s="19" t="n"/>
      <c r="K404" s="16">
        <f>IF(OR(B404&amp;""="",NOT(ISNUMBER(E404)),NOT(ISNUMBER(IF(ISNUMBER(G404),G404,F404)))),"",MAX(1,IF(ISNUMBER(G404),G404,F404)-E404))</f>
        <v/>
      </c>
      <c r="L404" s="17">
        <f>IF(K404="","",ROUND(K404*N(H404),2))</f>
        <v/>
      </c>
      <c r="M404" s="17">
        <f>IF(L404="","",ROUND(L404-N(J404),2))</f>
        <v/>
      </c>
      <c r="N404" s="6">
        <f>IF(B404&amp;""="","",IF(NOT(ISNUMBER(E404)),"بيانات ناقصة",IF(ISNUMBER(G404),"سُلّمت",IF(E404&gt;'الإعدادات'!$B$4,"قادم",IF(AND(ISNUMBER(F404),F404&lt;'الإعدادات'!$B$4),"متأخر التسليم","جارٍ")))))</f>
        <v/>
      </c>
      <c r="O404" s="16">
        <f>IF(N404="متأخر التسليم",'الإعدادات'!$B$4-F404,"")</f>
        <v/>
      </c>
      <c r="P404" s="16">
        <f>IF(ISNUMBER(O404),COUNTIFS($O$6:$O$1005,"&gt;"&amp;O404)+COUNTIFS($O$6:O404,O404),"")</f>
        <v/>
      </c>
      <c r="Q404" s="6">
        <f>IF(B404&amp;""="","",IFERROR(INDEX('السيارات'!$C$6:$C$205,MATCH(B404&amp;"",'السيارات'!$A$6:$A$205,0))&amp;"","كود غير موجود"))</f>
        <v/>
      </c>
    </row>
    <row r="405">
      <c r="A405" s="5" t="n"/>
      <c r="B405" s="5" t="n"/>
      <c r="C405" s="5" t="n"/>
      <c r="D405" s="18" t="n"/>
      <c r="E405" s="13" t="n"/>
      <c r="F405" s="13" t="n"/>
      <c r="G405" s="13" t="n"/>
      <c r="H405" s="19" t="n"/>
      <c r="I405" s="19" t="n"/>
      <c r="J405" s="19" t="n"/>
      <c r="K405" s="16">
        <f>IF(OR(B405&amp;""="",NOT(ISNUMBER(E405)),NOT(ISNUMBER(IF(ISNUMBER(G405),G405,F405)))),"",MAX(1,IF(ISNUMBER(G405),G405,F405)-E405))</f>
        <v/>
      </c>
      <c r="L405" s="17">
        <f>IF(K405="","",ROUND(K405*N(H405),2))</f>
        <v/>
      </c>
      <c r="M405" s="17">
        <f>IF(L405="","",ROUND(L405-N(J405),2))</f>
        <v/>
      </c>
      <c r="N405" s="6">
        <f>IF(B405&amp;""="","",IF(NOT(ISNUMBER(E405)),"بيانات ناقصة",IF(ISNUMBER(G405),"سُلّمت",IF(E405&gt;'الإعدادات'!$B$4,"قادم",IF(AND(ISNUMBER(F405),F405&lt;'الإعدادات'!$B$4),"متأخر التسليم","جارٍ")))))</f>
        <v/>
      </c>
      <c r="O405" s="16">
        <f>IF(N405="متأخر التسليم",'الإعدادات'!$B$4-F405,"")</f>
        <v/>
      </c>
      <c r="P405" s="16">
        <f>IF(ISNUMBER(O405),COUNTIFS($O$6:$O$1005,"&gt;"&amp;O405)+COUNTIFS($O$6:O405,O405),"")</f>
        <v/>
      </c>
      <c r="Q405" s="6">
        <f>IF(B405&amp;""="","",IFERROR(INDEX('السيارات'!$C$6:$C$205,MATCH(B405&amp;"",'السيارات'!$A$6:$A$205,0))&amp;"","كود غير موجود"))</f>
        <v/>
      </c>
    </row>
    <row r="406">
      <c r="A406" s="5" t="n"/>
      <c r="B406" s="5" t="n"/>
      <c r="C406" s="5" t="n"/>
      <c r="D406" s="18" t="n"/>
      <c r="E406" s="13" t="n"/>
      <c r="F406" s="13" t="n"/>
      <c r="G406" s="13" t="n"/>
      <c r="H406" s="19" t="n"/>
      <c r="I406" s="19" t="n"/>
      <c r="J406" s="19" t="n"/>
      <c r="K406" s="16">
        <f>IF(OR(B406&amp;""="",NOT(ISNUMBER(E406)),NOT(ISNUMBER(IF(ISNUMBER(G406),G406,F406)))),"",MAX(1,IF(ISNUMBER(G406),G406,F406)-E406))</f>
        <v/>
      </c>
      <c r="L406" s="17">
        <f>IF(K406="","",ROUND(K406*N(H406),2))</f>
        <v/>
      </c>
      <c r="M406" s="17">
        <f>IF(L406="","",ROUND(L406-N(J406),2))</f>
        <v/>
      </c>
      <c r="N406" s="6">
        <f>IF(B406&amp;""="","",IF(NOT(ISNUMBER(E406)),"بيانات ناقصة",IF(ISNUMBER(G406),"سُلّمت",IF(E406&gt;'الإعدادات'!$B$4,"قادم",IF(AND(ISNUMBER(F406),F406&lt;'الإعدادات'!$B$4),"متأخر التسليم","جارٍ")))))</f>
        <v/>
      </c>
      <c r="O406" s="16">
        <f>IF(N406="متأخر التسليم",'الإعدادات'!$B$4-F406,"")</f>
        <v/>
      </c>
      <c r="P406" s="16">
        <f>IF(ISNUMBER(O406),COUNTIFS($O$6:$O$1005,"&gt;"&amp;O406)+COUNTIFS($O$6:O406,O406),"")</f>
        <v/>
      </c>
      <c r="Q406" s="6">
        <f>IF(B406&amp;""="","",IFERROR(INDEX('السيارات'!$C$6:$C$205,MATCH(B406&amp;"",'السيارات'!$A$6:$A$205,0))&amp;"","كود غير موجود"))</f>
        <v/>
      </c>
    </row>
    <row r="407">
      <c r="A407" s="5" t="n"/>
      <c r="B407" s="5" t="n"/>
      <c r="C407" s="5" t="n"/>
      <c r="D407" s="18" t="n"/>
      <c r="E407" s="13" t="n"/>
      <c r="F407" s="13" t="n"/>
      <c r="G407" s="13" t="n"/>
      <c r="H407" s="19" t="n"/>
      <c r="I407" s="19" t="n"/>
      <c r="J407" s="19" t="n"/>
      <c r="K407" s="16">
        <f>IF(OR(B407&amp;""="",NOT(ISNUMBER(E407)),NOT(ISNUMBER(IF(ISNUMBER(G407),G407,F407)))),"",MAX(1,IF(ISNUMBER(G407),G407,F407)-E407))</f>
        <v/>
      </c>
      <c r="L407" s="17">
        <f>IF(K407="","",ROUND(K407*N(H407),2))</f>
        <v/>
      </c>
      <c r="M407" s="17">
        <f>IF(L407="","",ROUND(L407-N(J407),2))</f>
        <v/>
      </c>
      <c r="N407" s="6">
        <f>IF(B407&amp;""="","",IF(NOT(ISNUMBER(E407)),"بيانات ناقصة",IF(ISNUMBER(G407),"سُلّمت",IF(E407&gt;'الإعدادات'!$B$4,"قادم",IF(AND(ISNUMBER(F407),F407&lt;'الإعدادات'!$B$4),"متأخر التسليم","جارٍ")))))</f>
        <v/>
      </c>
      <c r="O407" s="16">
        <f>IF(N407="متأخر التسليم",'الإعدادات'!$B$4-F407,"")</f>
        <v/>
      </c>
      <c r="P407" s="16">
        <f>IF(ISNUMBER(O407),COUNTIFS($O$6:$O$1005,"&gt;"&amp;O407)+COUNTIFS($O$6:O407,O407),"")</f>
        <v/>
      </c>
      <c r="Q407" s="6">
        <f>IF(B407&amp;""="","",IFERROR(INDEX('السيارات'!$C$6:$C$205,MATCH(B407&amp;"",'السيارات'!$A$6:$A$205,0))&amp;"","كود غير موجود"))</f>
        <v/>
      </c>
    </row>
    <row r="408">
      <c r="A408" s="5" t="n"/>
      <c r="B408" s="5" t="n"/>
      <c r="C408" s="5" t="n"/>
      <c r="D408" s="18" t="n"/>
      <c r="E408" s="13" t="n"/>
      <c r="F408" s="13" t="n"/>
      <c r="G408" s="13" t="n"/>
      <c r="H408" s="19" t="n"/>
      <c r="I408" s="19" t="n"/>
      <c r="J408" s="19" t="n"/>
      <c r="K408" s="16">
        <f>IF(OR(B408&amp;""="",NOT(ISNUMBER(E408)),NOT(ISNUMBER(IF(ISNUMBER(G408),G408,F408)))),"",MAX(1,IF(ISNUMBER(G408),G408,F408)-E408))</f>
        <v/>
      </c>
      <c r="L408" s="17">
        <f>IF(K408="","",ROUND(K408*N(H408),2))</f>
        <v/>
      </c>
      <c r="M408" s="17">
        <f>IF(L408="","",ROUND(L408-N(J408),2))</f>
        <v/>
      </c>
      <c r="N408" s="6">
        <f>IF(B408&amp;""="","",IF(NOT(ISNUMBER(E408)),"بيانات ناقصة",IF(ISNUMBER(G408),"سُلّمت",IF(E408&gt;'الإعدادات'!$B$4,"قادم",IF(AND(ISNUMBER(F408),F408&lt;'الإعدادات'!$B$4),"متأخر التسليم","جارٍ")))))</f>
        <v/>
      </c>
      <c r="O408" s="16">
        <f>IF(N408="متأخر التسليم",'الإعدادات'!$B$4-F408,"")</f>
        <v/>
      </c>
      <c r="P408" s="16">
        <f>IF(ISNUMBER(O408),COUNTIFS($O$6:$O$1005,"&gt;"&amp;O408)+COUNTIFS($O$6:O408,O408),"")</f>
        <v/>
      </c>
      <c r="Q408" s="6">
        <f>IF(B408&amp;""="","",IFERROR(INDEX('السيارات'!$C$6:$C$205,MATCH(B408&amp;"",'السيارات'!$A$6:$A$205,0))&amp;"","كود غير موجود"))</f>
        <v/>
      </c>
    </row>
    <row r="409">
      <c r="A409" s="5" t="n"/>
      <c r="B409" s="5" t="n"/>
      <c r="C409" s="5" t="n"/>
      <c r="D409" s="18" t="n"/>
      <c r="E409" s="13" t="n"/>
      <c r="F409" s="13" t="n"/>
      <c r="G409" s="13" t="n"/>
      <c r="H409" s="19" t="n"/>
      <c r="I409" s="19" t="n"/>
      <c r="J409" s="19" t="n"/>
      <c r="K409" s="16">
        <f>IF(OR(B409&amp;""="",NOT(ISNUMBER(E409)),NOT(ISNUMBER(IF(ISNUMBER(G409),G409,F409)))),"",MAX(1,IF(ISNUMBER(G409),G409,F409)-E409))</f>
        <v/>
      </c>
      <c r="L409" s="17">
        <f>IF(K409="","",ROUND(K409*N(H409),2))</f>
        <v/>
      </c>
      <c r="M409" s="17">
        <f>IF(L409="","",ROUND(L409-N(J409),2))</f>
        <v/>
      </c>
      <c r="N409" s="6">
        <f>IF(B409&amp;""="","",IF(NOT(ISNUMBER(E409)),"بيانات ناقصة",IF(ISNUMBER(G409),"سُلّمت",IF(E409&gt;'الإعدادات'!$B$4,"قادم",IF(AND(ISNUMBER(F409),F409&lt;'الإعدادات'!$B$4),"متأخر التسليم","جارٍ")))))</f>
        <v/>
      </c>
      <c r="O409" s="16">
        <f>IF(N409="متأخر التسليم",'الإعدادات'!$B$4-F409,"")</f>
        <v/>
      </c>
      <c r="P409" s="16">
        <f>IF(ISNUMBER(O409),COUNTIFS($O$6:$O$1005,"&gt;"&amp;O409)+COUNTIFS($O$6:O409,O409),"")</f>
        <v/>
      </c>
      <c r="Q409" s="6">
        <f>IF(B409&amp;""="","",IFERROR(INDEX('السيارات'!$C$6:$C$205,MATCH(B409&amp;"",'السيارات'!$A$6:$A$205,0))&amp;"","كود غير موجود"))</f>
        <v/>
      </c>
    </row>
    <row r="410">
      <c r="A410" s="5" t="n"/>
      <c r="B410" s="5" t="n"/>
      <c r="C410" s="5" t="n"/>
      <c r="D410" s="18" t="n"/>
      <c r="E410" s="13" t="n"/>
      <c r="F410" s="13" t="n"/>
      <c r="G410" s="13" t="n"/>
      <c r="H410" s="19" t="n"/>
      <c r="I410" s="19" t="n"/>
      <c r="J410" s="19" t="n"/>
      <c r="K410" s="16">
        <f>IF(OR(B410&amp;""="",NOT(ISNUMBER(E410)),NOT(ISNUMBER(IF(ISNUMBER(G410),G410,F410)))),"",MAX(1,IF(ISNUMBER(G410),G410,F410)-E410))</f>
        <v/>
      </c>
      <c r="L410" s="17">
        <f>IF(K410="","",ROUND(K410*N(H410),2))</f>
        <v/>
      </c>
      <c r="M410" s="17">
        <f>IF(L410="","",ROUND(L410-N(J410),2))</f>
        <v/>
      </c>
      <c r="N410" s="6">
        <f>IF(B410&amp;""="","",IF(NOT(ISNUMBER(E410)),"بيانات ناقصة",IF(ISNUMBER(G410),"سُلّمت",IF(E410&gt;'الإعدادات'!$B$4,"قادم",IF(AND(ISNUMBER(F410),F410&lt;'الإعدادات'!$B$4),"متأخر التسليم","جارٍ")))))</f>
        <v/>
      </c>
      <c r="O410" s="16">
        <f>IF(N410="متأخر التسليم",'الإعدادات'!$B$4-F410,"")</f>
        <v/>
      </c>
      <c r="P410" s="16">
        <f>IF(ISNUMBER(O410),COUNTIFS($O$6:$O$1005,"&gt;"&amp;O410)+COUNTIFS($O$6:O410,O410),"")</f>
        <v/>
      </c>
      <c r="Q410" s="6">
        <f>IF(B410&amp;""="","",IFERROR(INDEX('السيارات'!$C$6:$C$205,MATCH(B410&amp;"",'السيارات'!$A$6:$A$205,0))&amp;"","كود غير موجود"))</f>
        <v/>
      </c>
    </row>
    <row r="411">
      <c r="A411" s="5" t="n"/>
      <c r="B411" s="5" t="n"/>
      <c r="C411" s="5" t="n"/>
      <c r="D411" s="18" t="n"/>
      <c r="E411" s="13" t="n"/>
      <c r="F411" s="13" t="n"/>
      <c r="G411" s="13" t="n"/>
      <c r="H411" s="19" t="n"/>
      <c r="I411" s="19" t="n"/>
      <c r="J411" s="19" t="n"/>
      <c r="K411" s="16">
        <f>IF(OR(B411&amp;""="",NOT(ISNUMBER(E411)),NOT(ISNUMBER(IF(ISNUMBER(G411),G411,F411)))),"",MAX(1,IF(ISNUMBER(G411),G411,F411)-E411))</f>
        <v/>
      </c>
      <c r="L411" s="17">
        <f>IF(K411="","",ROUND(K411*N(H411),2))</f>
        <v/>
      </c>
      <c r="M411" s="17">
        <f>IF(L411="","",ROUND(L411-N(J411),2))</f>
        <v/>
      </c>
      <c r="N411" s="6">
        <f>IF(B411&amp;""="","",IF(NOT(ISNUMBER(E411)),"بيانات ناقصة",IF(ISNUMBER(G411),"سُلّمت",IF(E411&gt;'الإعدادات'!$B$4,"قادم",IF(AND(ISNUMBER(F411),F411&lt;'الإعدادات'!$B$4),"متأخر التسليم","جارٍ")))))</f>
        <v/>
      </c>
      <c r="O411" s="16">
        <f>IF(N411="متأخر التسليم",'الإعدادات'!$B$4-F411,"")</f>
        <v/>
      </c>
      <c r="P411" s="16">
        <f>IF(ISNUMBER(O411),COUNTIFS($O$6:$O$1005,"&gt;"&amp;O411)+COUNTIFS($O$6:O411,O411),"")</f>
        <v/>
      </c>
      <c r="Q411" s="6">
        <f>IF(B411&amp;""="","",IFERROR(INDEX('السيارات'!$C$6:$C$205,MATCH(B411&amp;"",'السيارات'!$A$6:$A$205,0))&amp;"","كود غير موجود"))</f>
        <v/>
      </c>
    </row>
    <row r="412">
      <c r="A412" s="5" t="n"/>
      <c r="B412" s="5" t="n"/>
      <c r="C412" s="5" t="n"/>
      <c r="D412" s="18" t="n"/>
      <c r="E412" s="13" t="n"/>
      <c r="F412" s="13" t="n"/>
      <c r="G412" s="13" t="n"/>
      <c r="H412" s="19" t="n"/>
      <c r="I412" s="19" t="n"/>
      <c r="J412" s="19" t="n"/>
      <c r="K412" s="16">
        <f>IF(OR(B412&amp;""="",NOT(ISNUMBER(E412)),NOT(ISNUMBER(IF(ISNUMBER(G412),G412,F412)))),"",MAX(1,IF(ISNUMBER(G412),G412,F412)-E412))</f>
        <v/>
      </c>
      <c r="L412" s="17">
        <f>IF(K412="","",ROUND(K412*N(H412),2))</f>
        <v/>
      </c>
      <c r="M412" s="17">
        <f>IF(L412="","",ROUND(L412-N(J412),2))</f>
        <v/>
      </c>
      <c r="N412" s="6">
        <f>IF(B412&amp;""="","",IF(NOT(ISNUMBER(E412)),"بيانات ناقصة",IF(ISNUMBER(G412),"سُلّمت",IF(E412&gt;'الإعدادات'!$B$4,"قادم",IF(AND(ISNUMBER(F412),F412&lt;'الإعدادات'!$B$4),"متأخر التسليم","جارٍ")))))</f>
        <v/>
      </c>
      <c r="O412" s="16">
        <f>IF(N412="متأخر التسليم",'الإعدادات'!$B$4-F412,"")</f>
        <v/>
      </c>
      <c r="P412" s="16">
        <f>IF(ISNUMBER(O412),COUNTIFS($O$6:$O$1005,"&gt;"&amp;O412)+COUNTIFS($O$6:O412,O412),"")</f>
        <v/>
      </c>
      <c r="Q412" s="6">
        <f>IF(B412&amp;""="","",IFERROR(INDEX('السيارات'!$C$6:$C$205,MATCH(B412&amp;"",'السيارات'!$A$6:$A$205,0))&amp;"","كود غير موجود"))</f>
        <v/>
      </c>
    </row>
    <row r="413">
      <c r="A413" s="5" t="n"/>
      <c r="B413" s="5" t="n"/>
      <c r="C413" s="5" t="n"/>
      <c r="D413" s="18" t="n"/>
      <c r="E413" s="13" t="n"/>
      <c r="F413" s="13" t="n"/>
      <c r="G413" s="13" t="n"/>
      <c r="H413" s="19" t="n"/>
      <c r="I413" s="19" t="n"/>
      <c r="J413" s="19" t="n"/>
      <c r="K413" s="16">
        <f>IF(OR(B413&amp;""="",NOT(ISNUMBER(E413)),NOT(ISNUMBER(IF(ISNUMBER(G413),G413,F413)))),"",MAX(1,IF(ISNUMBER(G413),G413,F413)-E413))</f>
        <v/>
      </c>
      <c r="L413" s="17">
        <f>IF(K413="","",ROUND(K413*N(H413),2))</f>
        <v/>
      </c>
      <c r="M413" s="17">
        <f>IF(L413="","",ROUND(L413-N(J413),2))</f>
        <v/>
      </c>
      <c r="N413" s="6">
        <f>IF(B413&amp;""="","",IF(NOT(ISNUMBER(E413)),"بيانات ناقصة",IF(ISNUMBER(G413),"سُلّمت",IF(E413&gt;'الإعدادات'!$B$4,"قادم",IF(AND(ISNUMBER(F413),F413&lt;'الإعدادات'!$B$4),"متأخر التسليم","جارٍ")))))</f>
        <v/>
      </c>
      <c r="O413" s="16">
        <f>IF(N413="متأخر التسليم",'الإعدادات'!$B$4-F413,"")</f>
        <v/>
      </c>
      <c r="P413" s="16">
        <f>IF(ISNUMBER(O413),COUNTIFS($O$6:$O$1005,"&gt;"&amp;O413)+COUNTIFS($O$6:O413,O413),"")</f>
        <v/>
      </c>
      <c r="Q413" s="6">
        <f>IF(B413&amp;""="","",IFERROR(INDEX('السيارات'!$C$6:$C$205,MATCH(B413&amp;"",'السيارات'!$A$6:$A$205,0))&amp;"","كود غير موجود"))</f>
        <v/>
      </c>
    </row>
    <row r="414">
      <c r="A414" s="5" t="n"/>
      <c r="B414" s="5" t="n"/>
      <c r="C414" s="5" t="n"/>
      <c r="D414" s="18" t="n"/>
      <c r="E414" s="13" t="n"/>
      <c r="F414" s="13" t="n"/>
      <c r="G414" s="13" t="n"/>
      <c r="H414" s="19" t="n"/>
      <c r="I414" s="19" t="n"/>
      <c r="J414" s="19" t="n"/>
      <c r="K414" s="16">
        <f>IF(OR(B414&amp;""="",NOT(ISNUMBER(E414)),NOT(ISNUMBER(IF(ISNUMBER(G414),G414,F414)))),"",MAX(1,IF(ISNUMBER(G414),G414,F414)-E414))</f>
        <v/>
      </c>
      <c r="L414" s="17">
        <f>IF(K414="","",ROUND(K414*N(H414),2))</f>
        <v/>
      </c>
      <c r="M414" s="17">
        <f>IF(L414="","",ROUND(L414-N(J414),2))</f>
        <v/>
      </c>
      <c r="N414" s="6">
        <f>IF(B414&amp;""="","",IF(NOT(ISNUMBER(E414)),"بيانات ناقصة",IF(ISNUMBER(G414),"سُلّمت",IF(E414&gt;'الإعدادات'!$B$4,"قادم",IF(AND(ISNUMBER(F414),F414&lt;'الإعدادات'!$B$4),"متأخر التسليم","جارٍ")))))</f>
        <v/>
      </c>
      <c r="O414" s="16">
        <f>IF(N414="متأخر التسليم",'الإعدادات'!$B$4-F414,"")</f>
        <v/>
      </c>
      <c r="P414" s="16">
        <f>IF(ISNUMBER(O414),COUNTIFS($O$6:$O$1005,"&gt;"&amp;O414)+COUNTIFS($O$6:O414,O414),"")</f>
        <v/>
      </c>
      <c r="Q414" s="6">
        <f>IF(B414&amp;""="","",IFERROR(INDEX('السيارات'!$C$6:$C$205,MATCH(B414&amp;"",'السيارات'!$A$6:$A$205,0))&amp;"","كود غير موجود"))</f>
        <v/>
      </c>
    </row>
    <row r="415">
      <c r="A415" s="5" t="n"/>
      <c r="B415" s="5" t="n"/>
      <c r="C415" s="5" t="n"/>
      <c r="D415" s="18" t="n"/>
      <c r="E415" s="13" t="n"/>
      <c r="F415" s="13" t="n"/>
      <c r="G415" s="13" t="n"/>
      <c r="H415" s="19" t="n"/>
      <c r="I415" s="19" t="n"/>
      <c r="J415" s="19" t="n"/>
      <c r="K415" s="16">
        <f>IF(OR(B415&amp;""="",NOT(ISNUMBER(E415)),NOT(ISNUMBER(IF(ISNUMBER(G415),G415,F415)))),"",MAX(1,IF(ISNUMBER(G415),G415,F415)-E415))</f>
        <v/>
      </c>
      <c r="L415" s="17">
        <f>IF(K415="","",ROUND(K415*N(H415),2))</f>
        <v/>
      </c>
      <c r="M415" s="17">
        <f>IF(L415="","",ROUND(L415-N(J415),2))</f>
        <v/>
      </c>
      <c r="N415" s="6">
        <f>IF(B415&amp;""="","",IF(NOT(ISNUMBER(E415)),"بيانات ناقصة",IF(ISNUMBER(G415),"سُلّمت",IF(E415&gt;'الإعدادات'!$B$4,"قادم",IF(AND(ISNUMBER(F415),F415&lt;'الإعدادات'!$B$4),"متأخر التسليم","جارٍ")))))</f>
        <v/>
      </c>
      <c r="O415" s="16">
        <f>IF(N415="متأخر التسليم",'الإعدادات'!$B$4-F415,"")</f>
        <v/>
      </c>
      <c r="P415" s="16">
        <f>IF(ISNUMBER(O415),COUNTIFS($O$6:$O$1005,"&gt;"&amp;O415)+COUNTIFS($O$6:O415,O415),"")</f>
        <v/>
      </c>
      <c r="Q415" s="6">
        <f>IF(B415&amp;""="","",IFERROR(INDEX('السيارات'!$C$6:$C$205,MATCH(B415&amp;"",'السيارات'!$A$6:$A$205,0))&amp;"","كود غير موجود"))</f>
        <v/>
      </c>
    </row>
    <row r="416">
      <c r="A416" s="5" t="n"/>
      <c r="B416" s="5" t="n"/>
      <c r="C416" s="5" t="n"/>
      <c r="D416" s="18" t="n"/>
      <c r="E416" s="13" t="n"/>
      <c r="F416" s="13" t="n"/>
      <c r="G416" s="13" t="n"/>
      <c r="H416" s="19" t="n"/>
      <c r="I416" s="19" t="n"/>
      <c r="J416" s="19" t="n"/>
      <c r="K416" s="16">
        <f>IF(OR(B416&amp;""="",NOT(ISNUMBER(E416)),NOT(ISNUMBER(IF(ISNUMBER(G416),G416,F416)))),"",MAX(1,IF(ISNUMBER(G416),G416,F416)-E416))</f>
        <v/>
      </c>
      <c r="L416" s="17">
        <f>IF(K416="","",ROUND(K416*N(H416),2))</f>
        <v/>
      </c>
      <c r="M416" s="17">
        <f>IF(L416="","",ROUND(L416-N(J416),2))</f>
        <v/>
      </c>
      <c r="N416" s="6">
        <f>IF(B416&amp;""="","",IF(NOT(ISNUMBER(E416)),"بيانات ناقصة",IF(ISNUMBER(G416),"سُلّمت",IF(E416&gt;'الإعدادات'!$B$4,"قادم",IF(AND(ISNUMBER(F416),F416&lt;'الإعدادات'!$B$4),"متأخر التسليم","جارٍ")))))</f>
        <v/>
      </c>
      <c r="O416" s="16">
        <f>IF(N416="متأخر التسليم",'الإعدادات'!$B$4-F416,"")</f>
        <v/>
      </c>
      <c r="P416" s="16">
        <f>IF(ISNUMBER(O416),COUNTIFS($O$6:$O$1005,"&gt;"&amp;O416)+COUNTIFS($O$6:O416,O416),"")</f>
        <v/>
      </c>
      <c r="Q416" s="6">
        <f>IF(B416&amp;""="","",IFERROR(INDEX('السيارات'!$C$6:$C$205,MATCH(B416&amp;"",'السيارات'!$A$6:$A$205,0))&amp;"","كود غير موجود"))</f>
        <v/>
      </c>
    </row>
    <row r="417">
      <c r="A417" s="5" t="n"/>
      <c r="B417" s="5" t="n"/>
      <c r="C417" s="5" t="n"/>
      <c r="D417" s="18" t="n"/>
      <c r="E417" s="13" t="n"/>
      <c r="F417" s="13" t="n"/>
      <c r="G417" s="13" t="n"/>
      <c r="H417" s="19" t="n"/>
      <c r="I417" s="19" t="n"/>
      <c r="J417" s="19" t="n"/>
      <c r="K417" s="16">
        <f>IF(OR(B417&amp;""="",NOT(ISNUMBER(E417)),NOT(ISNUMBER(IF(ISNUMBER(G417),G417,F417)))),"",MAX(1,IF(ISNUMBER(G417),G417,F417)-E417))</f>
        <v/>
      </c>
      <c r="L417" s="17">
        <f>IF(K417="","",ROUND(K417*N(H417),2))</f>
        <v/>
      </c>
      <c r="M417" s="17">
        <f>IF(L417="","",ROUND(L417-N(J417),2))</f>
        <v/>
      </c>
      <c r="N417" s="6">
        <f>IF(B417&amp;""="","",IF(NOT(ISNUMBER(E417)),"بيانات ناقصة",IF(ISNUMBER(G417),"سُلّمت",IF(E417&gt;'الإعدادات'!$B$4,"قادم",IF(AND(ISNUMBER(F417),F417&lt;'الإعدادات'!$B$4),"متأخر التسليم","جارٍ")))))</f>
        <v/>
      </c>
      <c r="O417" s="16">
        <f>IF(N417="متأخر التسليم",'الإعدادات'!$B$4-F417,"")</f>
        <v/>
      </c>
      <c r="P417" s="16">
        <f>IF(ISNUMBER(O417),COUNTIFS($O$6:$O$1005,"&gt;"&amp;O417)+COUNTIFS($O$6:O417,O417),"")</f>
        <v/>
      </c>
      <c r="Q417" s="6">
        <f>IF(B417&amp;""="","",IFERROR(INDEX('السيارات'!$C$6:$C$205,MATCH(B417&amp;"",'السيارات'!$A$6:$A$205,0))&amp;"","كود غير موجود"))</f>
        <v/>
      </c>
    </row>
    <row r="418">
      <c r="A418" s="5" t="n"/>
      <c r="B418" s="5" t="n"/>
      <c r="C418" s="5" t="n"/>
      <c r="D418" s="18" t="n"/>
      <c r="E418" s="13" t="n"/>
      <c r="F418" s="13" t="n"/>
      <c r="G418" s="13" t="n"/>
      <c r="H418" s="19" t="n"/>
      <c r="I418" s="19" t="n"/>
      <c r="J418" s="19" t="n"/>
      <c r="K418" s="16">
        <f>IF(OR(B418&amp;""="",NOT(ISNUMBER(E418)),NOT(ISNUMBER(IF(ISNUMBER(G418),G418,F418)))),"",MAX(1,IF(ISNUMBER(G418),G418,F418)-E418))</f>
        <v/>
      </c>
      <c r="L418" s="17">
        <f>IF(K418="","",ROUND(K418*N(H418),2))</f>
        <v/>
      </c>
      <c r="M418" s="17">
        <f>IF(L418="","",ROUND(L418-N(J418),2))</f>
        <v/>
      </c>
      <c r="N418" s="6">
        <f>IF(B418&amp;""="","",IF(NOT(ISNUMBER(E418)),"بيانات ناقصة",IF(ISNUMBER(G418),"سُلّمت",IF(E418&gt;'الإعدادات'!$B$4,"قادم",IF(AND(ISNUMBER(F418),F418&lt;'الإعدادات'!$B$4),"متأخر التسليم","جارٍ")))))</f>
        <v/>
      </c>
      <c r="O418" s="16">
        <f>IF(N418="متأخر التسليم",'الإعدادات'!$B$4-F418,"")</f>
        <v/>
      </c>
      <c r="P418" s="16">
        <f>IF(ISNUMBER(O418),COUNTIFS($O$6:$O$1005,"&gt;"&amp;O418)+COUNTIFS($O$6:O418,O418),"")</f>
        <v/>
      </c>
      <c r="Q418" s="6">
        <f>IF(B418&amp;""="","",IFERROR(INDEX('السيارات'!$C$6:$C$205,MATCH(B418&amp;"",'السيارات'!$A$6:$A$205,0))&amp;"","كود غير موجود"))</f>
        <v/>
      </c>
    </row>
    <row r="419">
      <c r="A419" s="5" t="n"/>
      <c r="B419" s="5" t="n"/>
      <c r="C419" s="5" t="n"/>
      <c r="D419" s="18" t="n"/>
      <c r="E419" s="13" t="n"/>
      <c r="F419" s="13" t="n"/>
      <c r="G419" s="13" t="n"/>
      <c r="H419" s="19" t="n"/>
      <c r="I419" s="19" t="n"/>
      <c r="J419" s="19" t="n"/>
      <c r="K419" s="16">
        <f>IF(OR(B419&amp;""="",NOT(ISNUMBER(E419)),NOT(ISNUMBER(IF(ISNUMBER(G419),G419,F419)))),"",MAX(1,IF(ISNUMBER(G419),G419,F419)-E419))</f>
        <v/>
      </c>
      <c r="L419" s="17">
        <f>IF(K419="","",ROUND(K419*N(H419),2))</f>
        <v/>
      </c>
      <c r="M419" s="17">
        <f>IF(L419="","",ROUND(L419-N(J419),2))</f>
        <v/>
      </c>
      <c r="N419" s="6">
        <f>IF(B419&amp;""="","",IF(NOT(ISNUMBER(E419)),"بيانات ناقصة",IF(ISNUMBER(G419),"سُلّمت",IF(E419&gt;'الإعدادات'!$B$4,"قادم",IF(AND(ISNUMBER(F419),F419&lt;'الإعدادات'!$B$4),"متأخر التسليم","جارٍ")))))</f>
        <v/>
      </c>
      <c r="O419" s="16">
        <f>IF(N419="متأخر التسليم",'الإعدادات'!$B$4-F419,"")</f>
        <v/>
      </c>
      <c r="P419" s="16">
        <f>IF(ISNUMBER(O419),COUNTIFS($O$6:$O$1005,"&gt;"&amp;O419)+COUNTIFS($O$6:O419,O419),"")</f>
        <v/>
      </c>
      <c r="Q419" s="6">
        <f>IF(B419&amp;""="","",IFERROR(INDEX('السيارات'!$C$6:$C$205,MATCH(B419&amp;"",'السيارات'!$A$6:$A$205,0))&amp;"","كود غير موجود"))</f>
        <v/>
      </c>
    </row>
    <row r="420">
      <c r="A420" s="5" t="n"/>
      <c r="B420" s="5" t="n"/>
      <c r="C420" s="5" t="n"/>
      <c r="D420" s="18" t="n"/>
      <c r="E420" s="13" t="n"/>
      <c r="F420" s="13" t="n"/>
      <c r="G420" s="13" t="n"/>
      <c r="H420" s="19" t="n"/>
      <c r="I420" s="19" t="n"/>
      <c r="J420" s="19" t="n"/>
      <c r="K420" s="16">
        <f>IF(OR(B420&amp;""="",NOT(ISNUMBER(E420)),NOT(ISNUMBER(IF(ISNUMBER(G420),G420,F420)))),"",MAX(1,IF(ISNUMBER(G420),G420,F420)-E420))</f>
        <v/>
      </c>
      <c r="L420" s="17">
        <f>IF(K420="","",ROUND(K420*N(H420),2))</f>
        <v/>
      </c>
      <c r="M420" s="17">
        <f>IF(L420="","",ROUND(L420-N(J420),2))</f>
        <v/>
      </c>
      <c r="N420" s="6">
        <f>IF(B420&amp;""="","",IF(NOT(ISNUMBER(E420)),"بيانات ناقصة",IF(ISNUMBER(G420),"سُلّمت",IF(E420&gt;'الإعدادات'!$B$4,"قادم",IF(AND(ISNUMBER(F420),F420&lt;'الإعدادات'!$B$4),"متأخر التسليم","جارٍ")))))</f>
        <v/>
      </c>
      <c r="O420" s="16">
        <f>IF(N420="متأخر التسليم",'الإعدادات'!$B$4-F420,"")</f>
        <v/>
      </c>
      <c r="P420" s="16">
        <f>IF(ISNUMBER(O420),COUNTIFS($O$6:$O$1005,"&gt;"&amp;O420)+COUNTIFS($O$6:O420,O420),"")</f>
        <v/>
      </c>
      <c r="Q420" s="6">
        <f>IF(B420&amp;""="","",IFERROR(INDEX('السيارات'!$C$6:$C$205,MATCH(B420&amp;"",'السيارات'!$A$6:$A$205,0))&amp;"","كود غير موجود"))</f>
        <v/>
      </c>
    </row>
    <row r="421">
      <c r="A421" s="5" t="n"/>
      <c r="B421" s="5" t="n"/>
      <c r="C421" s="5" t="n"/>
      <c r="D421" s="18" t="n"/>
      <c r="E421" s="13" t="n"/>
      <c r="F421" s="13" t="n"/>
      <c r="G421" s="13" t="n"/>
      <c r="H421" s="19" t="n"/>
      <c r="I421" s="19" t="n"/>
      <c r="J421" s="19" t="n"/>
      <c r="K421" s="16">
        <f>IF(OR(B421&amp;""="",NOT(ISNUMBER(E421)),NOT(ISNUMBER(IF(ISNUMBER(G421),G421,F421)))),"",MAX(1,IF(ISNUMBER(G421),G421,F421)-E421))</f>
        <v/>
      </c>
      <c r="L421" s="17">
        <f>IF(K421="","",ROUND(K421*N(H421),2))</f>
        <v/>
      </c>
      <c r="M421" s="17">
        <f>IF(L421="","",ROUND(L421-N(J421),2))</f>
        <v/>
      </c>
      <c r="N421" s="6">
        <f>IF(B421&amp;""="","",IF(NOT(ISNUMBER(E421)),"بيانات ناقصة",IF(ISNUMBER(G421),"سُلّمت",IF(E421&gt;'الإعدادات'!$B$4,"قادم",IF(AND(ISNUMBER(F421),F421&lt;'الإعدادات'!$B$4),"متأخر التسليم","جارٍ")))))</f>
        <v/>
      </c>
      <c r="O421" s="16">
        <f>IF(N421="متأخر التسليم",'الإعدادات'!$B$4-F421,"")</f>
        <v/>
      </c>
      <c r="P421" s="16">
        <f>IF(ISNUMBER(O421),COUNTIFS($O$6:$O$1005,"&gt;"&amp;O421)+COUNTIFS($O$6:O421,O421),"")</f>
        <v/>
      </c>
      <c r="Q421" s="6">
        <f>IF(B421&amp;""="","",IFERROR(INDEX('السيارات'!$C$6:$C$205,MATCH(B421&amp;"",'السيارات'!$A$6:$A$205,0))&amp;"","كود غير موجود"))</f>
        <v/>
      </c>
    </row>
    <row r="422">
      <c r="A422" s="5" t="n"/>
      <c r="B422" s="5" t="n"/>
      <c r="C422" s="5" t="n"/>
      <c r="D422" s="18" t="n"/>
      <c r="E422" s="13" t="n"/>
      <c r="F422" s="13" t="n"/>
      <c r="G422" s="13" t="n"/>
      <c r="H422" s="19" t="n"/>
      <c r="I422" s="19" t="n"/>
      <c r="J422" s="19" t="n"/>
      <c r="K422" s="16">
        <f>IF(OR(B422&amp;""="",NOT(ISNUMBER(E422)),NOT(ISNUMBER(IF(ISNUMBER(G422),G422,F422)))),"",MAX(1,IF(ISNUMBER(G422),G422,F422)-E422))</f>
        <v/>
      </c>
      <c r="L422" s="17">
        <f>IF(K422="","",ROUND(K422*N(H422),2))</f>
        <v/>
      </c>
      <c r="M422" s="17">
        <f>IF(L422="","",ROUND(L422-N(J422),2))</f>
        <v/>
      </c>
      <c r="N422" s="6">
        <f>IF(B422&amp;""="","",IF(NOT(ISNUMBER(E422)),"بيانات ناقصة",IF(ISNUMBER(G422),"سُلّمت",IF(E422&gt;'الإعدادات'!$B$4,"قادم",IF(AND(ISNUMBER(F422),F422&lt;'الإعدادات'!$B$4),"متأخر التسليم","جارٍ")))))</f>
        <v/>
      </c>
      <c r="O422" s="16">
        <f>IF(N422="متأخر التسليم",'الإعدادات'!$B$4-F422,"")</f>
        <v/>
      </c>
      <c r="P422" s="16">
        <f>IF(ISNUMBER(O422),COUNTIFS($O$6:$O$1005,"&gt;"&amp;O422)+COUNTIFS($O$6:O422,O422),"")</f>
        <v/>
      </c>
      <c r="Q422" s="6">
        <f>IF(B422&amp;""="","",IFERROR(INDEX('السيارات'!$C$6:$C$205,MATCH(B422&amp;"",'السيارات'!$A$6:$A$205,0))&amp;"","كود غير موجود"))</f>
        <v/>
      </c>
    </row>
    <row r="423">
      <c r="A423" s="5" t="n"/>
      <c r="B423" s="5" t="n"/>
      <c r="C423" s="5" t="n"/>
      <c r="D423" s="18" t="n"/>
      <c r="E423" s="13" t="n"/>
      <c r="F423" s="13" t="n"/>
      <c r="G423" s="13" t="n"/>
      <c r="H423" s="19" t="n"/>
      <c r="I423" s="19" t="n"/>
      <c r="J423" s="19" t="n"/>
      <c r="K423" s="16">
        <f>IF(OR(B423&amp;""="",NOT(ISNUMBER(E423)),NOT(ISNUMBER(IF(ISNUMBER(G423),G423,F423)))),"",MAX(1,IF(ISNUMBER(G423),G423,F423)-E423))</f>
        <v/>
      </c>
      <c r="L423" s="17">
        <f>IF(K423="","",ROUND(K423*N(H423),2))</f>
        <v/>
      </c>
      <c r="M423" s="17">
        <f>IF(L423="","",ROUND(L423-N(J423),2))</f>
        <v/>
      </c>
      <c r="N423" s="6">
        <f>IF(B423&amp;""="","",IF(NOT(ISNUMBER(E423)),"بيانات ناقصة",IF(ISNUMBER(G423),"سُلّمت",IF(E423&gt;'الإعدادات'!$B$4,"قادم",IF(AND(ISNUMBER(F423),F423&lt;'الإعدادات'!$B$4),"متأخر التسليم","جارٍ")))))</f>
        <v/>
      </c>
      <c r="O423" s="16">
        <f>IF(N423="متأخر التسليم",'الإعدادات'!$B$4-F423,"")</f>
        <v/>
      </c>
      <c r="P423" s="16">
        <f>IF(ISNUMBER(O423),COUNTIFS($O$6:$O$1005,"&gt;"&amp;O423)+COUNTIFS($O$6:O423,O423),"")</f>
        <v/>
      </c>
      <c r="Q423" s="6">
        <f>IF(B423&amp;""="","",IFERROR(INDEX('السيارات'!$C$6:$C$205,MATCH(B423&amp;"",'السيارات'!$A$6:$A$205,0))&amp;"","كود غير موجود"))</f>
        <v/>
      </c>
    </row>
    <row r="424">
      <c r="A424" s="5" t="n"/>
      <c r="B424" s="5" t="n"/>
      <c r="C424" s="5" t="n"/>
      <c r="D424" s="18" t="n"/>
      <c r="E424" s="13" t="n"/>
      <c r="F424" s="13" t="n"/>
      <c r="G424" s="13" t="n"/>
      <c r="H424" s="19" t="n"/>
      <c r="I424" s="19" t="n"/>
      <c r="J424" s="19" t="n"/>
      <c r="K424" s="16">
        <f>IF(OR(B424&amp;""="",NOT(ISNUMBER(E424)),NOT(ISNUMBER(IF(ISNUMBER(G424),G424,F424)))),"",MAX(1,IF(ISNUMBER(G424),G424,F424)-E424))</f>
        <v/>
      </c>
      <c r="L424" s="17">
        <f>IF(K424="","",ROUND(K424*N(H424),2))</f>
        <v/>
      </c>
      <c r="M424" s="17">
        <f>IF(L424="","",ROUND(L424-N(J424),2))</f>
        <v/>
      </c>
      <c r="N424" s="6">
        <f>IF(B424&amp;""="","",IF(NOT(ISNUMBER(E424)),"بيانات ناقصة",IF(ISNUMBER(G424),"سُلّمت",IF(E424&gt;'الإعدادات'!$B$4,"قادم",IF(AND(ISNUMBER(F424),F424&lt;'الإعدادات'!$B$4),"متأخر التسليم","جارٍ")))))</f>
        <v/>
      </c>
      <c r="O424" s="16">
        <f>IF(N424="متأخر التسليم",'الإعدادات'!$B$4-F424,"")</f>
        <v/>
      </c>
      <c r="P424" s="16">
        <f>IF(ISNUMBER(O424),COUNTIFS($O$6:$O$1005,"&gt;"&amp;O424)+COUNTIFS($O$6:O424,O424),"")</f>
        <v/>
      </c>
      <c r="Q424" s="6">
        <f>IF(B424&amp;""="","",IFERROR(INDEX('السيارات'!$C$6:$C$205,MATCH(B424&amp;"",'السيارات'!$A$6:$A$205,0))&amp;"","كود غير موجود"))</f>
        <v/>
      </c>
    </row>
    <row r="425">
      <c r="A425" s="5" t="n"/>
      <c r="B425" s="5" t="n"/>
      <c r="C425" s="5" t="n"/>
      <c r="D425" s="18" t="n"/>
      <c r="E425" s="13" t="n"/>
      <c r="F425" s="13" t="n"/>
      <c r="G425" s="13" t="n"/>
      <c r="H425" s="19" t="n"/>
      <c r="I425" s="19" t="n"/>
      <c r="J425" s="19" t="n"/>
      <c r="K425" s="16">
        <f>IF(OR(B425&amp;""="",NOT(ISNUMBER(E425)),NOT(ISNUMBER(IF(ISNUMBER(G425),G425,F425)))),"",MAX(1,IF(ISNUMBER(G425),G425,F425)-E425))</f>
        <v/>
      </c>
      <c r="L425" s="17">
        <f>IF(K425="","",ROUND(K425*N(H425),2))</f>
        <v/>
      </c>
      <c r="M425" s="17">
        <f>IF(L425="","",ROUND(L425-N(J425),2))</f>
        <v/>
      </c>
      <c r="N425" s="6">
        <f>IF(B425&amp;""="","",IF(NOT(ISNUMBER(E425)),"بيانات ناقصة",IF(ISNUMBER(G425),"سُلّمت",IF(E425&gt;'الإعدادات'!$B$4,"قادم",IF(AND(ISNUMBER(F425),F425&lt;'الإعدادات'!$B$4),"متأخر التسليم","جارٍ")))))</f>
        <v/>
      </c>
      <c r="O425" s="16">
        <f>IF(N425="متأخر التسليم",'الإعدادات'!$B$4-F425,"")</f>
        <v/>
      </c>
      <c r="P425" s="16">
        <f>IF(ISNUMBER(O425),COUNTIFS($O$6:$O$1005,"&gt;"&amp;O425)+COUNTIFS($O$6:O425,O425),"")</f>
        <v/>
      </c>
      <c r="Q425" s="6">
        <f>IF(B425&amp;""="","",IFERROR(INDEX('السيارات'!$C$6:$C$205,MATCH(B425&amp;"",'السيارات'!$A$6:$A$205,0))&amp;"","كود غير موجود"))</f>
        <v/>
      </c>
    </row>
    <row r="426">
      <c r="A426" s="5" t="n"/>
      <c r="B426" s="5" t="n"/>
      <c r="C426" s="5" t="n"/>
      <c r="D426" s="18" t="n"/>
      <c r="E426" s="13" t="n"/>
      <c r="F426" s="13" t="n"/>
      <c r="G426" s="13" t="n"/>
      <c r="H426" s="19" t="n"/>
      <c r="I426" s="19" t="n"/>
      <c r="J426" s="19" t="n"/>
      <c r="K426" s="16">
        <f>IF(OR(B426&amp;""="",NOT(ISNUMBER(E426)),NOT(ISNUMBER(IF(ISNUMBER(G426),G426,F426)))),"",MAX(1,IF(ISNUMBER(G426),G426,F426)-E426))</f>
        <v/>
      </c>
      <c r="L426" s="17">
        <f>IF(K426="","",ROUND(K426*N(H426),2))</f>
        <v/>
      </c>
      <c r="M426" s="17">
        <f>IF(L426="","",ROUND(L426-N(J426),2))</f>
        <v/>
      </c>
      <c r="N426" s="6">
        <f>IF(B426&amp;""="","",IF(NOT(ISNUMBER(E426)),"بيانات ناقصة",IF(ISNUMBER(G426),"سُلّمت",IF(E426&gt;'الإعدادات'!$B$4,"قادم",IF(AND(ISNUMBER(F426),F426&lt;'الإعدادات'!$B$4),"متأخر التسليم","جارٍ")))))</f>
        <v/>
      </c>
      <c r="O426" s="16">
        <f>IF(N426="متأخر التسليم",'الإعدادات'!$B$4-F426,"")</f>
        <v/>
      </c>
      <c r="P426" s="16">
        <f>IF(ISNUMBER(O426),COUNTIFS($O$6:$O$1005,"&gt;"&amp;O426)+COUNTIFS($O$6:O426,O426),"")</f>
        <v/>
      </c>
      <c r="Q426" s="6">
        <f>IF(B426&amp;""="","",IFERROR(INDEX('السيارات'!$C$6:$C$205,MATCH(B426&amp;"",'السيارات'!$A$6:$A$205,0))&amp;"","كود غير موجود"))</f>
        <v/>
      </c>
    </row>
    <row r="427">
      <c r="A427" s="5" t="n"/>
      <c r="B427" s="5" t="n"/>
      <c r="C427" s="5" t="n"/>
      <c r="D427" s="18" t="n"/>
      <c r="E427" s="13" t="n"/>
      <c r="F427" s="13" t="n"/>
      <c r="G427" s="13" t="n"/>
      <c r="H427" s="19" t="n"/>
      <c r="I427" s="19" t="n"/>
      <c r="J427" s="19" t="n"/>
      <c r="K427" s="16">
        <f>IF(OR(B427&amp;""="",NOT(ISNUMBER(E427)),NOT(ISNUMBER(IF(ISNUMBER(G427),G427,F427)))),"",MAX(1,IF(ISNUMBER(G427),G427,F427)-E427))</f>
        <v/>
      </c>
      <c r="L427" s="17">
        <f>IF(K427="","",ROUND(K427*N(H427),2))</f>
        <v/>
      </c>
      <c r="M427" s="17">
        <f>IF(L427="","",ROUND(L427-N(J427),2))</f>
        <v/>
      </c>
      <c r="N427" s="6">
        <f>IF(B427&amp;""="","",IF(NOT(ISNUMBER(E427)),"بيانات ناقصة",IF(ISNUMBER(G427),"سُلّمت",IF(E427&gt;'الإعدادات'!$B$4,"قادم",IF(AND(ISNUMBER(F427),F427&lt;'الإعدادات'!$B$4),"متأخر التسليم","جارٍ")))))</f>
        <v/>
      </c>
      <c r="O427" s="16">
        <f>IF(N427="متأخر التسليم",'الإعدادات'!$B$4-F427,"")</f>
        <v/>
      </c>
      <c r="P427" s="16">
        <f>IF(ISNUMBER(O427),COUNTIFS($O$6:$O$1005,"&gt;"&amp;O427)+COUNTIFS($O$6:O427,O427),"")</f>
        <v/>
      </c>
      <c r="Q427" s="6">
        <f>IF(B427&amp;""="","",IFERROR(INDEX('السيارات'!$C$6:$C$205,MATCH(B427&amp;"",'السيارات'!$A$6:$A$205,0))&amp;"","كود غير موجود"))</f>
        <v/>
      </c>
    </row>
    <row r="428">
      <c r="A428" s="5" t="n"/>
      <c r="B428" s="5" t="n"/>
      <c r="C428" s="5" t="n"/>
      <c r="D428" s="18" t="n"/>
      <c r="E428" s="13" t="n"/>
      <c r="F428" s="13" t="n"/>
      <c r="G428" s="13" t="n"/>
      <c r="H428" s="19" t="n"/>
      <c r="I428" s="19" t="n"/>
      <c r="J428" s="19" t="n"/>
      <c r="K428" s="16">
        <f>IF(OR(B428&amp;""="",NOT(ISNUMBER(E428)),NOT(ISNUMBER(IF(ISNUMBER(G428),G428,F428)))),"",MAX(1,IF(ISNUMBER(G428),G428,F428)-E428))</f>
        <v/>
      </c>
      <c r="L428" s="17">
        <f>IF(K428="","",ROUND(K428*N(H428),2))</f>
        <v/>
      </c>
      <c r="M428" s="17">
        <f>IF(L428="","",ROUND(L428-N(J428),2))</f>
        <v/>
      </c>
      <c r="N428" s="6">
        <f>IF(B428&amp;""="","",IF(NOT(ISNUMBER(E428)),"بيانات ناقصة",IF(ISNUMBER(G428),"سُلّمت",IF(E428&gt;'الإعدادات'!$B$4,"قادم",IF(AND(ISNUMBER(F428),F428&lt;'الإعدادات'!$B$4),"متأخر التسليم","جارٍ")))))</f>
        <v/>
      </c>
      <c r="O428" s="16">
        <f>IF(N428="متأخر التسليم",'الإعدادات'!$B$4-F428,"")</f>
        <v/>
      </c>
      <c r="P428" s="16">
        <f>IF(ISNUMBER(O428),COUNTIFS($O$6:$O$1005,"&gt;"&amp;O428)+COUNTIFS($O$6:O428,O428),"")</f>
        <v/>
      </c>
      <c r="Q428" s="6">
        <f>IF(B428&amp;""="","",IFERROR(INDEX('السيارات'!$C$6:$C$205,MATCH(B428&amp;"",'السيارات'!$A$6:$A$205,0))&amp;"","كود غير موجود"))</f>
        <v/>
      </c>
    </row>
    <row r="429">
      <c r="A429" s="5" t="n"/>
      <c r="B429" s="5" t="n"/>
      <c r="C429" s="5" t="n"/>
      <c r="D429" s="18" t="n"/>
      <c r="E429" s="13" t="n"/>
      <c r="F429" s="13" t="n"/>
      <c r="G429" s="13" t="n"/>
      <c r="H429" s="19" t="n"/>
      <c r="I429" s="19" t="n"/>
      <c r="J429" s="19" t="n"/>
      <c r="K429" s="16">
        <f>IF(OR(B429&amp;""="",NOT(ISNUMBER(E429)),NOT(ISNUMBER(IF(ISNUMBER(G429),G429,F429)))),"",MAX(1,IF(ISNUMBER(G429),G429,F429)-E429))</f>
        <v/>
      </c>
      <c r="L429" s="17">
        <f>IF(K429="","",ROUND(K429*N(H429),2))</f>
        <v/>
      </c>
      <c r="M429" s="17">
        <f>IF(L429="","",ROUND(L429-N(J429),2))</f>
        <v/>
      </c>
      <c r="N429" s="6">
        <f>IF(B429&amp;""="","",IF(NOT(ISNUMBER(E429)),"بيانات ناقصة",IF(ISNUMBER(G429),"سُلّمت",IF(E429&gt;'الإعدادات'!$B$4,"قادم",IF(AND(ISNUMBER(F429),F429&lt;'الإعدادات'!$B$4),"متأخر التسليم","جارٍ")))))</f>
        <v/>
      </c>
      <c r="O429" s="16">
        <f>IF(N429="متأخر التسليم",'الإعدادات'!$B$4-F429,"")</f>
        <v/>
      </c>
      <c r="P429" s="16">
        <f>IF(ISNUMBER(O429),COUNTIFS($O$6:$O$1005,"&gt;"&amp;O429)+COUNTIFS($O$6:O429,O429),"")</f>
        <v/>
      </c>
      <c r="Q429" s="6">
        <f>IF(B429&amp;""="","",IFERROR(INDEX('السيارات'!$C$6:$C$205,MATCH(B429&amp;"",'السيارات'!$A$6:$A$205,0))&amp;"","كود غير موجود"))</f>
        <v/>
      </c>
    </row>
    <row r="430">
      <c r="A430" s="5" t="n"/>
      <c r="B430" s="5" t="n"/>
      <c r="C430" s="5" t="n"/>
      <c r="D430" s="18" t="n"/>
      <c r="E430" s="13" t="n"/>
      <c r="F430" s="13" t="n"/>
      <c r="G430" s="13" t="n"/>
      <c r="H430" s="19" t="n"/>
      <c r="I430" s="19" t="n"/>
      <c r="J430" s="19" t="n"/>
      <c r="K430" s="16">
        <f>IF(OR(B430&amp;""="",NOT(ISNUMBER(E430)),NOT(ISNUMBER(IF(ISNUMBER(G430),G430,F430)))),"",MAX(1,IF(ISNUMBER(G430),G430,F430)-E430))</f>
        <v/>
      </c>
      <c r="L430" s="17">
        <f>IF(K430="","",ROUND(K430*N(H430),2))</f>
        <v/>
      </c>
      <c r="M430" s="17">
        <f>IF(L430="","",ROUND(L430-N(J430),2))</f>
        <v/>
      </c>
      <c r="N430" s="6">
        <f>IF(B430&amp;""="","",IF(NOT(ISNUMBER(E430)),"بيانات ناقصة",IF(ISNUMBER(G430),"سُلّمت",IF(E430&gt;'الإعدادات'!$B$4,"قادم",IF(AND(ISNUMBER(F430),F430&lt;'الإعدادات'!$B$4),"متأخر التسليم","جارٍ")))))</f>
        <v/>
      </c>
      <c r="O430" s="16">
        <f>IF(N430="متأخر التسليم",'الإعدادات'!$B$4-F430,"")</f>
        <v/>
      </c>
      <c r="P430" s="16">
        <f>IF(ISNUMBER(O430),COUNTIFS($O$6:$O$1005,"&gt;"&amp;O430)+COUNTIFS($O$6:O430,O430),"")</f>
        <v/>
      </c>
      <c r="Q430" s="6">
        <f>IF(B430&amp;""="","",IFERROR(INDEX('السيارات'!$C$6:$C$205,MATCH(B430&amp;"",'السيارات'!$A$6:$A$205,0))&amp;"","كود غير موجود"))</f>
        <v/>
      </c>
    </row>
    <row r="431">
      <c r="A431" s="5" t="n"/>
      <c r="B431" s="5" t="n"/>
      <c r="C431" s="5" t="n"/>
      <c r="D431" s="18" t="n"/>
      <c r="E431" s="13" t="n"/>
      <c r="F431" s="13" t="n"/>
      <c r="G431" s="13" t="n"/>
      <c r="H431" s="19" t="n"/>
      <c r="I431" s="19" t="n"/>
      <c r="J431" s="19" t="n"/>
      <c r="K431" s="16">
        <f>IF(OR(B431&amp;""="",NOT(ISNUMBER(E431)),NOT(ISNUMBER(IF(ISNUMBER(G431),G431,F431)))),"",MAX(1,IF(ISNUMBER(G431),G431,F431)-E431))</f>
        <v/>
      </c>
      <c r="L431" s="17">
        <f>IF(K431="","",ROUND(K431*N(H431),2))</f>
        <v/>
      </c>
      <c r="M431" s="17">
        <f>IF(L431="","",ROUND(L431-N(J431),2))</f>
        <v/>
      </c>
      <c r="N431" s="6">
        <f>IF(B431&amp;""="","",IF(NOT(ISNUMBER(E431)),"بيانات ناقصة",IF(ISNUMBER(G431),"سُلّمت",IF(E431&gt;'الإعدادات'!$B$4,"قادم",IF(AND(ISNUMBER(F431),F431&lt;'الإعدادات'!$B$4),"متأخر التسليم","جارٍ")))))</f>
        <v/>
      </c>
      <c r="O431" s="16">
        <f>IF(N431="متأخر التسليم",'الإعدادات'!$B$4-F431,"")</f>
        <v/>
      </c>
      <c r="P431" s="16">
        <f>IF(ISNUMBER(O431),COUNTIFS($O$6:$O$1005,"&gt;"&amp;O431)+COUNTIFS($O$6:O431,O431),"")</f>
        <v/>
      </c>
      <c r="Q431" s="6">
        <f>IF(B431&amp;""="","",IFERROR(INDEX('السيارات'!$C$6:$C$205,MATCH(B431&amp;"",'السيارات'!$A$6:$A$205,0))&amp;"","كود غير موجود"))</f>
        <v/>
      </c>
    </row>
    <row r="432">
      <c r="A432" s="5" t="n"/>
      <c r="B432" s="5" t="n"/>
      <c r="C432" s="5" t="n"/>
      <c r="D432" s="18" t="n"/>
      <c r="E432" s="13" t="n"/>
      <c r="F432" s="13" t="n"/>
      <c r="G432" s="13" t="n"/>
      <c r="H432" s="19" t="n"/>
      <c r="I432" s="19" t="n"/>
      <c r="J432" s="19" t="n"/>
      <c r="K432" s="16">
        <f>IF(OR(B432&amp;""="",NOT(ISNUMBER(E432)),NOT(ISNUMBER(IF(ISNUMBER(G432),G432,F432)))),"",MAX(1,IF(ISNUMBER(G432),G432,F432)-E432))</f>
        <v/>
      </c>
      <c r="L432" s="17">
        <f>IF(K432="","",ROUND(K432*N(H432),2))</f>
        <v/>
      </c>
      <c r="M432" s="17">
        <f>IF(L432="","",ROUND(L432-N(J432),2))</f>
        <v/>
      </c>
      <c r="N432" s="6">
        <f>IF(B432&amp;""="","",IF(NOT(ISNUMBER(E432)),"بيانات ناقصة",IF(ISNUMBER(G432),"سُلّمت",IF(E432&gt;'الإعدادات'!$B$4,"قادم",IF(AND(ISNUMBER(F432),F432&lt;'الإعدادات'!$B$4),"متأخر التسليم","جارٍ")))))</f>
        <v/>
      </c>
      <c r="O432" s="16">
        <f>IF(N432="متأخر التسليم",'الإعدادات'!$B$4-F432,"")</f>
        <v/>
      </c>
      <c r="P432" s="16">
        <f>IF(ISNUMBER(O432),COUNTIFS($O$6:$O$1005,"&gt;"&amp;O432)+COUNTIFS($O$6:O432,O432),"")</f>
        <v/>
      </c>
      <c r="Q432" s="6">
        <f>IF(B432&amp;""="","",IFERROR(INDEX('السيارات'!$C$6:$C$205,MATCH(B432&amp;"",'السيارات'!$A$6:$A$205,0))&amp;"","كود غير موجود"))</f>
        <v/>
      </c>
    </row>
    <row r="433">
      <c r="A433" s="5" t="n"/>
      <c r="B433" s="5" t="n"/>
      <c r="C433" s="5" t="n"/>
      <c r="D433" s="18" t="n"/>
      <c r="E433" s="13" t="n"/>
      <c r="F433" s="13" t="n"/>
      <c r="G433" s="13" t="n"/>
      <c r="H433" s="19" t="n"/>
      <c r="I433" s="19" t="n"/>
      <c r="J433" s="19" t="n"/>
      <c r="K433" s="16">
        <f>IF(OR(B433&amp;""="",NOT(ISNUMBER(E433)),NOT(ISNUMBER(IF(ISNUMBER(G433),G433,F433)))),"",MAX(1,IF(ISNUMBER(G433),G433,F433)-E433))</f>
        <v/>
      </c>
      <c r="L433" s="17">
        <f>IF(K433="","",ROUND(K433*N(H433),2))</f>
        <v/>
      </c>
      <c r="M433" s="17">
        <f>IF(L433="","",ROUND(L433-N(J433),2))</f>
        <v/>
      </c>
      <c r="N433" s="6">
        <f>IF(B433&amp;""="","",IF(NOT(ISNUMBER(E433)),"بيانات ناقصة",IF(ISNUMBER(G433),"سُلّمت",IF(E433&gt;'الإعدادات'!$B$4,"قادم",IF(AND(ISNUMBER(F433),F433&lt;'الإعدادات'!$B$4),"متأخر التسليم","جارٍ")))))</f>
        <v/>
      </c>
      <c r="O433" s="16">
        <f>IF(N433="متأخر التسليم",'الإعدادات'!$B$4-F433,"")</f>
        <v/>
      </c>
      <c r="P433" s="16">
        <f>IF(ISNUMBER(O433),COUNTIFS($O$6:$O$1005,"&gt;"&amp;O433)+COUNTIFS($O$6:O433,O433),"")</f>
        <v/>
      </c>
      <c r="Q433" s="6">
        <f>IF(B433&amp;""="","",IFERROR(INDEX('السيارات'!$C$6:$C$205,MATCH(B433&amp;"",'السيارات'!$A$6:$A$205,0))&amp;"","كود غير موجود"))</f>
        <v/>
      </c>
    </row>
    <row r="434">
      <c r="A434" s="5" t="n"/>
      <c r="B434" s="5" t="n"/>
      <c r="C434" s="5" t="n"/>
      <c r="D434" s="18" t="n"/>
      <c r="E434" s="13" t="n"/>
      <c r="F434" s="13" t="n"/>
      <c r="G434" s="13" t="n"/>
      <c r="H434" s="19" t="n"/>
      <c r="I434" s="19" t="n"/>
      <c r="J434" s="19" t="n"/>
      <c r="K434" s="16">
        <f>IF(OR(B434&amp;""="",NOT(ISNUMBER(E434)),NOT(ISNUMBER(IF(ISNUMBER(G434),G434,F434)))),"",MAX(1,IF(ISNUMBER(G434),G434,F434)-E434))</f>
        <v/>
      </c>
      <c r="L434" s="17">
        <f>IF(K434="","",ROUND(K434*N(H434),2))</f>
        <v/>
      </c>
      <c r="M434" s="17">
        <f>IF(L434="","",ROUND(L434-N(J434),2))</f>
        <v/>
      </c>
      <c r="N434" s="6">
        <f>IF(B434&amp;""="","",IF(NOT(ISNUMBER(E434)),"بيانات ناقصة",IF(ISNUMBER(G434),"سُلّمت",IF(E434&gt;'الإعدادات'!$B$4,"قادم",IF(AND(ISNUMBER(F434),F434&lt;'الإعدادات'!$B$4),"متأخر التسليم","جارٍ")))))</f>
        <v/>
      </c>
      <c r="O434" s="16">
        <f>IF(N434="متأخر التسليم",'الإعدادات'!$B$4-F434,"")</f>
        <v/>
      </c>
      <c r="P434" s="16">
        <f>IF(ISNUMBER(O434),COUNTIFS($O$6:$O$1005,"&gt;"&amp;O434)+COUNTIFS($O$6:O434,O434),"")</f>
        <v/>
      </c>
      <c r="Q434" s="6">
        <f>IF(B434&amp;""="","",IFERROR(INDEX('السيارات'!$C$6:$C$205,MATCH(B434&amp;"",'السيارات'!$A$6:$A$205,0))&amp;"","كود غير موجود"))</f>
        <v/>
      </c>
    </row>
    <row r="435">
      <c r="A435" s="5" t="n"/>
      <c r="B435" s="5" t="n"/>
      <c r="C435" s="5" t="n"/>
      <c r="D435" s="18" t="n"/>
      <c r="E435" s="13" t="n"/>
      <c r="F435" s="13" t="n"/>
      <c r="G435" s="13" t="n"/>
      <c r="H435" s="19" t="n"/>
      <c r="I435" s="19" t="n"/>
      <c r="J435" s="19" t="n"/>
      <c r="K435" s="16">
        <f>IF(OR(B435&amp;""="",NOT(ISNUMBER(E435)),NOT(ISNUMBER(IF(ISNUMBER(G435),G435,F435)))),"",MAX(1,IF(ISNUMBER(G435),G435,F435)-E435))</f>
        <v/>
      </c>
      <c r="L435" s="17">
        <f>IF(K435="","",ROUND(K435*N(H435),2))</f>
        <v/>
      </c>
      <c r="M435" s="17">
        <f>IF(L435="","",ROUND(L435-N(J435),2))</f>
        <v/>
      </c>
      <c r="N435" s="6">
        <f>IF(B435&amp;""="","",IF(NOT(ISNUMBER(E435)),"بيانات ناقصة",IF(ISNUMBER(G435),"سُلّمت",IF(E435&gt;'الإعدادات'!$B$4,"قادم",IF(AND(ISNUMBER(F435),F435&lt;'الإعدادات'!$B$4),"متأخر التسليم","جارٍ")))))</f>
        <v/>
      </c>
      <c r="O435" s="16">
        <f>IF(N435="متأخر التسليم",'الإعدادات'!$B$4-F435,"")</f>
        <v/>
      </c>
      <c r="P435" s="16">
        <f>IF(ISNUMBER(O435),COUNTIFS($O$6:$O$1005,"&gt;"&amp;O435)+COUNTIFS($O$6:O435,O435),"")</f>
        <v/>
      </c>
      <c r="Q435" s="6">
        <f>IF(B435&amp;""="","",IFERROR(INDEX('السيارات'!$C$6:$C$205,MATCH(B435&amp;"",'السيارات'!$A$6:$A$205,0))&amp;"","كود غير موجود"))</f>
        <v/>
      </c>
    </row>
    <row r="436">
      <c r="A436" s="5" t="n"/>
      <c r="B436" s="5" t="n"/>
      <c r="C436" s="5" t="n"/>
      <c r="D436" s="18" t="n"/>
      <c r="E436" s="13" t="n"/>
      <c r="F436" s="13" t="n"/>
      <c r="G436" s="13" t="n"/>
      <c r="H436" s="19" t="n"/>
      <c r="I436" s="19" t="n"/>
      <c r="J436" s="19" t="n"/>
      <c r="K436" s="16">
        <f>IF(OR(B436&amp;""="",NOT(ISNUMBER(E436)),NOT(ISNUMBER(IF(ISNUMBER(G436),G436,F436)))),"",MAX(1,IF(ISNUMBER(G436),G436,F436)-E436))</f>
        <v/>
      </c>
      <c r="L436" s="17">
        <f>IF(K436="","",ROUND(K436*N(H436),2))</f>
        <v/>
      </c>
      <c r="M436" s="17">
        <f>IF(L436="","",ROUND(L436-N(J436),2))</f>
        <v/>
      </c>
      <c r="N436" s="6">
        <f>IF(B436&amp;""="","",IF(NOT(ISNUMBER(E436)),"بيانات ناقصة",IF(ISNUMBER(G436),"سُلّمت",IF(E436&gt;'الإعدادات'!$B$4,"قادم",IF(AND(ISNUMBER(F436),F436&lt;'الإعدادات'!$B$4),"متأخر التسليم","جارٍ")))))</f>
        <v/>
      </c>
      <c r="O436" s="16">
        <f>IF(N436="متأخر التسليم",'الإعدادات'!$B$4-F436,"")</f>
        <v/>
      </c>
      <c r="P436" s="16">
        <f>IF(ISNUMBER(O436),COUNTIFS($O$6:$O$1005,"&gt;"&amp;O436)+COUNTIFS($O$6:O436,O436),"")</f>
        <v/>
      </c>
      <c r="Q436" s="6">
        <f>IF(B436&amp;""="","",IFERROR(INDEX('السيارات'!$C$6:$C$205,MATCH(B436&amp;"",'السيارات'!$A$6:$A$205,0))&amp;"","كود غير موجود"))</f>
        <v/>
      </c>
    </row>
    <row r="437">
      <c r="A437" s="5" t="n"/>
      <c r="B437" s="5" t="n"/>
      <c r="C437" s="5" t="n"/>
      <c r="D437" s="18" t="n"/>
      <c r="E437" s="13" t="n"/>
      <c r="F437" s="13" t="n"/>
      <c r="G437" s="13" t="n"/>
      <c r="H437" s="19" t="n"/>
      <c r="I437" s="19" t="n"/>
      <c r="J437" s="19" t="n"/>
      <c r="K437" s="16">
        <f>IF(OR(B437&amp;""="",NOT(ISNUMBER(E437)),NOT(ISNUMBER(IF(ISNUMBER(G437),G437,F437)))),"",MAX(1,IF(ISNUMBER(G437),G437,F437)-E437))</f>
        <v/>
      </c>
      <c r="L437" s="17">
        <f>IF(K437="","",ROUND(K437*N(H437),2))</f>
        <v/>
      </c>
      <c r="M437" s="17">
        <f>IF(L437="","",ROUND(L437-N(J437),2))</f>
        <v/>
      </c>
      <c r="N437" s="6">
        <f>IF(B437&amp;""="","",IF(NOT(ISNUMBER(E437)),"بيانات ناقصة",IF(ISNUMBER(G437),"سُلّمت",IF(E437&gt;'الإعدادات'!$B$4,"قادم",IF(AND(ISNUMBER(F437),F437&lt;'الإعدادات'!$B$4),"متأخر التسليم","جارٍ")))))</f>
        <v/>
      </c>
      <c r="O437" s="16">
        <f>IF(N437="متأخر التسليم",'الإعدادات'!$B$4-F437,"")</f>
        <v/>
      </c>
      <c r="P437" s="16">
        <f>IF(ISNUMBER(O437),COUNTIFS($O$6:$O$1005,"&gt;"&amp;O437)+COUNTIFS($O$6:O437,O437),"")</f>
        <v/>
      </c>
      <c r="Q437" s="6">
        <f>IF(B437&amp;""="","",IFERROR(INDEX('السيارات'!$C$6:$C$205,MATCH(B437&amp;"",'السيارات'!$A$6:$A$205,0))&amp;"","كود غير موجود"))</f>
        <v/>
      </c>
    </row>
    <row r="438">
      <c r="A438" s="5" t="n"/>
      <c r="B438" s="5" t="n"/>
      <c r="C438" s="5" t="n"/>
      <c r="D438" s="18" t="n"/>
      <c r="E438" s="13" t="n"/>
      <c r="F438" s="13" t="n"/>
      <c r="G438" s="13" t="n"/>
      <c r="H438" s="19" t="n"/>
      <c r="I438" s="19" t="n"/>
      <c r="J438" s="19" t="n"/>
      <c r="K438" s="16">
        <f>IF(OR(B438&amp;""="",NOT(ISNUMBER(E438)),NOT(ISNUMBER(IF(ISNUMBER(G438),G438,F438)))),"",MAX(1,IF(ISNUMBER(G438),G438,F438)-E438))</f>
        <v/>
      </c>
      <c r="L438" s="17">
        <f>IF(K438="","",ROUND(K438*N(H438),2))</f>
        <v/>
      </c>
      <c r="M438" s="17">
        <f>IF(L438="","",ROUND(L438-N(J438),2))</f>
        <v/>
      </c>
      <c r="N438" s="6">
        <f>IF(B438&amp;""="","",IF(NOT(ISNUMBER(E438)),"بيانات ناقصة",IF(ISNUMBER(G438),"سُلّمت",IF(E438&gt;'الإعدادات'!$B$4,"قادم",IF(AND(ISNUMBER(F438),F438&lt;'الإعدادات'!$B$4),"متأخر التسليم","جارٍ")))))</f>
        <v/>
      </c>
      <c r="O438" s="16">
        <f>IF(N438="متأخر التسليم",'الإعدادات'!$B$4-F438,"")</f>
        <v/>
      </c>
      <c r="P438" s="16">
        <f>IF(ISNUMBER(O438),COUNTIFS($O$6:$O$1005,"&gt;"&amp;O438)+COUNTIFS($O$6:O438,O438),"")</f>
        <v/>
      </c>
      <c r="Q438" s="6">
        <f>IF(B438&amp;""="","",IFERROR(INDEX('السيارات'!$C$6:$C$205,MATCH(B438&amp;"",'السيارات'!$A$6:$A$205,0))&amp;"","كود غير موجود"))</f>
        <v/>
      </c>
    </row>
    <row r="439">
      <c r="A439" s="5" t="n"/>
      <c r="B439" s="5" t="n"/>
      <c r="C439" s="5" t="n"/>
      <c r="D439" s="18" t="n"/>
      <c r="E439" s="13" t="n"/>
      <c r="F439" s="13" t="n"/>
      <c r="G439" s="13" t="n"/>
      <c r="H439" s="19" t="n"/>
      <c r="I439" s="19" t="n"/>
      <c r="J439" s="19" t="n"/>
      <c r="K439" s="16">
        <f>IF(OR(B439&amp;""="",NOT(ISNUMBER(E439)),NOT(ISNUMBER(IF(ISNUMBER(G439),G439,F439)))),"",MAX(1,IF(ISNUMBER(G439),G439,F439)-E439))</f>
        <v/>
      </c>
      <c r="L439" s="17">
        <f>IF(K439="","",ROUND(K439*N(H439),2))</f>
        <v/>
      </c>
      <c r="M439" s="17">
        <f>IF(L439="","",ROUND(L439-N(J439),2))</f>
        <v/>
      </c>
      <c r="N439" s="6">
        <f>IF(B439&amp;""="","",IF(NOT(ISNUMBER(E439)),"بيانات ناقصة",IF(ISNUMBER(G439),"سُلّمت",IF(E439&gt;'الإعدادات'!$B$4,"قادم",IF(AND(ISNUMBER(F439),F439&lt;'الإعدادات'!$B$4),"متأخر التسليم","جارٍ")))))</f>
        <v/>
      </c>
      <c r="O439" s="16">
        <f>IF(N439="متأخر التسليم",'الإعدادات'!$B$4-F439,"")</f>
        <v/>
      </c>
      <c r="P439" s="16">
        <f>IF(ISNUMBER(O439),COUNTIFS($O$6:$O$1005,"&gt;"&amp;O439)+COUNTIFS($O$6:O439,O439),"")</f>
        <v/>
      </c>
      <c r="Q439" s="6">
        <f>IF(B439&amp;""="","",IFERROR(INDEX('السيارات'!$C$6:$C$205,MATCH(B439&amp;"",'السيارات'!$A$6:$A$205,0))&amp;"","كود غير موجود"))</f>
        <v/>
      </c>
    </row>
    <row r="440">
      <c r="A440" s="5" t="n"/>
      <c r="B440" s="5" t="n"/>
      <c r="C440" s="5" t="n"/>
      <c r="D440" s="18" t="n"/>
      <c r="E440" s="13" t="n"/>
      <c r="F440" s="13" t="n"/>
      <c r="G440" s="13" t="n"/>
      <c r="H440" s="19" t="n"/>
      <c r="I440" s="19" t="n"/>
      <c r="J440" s="19" t="n"/>
      <c r="K440" s="16">
        <f>IF(OR(B440&amp;""="",NOT(ISNUMBER(E440)),NOT(ISNUMBER(IF(ISNUMBER(G440),G440,F440)))),"",MAX(1,IF(ISNUMBER(G440),G440,F440)-E440))</f>
        <v/>
      </c>
      <c r="L440" s="17">
        <f>IF(K440="","",ROUND(K440*N(H440),2))</f>
        <v/>
      </c>
      <c r="M440" s="17">
        <f>IF(L440="","",ROUND(L440-N(J440),2))</f>
        <v/>
      </c>
      <c r="N440" s="6">
        <f>IF(B440&amp;""="","",IF(NOT(ISNUMBER(E440)),"بيانات ناقصة",IF(ISNUMBER(G440),"سُلّمت",IF(E440&gt;'الإعدادات'!$B$4,"قادم",IF(AND(ISNUMBER(F440),F440&lt;'الإعدادات'!$B$4),"متأخر التسليم","جارٍ")))))</f>
        <v/>
      </c>
      <c r="O440" s="16">
        <f>IF(N440="متأخر التسليم",'الإعدادات'!$B$4-F440,"")</f>
        <v/>
      </c>
      <c r="P440" s="16">
        <f>IF(ISNUMBER(O440),COUNTIFS($O$6:$O$1005,"&gt;"&amp;O440)+COUNTIFS($O$6:O440,O440),"")</f>
        <v/>
      </c>
      <c r="Q440" s="6">
        <f>IF(B440&amp;""="","",IFERROR(INDEX('السيارات'!$C$6:$C$205,MATCH(B440&amp;"",'السيارات'!$A$6:$A$205,0))&amp;"","كود غير موجود"))</f>
        <v/>
      </c>
    </row>
    <row r="441">
      <c r="A441" s="5" t="n"/>
      <c r="B441" s="5" t="n"/>
      <c r="C441" s="5" t="n"/>
      <c r="D441" s="18" t="n"/>
      <c r="E441" s="13" t="n"/>
      <c r="F441" s="13" t="n"/>
      <c r="G441" s="13" t="n"/>
      <c r="H441" s="19" t="n"/>
      <c r="I441" s="19" t="n"/>
      <c r="J441" s="19" t="n"/>
      <c r="K441" s="16">
        <f>IF(OR(B441&amp;""="",NOT(ISNUMBER(E441)),NOT(ISNUMBER(IF(ISNUMBER(G441),G441,F441)))),"",MAX(1,IF(ISNUMBER(G441),G441,F441)-E441))</f>
        <v/>
      </c>
      <c r="L441" s="17">
        <f>IF(K441="","",ROUND(K441*N(H441),2))</f>
        <v/>
      </c>
      <c r="M441" s="17">
        <f>IF(L441="","",ROUND(L441-N(J441),2))</f>
        <v/>
      </c>
      <c r="N441" s="6">
        <f>IF(B441&amp;""="","",IF(NOT(ISNUMBER(E441)),"بيانات ناقصة",IF(ISNUMBER(G441),"سُلّمت",IF(E441&gt;'الإعدادات'!$B$4,"قادم",IF(AND(ISNUMBER(F441),F441&lt;'الإعدادات'!$B$4),"متأخر التسليم","جارٍ")))))</f>
        <v/>
      </c>
      <c r="O441" s="16">
        <f>IF(N441="متأخر التسليم",'الإعدادات'!$B$4-F441,"")</f>
        <v/>
      </c>
      <c r="P441" s="16">
        <f>IF(ISNUMBER(O441),COUNTIFS($O$6:$O$1005,"&gt;"&amp;O441)+COUNTIFS($O$6:O441,O441),"")</f>
        <v/>
      </c>
      <c r="Q441" s="6">
        <f>IF(B441&amp;""="","",IFERROR(INDEX('السيارات'!$C$6:$C$205,MATCH(B441&amp;"",'السيارات'!$A$6:$A$205,0))&amp;"","كود غير موجود"))</f>
        <v/>
      </c>
    </row>
    <row r="442">
      <c r="A442" s="5" t="n"/>
      <c r="B442" s="5" t="n"/>
      <c r="C442" s="5" t="n"/>
      <c r="D442" s="18" t="n"/>
      <c r="E442" s="13" t="n"/>
      <c r="F442" s="13" t="n"/>
      <c r="G442" s="13" t="n"/>
      <c r="H442" s="19" t="n"/>
      <c r="I442" s="19" t="n"/>
      <c r="J442" s="19" t="n"/>
      <c r="K442" s="16">
        <f>IF(OR(B442&amp;""="",NOT(ISNUMBER(E442)),NOT(ISNUMBER(IF(ISNUMBER(G442),G442,F442)))),"",MAX(1,IF(ISNUMBER(G442),G442,F442)-E442))</f>
        <v/>
      </c>
      <c r="L442" s="17">
        <f>IF(K442="","",ROUND(K442*N(H442),2))</f>
        <v/>
      </c>
      <c r="M442" s="17">
        <f>IF(L442="","",ROUND(L442-N(J442),2))</f>
        <v/>
      </c>
      <c r="N442" s="6">
        <f>IF(B442&amp;""="","",IF(NOT(ISNUMBER(E442)),"بيانات ناقصة",IF(ISNUMBER(G442),"سُلّمت",IF(E442&gt;'الإعدادات'!$B$4,"قادم",IF(AND(ISNUMBER(F442),F442&lt;'الإعدادات'!$B$4),"متأخر التسليم","جارٍ")))))</f>
        <v/>
      </c>
      <c r="O442" s="16">
        <f>IF(N442="متأخر التسليم",'الإعدادات'!$B$4-F442,"")</f>
        <v/>
      </c>
      <c r="P442" s="16">
        <f>IF(ISNUMBER(O442),COUNTIFS($O$6:$O$1005,"&gt;"&amp;O442)+COUNTIFS($O$6:O442,O442),"")</f>
        <v/>
      </c>
      <c r="Q442" s="6">
        <f>IF(B442&amp;""="","",IFERROR(INDEX('السيارات'!$C$6:$C$205,MATCH(B442&amp;"",'السيارات'!$A$6:$A$205,0))&amp;"","كود غير موجود"))</f>
        <v/>
      </c>
    </row>
    <row r="443">
      <c r="A443" s="5" t="n"/>
      <c r="B443" s="5" t="n"/>
      <c r="C443" s="5" t="n"/>
      <c r="D443" s="18" t="n"/>
      <c r="E443" s="13" t="n"/>
      <c r="F443" s="13" t="n"/>
      <c r="G443" s="13" t="n"/>
      <c r="H443" s="19" t="n"/>
      <c r="I443" s="19" t="n"/>
      <c r="J443" s="19" t="n"/>
      <c r="K443" s="16">
        <f>IF(OR(B443&amp;""="",NOT(ISNUMBER(E443)),NOT(ISNUMBER(IF(ISNUMBER(G443),G443,F443)))),"",MAX(1,IF(ISNUMBER(G443),G443,F443)-E443))</f>
        <v/>
      </c>
      <c r="L443" s="17">
        <f>IF(K443="","",ROUND(K443*N(H443),2))</f>
        <v/>
      </c>
      <c r="M443" s="17">
        <f>IF(L443="","",ROUND(L443-N(J443),2))</f>
        <v/>
      </c>
      <c r="N443" s="6">
        <f>IF(B443&amp;""="","",IF(NOT(ISNUMBER(E443)),"بيانات ناقصة",IF(ISNUMBER(G443),"سُلّمت",IF(E443&gt;'الإعدادات'!$B$4,"قادم",IF(AND(ISNUMBER(F443),F443&lt;'الإعدادات'!$B$4),"متأخر التسليم","جارٍ")))))</f>
        <v/>
      </c>
      <c r="O443" s="16">
        <f>IF(N443="متأخر التسليم",'الإعدادات'!$B$4-F443,"")</f>
        <v/>
      </c>
      <c r="P443" s="16">
        <f>IF(ISNUMBER(O443),COUNTIFS($O$6:$O$1005,"&gt;"&amp;O443)+COUNTIFS($O$6:O443,O443),"")</f>
        <v/>
      </c>
      <c r="Q443" s="6">
        <f>IF(B443&amp;""="","",IFERROR(INDEX('السيارات'!$C$6:$C$205,MATCH(B443&amp;"",'السيارات'!$A$6:$A$205,0))&amp;"","كود غير موجود"))</f>
        <v/>
      </c>
    </row>
    <row r="444">
      <c r="A444" s="5" t="n"/>
      <c r="B444" s="5" t="n"/>
      <c r="C444" s="5" t="n"/>
      <c r="D444" s="18" t="n"/>
      <c r="E444" s="13" t="n"/>
      <c r="F444" s="13" t="n"/>
      <c r="G444" s="13" t="n"/>
      <c r="H444" s="19" t="n"/>
      <c r="I444" s="19" t="n"/>
      <c r="J444" s="19" t="n"/>
      <c r="K444" s="16">
        <f>IF(OR(B444&amp;""="",NOT(ISNUMBER(E444)),NOT(ISNUMBER(IF(ISNUMBER(G444),G444,F444)))),"",MAX(1,IF(ISNUMBER(G444),G444,F444)-E444))</f>
        <v/>
      </c>
      <c r="L444" s="17">
        <f>IF(K444="","",ROUND(K444*N(H444),2))</f>
        <v/>
      </c>
      <c r="M444" s="17">
        <f>IF(L444="","",ROUND(L444-N(J444),2))</f>
        <v/>
      </c>
      <c r="N444" s="6">
        <f>IF(B444&amp;""="","",IF(NOT(ISNUMBER(E444)),"بيانات ناقصة",IF(ISNUMBER(G444),"سُلّمت",IF(E444&gt;'الإعدادات'!$B$4,"قادم",IF(AND(ISNUMBER(F444),F444&lt;'الإعدادات'!$B$4),"متأخر التسليم","جارٍ")))))</f>
        <v/>
      </c>
      <c r="O444" s="16">
        <f>IF(N444="متأخر التسليم",'الإعدادات'!$B$4-F444,"")</f>
        <v/>
      </c>
      <c r="P444" s="16">
        <f>IF(ISNUMBER(O444),COUNTIFS($O$6:$O$1005,"&gt;"&amp;O444)+COUNTIFS($O$6:O444,O444),"")</f>
        <v/>
      </c>
      <c r="Q444" s="6">
        <f>IF(B444&amp;""="","",IFERROR(INDEX('السيارات'!$C$6:$C$205,MATCH(B444&amp;"",'السيارات'!$A$6:$A$205,0))&amp;"","كود غير موجود"))</f>
        <v/>
      </c>
    </row>
    <row r="445">
      <c r="A445" s="5" t="n"/>
      <c r="B445" s="5" t="n"/>
      <c r="C445" s="5" t="n"/>
      <c r="D445" s="18" t="n"/>
      <c r="E445" s="13" t="n"/>
      <c r="F445" s="13" t="n"/>
      <c r="G445" s="13" t="n"/>
      <c r="H445" s="19" t="n"/>
      <c r="I445" s="19" t="n"/>
      <c r="J445" s="19" t="n"/>
      <c r="K445" s="16">
        <f>IF(OR(B445&amp;""="",NOT(ISNUMBER(E445)),NOT(ISNUMBER(IF(ISNUMBER(G445),G445,F445)))),"",MAX(1,IF(ISNUMBER(G445),G445,F445)-E445))</f>
        <v/>
      </c>
      <c r="L445" s="17">
        <f>IF(K445="","",ROUND(K445*N(H445),2))</f>
        <v/>
      </c>
      <c r="M445" s="17">
        <f>IF(L445="","",ROUND(L445-N(J445),2))</f>
        <v/>
      </c>
      <c r="N445" s="6">
        <f>IF(B445&amp;""="","",IF(NOT(ISNUMBER(E445)),"بيانات ناقصة",IF(ISNUMBER(G445),"سُلّمت",IF(E445&gt;'الإعدادات'!$B$4,"قادم",IF(AND(ISNUMBER(F445),F445&lt;'الإعدادات'!$B$4),"متأخر التسليم","جارٍ")))))</f>
        <v/>
      </c>
      <c r="O445" s="16">
        <f>IF(N445="متأخر التسليم",'الإعدادات'!$B$4-F445,"")</f>
        <v/>
      </c>
      <c r="P445" s="16">
        <f>IF(ISNUMBER(O445),COUNTIFS($O$6:$O$1005,"&gt;"&amp;O445)+COUNTIFS($O$6:O445,O445),"")</f>
        <v/>
      </c>
      <c r="Q445" s="6">
        <f>IF(B445&amp;""="","",IFERROR(INDEX('السيارات'!$C$6:$C$205,MATCH(B445&amp;"",'السيارات'!$A$6:$A$205,0))&amp;"","كود غير موجود"))</f>
        <v/>
      </c>
    </row>
    <row r="446">
      <c r="A446" s="5" t="n"/>
      <c r="B446" s="5" t="n"/>
      <c r="C446" s="5" t="n"/>
      <c r="D446" s="18" t="n"/>
      <c r="E446" s="13" t="n"/>
      <c r="F446" s="13" t="n"/>
      <c r="G446" s="13" t="n"/>
      <c r="H446" s="19" t="n"/>
      <c r="I446" s="19" t="n"/>
      <c r="J446" s="19" t="n"/>
      <c r="K446" s="16">
        <f>IF(OR(B446&amp;""="",NOT(ISNUMBER(E446)),NOT(ISNUMBER(IF(ISNUMBER(G446),G446,F446)))),"",MAX(1,IF(ISNUMBER(G446),G446,F446)-E446))</f>
        <v/>
      </c>
      <c r="L446" s="17">
        <f>IF(K446="","",ROUND(K446*N(H446),2))</f>
        <v/>
      </c>
      <c r="M446" s="17">
        <f>IF(L446="","",ROUND(L446-N(J446),2))</f>
        <v/>
      </c>
      <c r="N446" s="6">
        <f>IF(B446&amp;""="","",IF(NOT(ISNUMBER(E446)),"بيانات ناقصة",IF(ISNUMBER(G446),"سُلّمت",IF(E446&gt;'الإعدادات'!$B$4,"قادم",IF(AND(ISNUMBER(F446),F446&lt;'الإعدادات'!$B$4),"متأخر التسليم","جارٍ")))))</f>
        <v/>
      </c>
      <c r="O446" s="16">
        <f>IF(N446="متأخر التسليم",'الإعدادات'!$B$4-F446,"")</f>
        <v/>
      </c>
      <c r="P446" s="16">
        <f>IF(ISNUMBER(O446),COUNTIFS($O$6:$O$1005,"&gt;"&amp;O446)+COUNTIFS($O$6:O446,O446),"")</f>
        <v/>
      </c>
      <c r="Q446" s="6">
        <f>IF(B446&amp;""="","",IFERROR(INDEX('السيارات'!$C$6:$C$205,MATCH(B446&amp;"",'السيارات'!$A$6:$A$205,0))&amp;"","كود غير موجود"))</f>
        <v/>
      </c>
    </row>
    <row r="447">
      <c r="A447" s="5" t="n"/>
      <c r="B447" s="5" t="n"/>
      <c r="C447" s="5" t="n"/>
      <c r="D447" s="18" t="n"/>
      <c r="E447" s="13" t="n"/>
      <c r="F447" s="13" t="n"/>
      <c r="G447" s="13" t="n"/>
      <c r="H447" s="19" t="n"/>
      <c r="I447" s="19" t="n"/>
      <c r="J447" s="19" t="n"/>
      <c r="K447" s="16">
        <f>IF(OR(B447&amp;""="",NOT(ISNUMBER(E447)),NOT(ISNUMBER(IF(ISNUMBER(G447),G447,F447)))),"",MAX(1,IF(ISNUMBER(G447),G447,F447)-E447))</f>
        <v/>
      </c>
      <c r="L447" s="17">
        <f>IF(K447="","",ROUND(K447*N(H447),2))</f>
        <v/>
      </c>
      <c r="M447" s="17">
        <f>IF(L447="","",ROUND(L447-N(J447),2))</f>
        <v/>
      </c>
      <c r="N447" s="6">
        <f>IF(B447&amp;""="","",IF(NOT(ISNUMBER(E447)),"بيانات ناقصة",IF(ISNUMBER(G447),"سُلّمت",IF(E447&gt;'الإعدادات'!$B$4,"قادم",IF(AND(ISNUMBER(F447),F447&lt;'الإعدادات'!$B$4),"متأخر التسليم","جارٍ")))))</f>
        <v/>
      </c>
      <c r="O447" s="16">
        <f>IF(N447="متأخر التسليم",'الإعدادات'!$B$4-F447,"")</f>
        <v/>
      </c>
      <c r="P447" s="16">
        <f>IF(ISNUMBER(O447),COUNTIFS($O$6:$O$1005,"&gt;"&amp;O447)+COUNTIFS($O$6:O447,O447),"")</f>
        <v/>
      </c>
      <c r="Q447" s="6">
        <f>IF(B447&amp;""="","",IFERROR(INDEX('السيارات'!$C$6:$C$205,MATCH(B447&amp;"",'السيارات'!$A$6:$A$205,0))&amp;"","كود غير موجود"))</f>
        <v/>
      </c>
    </row>
    <row r="448">
      <c r="A448" s="5" t="n"/>
      <c r="B448" s="5" t="n"/>
      <c r="C448" s="5" t="n"/>
      <c r="D448" s="18" t="n"/>
      <c r="E448" s="13" t="n"/>
      <c r="F448" s="13" t="n"/>
      <c r="G448" s="13" t="n"/>
      <c r="H448" s="19" t="n"/>
      <c r="I448" s="19" t="n"/>
      <c r="J448" s="19" t="n"/>
      <c r="K448" s="16">
        <f>IF(OR(B448&amp;""="",NOT(ISNUMBER(E448)),NOT(ISNUMBER(IF(ISNUMBER(G448),G448,F448)))),"",MAX(1,IF(ISNUMBER(G448),G448,F448)-E448))</f>
        <v/>
      </c>
      <c r="L448" s="17">
        <f>IF(K448="","",ROUND(K448*N(H448),2))</f>
        <v/>
      </c>
      <c r="M448" s="17">
        <f>IF(L448="","",ROUND(L448-N(J448),2))</f>
        <v/>
      </c>
      <c r="N448" s="6">
        <f>IF(B448&amp;""="","",IF(NOT(ISNUMBER(E448)),"بيانات ناقصة",IF(ISNUMBER(G448),"سُلّمت",IF(E448&gt;'الإعدادات'!$B$4,"قادم",IF(AND(ISNUMBER(F448),F448&lt;'الإعدادات'!$B$4),"متأخر التسليم","جارٍ")))))</f>
        <v/>
      </c>
      <c r="O448" s="16">
        <f>IF(N448="متأخر التسليم",'الإعدادات'!$B$4-F448,"")</f>
        <v/>
      </c>
      <c r="P448" s="16">
        <f>IF(ISNUMBER(O448),COUNTIFS($O$6:$O$1005,"&gt;"&amp;O448)+COUNTIFS($O$6:O448,O448),"")</f>
        <v/>
      </c>
      <c r="Q448" s="6">
        <f>IF(B448&amp;""="","",IFERROR(INDEX('السيارات'!$C$6:$C$205,MATCH(B448&amp;"",'السيارات'!$A$6:$A$205,0))&amp;"","كود غير موجود"))</f>
        <v/>
      </c>
    </row>
    <row r="449">
      <c r="A449" s="5" t="n"/>
      <c r="B449" s="5" t="n"/>
      <c r="C449" s="5" t="n"/>
      <c r="D449" s="18" t="n"/>
      <c r="E449" s="13" t="n"/>
      <c r="F449" s="13" t="n"/>
      <c r="G449" s="13" t="n"/>
      <c r="H449" s="19" t="n"/>
      <c r="I449" s="19" t="n"/>
      <c r="J449" s="19" t="n"/>
      <c r="K449" s="16">
        <f>IF(OR(B449&amp;""="",NOT(ISNUMBER(E449)),NOT(ISNUMBER(IF(ISNUMBER(G449),G449,F449)))),"",MAX(1,IF(ISNUMBER(G449),G449,F449)-E449))</f>
        <v/>
      </c>
      <c r="L449" s="17">
        <f>IF(K449="","",ROUND(K449*N(H449),2))</f>
        <v/>
      </c>
      <c r="M449" s="17">
        <f>IF(L449="","",ROUND(L449-N(J449),2))</f>
        <v/>
      </c>
      <c r="N449" s="6">
        <f>IF(B449&amp;""="","",IF(NOT(ISNUMBER(E449)),"بيانات ناقصة",IF(ISNUMBER(G449),"سُلّمت",IF(E449&gt;'الإعدادات'!$B$4,"قادم",IF(AND(ISNUMBER(F449),F449&lt;'الإعدادات'!$B$4),"متأخر التسليم","جارٍ")))))</f>
        <v/>
      </c>
      <c r="O449" s="16">
        <f>IF(N449="متأخر التسليم",'الإعدادات'!$B$4-F449,"")</f>
        <v/>
      </c>
      <c r="P449" s="16">
        <f>IF(ISNUMBER(O449),COUNTIFS($O$6:$O$1005,"&gt;"&amp;O449)+COUNTIFS($O$6:O449,O449),"")</f>
        <v/>
      </c>
      <c r="Q449" s="6">
        <f>IF(B449&amp;""="","",IFERROR(INDEX('السيارات'!$C$6:$C$205,MATCH(B449&amp;"",'السيارات'!$A$6:$A$205,0))&amp;"","كود غير موجود"))</f>
        <v/>
      </c>
    </row>
    <row r="450">
      <c r="A450" s="5" t="n"/>
      <c r="B450" s="5" t="n"/>
      <c r="C450" s="5" t="n"/>
      <c r="D450" s="18" t="n"/>
      <c r="E450" s="13" t="n"/>
      <c r="F450" s="13" t="n"/>
      <c r="G450" s="13" t="n"/>
      <c r="H450" s="19" t="n"/>
      <c r="I450" s="19" t="n"/>
      <c r="J450" s="19" t="n"/>
      <c r="K450" s="16">
        <f>IF(OR(B450&amp;""="",NOT(ISNUMBER(E450)),NOT(ISNUMBER(IF(ISNUMBER(G450),G450,F450)))),"",MAX(1,IF(ISNUMBER(G450),G450,F450)-E450))</f>
        <v/>
      </c>
      <c r="L450" s="17">
        <f>IF(K450="","",ROUND(K450*N(H450),2))</f>
        <v/>
      </c>
      <c r="M450" s="17">
        <f>IF(L450="","",ROUND(L450-N(J450),2))</f>
        <v/>
      </c>
      <c r="N450" s="6">
        <f>IF(B450&amp;""="","",IF(NOT(ISNUMBER(E450)),"بيانات ناقصة",IF(ISNUMBER(G450),"سُلّمت",IF(E450&gt;'الإعدادات'!$B$4,"قادم",IF(AND(ISNUMBER(F450),F450&lt;'الإعدادات'!$B$4),"متأخر التسليم","جارٍ")))))</f>
        <v/>
      </c>
      <c r="O450" s="16">
        <f>IF(N450="متأخر التسليم",'الإعدادات'!$B$4-F450,"")</f>
        <v/>
      </c>
      <c r="P450" s="16">
        <f>IF(ISNUMBER(O450),COUNTIFS($O$6:$O$1005,"&gt;"&amp;O450)+COUNTIFS($O$6:O450,O450),"")</f>
        <v/>
      </c>
      <c r="Q450" s="6">
        <f>IF(B450&amp;""="","",IFERROR(INDEX('السيارات'!$C$6:$C$205,MATCH(B450&amp;"",'السيارات'!$A$6:$A$205,0))&amp;"","كود غير موجود"))</f>
        <v/>
      </c>
    </row>
    <row r="451">
      <c r="A451" s="5" t="n"/>
      <c r="B451" s="5" t="n"/>
      <c r="C451" s="5" t="n"/>
      <c r="D451" s="18" t="n"/>
      <c r="E451" s="13" t="n"/>
      <c r="F451" s="13" t="n"/>
      <c r="G451" s="13" t="n"/>
      <c r="H451" s="19" t="n"/>
      <c r="I451" s="19" t="n"/>
      <c r="J451" s="19" t="n"/>
      <c r="K451" s="16">
        <f>IF(OR(B451&amp;""="",NOT(ISNUMBER(E451)),NOT(ISNUMBER(IF(ISNUMBER(G451),G451,F451)))),"",MAX(1,IF(ISNUMBER(G451),G451,F451)-E451))</f>
        <v/>
      </c>
      <c r="L451" s="17">
        <f>IF(K451="","",ROUND(K451*N(H451),2))</f>
        <v/>
      </c>
      <c r="M451" s="17">
        <f>IF(L451="","",ROUND(L451-N(J451),2))</f>
        <v/>
      </c>
      <c r="N451" s="6">
        <f>IF(B451&amp;""="","",IF(NOT(ISNUMBER(E451)),"بيانات ناقصة",IF(ISNUMBER(G451),"سُلّمت",IF(E451&gt;'الإعدادات'!$B$4,"قادم",IF(AND(ISNUMBER(F451),F451&lt;'الإعدادات'!$B$4),"متأخر التسليم","جارٍ")))))</f>
        <v/>
      </c>
      <c r="O451" s="16">
        <f>IF(N451="متأخر التسليم",'الإعدادات'!$B$4-F451,"")</f>
        <v/>
      </c>
      <c r="P451" s="16">
        <f>IF(ISNUMBER(O451),COUNTIFS($O$6:$O$1005,"&gt;"&amp;O451)+COUNTIFS($O$6:O451,O451),"")</f>
        <v/>
      </c>
      <c r="Q451" s="6">
        <f>IF(B451&amp;""="","",IFERROR(INDEX('السيارات'!$C$6:$C$205,MATCH(B451&amp;"",'السيارات'!$A$6:$A$205,0))&amp;"","كود غير موجود"))</f>
        <v/>
      </c>
    </row>
    <row r="452">
      <c r="A452" s="5" t="n"/>
      <c r="B452" s="5" t="n"/>
      <c r="C452" s="5" t="n"/>
      <c r="D452" s="18" t="n"/>
      <c r="E452" s="13" t="n"/>
      <c r="F452" s="13" t="n"/>
      <c r="G452" s="13" t="n"/>
      <c r="H452" s="19" t="n"/>
      <c r="I452" s="19" t="n"/>
      <c r="J452" s="19" t="n"/>
      <c r="K452" s="16">
        <f>IF(OR(B452&amp;""="",NOT(ISNUMBER(E452)),NOT(ISNUMBER(IF(ISNUMBER(G452),G452,F452)))),"",MAX(1,IF(ISNUMBER(G452),G452,F452)-E452))</f>
        <v/>
      </c>
      <c r="L452" s="17">
        <f>IF(K452="","",ROUND(K452*N(H452),2))</f>
        <v/>
      </c>
      <c r="M452" s="17">
        <f>IF(L452="","",ROUND(L452-N(J452),2))</f>
        <v/>
      </c>
      <c r="N452" s="6">
        <f>IF(B452&amp;""="","",IF(NOT(ISNUMBER(E452)),"بيانات ناقصة",IF(ISNUMBER(G452),"سُلّمت",IF(E452&gt;'الإعدادات'!$B$4,"قادم",IF(AND(ISNUMBER(F452),F452&lt;'الإعدادات'!$B$4),"متأخر التسليم","جارٍ")))))</f>
        <v/>
      </c>
      <c r="O452" s="16">
        <f>IF(N452="متأخر التسليم",'الإعدادات'!$B$4-F452,"")</f>
        <v/>
      </c>
      <c r="P452" s="16">
        <f>IF(ISNUMBER(O452),COUNTIFS($O$6:$O$1005,"&gt;"&amp;O452)+COUNTIFS($O$6:O452,O452),"")</f>
        <v/>
      </c>
      <c r="Q452" s="6">
        <f>IF(B452&amp;""="","",IFERROR(INDEX('السيارات'!$C$6:$C$205,MATCH(B452&amp;"",'السيارات'!$A$6:$A$205,0))&amp;"","كود غير موجود"))</f>
        <v/>
      </c>
    </row>
    <row r="453">
      <c r="A453" s="5" t="n"/>
      <c r="B453" s="5" t="n"/>
      <c r="C453" s="5" t="n"/>
      <c r="D453" s="18" t="n"/>
      <c r="E453" s="13" t="n"/>
      <c r="F453" s="13" t="n"/>
      <c r="G453" s="13" t="n"/>
      <c r="H453" s="19" t="n"/>
      <c r="I453" s="19" t="n"/>
      <c r="J453" s="19" t="n"/>
      <c r="K453" s="16">
        <f>IF(OR(B453&amp;""="",NOT(ISNUMBER(E453)),NOT(ISNUMBER(IF(ISNUMBER(G453),G453,F453)))),"",MAX(1,IF(ISNUMBER(G453),G453,F453)-E453))</f>
        <v/>
      </c>
      <c r="L453" s="17">
        <f>IF(K453="","",ROUND(K453*N(H453),2))</f>
        <v/>
      </c>
      <c r="M453" s="17">
        <f>IF(L453="","",ROUND(L453-N(J453),2))</f>
        <v/>
      </c>
      <c r="N453" s="6">
        <f>IF(B453&amp;""="","",IF(NOT(ISNUMBER(E453)),"بيانات ناقصة",IF(ISNUMBER(G453),"سُلّمت",IF(E453&gt;'الإعدادات'!$B$4,"قادم",IF(AND(ISNUMBER(F453),F453&lt;'الإعدادات'!$B$4),"متأخر التسليم","جارٍ")))))</f>
        <v/>
      </c>
      <c r="O453" s="16">
        <f>IF(N453="متأخر التسليم",'الإعدادات'!$B$4-F453,"")</f>
        <v/>
      </c>
      <c r="P453" s="16">
        <f>IF(ISNUMBER(O453),COUNTIFS($O$6:$O$1005,"&gt;"&amp;O453)+COUNTIFS($O$6:O453,O453),"")</f>
        <v/>
      </c>
      <c r="Q453" s="6">
        <f>IF(B453&amp;""="","",IFERROR(INDEX('السيارات'!$C$6:$C$205,MATCH(B453&amp;"",'السيارات'!$A$6:$A$205,0))&amp;"","كود غير موجود"))</f>
        <v/>
      </c>
    </row>
    <row r="454">
      <c r="A454" s="5" t="n"/>
      <c r="B454" s="5" t="n"/>
      <c r="C454" s="5" t="n"/>
      <c r="D454" s="18" t="n"/>
      <c r="E454" s="13" t="n"/>
      <c r="F454" s="13" t="n"/>
      <c r="G454" s="13" t="n"/>
      <c r="H454" s="19" t="n"/>
      <c r="I454" s="19" t="n"/>
      <c r="J454" s="19" t="n"/>
      <c r="K454" s="16">
        <f>IF(OR(B454&amp;""="",NOT(ISNUMBER(E454)),NOT(ISNUMBER(IF(ISNUMBER(G454),G454,F454)))),"",MAX(1,IF(ISNUMBER(G454),G454,F454)-E454))</f>
        <v/>
      </c>
      <c r="L454" s="17">
        <f>IF(K454="","",ROUND(K454*N(H454),2))</f>
        <v/>
      </c>
      <c r="M454" s="17">
        <f>IF(L454="","",ROUND(L454-N(J454),2))</f>
        <v/>
      </c>
      <c r="N454" s="6">
        <f>IF(B454&amp;""="","",IF(NOT(ISNUMBER(E454)),"بيانات ناقصة",IF(ISNUMBER(G454),"سُلّمت",IF(E454&gt;'الإعدادات'!$B$4,"قادم",IF(AND(ISNUMBER(F454),F454&lt;'الإعدادات'!$B$4),"متأخر التسليم","جارٍ")))))</f>
        <v/>
      </c>
      <c r="O454" s="16">
        <f>IF(N454="متأخر التسليم",'الإعدادات'!$B$4-F454,"")</f>
        <v/>
      </c>
      <c r="P454" s="16">
        <f>IF(ISNUMBER(O454),COUNTIFS($O$6:$O$1005,"&gt;"&amp;O454)+COUNTIFS($O$6:O454,O454),"")</f>
        <v/>
      </c>
      <c r="Q454" s="6">
        <f>IF(B454&amp;""="","",IFERROR(INDEX('السيارات'!$C$6:$C$205,MATCH(B454&amp;"",'السيارات'!$A$6:$A$205,0))&amp;"","كود غير موجود"))</f>
        <v/>
      </c>
    </row>
    <row r="455">
      <c r="A455" s="5" t="n"/>
      <c r="B455" s="5" t="n"/>
      <c r="C455" s="5" t="n"/>
      <c r="D455" s="18" t="n"/>
      <c r="E455" s="13" t="n"/>
      <c r="F455" s="13" t="n"/>
      <c r="G455" s="13" t="n"/>
      <c r="H455" s="19" t="n"/>
      <c r="I455" s="19" t="n"/>
      <c r="J455" s="19" t="n"/>
      <c r="K455" s="16">
        <f>IF(OR(B455&amp;""="",NOT(ISNUMBER(E455)),NOT(ISNUMBER(IF(ISNUMBER(G455),G455,F455)))),"",MAX(1,IF(ISNUMBER(G455),G455,F455)-E455))</f>
        <v/>
      </c>
      <c r="L455" s="17">
        <f>IF(K455="","",ROUND(K455*N(H455),2))</f>
        <v/>
      </c>
      <c r="M455" s="17">
        <f>IF(L455="","",ROUND(L455-N(J455),2))</f>
        <v/>
      </c>
      <c r="N455" s="6">
        <f>IF(B455&amp;""="","",IF(NOT(ISNUMBER(E455)),"بيانات ناقصة",IF(ISNUMBER(G455),"سُلّمت",IF(E455&gt;'الإعدادات'!$B$4,"قادم",IF(AND(ISNUMBER(F455),F455&lt;'الإعدادات'!$B$4),"متأخر التسليم","جارٍ")))))</f>
        <v/>
      </c>
      <c r="O455" s="16">
        <f>IF(N455="متأخر التسليم",'الإعدادات'!$B$4-F455,"")</f>
        <v/>
      </c>
      <c r="P455" s="16">
        <f>IF(ISNUMBER(O455),COUNTIFS($O$6:$O$1005,"&gt;"&amp;O455)+COUNTIFS($O$6:O455,O455),"")</f>
        <v/>
      </c>
      <c r="Q455" s="6">
        <f>IF(B455&amp;""="","",IFERROR(INDEX('السيارات'!$C$6:$C$205,MATCH(B455&amp;"",'السيارات'!$A$6:$A$205,0))&amp;"","كود غير موجود"))</f>
        <v/>
      </c>
    </row>
    <row r="456">
      <c r="A456" s="5" t="n"/>
      <c r="B456" s="5" t="n"/>
      <c r="C456" s="5" t="n"/>
      <c r="D456" s="18" t="n"/>
      <c r="E456" s="13" t="n"/>
      <c r="F456" s="13" t="n"/>
      <c r="G456" s="13" t="n"/>
      <c r="H456" s="19" t="n"/>
      <c r="I456" s="19" t="n"/>
      <c r="J456" s="19" t="n"/>
      <c r="K456" s="16">
        <f>IF(OR(B456&amp;""="",NOT(ISNUMBER(E456)),NOT(ISNUMBER(IF(ISNUMBER(G456),G456,F456)))),"",MAX(1,IF(ISNUMBER(G456),G456,F456)-E456))</f>
        <v/>
      </c>
      <c r="L456" s="17">
        <f>IF(K456="","",ROUND(K456*N(H456),2))</f>
        <v/>
      </c>
      <c r="M456" s="17">
        <f>IF(L456="","",ROUND(L456-N(J456),2))</f>
        <v/>
      </c>
      <c r="N456" s="6">
        <f>IF(B456&amp;""="","",IF(NOT(ISNUMBER(E456)),"بيانات ناقصة",IF(ISNUMBER(G456),"سُلّمت",IF(E456&gt;'الإعدادات'!$B$4,"قادم",IF(AND(ISNUMBER(F456),F456&lt;'الإعدادات'!$B$4),"متأخر التسليم","جارٍ")))))</f>
        <v/>
      </c>
      <c r="O456" s="16">
        <f>IF(N456="متأخر التسليم",'الإعدادات'!$B$4-F456,"")</f>
        <v/>
      </c>
      <c r="P456" s="16">
        <f>IF(ISNUMBER(O456),COUNTIFS($O$6:$O$1005,"&gt;"&amp;O456)+COUNTIFS($O$6:O456,O456),"")</f>
        <v/>
      </c>
      <c r="Q456" s="6">
        <f>IF(B456&amp;""="","",IFERROR(INDEX('السيارات'!$C$6:$C$205,MATCH(B456&amp;"",'السيارات'!$A$6:$A$205,0))&amp;"","كود غير موجود"))</f>
        <v/>
      </c>
    </row>
    <row r="457">
      <c r="A457" s="5" t="n"/>
      <c r="B457" s="5" t="n"/>
      <c r="C457" s="5" t="n"/>
      <c r="D457" s="18" t="n"/>
      <c r="E457" s="13" t="n"/>
      <c r="F457" s="13" t="n"/>
      <c r="G457" s="13" t="n"/>
      <c r="H457" s="19" t="n"/>
      <c r="I457" s="19" t="n"/>
      <c r="J457" s="19" t="n"/>
      <c r="K457" s="16">
        <f>IF(OR(B457&amp;""="",NOT(ISNUMBER(E457)),NOT(ISNUMBER(IF(ISNUMBER(G457),G457,F457)))),"",MAX(1,IF(ISNUMBER(G457),G457,F457)-E457))</f>
        <v/>
      </c>
      <c r="L457" s="17">
        <f>IF(K457="","",ROUND(K457*N(H457),2))</f>
        <v/>
      </c>
      <c r="M457" s="17">
        <f>IF(L457="","",ROUND(L457-N(J457),2))</f>
        <v/>
      </c>
      <c r="N457" s="6">
        <f>IF(B457&amp;""="","",IF(NOT(ISNUMBER(E457)),"بيانات ناقصة",IF(ISNUMBER(G457),"سُلّمت",IF(E457&gt;'الإعدادات'!$B$4,"قادم",IF(AND(ISNUMBER(F457),F457&lt;'الإعدادات'!$B$4),"متأخر التسليم","جارٍ")))))</f>
        <v/>
      </c>
      <c r="O457" s="16">
        <f>IF(N457="متأخر التسليم",'الإعدادات'!$B$4-F457,"")</f>
        <v/>
      </c>
      <c r="P457" s="16">
        <f>IF(ISNUMBER(O457),COUNTIFS($O$6:$O$1005,"&gt;"&amp;O457)+COUNTIFS($O$6:O457,O457),"")</f>
        <v/>
      </c>
      <c r="Q457" s="6">
        <f>IF(B457&amp;""="","",IFERROR(INDEX('السيارات'!$C$6:$C$205,MATCH(B457&amp;"",'السيارات'!$A$6:$A$205,0))&amp;"","كود غير موجود"))</f>
        <v/>
      </c>
    </row>
    <row r="458">
      <c r="A458" s="5" t="n"/>
      <c r="B458" s="5" t="n"/>
      <c r="C458" s="5" t="n"/>
      <c r="D458" s="18" t="n"/>
      <c r="E458" s="13" t="n"/>
      <c r="F458" s="13" t="n"/>
      <c r="G458" s="13" t="n"/>
      <c r="H458" s="19" t="n"/>
      <c r="I458" s="19" t="n"/>
      <c r="J458" s="19" t="n"/>
      <c r="K458" s="16">
        <f>IF(OR(B458&amp;""="",NOT(ISNUMBER(E458)),NOT(ISNUMBER(IF(ISNUMBER(G458),G458,F458)))),"",MAX(1,IF(ISNUMBER(G458),G458,F458)-E458))</f>
        <v/>
      </c>
      <c r="L458" s="17">
        <f>IF(K458="","",ROUND(K458*N(H458),2))</f>
        <v/>
      </c>
      <c r="M458" s="17">
        <f>IF(L458="","",ROUND(L458-N(J458),2))</f>
        <v/>
      </c>
      <c r="N458" s="6">
        <f>IF(B458&amp;""="","",IF(NOT(ISNUMBER(E458)),"بيانات ناقصة",IF(ISNUMBER(G458),"سُلّمت",IF(E458&gt;'الإعدادات'!$B$4,"قادم",IF(AND(ISNUMBER(F458),F458&lt;'الإعدادات'!$B$4),"متأخر التسليم","جارٍ")))))</f>
        <v/>
      </c>
      <c r="O458" s="16">
        <f>IF(N458="متأخر التسليم",'الإعدادات'!$B$4-F458,"")</f>
        <v/>
      </c>
      <c r="P458" s="16">
        <f>IF(ISNUMBER(O458),COUNTIFS($O$6:$O$1005,"&gt;"&amp;O458)+COUNTIFS($O$6:O458,O458),"")</f>
        <v/>
      </c>
      <c r="Q458" s="6">
        <f>IF(B458&amp;""="","",IFERROR(INDEX('السيارات'!$C$6:$C$205,MATCH(B458&amp;"",'السيارات'!$A$6:$A$205,0))&amp;"","كود غير موجود"))</f>
        <v/>
      </c>
    </row>
    <row r="459">
      <c r="A459" s="5" t="n"/>
      <c r="B459" s="5" t="n"/>
      <c r="C459" s="5" t="n"/>
      <c r="D459" s="18" t="n"/>
      <c r="E459" s="13" t="n"/>
      <c r="F459" s="13" t="n"/>
      <c r="G459" s="13" t="n"/>
      <c r="H459" s="19" t="n"/>
      <c r="I459" s="19" t="n"/>
      <c r="J459" s="19" t="n"/>
      <c r="K459" s="16">
        <f>IF(OR(B459&amp;""="",NOT(ISNUMBER(E459)),NOT(ISNUMBER(IF(ISNUMBER(G459),G459,F459)))),"",MAX(1,IF(ISNUMBER(G459),G459,F459)-E459))</f>
        <v/>
      </c>
      <c r="L459" s="17">
        <f>IF(K459="","",ROUND(K459*N(H459),2))</f>
        <v/>
      </c>
      <c r="M459" s="17">
        <f>IF(L459="","",ROUND(L459-N(J459),2))</f>
        <v/>
      </c>
      <c r="N459" s="6">
        <f>IF(B459&amp;""="","",IF(NOT(ISNUMBER(E459)),"بيانات ناقصة",IF(ISNUMBER(G459),"سُلّمت",IF(E459&gt;'الإعدادات'!$B$4,"قادم",IF(AND(ISNUMBER(F459),F459&lt;'الإعدادات'!$B$4),"متأخر التسليم","جارٍ")))))</f>
        <v/>
      </c>
      <c r="O459" s="16">
        <f>IF(N459="متأخر التسليم",'الإعدادات'!$B$4-F459,"")</f>
        <v/>
      </c>
      <c r="P459" s="16">
        <f>IF(ISNUMBER(O459),COUNTIFS($O$6:$O$1005,"&gt;"&amp;O459)+COUNTIFS($O$6:O459,O459),"")</f>
        <v/>
      </c>
      <c r="Q459" s="6">
        <f>IF(B459&amp;""="","",IFERROR(INDEX('السيارات'!$C$6:$C$205,MATCH(B459&amp;"",'السيارات'!$A$6:$A$205,0))&amp;"","كود غير موجود"))</f>
        <v/>
      </c>
    </row>
    <row r="460">
      <c r="A460" s="5" t="n"/>
      <c r="B460" s="5" t="n"/>
      <c r="C460" s="5" t="n"/>
      <c r="D460" s="18" t="n"/>
      <c r="E460" s="13" t="n"/>
      <c r="F460" s="13" t="n"/>
      <c r="G460" s="13" t="n"/>
      <c r="H460" s="19" t="n"/>
      <c r="I460" s="19" t="n"/>
      <c r="J460" s="19" t="n"/>
      <c r="K460" s="16">
        <f>IF(OR(B460&amp;""="",NOT(ISNUMBER(E460)),NOT(ISNUMBER(IF(ISNUMBER(G460),G460,F460)))),"",MAX(1,IF(ISNUMBER(G460),G460,F460)-E460))</f>
        <v/>
      </c>
      <c r="L460" s="17">
        <f>IF(K460="","",ROUND(K460*N(H460),2))</f>
        <v/>
      </c>
      <c r="M460" s="17">
        <f>IF(L460="","",ROUND(L460-N(J460),2))</f>
        <v/>
      </c>
      <c r="N460" s="6">
        <f>IF(B460&amp;""="","",IF(NOT(ISNUMBER(E460)),"بيانات ناقصة",IF(ISNUMBER(G460),"سُلّمت",IF(E460&gt;'الإعدادات'!$B$4,"قادم",IF(AND(ISNUMBER(F460),F460&lt;'الإعدادات'!$B$4),"متأخر التسليم","جارٍ")))))</f>
        <v/>
      </c>
      <c r="O460" s="16">
        <f>IF(N460="متأخر التسليم",'الإعدادات'!$B$4-F460,"")</f>
        <v/>
      </c>
      <c r="P460" s="16">
        <f>IF(ISNUMBER(O460),COUNTIFS($O$6:$O$1005,"&gt;"&amp;O460)+COUNTIFS($O$6:O460,O460),"")</f>
        <v/>
      </c>
      <c r="Q460" s="6">
        <f>IF(B460&amp;""="","",IFERROR(INDEX('السيارات'!$C$6:$C$205,MATCH(B460&amp;"",'السيارات'!$A$6:$A$205,0))&amp;"","كود غير موجود"))</f>
        <v/>
      </c>
    </row>
    <row r="461">
      <c r="A461" s="5" t="n"/>
      <c r="B461" s="5" t="n"/>
      <c r="C461" s="5" t="n"/>
      <c r="D461" s="18" t="n"/>
      <c r="E461" s="13" t="n"/>
      <c r="F461" s="13" t="n"/>
      <c r="G461" s="13" t="n"/>
      <c r="H461" s="19" t="n"/>
      <c r="I461" s="19" t="n"/>
      <c r="J461" s="19" t="n"/>
      <c r="K461" s="16">
        <f>IF(OR(B461&amp;""="",NOT(ISNUMBER(E461)),NOT(ISNUMBER(IF(ISNUMBER(G461),G461,F461)))),"",MAX(1,IF(ISNUMBER(G461),G461,F461)-E461))</f>
        <v/>
      </c>
      <c r="L461" s="17">
        <f>IF(K461="","",ROUND(K461*N(H461),2))</f>
        <v/>
      </c>
      <c r="M461" s="17">
        <f>IF(L461="","",ROUND(L461-N(J461),2))</f>
        <v/>
      </c>
      <c r="N461" s="6">
        <f>IF(B461&amp;""="","",IF(NOT(ISNUMBER(E461)),"بيانات ناقصة",IF(ISNUMBER(G461),"سُلّمت",IF(E461&gt;'الإعدادات'!$B$4,"قادم",IF(AND(ISNUMBER(F461),F461&lt;'الإعدادات'!$B$4),"متأخر التسليم","جارٍ")))))</f>
        <v/>
      </c>
      <c r="O461" s="16">
        <f>IF(N461="متأخر التسليم",'الإعدادات'!$B$4-F461,"")</f>
        <v/>
      </c>
      <c r="P461" s="16">
        <f>IF(ISNUMBER(O461),COUNTIFS($O$6:$O$1005,"&gt;"&amp;O461)+COUNTIFS($O$6:O461,O461),"")</f>
        <v/>
      </c>
      <c r="Q461" s="6">
        <f>IF(B461&amp;""="","",IFERROR(INDEX('السيارات'!$C$6:$C$205,MATCH(B461&amp;"",'السيارات'!$A$6:$A$205,0))&amp;"","كود غير موجود"))</f>
        <v/>
      </c>
    </row>
    <row r="462">
      <c r="A462" s="5" t="n"/>
      <c r="B462" s="5" t="n"/>
      <c r="C462" s="5" t="n"/>
      <c r="D462" s="18" t="n"/>
      <c r="E462" s="13" t="n"/>
      <c r="F462" s="13" t="n"/>
      <c r="G462" s="13" t="n"/>
      <c r="H462" s="19" t="n"/>
      <c r="I462" s="19" t="n"/>
      <c r="J462" s="19" t="n"/>
      <c r="K462" s="16">
        <f>IF(OR(B462&amp;""="",NOT(ISNUMBER(E462)),NOT(ISNUMBER(IF(ISNUMBER(G462),G462,F462)))),"",MAX(1,IF(ISNUMBER(G462),G462,F462)-E462))</f>
        <v/>
      </c>
      <c r="L462" s="17">
        <f>IF(K462="","",ROUND(K462*N(H462),2))</f>
        <v/>
      </c>
      <c r="M462" s="17">
        <f>IF(L462="","",ROUND(L462-N(J462),2))</f>
        <v/>
      </c>
      <c r="N462" s="6">
        <f>IF(B462&amp;""="","",IF(NOT(ISNUMBER(E462)),"بيانات ناقصة",IF(ISNUMBER(G462),"سُلّمت",IF(E462&gt;'الإعدادات'!$B$4,"قادم",IF(AND(ISNUMBER(F462),F462&lt;'الإعدادات'!$B$4),"متأخر التسليم","جارٍ")))))</f>
        <v/>
      </c>
      <c r="O462" s="16">
        <f>IF(N462="متأخر التسليم",'الإعدادات'!$B$4-F462,"")</f>
        <v/>
      </c>
      <c r="P462" s="16">
        <f>IF(ISNUMBER(O462),COUNTIFS($O$6:$O$1005,"&gt;"&amp;O462)+COUNTIFS($O$6:O462,O462),"")</f>
        <v/>
      </c>
      <c r="Q462" s="6">
        <f>IF(B462&amp;""="","",IFERROR(INDEX('السيارات'!$C$6:$C$205,MATCH(B462&amp;"",'السيارات'!$A$6:$A$205,0))&amp;"","كود غير موجود"))</f>
        <v/>
      </c>
    </row>
    <row r="463">
      <c r="A463" s="5" t="n"/>
      <c r="B463" s="5" t="n"/>
      <c r="C463" s="5" t="n"/>
      <c r="D463" s="18" t="n"/>
      <c r="E463" s="13" t="n"/>
      <c r="F463" s="13" t="n"/>
      <c r="G463" s="13" t="n"/>
      <c r="H463" s="19" t="n"/>
      <c r="I463" s="19" t="n"/>
      <c r="J463" s="19" t="n"/>
      <c r="K463" s="16">
        <f>IF(OR(B463&amp;""="",NOT(ISNUMBER(E463)),NOT(ISNUMBER(IF(ISNUMBER(G463),G463,F463)))),"",MAX(1,IF(ISNUMBER(G463),G463,F463)-E463))</f>
        <v/>
      </c>
      <c r="L463" s="17">
        <f>IF(K463="","",ROUND(K463*N(H463),2))</f>
        <v/>
      </c>
      <c r="M463" s="17">
        <f>IF(L463="","",ROUND(L463-N(J463),2))</f>
        <v/>
      </c>
      <c r="N463" s="6">
        <f>IF(B463&amp;""="","",IF(NOT(ISNUMBER(E463)),"بيانات ناقصة",IF(ISNUMBER(G463),"سُلّمت",IF(E463&gt;'الإعدادات'!$B$4,"قادم",IF(AND(ISNUMBER(F463),F463&lt;'الإعدادات'!$B$4),"متأخر التسليم","جارٍ")))))</f>
        <v/>
      </c>
      <c r="O463" s="16">
        <f>IF(N463="متأخر التسليم",'الإعدادات'!$B$4-F463,"")</f>
        <v/>
      </c>
      <c r="P463" s="16">
        <f>IF(ISNUMBER(O463),COUNTIFS($O$6:$O$1005,"&gt;"&amp;O463)+COUNTIFS($O$6:O463,O463),"")</f>
        <v/>
      </c>
      <c r="Q463" s="6">
        <f>IF(B463&amp;""="","",IFERROR(INDEX('السيارات'!$C$6:$C$205,MATCH(B463&amp;"",'السيارات'!$A$6:$A$205,0))&amp;"","كود غير موجود"))</f>
        <v/>
      </c>
    </row>
    <row r="464">
      <c r="A464" s="5" t="n"/>
      <c r="B464" s="5" t="n"/>
      <c r="C464" s="5" t="n"/>
      <c r="D464" s="18" t="n"/>
      <c r="E464" s="13" t="n"/>
      <c r="F464" s="13" t="n"/>
      <c r="G464" s="13" t="n"/>
      <c r="H464" s="19" t="n"/>
      <c r="I464" s="19" t="n"/>
      <c r="J464" s="19" t="n"/>
      <c r="K464" s="16">
        <f>IF(OR(B464&amp;""="",NOT(ISNUMBER(E464)),NOT(ISNUMBER(IF(ISNUMBER(G464),G464,F464)))),"",MAX(1,IF(ISNUMBER(G464),G464,F464)-E464))</f>
        <v/>
      </c>
      <c r="L464" s="17">
        <f>IF(K464="","",ROUND(K464*N(H464),2))</f>
        <v/>
      </c>
      <c r="M464" s="17">
        <f>IF(L464="","",ROUND(L464-N(J464),2))</f>
        <v/>
      </c>
      <c r="N464" s="6">
        <f>IF(B464&amp;""="","",IF(NOT(ISNUMBER(E464)),"بيانات ناقصة",IF(ISNUMBER(G464),"سُلّمت",IF(E464&gt;'الإعدادات'!$B$4,"قادم",IF(AND(ISNUMBER(F464),F464&lt;'الإعدادات'!$B$4),"متأخر التسليم","جارٍ")))))</f>
        <v/>
      </c>
      <c r="O464" s="16">
        <f>IF(N464="متأخر التسليم",'الإعدادات'!$B$4-F464,"")</f>
        <v/>
      </c>
      <c r="P464" s="16">
        <f>IF(ISNUMBER(O464),COUNTIFS($O$6:$O$1005,"&gt;"&amp;O464)+COUNTIFS($O$6:O464,O464),"")</f>
        <v/>
      </c>
      <c r="Q464" s="6">
        <f>IF(B464&amp;""="","",IFERROR(INDEX('السيارات'!$C$6:$C$205,MATCH(B464&amp;"",'السيارات'!$A$6:$A$205,0))&amp;"","كود غير موجود"))</f>
        <v/>
      </c>
    </row>
    <row r="465">
      <c r="A465" s="5" t="n"/>
      <c r="B465" s="5" t="n"/>
      <c r="C465" s="5" t="n"/>
      <c r="D465" s="18" t="n"/>
      <c r="E465" s="13" t="n"/>
      <c r="F465" s="13" t="n"/>
      <c r="G465" s="13" t="n"/>
      <c r="H465" s="19" t="n"/>
      <c r="I465" s="19" t="n"/>
      <c r="J465" s="19" t="n"/>
      <c r="K465" s="16">
        <f>IF(OR(B465&amp;""="",NOT(ISNUMBER(E465)),NOT(ISNUMBER(IF(ISNUMBER(G465),G465,F465)))),"",MAX(1,IF(ISNUMBER(G465),G465,F465)-E465))</f>
        <v/>
      </c>
      <c r="L465" s="17">
        <f>IF(K465="","",ROUND(K465*N(H465),2))</f>
        <v/>
      </c>
      <c r="M465" s="17">
        <f>IF(L465="","",ROUND(L465-N(J465),2))</f>
        <v/>
      </c>
      <c r="N465" s="6">
        <f>IF(B465&amp;""="","",IF(NOT(ISNUMBER(E465)),"بيانات ناقصة",IF(ISNUMBER(G465),"سُلّمت",IF(E465&gt;'الإعدادات'!$B$4,"قادم",IF(AND(ISNUMBER(F465),F465&lt;'الإعدادات'!$B$4),"متأخر التسليم","جارٍ")))))</f>
        <v/>
      </c>
      <c r="O465" s="16">
        <f>IF(N465="متأخر التسليم",'الإعدادات'!$B$4-F465,"")</f>
        <v/>
      </c>
      <c r="P465" s="16">
        <f>IF(ISNUMBER(O465),COUNTIFS($O$6:$O$1005,"&gt;"&amp;O465)+COUNTIFS($O$6:O465,O465),"")</f>
        <v/>
      </c>
      <c r="Q465" s="6">
        <f>IF(B465&amp;""="","",IFERROR(INDEX('السيارات'!$C$6:$C$205,MATCH(B465&amp;"",'السيارات'!$A$6:$A$205,0))&amp;"","كود غير موجود"))</f>
        <v/>
      </c>
    </row>
    <row r="466">
      <c r="A466" s="5" t="n"/>
      <c r="B466" s="5" t="n"/>
      <c r="C466" s="5" t="n"/>
      <c r="D466" s="18" t="n"/>
      <c r="E466" s="13" t="n"/>
      <c r="F466" s="13" t="n"/>
      <c r="G466" s="13" t="n"/>
      <c r="H466" s="19" t="n"/>
      <c r="I466" s="19" t="n"/>
      <c r="J466" s="19" t="n"/>
      <c r="K466" s="16">
        <f>IF(OR(B466&amp;""="",NOT(ISNUMBER(E466)),NOT(ISNUMBER(IF(ISNUMBER(G466),G466,F466)))),"",MAX(1,IF(ISNUMBER(G466),G466,F466)-E466))</f>
        <v/>
      </c>
      <c r="L466" s="17">
        <f>IF(K466="","",ROUND(K466*N(H466),2))</f>
        <v/>
      </c>
      <c r="M466" s="17">
        <f>IF(L466="","",ROUND(L466-N(J466),2))</f>
        <v/>
      </c>
      <c r="N466" s="6">
        <f>IF(B466&amp;""="","",IF(NOT(ISNUMBER(E466)),"بيانات ناقصة",IF(ISNUMBER(G466),"سُلّمت",IF(E466&gt;'الإعدادات'!$B$4,"قادم",IF(AND(ISNUMBER(F466),F466&lt;'الإعدادات'!$B$4),"متأخر التسليم","جارٍ")))))</f>
        <v/>
      </c>
      <c r="O466" s="16">
        <f>IF(N466="متأخر التسليم",'الإعدادات'!$B$4-F466,"")</f>
        <v/>
      </c>
      <c r="P466" s="16">
        <f>IF(ISNUMBER(O466),COUNTIFS($O$6:$O$1005,"&gt;"&amp;O466)+COUNTIFS($O$6:O466,O466),"")</f>
        <v/>
      </c>
      <c r="Q466" s="6">
        <f>IF(B466&amp;""="","",IFERROR(INDEX('السيارات'!$C$6:$C$205,MATCH(B466&amp;"",'السيارات'!$A$6:$A$205,0))&amp;"","كود غير موجود"))</f>
        <v/>
      </c>
    </row>
    <row r="467">
      <c r="A467" s="5" t="n"/>
      <c r="B467" s="5" t="n"/>
      <c r="C467" s="5" t="n"/>
      <c r="D467" s="18" t="n"/>
      <c r="E467" s="13" t="n"/>
      <c r="F467" s="13" t="n"/>
      <c r="G467" s="13" t="n"/>
      <c r="H467" s="19" t="n"/>
      <c r="I467" s="19" t="n"/>
      <c r="J467" s="19" t="n"/>
      <c r="K467" s="16">
        <f>IF(OR(B467&amp;""="",NOT(ISNUMBER(E467)),NOT(ISNUMBER(IF(ISNUMBER(G467),G467,F467)))),"",MAX(1,IF(ISNUMBER(G467),G467,F467)-E467))</f>
        <v/>
      </c>
      <c r="L467" s="17">
        <f>IF(K467="","",ROUND(K467*N(H467),2))</f>
        <v/>
      </c>
      <c r="M467" s="17">
        <f>IF(L467="","",ROUND(L467-N(J467),2))</f>
        <v/>
      </c>
      <c r="N467" s="6">
        <f>IF(B467&amp;""="","",IF(NOT(ISNUMBER(E467)),"بيانات ناقصة",IF(ISNUMBER(G467),"سُلّمت",IF(E467&gt;'الإعدادات'!$B$4,"قادم",IF(AND(ISNUMBER(F467),F467&lt;'الإعدادات'!$B$4),"متأخر التسليم","جارٍ")))))</f>
        <v/>
      </c>
      <c r="O467" s="16">
        <f>IF(N467="متأخر التسليم",'الإعدادات'!$B$4-F467,"")</f>
        <v/>
      </c>
      <c r="P467" s="16">
        <f>IF(ISNUMBER(O467),COUNTIFS($O$6:$O$1005,"&gt;"&amp;O467)+COUNTIFS($O$6:O467,O467),"")</f>
        <v/>
      </c>
      <c r="Q467" s="6">
        <f>IF(B467&amp;""="","",IFERROR(INDEX('السيارات'!$C$6:$C$205,MATCH(B467&amp;"",'السيارات'!$A$6:$A$205,0))&amp;"","كود غير موجود"))</f>
        <v/>
      </c>
    </row>
    <row r="468">
      <c r="A468" s="5" t="n"/>
      <c r="B468" s="5" t="n"/>
      <c r="C468" s="5" t="n"/>
      <c r="D468" s="18" t="n"/>
      <c r="E468" s="13" t="n"/>
      <c r="F468" s="13" t="n"/>
      <c r="G468" s="13" t="n"/>
      <c r="H468" s="19" t="n"/>
      <c r="I468" s="19" t="n"/>
      <c r="J468" s="19" t="n"/>
      <c r="K468" s="16">
        <f>IF(OR(B468&amp;""="",NOT(ISNUMBER(E468)),NOT(ISNUMBER(IF(ISNUMBER(G468),G468,F468)))),"",MAX(1,IF(ISNUMBER(G468),G468,F468)-E468))</f>
        <v/>
      </c>
      <c r="L468" s="17">
        <f>IF(K468="","",ROUND(K468*N(H468),2))</f>
        <v/>
      </c>
      <c r="M468" s="17">
        <f>IF(L468="","",ROUND(L468-N(J468),2))</f>
        <v/>
      </c>
      <c r="N468" s="6">
        <f>IF(B468&amp;""="","",IF(NOT(ISNUMBER(E468)),"بيانات ناقصة",IF(ISNUMBER(G468),"سُلّمت",IF(E468&gt;'الإعدادات'!$B$4,"قادم",IF(AND(ISNUMBER(F468),F468&lt;'الإعدادات'!$B$4),"متأخر التسليم","جارٍ")))))</f>
        <v/>
      </c>
      <c r="O468" s="16">
        <f>IF(N468="متأخر التسليم",'الإعدادات'!$B$4-F468,"")</f>
        <v/>
      </c>
      <c r="P468" s="16">
        <f>IF(ISNUMBER(O468),COUNTIFS($O$6:$O$1005,"&gt;"&amp;O468)+COUNTIFS($O$6:O468,O468),"")</f>
        <v/>
      </c>
      <c r="Q468" s="6">
        <f>IF(B468&amp;""="","",IFERROR(INDEX('السيارات'!$C$6:$C$205,MATCH(B468&amp;"",'السيارات'!$A$6:$A$205,0))&amp;"","كود غير موجود"))</f>
        <v/>
      </c>
    </row>
    <row r="469">
      <c r="A469" s="5" t="n"/>
      <c r="B469" s="5" t="n"/>
      <c r="C469" s="5" t="n"/>
      <c r="D469" s="18" t="n"/>
      <c r="E469" s="13" t="n"/>
      <c r="F469" s="13" t="n"/>
      <c r="G469" s="13" t="n"/>
      <c r="H469" s="19" t="n"/>
      <c r="I469" s="19" t="n"/>
      <c r="J469" s="19" t="n"/>
      <c r="K469" s="16">
        <f>IF(OR(B469&amp;""="",NOT(ISNUMBER(E469)),NOT(ISNUMBER(IF(ISNUMBER(G469),G469,F469)))),"",MAX(1,IF(ISNUMBER(G469),G469,F469)-E469))</f>
        <v/>
      </c>
      <c r="L469" s="17">
        <f>IF(K469="","",ROUND(K469*N(H469),2))</f>
        <v/>
      </c>
      <c r="M469" s="17">
        <f>IF(L469="","",ROUND(L469-N(J469),2))</f>
        <v/>
      </c>
      <c r="N469" s="6">
        <f>IF(B469&amp;""="","",IF(NOT(ISNUMBER(E469)),"بيانات ناقصة",IF(ISNUMBER(G469),"سُلّمت",IF(E469&gt;'الإعدادات'!$B$4,"قادم",IF(AND(ISNUMBER(F469),F469&lt;'الإعدادات'!$B$4),"متأخر التسليم","جارٍ")))))</f>
        <v/>
      </c>
      <c r="O469" s="16">
        <f>IF(N469="متأخر التسليم",'الإعدادات'!$B$4-F469,"")</f>
        <v/>
      </c>
      <c r="P469" s="16">
        <f>IF(ISNUMBER(O469),COUNTIFS($O$6:$O$1005,"&gt;"&amp;O469)+COUNTIFS($O$6:O469,O469),"")</f>
        <v/>
      </c>
      <c r="Q469" s="6">
        <f>IF(B469&amp;""="","",IFERROR(INDEX('السيارات'!$C$6:$C$205,MATCH(B469&amp;"",'السيارات'!$A$6:$A$205,0))&amp;"","كود غير موجود"))</f>
        <v/>
      </c>
    </row>
    <row r="470">
      <c r="A470" s="5" t="n"/>
      <c r="B470" s="5" t="n"/>
      <c r="C470" s="5" t="n"/>
      <c r="D470" s="18" t="n"/>
      <c r="E470" s="13" t="n"/>
      <c r="F470" s="13" t="n"/>
      <c r="G470" s="13" t="n"/>
      <c r="H470" s="19" t="n"/>
      <c r="I470" s="19" t="n"/>
      <c r="J470" s="19" t="n"/>
      <c r="K470" s="16">
        <f>IF(OR(B470&amp;""="",NOT(ISNUMBER(E470)),NOT(ISNUMBER(IF(ISNUMBER(G470),G470,F470)))),"",MAX(1,IF(ISNUMBER(G470),G470,F470)-E470))</f>
        <v/>
      </c>
      <c r="L470" s="17">
        <f>IF(K470="","",ROUND(K470*N(H470),2))</f>
        <v/>
      </c>
      <c r="M470" s="17">
        <f>IF(L470="","",ROUND(L470-N(J470),2))</f>
        <v/>
      </c>
      <c r="N470" s="6">
        <f>IF(B470&amp;""="","",IF(NOT(ISNUMBER(E470)),"بيانات ناقصة",IF(ISNUMBER(G470),"سُلّمت",IF(E470&gt;'الإعدادات'!$B$4,"قادم",IF(AND(ISNUMBER(F470),F470&lt;'الإعدادات'!$B$4),"متأخر التسليم","جارٍ")))))</f>
        <v/>
      </c>
      <c r="O470" s="16">
        <f>IF(N470="متأخر التسليم",'الإعدادات'!$B$4-F470,"")</f>
        <v/>
      </c>
      <c r="P470" s="16">
        <f>IF(ISNUMBER(O470),COUNTIFS($O$6:$O$1005,"&gt;"&amp;O470)+COUNTIFS($O$6:O470,O470),"")</f>
        <v/>
      </c>
      <c r="Q470" s="6">
        <f>IF(B470&amp;""="","",IFERROR(INDEX('السيارات'!$C$6:$C$205,MATCH(B470&amp;"",'السيارات'!$A$6:$A$205,0))&amp;"","كود غير موجود"))</f>
        <v/>
      </c>
    </row>
    <row r="471">
      <c r="A471" s="5" t="n"/>
      <c r="B471" s="5" t="n"/>
      <c r="C471" s="5" t="n"/>
      <c r="D471" s="18" t="n"/>
      <c r="E471" s="13" t="n"/>
      <c r="F471" s="13" t="n"/>
      <c r="G471" s="13" t="n"/>
      <c r="H471" s="19" t="n"/>
      <c r="I471" s="19" t="n"/>
      <c r="J471" s="19" t="n"/>
      <c r="K471" s="16">
        <f>IF(OR(B471&amp;""="",NOT(ISNUMBER(E471)),NOT(ISNUMBER(IF(ISNUMBER(G471),G471,F471)))),"",MAX(1,IF(ISNUMBER(G471),G471,F471)-E471))</f>
        <v/>
      </c>
      <c r="L471" s="17">
        <f>IF(K471="","",ROUND(K471*N(H471),2))</f>
        <v/>
      </c>
      <c r="M471" s="17">
        <f>IF(L471="","",ROUND(L471-N(J471),2))</f>
        <v/>
      </c>
      <c r="N471" s="6">
        <f>IF(B471&amp;""="","",IF(NOT(ISNUMBER(E471)),"بيانات ناقصة",IF(ISNUMBER(G471),"سُلّمت",IF(E471&gt;'الإعدادات'!$B$4,"قادم",IF(AND(ISNUMBER(F471),F471&lt;'الإعدادات'!$B$4),"متأخر التسليم","جارٍ")))))</f>
        <v/>
      </c>
      <c r="O471" s="16">
        <f>IF(N471="متأخر التسليم",'الإعدادات'!$B$4-F471,"")</f>
        <v/>
      </c>
      <c r="P471" s="16">
        <f>IF(ISNUMBER(O471),COUNTIFS($O$6:$O$1005,"&gt;"&amp;O471)+COUNTIFS($O$6:O471,O471),"")</f>
        <v/>
      </c>
      <c r="Q471" s="6">
        <f>IF(B471&amp;""="","",IFERROR(INDEX('السيارات'!$C$6:$C$205,MATCH(B471&amp;"",'السيارات'!$A$6:$A$205,0))&amp;"","كود غير موجود"))</f>
        <v/>
      </c>
    </row>
    <row r="472">
      <c r="A472" s="5" t="n"/>
      <c r="B472" s="5" t="n"/>
      <c r="C472" s="5" t="n"/>
      <c r="D472" s="18" t="n"/>
      <c r="E472" s="13" t="n"/>
      <c r="F472" s="13" t="n"/>
      <c r="G472" s="13" t="n"/>
      <c r="H472" s="19" t="n"/>
      <c r="I472" s="19" t="n"/>
      <c r="J472" s="19" t="n"/>
      <c r="K472" s="16">
        <f>IF(OR(B472&amp;""="",NOT(ISNUMBER(E472)),NOT(ISNUMBER(IF(ISNUMBER(G472),G472,F472)))),"",MAX(1,IF(ISNUMBER(G472),G472,F472)-E472))</f>
        <v/>
      </c>
      <c r="L472" s="17">
        <f>IF(K472="","",ROUND(K472*N(H472),2))</f>
        <v/>
      </c>
      <c r="M472" s="17">
        <f>IF(L472="","",ROUND(L472-N(J472),2))</f>
        <v/>
      </c>
      <c r="N472" s="6">
        <f>IF(B472&amp;""="","",IF(NOT(ISNUMBER(E472)),"بيانات ناقصة",IF(ISNUMBER(G472),"سُلّمت",IF(E472&gt;'الإعدادات'!$B$4,"قادم",IF(AND(ISNUMBER(F472),F472&lt;'الإعدادات'!$B$4),"متأخر التسليم","جارٍ")))))</f>
        <v/>
      </c>
      <c r="O472" s="16">
        <f>IF(N472="متأخر التسليم",'الإعدادات'!$B$4-F472,"")</f>
        <v/>
      </c>
      <c r="P472" s="16">
        <f>IF(ISNUMBER(O472),COUNTIFS($O$6:$O$1005,"&gt;"&amp;O472)+COUNTIFS($O$6:O472,O472),"")</f>
        <v/>
      </c>
      <c r="Q472" s="6">
        <f>IF(B472&amp;""="","",IFERROR(INDEX('السيارات'!$C$6:$C$205,MATCH(B472&amp;"",'السيارات'!$A$6:$A$205,0))&amp;"","كود غير موجود"))</f>
        <v/>
      </c>
    </row>
    <row r="473">
      <c r="A473" s="5" t="n"/>
      <c r="B473" s="5" t="n"/>
      <c r="C473" s="5" t="n"/>
      <c r="D473" s="18" t="n"/>
      <c r="E473" s="13" t="n"/>
      <c r="F473" s="13" t="n"/>
      <c r="G473" s="13" t="n"/>
      <c r="H473" s="19" t="n"/>
      <c r="I473" s="19" t="n"/>
      <c r="J473" s="19" t="n"/>
      <c r="K473" s="16">
        <f>IF(OR(B473&amp;""="",NOT(ISNUMBER(E473)),NOT(ISNUMBER(IF(ISNUMBER(G473),G473,F473)))),"",MAX(1,IF(ISNUMBER(G473),G473,F473)-E473))</f>
        <v/>
      </c>
      <c r="L473" s="17">
        <f>IF(K473="","",ROUND(K473*N(H473),2))</f>
        <v/>
      </c>
      <c r="M473" s="17">
        <f>IF(L473="","",ROUND(L473-N(J473),2))</f>
        <v/>
      </c>
      <c r="N473" s="6">
        <f>IF(B473&amp;""="","",IF(NOT(ISNUMBER(E473)),"بيانات ناقصة",IF(ISNUMBER(G473),"سُلّمت",IF(E473&gt;'الإعدادات'!$B$4,"قادم",IF(AND(ISNUMBER(F473),F473&lt;'الإعدادات'!$B$4),"متأخر التسليم","جارٍ")))))</f>
        <v/>
      </c>
      <c r="O473" s="16">
        <f>IF(N473="متأخر التسليم",'الإعدادات'!$B$4-F473,"")</f>
        <v/>
      </c>
      <c r="P473" s="16">
        <f>IF(ISNUMBER(O473),COUNTIFS($O$6:$O$1005,"&gt;"&amp;O473)+COUNTIFS($O$6:O473,O473),"")</f>
        <v/>
      </c>
      <c r="Q473" s="6">
        <f>IF(B473&amp;""="","",IFERROR(INDEX('السيارات'!$C$6:$C$205,MATCH(B473&amp;"",'السيارات'!$A$6:$A$205,0))&amp;"","كود غير موجود"))</f>
        <v/>
      </c>
    </row>
    <row r="474">
      <c r="A474" s="5" t="n"/>
      <c r="B474" s="5" t="n"/>
      <c r="C474" s="5" t="n"/>
      <c r="D474" s="18" t="n"/>
      <c r="E474" s="13" t="n"/>
      <c r="F474" s="13" t="n"/>
      <c r="G474" s="13" t="n"/>
      <c r="H474" s="19" t="n"/>
      <c r="I474" s="19" t="n"/>
      <c r="J474" s="19" t="n"/>
      <c r="K474" s="16">
        <f>IF(OR(B474&amp;""="",NOT(ISNUMBER(E474)),NOT(ISNUMBER(IF(ISNUMBER(G474),G474,F474)))),"",MAX(1,IF(ISNUMBER(G474),G474,F474)-E474))</f>
        <v/>
      </c>
      <c r="L474" s="17">
        <f>IF(K474="","",ROUND(K474*N(H474),2))</f>
        <v/>
      </c>
      <c r="M474" s="17">
        <f>IF(L474="","",ROUND(L474-N(J474),2))</f>
        <v/>
      </c>
      <c r="N474" s="6">
        <f>IF(B474&amp;""="","",IF(NOT(ISNUMBER(E474)),"بيانات ناقصة",IF(ISNUMBER(G474),"سُلّمت",IF(E474&gt;'الإعدادات'!$B$4,"قادم",IF(AND(ISNUMBER(F474),F474&lt;'الإعدادات'!$B$4),"متأخر التسليم","جارٍ")))))</f>
        <v/>
      </c>
      <c r="O474" s="16">
        <f>IF(N474="متأخر التسليم",'الإعدادات'!$B$4-F474,"")</f>
        <v/>
      </c>
      <c r="P474" s="16">
        <f>IF(ISNUMBER(O474),COUNTIFS($O$6:$O$1005,"&gt;"&amp;O474)+COUNTIFS($O$6:O474,O474),"")</f>
        <v/>
      </c>
      <c r="Q474" s="6">
        <f>IF(B474&amp;""="","",IFERROR(INDEX('السيارات'!$C$6:$C$205,MATCH(B474&amp;"",'السيارات'!$A$6:$A$205,0))&amp;"","كود غير موجود"))</f>
        <v/>
      </c>
    </row>
    <row r="475">
      <c r="A475" s="5" t="n"/>
      <c r="B475" s="5" t="n"/>
      <c r="C475" s="5" t="n"/>
      <c r="D475" s="18" t="n"/>
      <c r="E475" s="13" t="n"/>
      <c r="F475" s="13" t="n"/>
      <c r="G475" s="13" t="n"/>
      <c r="H475" s="19" t="n"/>
      <c r="I475" s="19" t="n"/>
      <c r="J475" s="19" t="n"/>
      <c r="K475" s="16">
        <f>IF(OR(B475&amp;""="",NOT(ISNUMBER(E475)),NOT(ISNUMBER(IF(ISNUMBER(G475),G475,F475)))),"",MAX(1,IF(ISNUMBER(G475),G475,F475)-E475))</f>
        <v/>
      </c>
      <c r="L475" s="17">
        <f>IF(K475="","",ROUND(K475*N(H475),2))</f>
        <v/>
      </c>
      <c r="M475" s="17">
        <f>IF(L475="","",ROUND(L475-N(J475),2))</f>
        <v/>
      </c>
      <c r="N475" s="6">
        <f>IF(B475&amp;""="","",IF(NOT(ISNUMBER(E475)),"بيانات ناقصة",IF(ISNUMBER(G475),"سُلّمت",IF(E475&gt;'الإعدادات'!$B$4,"قادم",IF(AND(ISNUMBER(F475),F475&lt;'الإعدادات'!$B$4),"متأخر التسليم","جارٍ")))))</f>
        <v/>
      </c>
      <c r="O475" s="16">
        <f>IF(N475="متأخر التسليم",'الإعدادات'!$B$4-F475,"")</f>
        <v/>
      </c>
      <c r="P475" s="16">
        <f>IF(ISNUMBER(O475),COUNTIFS($O$6:$O$1005,"&gt;"&amp;O475)+COUNTIFS($O$6:O475,O475),"")</f>
        <v/>
      </c>
      <c r="Q475" s="6">
        <f>IF(B475&amp;""="","",IFERROR(INDEX('السيارات'!$C$6:$C$205,MATCH(B475&amp;"",'السيارات'!$A$6:$A$205,0))&amp;"","كود غير موجود"))</f>
        <v/>
      </c>
    </row>
    <row r="476">
      <c r="A476" s="5" t="n"/>
      <c r="B476" s="5" t="n"/>
      <c r="C476" s="5" t="n"/>
      <c r="D476" s="18" t="n"/>
      <c r="E476" s="13" t="n"/>
      <c r="F476" s="13" t="n"/>
      <c r="G476" s="13" t="n"/>
      <c r="H476" s="19" t="n"/>
      <c r="I476" s="19" t="n"/>
      <c r="J476" s="19" t="n"/>
      <c r="K476" s="16">
        <f>IF(OR(B476&amp;""="",NOT(ISNUMBER(E476)),NOT(ISNUMBER(IF(ISNUMBER(G476),G476,F476)))),"",MAX(1,IF(ISNUMBER(G476),G476,F476)-E476))</f>
        <v/>
      </c>
      <c r="L476" s="17">
        <f>IF(K476="","",ROUND(K476*N(H476),2))</f>
        <v/>
      </c>
      <c r="M476" s="17">
        <f>IF(L476="","",ROUND(L476-N(J476),2))</f>
        <v/>
      </c>
      <c r="N476" s="6">
        <f>IF(B476&amp;""="","",IF(NOT(ISNUMBER(E476)),"بيانات ناقصة",IF(ISNUMBER(G476),"سُلّمت",IF(E476&gt;'الإعدادات'!$B$4,"قادم",IF(AND(ISNUMBER(F476),F476&lt;'الإعدادات'!$B$4),"متأخر التسليم","جارٍ")))))</f>
        <v/>
      </c>
      <c r="O476" s="16">
        <f>IF(N476="متأخر التسليم",'الإعدادات'!$B$4-F476,"")</f>
        <v/>
      </c>
      <c r="P476" s="16">
        <f>IF(ISNUMBER(O476),COUNTIFS($O$6:$O$1005,"&gt;"&amp;O476)+COUNTIFS($O$6:O476,O476),"")</f>
        <v/>
      </c>
      <c r="Q476" s="6">
        <f>IF(B476&amp;""="","",IFERROR(INDEX('السيارات'!$C$6:$C$205,MATCH(B476&amp;"",'السيارات'!$A$6:$A$205,0))&amp;"","كود غير موجود"))</f>
        <v/>
      </c>
    </row>
    <row r="477">
      <c r="A477" s="5" t="n"/>
      <c r="B477" s="5" t="n"/>
      <c r="C477" s="5" t="n"/>
      <c r="D477" s="18" t="n"/>
      <c r="E477" s="13" t="n"/>
      <c r="F477" s="13" t="n"/>
      <c r="G477" s="13" t="n"/>
      <c r="H477" s="19" t="n"/>
      <c r="I477" s="19" t="n"/>
      <c r="J477" s="19" t="n"/>
      <c r="K477" s="16">
        <f>IF(OR(B477&amp;""="",NOT(ISNUMBER(E477)),NOT(ISNUMBER(IF(ISNUMBER(G477),G477,F477)))),"",MAX(1,IF(ISNUMBER(G477),G477,F477)-E477))</f>
        <v/>
      </c>
      <c r="L477" s="17">
        <f>IF(K477="","",ROUND(K477*N(H477),2))</f>
        <v/>
      </c>
      <c r="M477" s="17">
        <f>IF(L477="","",ROUND(L477-N(J477),2))</f>
        <v/>
      </c>
      <c r="N477" s="6">
        <f>IF(B477&amp;""="","",IF(NOT(ISNUMBER(E477)),"بيانات ناقصة",IF(ISNUMBER(G477),"سُلّمت",IF(E477&gt;'الإعدادات'!$B$4,"قادم",IF(AND(ISNUMBER(F477),F477&lt;'الإعدادات'!$B$4),"متأخر التسليم","جارٍ")))))</f>
        <v/>
      </c>
      <c r="O477" s="16">
        <f>IF(N477="متأخر التسليم",'الإعدادات'!$B$4-F477,"")</f>
        <v/>
      </c>
      <c r="P477" s="16">
        <f>IF(ISNUMBER(O477),COUNTIFS($O$6:$O$1005,"&gt;"&amp;O477)+COUNTIFS($O$6:O477,O477),"")</f>
        <v/>
      </c>
      <c r="Q477" s="6">
        <f>IF(B477&amp;""="","",IFERROR(INDEX('السيارات'!$C$6:$C$205,MATCH(B477&amp;"",'السيارات'!$A$6:$A$205,0))&amp;"","كود غير موجود"))</f>
        <v/>
      </c>
    </row>
    <row r="478">
      <c r="A478" s="5" t="n"/>
      <c r="B478" s="5" t="n"/>
      <c r="C478" s="5" t="n"/>
      <c r="D478" s="18" t="n"/>
      <c r="E478" s="13" t="n"/>
      <c r="F478" s="13" t="n"/>
      <c r="G478" s="13" t="n"/>
      <c r="H478" s="19" t="n"/>
      <c r="I478" s="19" t="n"/>
      <c r="J478" s="19" t="n"/>
      <c r="K478" s="16">
        <f>IF(OR(B478&amp;""="",NOT(ISNUMBER(E478)),NOT(ISNUMBER(IF(ISNUMBER(G478),G478,F478)))),"",MAX(1,IF(ISNUMBER(G478),G478,F478)-E478))</f>
        <v/>
      </c>
      <c r="L478" s="17">
        <f>IF(K478="","",ROUND(K478*N(H478),2))</f>
        <v/>
      </c>
      <c r="M478" s="17">
        <f>IF(L478="","",ROUND(L478-N(J478),2))</f>
        <v/>
      </c>
      <c r="N478" s="6">
        <f>IF(B478&amp;""="","",IF(NOT(ISNUMBER(E478)),"بيانات ناقصة",IF(ISNUMBER(G478),"سُلّمت",IF(E478&gt;'الإعدادات'!$B$4,"قادم",IF(AND(ISNUMBER(F478),F478&lt;'الإعدادات'!$B$4),"متأخر التسليم","جارٍ")))))</f>
        <v/>
      </c>
      <c r="O478" s="16">
        <f>IF(N478="متأخر التسليم",'الإعدادات'!$B$4-F478,"")</f>
        <v/>
      </c>
      <c r="P478" s="16">
        <f>IF(ISNUMBER(O478),COUNTIFS($O$6:$O$1005,"&gt;"&amp;O478)+COUNTIFS($O$6:O478,O478),"")</f>
        <v/>
      </c>
      <c r="Q478" s="6">
        <f>IF(B478&amp;""="","",IFERROR(INDEX('السيارات'!$C$6:$C$205,MATCH(B478&amp;"",'السيارات'!$A$6:$A$205,0))&amp;"","كود غير موجود"))</f>
        <v/>
      </c>
    </row>
    <row r="479">
      <c r="A479" s="5" t="n"/>
      <c r="B479" s="5" t="n"/>
      <c r="C479" s="5" t="n"/>
      <c r="D479" s="18" t="n"/>
      <c r="E479" s="13" t="n"/>
      <c r="F479" s="13" t="n"/>
      <c r="G479" s="13" t="n"/>
      <c r="H479" s="19" t="n"/>
      <c r="I479" s="19" t="n"/>
      <c r="J479" s="19" t="n"/>
      <c r="K479" s="16">
        <f>IF(OR(B479&amp;""="",NOT(ISNUMBER(E479)),NOT(ISNUMBER(IF(ISNUMBER(G479),G479,F479)))),"",MAX(1,IF(ISNUMBER(G479),G479,F479)-E479))</f>
        <v/>
      </c>
      <c r="L479" s="17">
        <f>IF(K479="","",ROUND(K479*N(H479),2))</f>
        <v/>
      </c>
      <c r="M479" s="17">
        <f>IF(L479="","",ROUND(L479-N(J479),2))</f>
        <v/>
      </c>
      <c r="N479" s="6">
        <f>IF(B479&amp;""="","",IF(NOT(ISNUMBER(E479)),"بيانات ناقصة",IF(ISNUMBER(G479),"سُلّمت",IF(E479&gt;'الإعدادات'!$B$4,"قادم",IF(AND(ISNUMBER(F479),F479&lt;'الإعدادات'!$B$4),"متأخر التسليم","جارٍ")))))</f>
        <v/>
      </c>
      <c r="O479" s="16">
        <f>IF(N479="متأخر التسليم",'الإعدادات'!$B$4-F479,"")</f>
        <v/>
      </c>
      <c r="P479" s="16">
        <f>IF(ISNUMBER(O479),COUNTIFS($O$6:$O$1005,"&gt;"&amp;O479)+COUNTIFS($O$6:O479,O479),"")</f>
        <v/>
      </c>
      <c r="Q479" s="6">
        <f>IF(B479&amp;""="","",IFERROR(INDEX('السيارات'!$C$6:$C$205,MATCH(B479&amp;"",'السيارات'!$A$6:$A$205,0))&amp;"","كود غير موجود"))</f>
        <v/>
      </c>
    </row>
    <row r="480">
      <c r="A480" s="5" t="n"/>
      <c r="B480" s="5" t="n"/>
      <c r="C480" s="5" t="n"/>
      <c r="D480" s="18" t="n"/>
      <c r="E480" s="13" t="n"/>
      <c r="F480" s="13" t="n"/>
      <c r="G480" s="13" t="n"/>
      <c r="H480" s="19" t="n"/>
      <c r="I480" s="19" t="n"/>
      <c r="J480" s="19" t="n"/>
      <c r="K480" s="16">
        <f>IF(OR(B480&amp;""="",NOT(ISNUMBER(E480)),NOT(ISNUMBER(IF(ISNUMBER(G480),G480,F480)))),"",MAX(1,IF(ISNUMBER(G480),G480,F480)-E480))</f>
        <v/>
      </c>
      <c r="L480" s="17">
        <f>IF(K480="","",ROUND(K480*N(H480),2))</f>
        <v/>
      </c>
      <c r="M480" s="17">
        <f>IF(L480="","",ROUND(L480-N(J480),2))</f>
        <v/>
      </c>
      <c r="N480" s="6">
        <f>IF(B480&amp;""="","",IF(NOT(ISNUMBER(E480)),"بيانات ناقصة",IF(ISNUMBER(G480),"سُلّمت",IF(E480&gt;'الإعدادات'!$B$4,"قادم",IF(AND(ISNUMBER(F480),F480&lt;'الإعدادات'!$B$4),"متأخر التسليم","جارٍ")))))</f>
        <v/>
      </c>
      <c r="O480" s="16">
        <f>IF(N480="متأخر التسليم",'الإعدادات'!$B$4-F480,"")</f>
        <v/>
      </c>
      <c r="P480" s="16">
        <f>IF(ISNUMBER(O480),COUNTIFS($O$6:$O$1005,"&gt;"&amp;O480)+COUNTIFS($O$6:O480,O480),"")</f>
        <v/>
      </c>
      <c r="Q480" s="6">
        <f>IF(B480&amp;""="","",IFERROR(INDEX('السيارات'!$C$6:$C$205,MATCH(B480&amp;"",'السيارات'!$A$6:$A$205,0))&amp;"","كود غير موجود"))</f>
        <v/>
      </c>
    </row>
    <row r="481">
      <c r="A481" s="5" t="n"/>
      <c r="B481" s="5" t="n"/>
      <c r="C481" s="5" t="n"/>
      <c r="D481" s="18" t="n"/>
      <c r="E481" s="13" t="n"/>
      <c r="F481" s="13" t="n"/>
      <c r="G481" s="13" t="n"/>
      <c r="H481" s="19" t="n"/>
      <c r="I481" s="19" t="n"/>
      <c r="J481" s="19" t="n"/>
      <c r="K481" s="16">
        <f>IF(OR(B481&amp;""="",NOT(ISNUMBER(E481)),NOT(ISNUMBER(IF(ISNUMBER(G481),G481,F481)))),"",MAX(1,IF(ISNUMBER(G481),G481,F481)-E481))</f>
        <v/>
      </c>
      <c r="L481" s="17">
        <f>IF(K481="","",ROUND(K481*N(H481),2))</f>
        <v/>
      </c>
      <c r="M481" s="17">
        <f>IF(L481="","",ROUND(L481-N(J481),2))</f>
        <v/>
      </c>
      <c r="N481" s="6">
        <f>IF(B481&amp;""="","",IF(NOT(ISNUMBER(E481)),"بيانات ناقصة",IF(ISNUMBER(G481),"سُلّمت",IF(E481&gt;'الإعدادات'!$B$4,"قادم",IF(AND(ISNUMBER(F481),F481&lt;'الإعدادات'!$B$4),"متأخر التسليم","جارٍ")))))</f>
        <v/>
      </c>
      <c r="O481" s="16">
        <f>IF(N481="متأخر التسليم",'الإعدادات'!$B$4-F481,"")</f>
        <v/>
      </c>
      <c r="P481" s="16">
        <f>IF(ISNUMBER(O481),COUNTIFS($O$6:$O$1005,"&gt;"&amp;O481)+COUNTIFS($O$6:O481,O481),"")</f>
        <v/>
      </c>
      <c r="Q481" s="6">
        <f>IF(B481&amp;""="","",IFERROR(INDEX('السيارات'!$C$6:$C$205,MATCH(B481&amp;"",'السيارات'!$A$6:$A$205,0))&amp;"","كود غير موجود"))</f>
        <v/>
      </c>
    </row>
    <row r="482">
      <c r="A482" s="5" t="n"/>
      <c r="B482" s="5" t="n"/>
      <c r="C482" s="5" t="n"/>
      <c r="D482" s="18" t="n"/>
      <c r="E482" s="13" t="n"/>
      <c r="F482" s="13" t="n"/>
      <c r="G482" s="13" t="n"/>
      <c r="H482" s="19" t="n"/>
      <c r="I482" s="19" t="n"/>
      <c r="J482" s="19" t="n"/>
      <c r="K482" s="16">
        <f>IF(OR(B482&amp;""="",NOT(ISNUMBER(E482)),NOT(ISNUMBER(IF(ISNUMBER(G482),G482,F482)))),"",MAX(1,IF(ISNUMBER(G482),G482,F482)-E482))</f>
        <v/>
      </c>
      <c r="L482" s="17">
        <f>IF(K482="","",ROUND(K482*N(H482),2))</f>
        <v/>
      </c>
      <c r="M482" s="17">
        <f>IF(L482="","",ROUND(L482-N(J482),2))</f>
        <v/>
      </c>
      <c r="N482" s="6">
        <f>IF(B482&amp;""="","",IF(NOT(ISNUMBER(E482)),"بيانات ناقصة",IF(ISNUMBER(G482),"سُلّمت",IF(E482&gt;'الإعدادات'!$B$4,"قادم",IF(AND(ISNUMBER(F482),F482&lt;'الإعدادات'!$B$4),"متأخر التسليم","جارٍ")))))</f>
        <v/>
      </c>
      <c r="O482" s="16">
        <f>IF(N482="متأخر التسليم",'الإعدادات'!$B$4-F482,"")</f>
        <v/>
      </c>
      <c r="P482" s="16">
        <f>IF(ISNUMBER(O482),COUNTIFS($O$6:$O$1005,"&gt;"&amp;O482)+COUNTIFS($O$6:O482,O482),"")</f>
        <v/>
      </c>
      <c r="Q482" s="6">
        <f>IF(B482&amp;""="","",IFERROR(INDEX('السيارات'!$C$6:$C$205,MATCH(B482&amp;"",'السيارات'!$A$6:$A$205,0))&amp;"","كود غير موجود"))</f>
        <v/>
      </c>
    </row>
    <row r="483">
      <c r="A483" s="5" t="n"/>
      <c r="B483" s="5" t="n"/>
      <c r="C483" s="5" t="n"/>
      <c r="D483" s="18" t="n"/>
      <c r="E483" s="13" t="n"/>
      <c r="F483" s="13" t="n"/>
      <c r="G483" s="13" t="n"/>
      <c r="H483" s="19" t="n"/>
      <c r="I483" s="19" t="n"/>
      <c r="J483" s="19" t="n"/>
      <c r="K483" s="16">
        <f>IF(OR(B483&amp;""="",NOT(ISNUMBER(E483)),NOT(ISNUMBER(IF(ISNUMBER(G483),G483,F483)))),"",MAX(1,IF(ISNUMBER(G483),G483,F483)-E483))</f>
        <v/>
      </c>
      <c r="L483" s="17">
        <f>IF(K483="","",ROUND(K483*N(H483),2))</f>
        <v/>
      </c>
      <c r="M483" s="17">
        <f>IF(L483="","",ROUND(L483-N(J483),2))</f>
        <v/>
      </c>
      <c r="N483" s="6">
        <f>IF(B483&amp;""="","",IF(NOT(ISNUMBER(E483)),"بيانات ناقصة",IF(ISNUMBER(G483),"سُلّمت",IF(E483&gt;'الإعدادات'!$B$4,"قادم",IF(AND(ISNUMBER(F483),F483&lt;'الإعدادات'!$B$4),"متأخر التسليم","جارٍ")))))</f>
        <v/>
      </c>
      <c r="O483" s="16">
        <f>IF(N483="متأخر التسليم",'الإعدادات'!$B$4-F483,"")</f>
        <v/>
      </c>
      <c r="P483" s="16">
        <f>IF(ISNUMBER(O483),COUNTIFS($O$6:$O$1005,"&gt;"&amp;O483)+COUNTIFS($O$6:O483,O483),"")</f>
        <v/>
      </c>
      <c r="Q483" s="6">
        <f>IF(B483&amp;""="","",IFERROR(INDEX('السيارات'!$C$6:$C$205,MATCH(B483&amp;"",'السيارات'!$A$6:$A$205,0))&amp;"","كود غير موجود"))</f>
        <v/>
      </c>
    </row>
    <row r="484">
      <c r="A484" s="5" t="n"/>
      <c r="B484" s="5" t="n"/>
      <c r="C484" s="5" t="n"/>
      <c r="D484" s="18" t="n"/>
      <c r="E484" s="13" t="n"/>
      <c r="F484" s="13" t="n"/>
      <c r="G484" s="13" t="n"/>
      <c r="H484" s="19" t="n"/>
      <c r="I484" s="19" t="n"/>
      <c r="J484" s="19" t="n"/>
      <c r="K484" s="16">
        <f>IF(OR(B484&amp;""="",NOT(ISNUMBER(E484)),NOT(ISNUMBER(IF(ISNUMBER(G484),G484,F484)))),"",MAX(1,IF(ISNUMBER(G484),G484,F484)-E484))</f>
        <v/>
      </c>
      <c r="L484" s="17">
        <f>IF(K484="","",ROUND(K484*N(H484),2))</f>
        <v/>
      </c>
      <c r="M484" s="17">
        <f>IF(L484="","",ROUND(L484-N(J484),2))</f>
        <v/>
      </c>
      <c r="N484" s="6">
        <f>IF(B484&amp;""="","",IF(NOT(ISNUMBER(E484)),"بيانات ناقصة",IF(ISNUMBER(G484),"سُلّمت",IF(E484&gt;'الإعدادات'!$B$4,"قادم",IF(AND(ISNUMBER(F484),F484&lt;'الإعدادات'!$B$4),"متأخر التسليم","جارٍ")))))</f>
        <v/>
      </c>
      <c r="O484" s="16">
        <f>IF(N484="متأخر التسليم",'الإعدادات'!$B$4-F484,"")</f>
        <v/>
      </c>
      <c r="P484" s="16">
        <f>IF(ISNUMBER(O484),COUNTIFS($O$6:$O$1005,"&gt;"&amp;O484)+COUNTIFS($O$6:O484,O484),"")</f>
        <v/>
      </c>
      <c r="Q484" s="6">
        <f>IF(B484&amp;""="","",IFERROR(INDEX('السيارات'!$C$6:$C$205,MATCH(B484&amp;"",'السيارات'!$A$6:$A$205,0))&amp;"","كود غير موجود"))</f>
        <v/>
      </c>
    </row>
    <row r="485">
      <c r="A485" s="5" t="n"/>
      <c r="B485" s="5" t="n"/>
      <c r="C485" s="5" t="n"/>
      <c r="D485" s="18" t="n"/>
      <c r="E485" s="13" t="n"/>
      <c r="F485" s="13" t="n"/>
      <c r="G485" s="13" t="n"/>
      <c r="H485" s="19" t="n"/>
      <c r="I485" s="19" t="n"/>
      <c r="J485" s="19" t="n"/>
      <c r="K485" s="16">
        <f>IF(OR(B485&amp;""="",NOT(ISNUMBER(E485)),NOT(ISNUMBER(IF(ISNUMBER(G485),G485,F485)))),"",MAX(1,IF(ISNUMBER(G485),G485,F485)-E485))</f>
        <v/>
      </c>
      <c r="L485" s="17">
        <f>IF(K485="","",ROUND(K485*N(H485),2))</f>
        <v/>
      </c>
      <c r="M485" s="17">
        <f>IF(L485="","",ROUND(L485-N(J485),2))</f>
        <v/>
      </c>
      <c r="N485" s="6">
        <f>IF(B485&amp;""="","",IF(NOT(ISNUMBER(E485)),"بيانات ناقصة",IF(ISNUMBER(G485),"سُلّمت",IF(E485&gt;'الإعدادات'!$B$4,"قادم",IF(AND(ISNUMBER(F485),F485&lt;'الإعدادات'!$B$4),"متأخر التسليم","جارٍ")))))</f>
        <v/>
      </c>
      <c r="O485" s="16">
        <f>IF(N485="متأخر التسليم",'الإعدادات'!$B$4-F485,"")</f>
        <v/>
      </c>
      <c r="P485" s="16">
        <f>IF(ISNUMBER(O485),COUNTIFS($O$6:$O$1005,"&gt;"&amp;O485)+COUNTIFS($O$6:O485,O485),"")</f>
        <v/>
      </c>
      <c r="Q485" s="6">
        <f>IF(B485&amp;""="","",IFERROR(INDEX('السيارات'!$C$6:$C$205,MATCH(B485&amp;"",'السيارات'!$A$6:$A$205,0))&amp;"","كود غير موجود"))</f>
        <v/>
      </c>
    </row>
    <row r="486">
      <c r="A486" s="5" t="n"/>
      <c r="B486" s="5" t="n"/>
      <c r="C486" s="5" t="n"/>
      <c r="D486" s="18" t="n"/>
      <c r="E486" s="13" t="n"/>
      <c r="F486" s="13" t="n"/>
      <c r="G486" s="13" t="n"/>
      <c r="H486" s="19" t="n"/>
      <c r="I486" s="19" t="n"/>
      <c r="J486" s="19" t="n"/>
      <c r="K486" s="16">
        <f>IF(OR(B486&amp;""="",NOT(ISNUMBER(E486)),NOT(ISNUMBER(IF(ISNUMBER(G486),G486,F486)))),"",MAX(1,IF(ISNUMBER(G486),G486,F486)-E486))</f>
        <v/>
      </c>
      <c r="L486" s="17">
        <f>IF(K486="","",ROUND(K486*N(H486),2))</f>
        <v/>
      </c>
      <c r="M486" s="17">
        <f>IF(L486="","",ROUND(L486-N(J486),2))</f>
        <v/>
      </c>
      <c r="N486" s="6">
        <f>IF(B486&amp;""="","",IF(NOT(ISNUMBER(E486)),"بيانات ناقصة",IF(ISNUMBER(G486),"سُلّمت",IF(E486&gt;'الإعدادات'!$B$4,"قادم",IF(AND(ISNUMBER(F486),F486&lt;'الإعدادات'!$B$4),"متأخر التسليم","جارٍ")))))</f>
        <v/>
      </c>
      <c r="O486" s="16">
        <f>IF(N486="متأخر التسليم",'الإعدادات'!$B$4-F486,"")</f>
        <v/>
      </c>
      <c r="P486" s="16">
        <f>IF(ISNUMBER(O486),COUNTIFS($O$6:$O$1005,"&gt;"&amp;O486)+COUNTIFS($O$6:O486,O486),"")</f>
        <v/>
      </c>
      <c r="Q486" s="6">
        <f>IF(B486&amp;""="","",IFERROR(INDEX('السيارات'!$C$6:$C$205,MATCH(B486&amp;"",'السيارات'!$A$6:$A$205,0))&amp;"","كود غير موجود"))</f>
        <v/>
      </c>
    </row>
    <row r="487">
      <c r="A487" s="5" t="n"/>
      <c r="B487" s="5" t="n"/>
      <c r="C487" s="5" t="n"/>
      <c r="D487" s="18" t="n"/>
      <c r="E487" s="13" t="n"/>
      <c r="F487" s="13" t="n"/>
      <c r="G487" s="13" t="n"/>
      <c r="H487" s="19" t="n"/>
      <c r="I487" s="19" t="n"/>
      <c r="J487" s="19" t="n"/>
      <c r="K487" s="16">
        <f>IF(OR(B487&amp;""="",NOT(ISNUMBER(E487)),NOT(ISNUMBER(IF(ISNUMBER(G487),G487,F487)))),"",MAX(1,IF(ISNUMBER(G487),G487,F487)-E487))</f>
        <v/>
      </c>
      <c r="L487" s="17">
        <f>IF(K487="","",ROUND(K487*N(H487),2))</f>
        <v/>
      </c>
      <c r="M487" s="17">
        <f>IF(L487="","",ROUND(L487-N(J487),2))</f>
        <v/>
      </c>
      <c r="N487" s="6">
        <f>IF(B487&amp;""="","",IF(NOT(ISNUMBER(E487)),"بيانات ناقصة",IF(ISNUMBER(G487),"سُلّمت",IF(E487&gt;'الإعدادات'!$B$4,"قادم",IF(AND(ISNUMBER(F487),F487&lt;'الإعدادات'!$B$4),"متأخر التسليم","جارٍ")))))</f>
        <v/>
      </c>
      <c r="O487" s="16">
        <f>IF(N487="متأخر التسليم",'الإعدادات'!$B$4-F487,"")</f>
        <v/>
      </c>
      <c r="P487" s="16">
        <f>IF(ISNUMBER(O487),COUNTIFS($O$6:$O$1005,"&gt;"&amp;O487)+COUNTIFS($O$6:O487,O487),"")</f>
        <v/>
      </c>
      <c r="Q487" s="6">
        <f>IF(B487&amp;""="","",IFERROR(INDEX('السيارات'!$C$6:$C$205,MATCH(B487&amp;"",'السيارات'!$A$6:$A$205,0))&amp;"","كود غير موجود"))</f>
        <v/>
      </c>
    </row>
    <row r="488">
      <c r="A488" s="5" t="n"/>
      <c r="B488" s="5" t="n"/>
      <c r="C488" s="5" t="n"/>
      <c r="D488" s="18" t="n"/>
      <c r="E488" s="13" t="n"/>
      <c r="F488" s="13" t="n"/>
      <c r="G488" s="13" t="n"/>
      <c r="H488" s="19" t="n"/>
      <c r="I488" s="19" t="n"/>
      <c r="J488" s="19" t="n"/>
      <c r="K488" s="16">
        <f>IF(OR(B488&amp;""="",NOT(ISNUMBER(E488)),NOT(ISNUMBER(IF(ISNUMBER(G488),G488,F488)))),"",MAX(1,IF(ISNUMBER(G488),G488,F488)-E488))</f>
        <v/>
      </c>
      <c r="L488" s="17">
        <f>IF(K488="","",ROUND(K488*N(H488),2))</f>
        <v/>
      </c>
      <c r="M488" s="17">
        <f>IF(L488="","",ROUND(L488-N(J488),2))</f>
        <v/>
      </c>
      <c r="N488" s="6">
        <f>IF(B488&amp;""="","",IF(NOT(ISNUMBER(E488)),"بيانات ناقصة",IF(ISNUMBER(G488),"سُلّمت",IF(E488&gt;'الإعدادات'!$B$4,"قادم",IF(AND(ISNUMBER(F488),F488&lt;'الإعدادات'!$B$4),"متأخر التسليم","جارٍ")))))</f>
        <v/>
      </c>
      <c r="O488" s="16">
        <f>IF(N488="متأخر التسليم",'الإعدادات'!$B$4-F488,"")</f>
        <v/>
      </c>
      <c r="P488" s="16">
        <f>IF(ISNUMBER(O488),COUNTIFS($O$6:$O$1005,"&gt;"&amp;O488)+COUNTIFS($O$6:O488,O488),"")</f>
        <v/>
      </c>
      <c r="Q488" s="6">
        <f>IF(B488&amp;""="","",IFERROR(INDEX('السيارات'!$C$6:$C$205,MATCH(B488&amp;"",'السيارات'!$A$6:$A$205,0))&amp;"","كود غير موجود"))</f>
        <v/>
      </c>
    </row>
    <row r="489">
      <c r="A489" s="5" t="n"/>
      <c r="B489" s="5" t="n"/>
      <c r="C489" s="5" t="n"/>
      <c r="D489" s="18" t="n"/>
      <c r="E489" s="13" t="n"/>
      <c r="F489" s="13" t="n"/>
      <c r="G489" s="13" t="n"/>
      <c r="H489" s="19" t="n"/>
      <c r="I489" s="19" t="n"/>
      <c r="J489" s="19" t="n"/>
      <c r="K489" s="16">
        <f>IF(OR(B489&amp;""="",NOT(ISNUMBER(E489)),NOT(ISNUMBER(IF(ISNUMBER(G489),G489,F489)))),"",MAX(1,IF(ISNUMBER(G489),G489,F489)-E489))</f>
        <v/>
      </c>
      <c r="L489" s="17">
        <f>IF(K489="","",ROUND(K489*N(H489),2))</f>
        <v/>
      </c>
      <c r="M489" s="17">
        <f>IF(L489="","",ROUND(L489-N(J489),2))</f>
        <v/>
      </c>
      <c r="N489" s="6">
        <f>IF(B489&amp;""="","",IF(NOT(ISNUMBER(E489)),"بيانات ناقصة",IF(ISNUMBER(G489),"سُلّمت",IF(E489&gt;'الإعدادات'!$B$4,"قادم",IF(AND(ISNUMBER(F489),F489&lt;'الإعدادات'!$B$4),"متأخر التسليم","جارٍ")))))</f>
        <v/>
      </c>
      <c r="O489" s="16">
        <f>IF(N489="متأخر التسليم",'الإعدادات'!$B$4-F489,"")</f>
        <v/>
      </c>
      <c r="P489" s="16">
        <f>IF(ISNUMBER(O489),COUNTIFS($O$6:$O$1005,"&gt;"&amp;O489)+COUNTIFS($O$6:O489,O489),"")</f>
        <v/>
      </c>
      <c r="Q489" s="6">
        <f>IF(B489&amp;""="","",IFERROR(INDEX('السيارات'!$C$6:$C$205,MATCH(B489&amp;"",'السيارات'!$A$6:$A$205,0))&amp;"","كود غير موجود"))</f>
        <v/>
      </c>
    </row>
    <row r="490">
      <c r="A490" s="5" t="n"/>
      <c r="B490" s="5" t="n"/>
      <c r="C490" s="5" t="n"/>
      <c r="D490" s="18" t="n"/>
      <c r="E490" s="13" t="n"/>
      <c r="F490" s="13" t="n"/>
      <c r="G490" s="13" t="n"/>
      <c r="H490" s="19" t="n"/>
      <c r="I490" s="19" t="n"/>
      <c r="J490" s="19" t="n"/>
      <c r="K490" s="16">
        <f>IF(OR(B490&amp;""="",NOT(ISNUMBER(E490)),NOT(ISNUMBER(IF(ISNUMBER(G490),G490,F490)))),"",MAX(1,IF(ISNUMBER(G490),G490,F490)-E490))</f>
        <v/>
      </c>
      <c r="L490" s="17">
        <f>IF(K490="","",ROUND(K490*N(H490),2))</f>
        <v/>
      </c>
      <c r="M490" s="17">
        <f>IF(L490="","",ROUND(L490-N(J490),2))</f>
        <v/>
      </c>
      <c r="N490" s="6">
        <f>IF(B490&amp;""="","",IF(NOT(ISNUMBER(E490)),"بيانات ناقصة",IF(ISNUMBER(G490),"سُلّمت",IF(E490&gt;'الإعدادات'!$B$4,"قادم",IF(AND(ISNUMBER(F490),F490&lt;'الإعدادات'!$B$4),"متأخر التسليم","جارٍ")))))</f>
        <v/>
      </c>
      <c r="O490" s="16">
        <f>IF(N490="متأخر التسليم",'الإعدادات'!$B$4-F490,"")</f>
        <v/>
      </c>
      <c r="P490" s="16">
        <f>IF(ISNUMBER(O490),COUNTIFS($O$6:$O$1005,"&gt;"&amp;O490)+COUNTIFS($O$6:O490,O490),"")</f>
        <v/>
      </c>
      <c r="Q490" s="6">
        <f>IF(B490&amp;""="","",IFERROR(INDEX('السيارات'!$C$6:$C$205,MATCH(B490&amp;"",'السيارات'!$A$6:$A$205,0))&amp;"","كود غير موجود"))</f>
        <v/>
      </c>
    </row>
    <row r="491">
      <c r="A491" s="5" t="n"/>
      <c r="B491" s="5" t="n"/>
      <c r="C491" s="5" t="n"/>
      <c r="D491" s="18" t="n"/>
      <c r="E491" s="13" t="n"/>
      <c r="F491" s="13" t="n"/>
      <c r="G491" s="13" t="n"/>
      <c r="H491" s="19" t="n"/>
      <c r="I491" s="19" t="n"/>
      <c r="J491" s="19" t="n"/>
      <c r="K491" s="16">
        <f>IF(OR(B491&amp;""="",NOT(ISNUMBER(E491)),NOT(ISNUMBER(IF(ISNUMBER(G491),G491,F491)))),"",MAX(1,IF(ISNUMBER(G491),G491,F491)-E491))</f>
        <v/>
      </c>
      <c r="L491" s="17">
        <f>IF(K491="","",ROUND(K491*N(H491),2))</f>
        <v/>
      </c>
      <c r="M491" s="17">
        <f>IF(L491="","",ROUND(L491-N(J491),2))</f>
        <v/>
      </c>
      <c r="N491" s="6">
        <f>IF(B491&amp;""="","",IF(NOT(ISNUMBER(E491)),"بيانات ناقصة",IF(ISNUMBER(G491),"سُلّمت",IF(E491&gt;'الإعدادات'!$B$4,"قادم",IF(AND(ISNUMBER(F491),F491&lt;'الإعدادات'!$B$4),"متأخر التسليم","جارٍ")))))</f>
        <v/>
      </c>
      <c r="O491" s="16">
        <f>IF(N491="متأخر التسليم",'الإعدادات'!$B$4-F491,"")</f>
        <v/>
      </c>
      <c r="P491" s="16">
        <f>IF(ISNUMBER(O491),COUNTIFS($O$6:$O$1005,"&gt;"&amp;O491)+COUNTIFS($O$6:O491,O491),"")</f>
        <v/>
      </c>
      <c r="Q491" s="6">
        <f>IF(B491&amp;""="","",IFERROR(INDEX('السيارات'!$C$6:$C$205,MATCH(B491&amp;"",'السيارات'!$A$6:$A$205,0))&amp;"","كود غير موجود"))</f>
        <v/>
      </c>
    </row>
    <row r="492">
      <c r="A492" s="5" t="n"/>
      <c r="B492" s="5" t="n"/>
      <c r="C492" s="5" t="n"/>
      <c r="D492" s="18" t="n"/>
      <c r="E492" s="13" t="n"/>
      <c r="F492" s="13" t="n"/>
      <c r="G492" s="13" t="n"/>
      <c r="H492" s="19" t="n"/>
      <c r="I492" s="19" t="n"/>
      <c r="J492" s="19" t="n"/>
      <c r="K492" s="16">
        <f>IF(OR(B492&amp;""="",NOT(ISNUMBER(E492)),NOT(ISNUMBER(IF(ISNUMBER(G492),G492,F492)))),"",MAX(1,IF(ISNUMBER(G492),G492,F492)-E492))</f>
        <v/>
      </c>
      <c r="L492" s="17">
        <f>IF(K492="","",ROUND(K492*N(H492),2))</f>
        <v/>
      </c>
      <c r="M492" s="17">
        <f>IF(L492="","",ROUND(L492-N(J492),2))</f>
        <v/>
      </c>
      <c r="N492" s="6">
        <f>IF(B492&amp;""="","",IF(NOT(ISNUMBER(E492)),"بيانات ناقصة",IF(ISNUMBER(G492),"سُلّمت",IF(E492&gt;'الإعدادات'!$B$4,"قادم",IF(AND(ISNUMBER(F492),F492&lt;'الإعدادات'!$B$4),"متأخر التسليم","جارٍ")))))</f>
        <v/>
      </c>
      <c r="O492" s="16">
        <f>IF(N492="متأخر التسليم",'الإعدادات'!$B$4-F492,"")</f>
        <v/>
      </c>
      <c r="P492" s="16">
        <f>IF(ISNUMBER(O492),COUNTIFS($O$6:$O$1005,"&gt;"&amp;O492)+COUNTIFS($O$6:O492,O492),"")</f>
        <v/>
      </c>
      <c r="Q492" s="6">
        <f>IF(B492&amp;""="","",IFERROR(INDEX('السيارات'!$C$6:$C$205,MATCH(B492&amp;"",'السيارات'!$A$6:$A$205,0))&amp;"","كود غير موجود"))</f>
        <v/>
      </c>
    </row>
    <row r="493">
      <c r="A493" s="5" t="n"/>
      <c r="B493" s="5" t="n"/>
      <c r="C493" s="5" t="n"/>
      <c r="D493" s="18" t="n"/>
      <c r="E493" s="13" t="n"/>
      <c r="F493" s="13" t="n"/>
      <c r="G493" s="13" t="n"/>
      <c r="H493" s="19" t="n"/>
      <c r="I493" s="19" t="n"/>
      <c r="J493" s="19" t="n"/>
      <c r="K493" s="16">
        <f>IF(OR(B493&amp;""="",NOT(ISNUMBER(E493)),NOT(ISNUMBER(IF(ISNUMBER(G493),G493,F493)))),"",MAX(1,IF(ISNUMBER(G493),G493,F493)-E493))</f>
        <v/>
      </c>
      <c r="L493" s="17">
        <f>IF(K493="","",ROUND(K493*N(H493),2))</f>
        <v/>
      </c>
      <c r="M493" s="17">
        <f>IF(L493="","",ROUND(L493-N(J493),2))</f>
        <v/>
      </c>
      <c r="N493" s="6">
        <f>IF(B493&amp;""="","",IF(NOT(ISNUMBER(E493)),"بيانات ناقصة",IF(ISNUMBER(G493),"سُلّمت",IF(E493&gt;'الإعدادات'!$B$4,"قادم",IF(AND(ISNUMBER(F493),F493&lt;'الإعدادات'!$B$4),"متأخر التسليم","جارٍ")))))</f>
        <v/>
      </c>
      <c r="O493" s="16">
        <f>IF(N493="متأخر التسليم",'الإعدادات'!$B$4-F493,"")</f>
        <v/>
      </c>
      <c r="P493" s="16">
        <f>IF(ISNUMBER(O493),COUNTIFS($O$6:$O$1005,"&gt;"&amp;O493)+COUNTIFS($O$6:O493,O493),"")</f>
        <v/>
      </c>
      <c r="Q493" s="6">
        <f>IF(B493&amp;""="","",IFERROR(INDEX('السيارات'!$C$6:$C$205,MATCH(B493&amp;"",'السيارات'!$A$6:$A$205,0))&amp;"","كود غير موجود"))</f>
        <v/>
      </c>
    </row>
    <row r="494">
      <c r="A494" s="5" t="n"/>
      <c r="B494" s="5" t="n"/>
      <c r="C494" s="5" t="n"/>
      <c r="D494" s="18" t="n"/>
      <c r="E494" s="13" t="n"/>
      <c r="F494" s="13" t="n"/>
      <c r="G494" s="13" t="n"/>
      <c r="H494" s="19" t="n"/>
      <c r="I494" s="19" t="n"/>
      <c r="J494" s="19" t="n"/>
      <c r="K494" s="16">
        <f>IF(OR(B494&amp;""="",NOT(ISNUMBER(E494)),NOT(ISNUMBER(IF(ISNUMBER(G494),G494,F494)))),"",MAX(1,IF(ISNUMBER(G494),G494,F494)-E494))</f>
        <v/>
      </c>
      <c r="L494" s="17">
        <f>IF(K494="","",ROUND(K494*N(H494),2))</f>
        <v/>
      </c>
      <c r="M494" s="17">
        <f>IF(L494="","",ROUND(L494-N(J494),2))</f>
        <v/>
      </c>
      <c r="N494" s="6">
        <f>IF(B494&amp;""="","",IF(NOT(ISNUMBER(E494)),"بيانات ناقصة",IF(ISNUMBER(G494),"سُلّمت",IF(E494&gt;'الإعدادات'!$B$4,"قادم",IF(AND(ISNUMBER(F494),F494&lt;'الإعدادات'!$B$4),"متأخر التسليم","جارٍ")))))</f>
        <v/>
      </c>
      <c r="O494" s="16">
        <f>IF(N494="متأخر التسليم",'الإعدادات'!$B$4-F494,"")</f>
        <v/>
      </c>
      <c r="P494" s="16">
        <f>IF(ISNUMBER(O494),COUNTIFS($O$6:$O$1005,"&gt;"&amp;O494)+COUNTIFS($O$6:O494,O494),"")</f>
        <v/>
      </c>
      <c r="Q494" s="6">
        <f>IF(B494&amp;""="","",IFERROR(INDEX('السيارات'!$C$6:$C$205,MATCH(B494&amp;"",'السيارات'!$A$6:$A$205,0))&amp;"","كود غير موجود"))</f>
        <v/>
      </c>
    </row>
    <row r="495">
      <c r="A495" s="5" t="n"/>
      <c r="B495" s="5" t="n"/>
      <c r="C495" s="5" t="n"/>
      <c r="D495" s="18" t="n"/>
      <c r="E495" s="13" t="n"/>
      <c r="F495" s="13" t="n"/>
      <c r="G495" s="13" t="n"/>
      <c r="H495" s="19" t="n"/>
      <c r="I495" s="19" t="n"/>
      <c r="J495" s="19" t="n"/>
      <c r="K495" s="16">
        <f>IF(OR(B495&amp;""="",NOT(ISNUMBER(E495)),NOT(ISNUMBER(IF(ISNUMBER(G495),G495,F495)))),"",MAX(1,IF(ISNUMBER(G495),G495,F495)-E495))</f>
        <v/>
      </c>
      <c r="L495" s="17">
        <f>IF(K495="","",ROUND(K495*N(H495),2))</f>
        <v/>
      </c>
      <c r="M495" s="17">
        <f>IF(L495="","",ROUND(L495-N(J495),2))</f>
        <v/>
      </c>
      <c r="N495" s="6">
        <f>IF(B495&amp;""="","",IF(NOT(ISNUMBER(E495)),"بيانات ناقصة",IF(ISNUMBER(G495),"سُلّمت",IF(E495&gt;'الإعدادات'!$B$4,"قادم",IF(AND(ISNUMBER(F495),F495&lt;'الإعدادات'!$B$4),"متأخر التسليم","جارٍ")))))</f>
        <v/>
      </c>
      <c r="O495" s="16">
        <f>IF(N495="متأخر التسليم",'الإعدادات'!$B$4-F495,"")</f>
        <v/>
      </c>
      <c r="P495" s="16">
        <f>IF(ISNUMBER(O495),COUNTIFS($O$6:$O$1005,"&gt;"&amp;O495)+COUNTIFS($O$6:O495,O495),"")</f>
        <v/>
      </c>
      <c r="Q495" s="6">
        <f>IF(B495&amp;""="","",IFERROR(INDEX('السيارات'!$C$6:$C$205,MATCH(B495&amp;"",'السيارات'!$A$6:$A$205,0))&amp;"","كود غير موجود"))</f>
        <v/>
      </c>
    </row>
    <row r="496">
      <c r="A496" s="5" t="n"/>
      <c r="B496" s="5" t="n"/>
      <c r="C496" s="5" t="n"/>
      <c r="D496" s="18" t="n"/>
      <c r="E496" s="13" t="n"/>
      <c r="F496" s="13" t="n"/>
      <c r="G496" s="13" t="n"/>
      <c r="H496" s="19" t="n"/>
      <c r="I496" s="19" t="n"/>
      <c r="J496" s="19" t="n"/>
      <c r="K496" s="16">
        <f>IF(OR(B496&amp;""="",NOT(ISNUMBER(E496)),NOT(ISNUMBER(IF(ISNUMBER(G496),G496,F496)))),"",MAX(1,IF(ISNUMBER(G496),G496,F496)-E496))</f>
        <v/>
      </c>
      <c r="L496" s="17">
        <f>IF(K496="","",ROUND(K496*N(H496),2))</f>
        <v/>
      </c>
      <c r="M496" s="17">
        <f>IF(L496="","",ROUND(L496-N(J496),2))</f>
        <v/>
      </c>
      <c r="N496" s="6">
        <f>IF(B496&amp;""="","",IF(NOT(ISNUMBER(E496)),"بيانات ناقصة",IF(ISNUMBER(G496),"سُلّمت",IF(E496&gt;'الإعدادات'!$B$4,"قادم",IF(AND(ISNUMBER(F496),F496&lt;'الإعدادات'!$B$4),"متأخر التسليم","جارٍ")))))</f>
        <v/>
      </c>
      <c r="O496" s="16">
        <f>IF(N496="متأخر التسليم",'الإعدادات'!$B$4-F496,"")</f>
        <v/>
      </c>
      <c r="P496" s="16">
        <f>IF(ISNUMBER(O496),COUNTIFS($O$6:$O$1005,"&gt;"&amp;O496)+COUNTIFS($O$6:O496,O496),"")</f>
        <v/>
      </c>
      <c r="Q496" s="6">
        <f>IF(B496&amp;""="","",IFERROR(INDEX('السيارات'!$C$6:$C$205,MATCH(B496&amp;"",'السيارات'!$A$6:$A$205,0))&amp;"","كود غير موجود"))</f>
        <v/>
      </c>
    </row>
    <row r="497">
      <c r="A497" s="5" t="n"/>
      <c r="B497" s="5" t="n"/>
      <c r="C497" s="5" t="n"/>
      <c r="D497" s="18" t="n"/>
      <c r="E497" s="13" t="n"/>
      <c r="F497" s="13" t="n"/>
      <c r="G497" s="13" t="n"/>
      <c r="H497" s="19" t="n"/>
      <c r="I497" s="19" t="n"/>
      <c r="J497" s="19" t="n"/>
      <c r="K497" s="16">
        <f>IF(OR(B497&amp;""="",NOT(ISNUMBER(E497)),NOT(ISNUMBER(IF(ISNUMBER(G497),G497,F497)))),"",MAX(1,IF(ISNUMBER(G497),G497,F497)-E497))</f>
        <v/>
      </c>
      <c r="L497" s="17">
        <f>IF(K497="","",ROUND(K497*N(H497),2))</f>
        <v/>
      </c>
      <c r="M497" s="17">
        <f>IF(L497="","",ROUND(L497-N(J497),2))</f>
        <v/>
      </c>
      <c r="N497" s="6">
        <f>IF(B497&amp;""="","",IF(NOT(ISNUMBER(E497)),"بيانات ناقصة",IF(ISNUMBER(G497),"سُلّمت",IF(E497&gt;'الإعدادات'!$B$4,"قادم",IF(AND(ISNUMBER(F497),F497&lt;'الإعدادات'!$B$4),"متأخر التسليم","جارٍ")))))</f>
        <v/>
      </c>
      <c r="O497" s="16">
        <f>IF(N497="متأخر التسليم",'الإعدادات'!$B$4-F497,"")</f>
        <v/>
      </c>
      <c r="P497" s="16">
        <f>IF(ISNUMBER(O497),COUNTIFS($O$6:$O$1005,"&gt;"&amp;O497)+COUNTIFS($O$6:O497,O497),"")</f>
        <v/>
      </c>
      <c r="Q497" s="6">
        <f>IF(B497&amp;""="","",IFERROR(INDEX('السيارات'!$C$6:$C$205,MATCH(B497&amp;"",'السيارات'!$A$6:$A$205,0))&amp;"","كود غير موجود"))</f>
        <v/>
      </c>
    </row>
    <row r="498">
      <c r="A498" s="5" t="n"/>
      <c r="B498" s="5" t="n"/>
      <c r="C498" s="5" t="n"/>
      <c r="D498" s="18" t="n"/>
      <c r="E498" s="13" t="n"/>
      <c r="F498" s="13" t="n"/>
      <c r="G498" s="13" t="n"/>
      <c r="H498" s="19" t="n"/>
      <c r="I498" s="19" t="n"/>
      <c r="J498" s="19" t="n"/>
      <c r="K498" s="16">
        <f>IF(OR(B498&amp;""="",NOT(ISNUMBER(E498)),NOT(ISNUMBER(IF(ISNUMBER(G498),G498,F498)))),"",MAX(1,IF(ISNUMBER(G498),G498,F498)-E498))</f>
        <v/>
      </c>
      <c r="L498" s="17">
        <f>IF(K498="","",ROUND(K498*N(H498),2))</f>
        <v/>
      </c>
      <c r="M498" s="17">
        <f>IF(L498="","",ROUND(L498-N(J498),2))</f>
        <v/>
      </c>
      <c r="N498" s="6">
        <f>IF(B498&amp;""="","",IF(NOT(ISNUMBER(E498)),"بيانات ناقصة",IF(ISNUMBER(G498),"سُلّمت",IF(E498&gt;'الإعدادات'!$B$4,"قادم",IF(AND(ISNUMBER(F498),F498&lt;'الإعدادات'!$B$4),"متأخر التسليم","جارٍ")))))</f>
        <v/>
      </c>
      <c r="O498" s="16">
        <f>IF(N498="متأخر التسليم",'الإعدادات'!$B$4-F498,"")</f>
        <v/>
      </c>
      <c r="P498" s="16">
        <f>IF(ISNUMBER(O498),COUNTIFS($O$6:$O$1005,"&gt;"&amp;O498)+COUNTIFS($O$6:O498,O498),"")</f>
        <v/>
      </c>
      <c r="Q498" s="6">
        <f>IF(B498&amp;""="","",IFERROR(INDEX('السيارات'!$C$6:$C$205,MATCH(B498&amp;"",'السيارات'!$A$6:$A$205,0))&amp;"","كود غير موجود"))</f>
        <v/>
      </c>
    </row>
    <row r="499">
      <c r="A499" s="5" t="n"/>
      <c r="B499" s="5" t="n"/>
      <c r="C499" s="5" t="n"/>
      <c r="D499" s="18" t="n"/>
      <c r="E499" s="13" t="n"/>
      <c r="F499" s="13" t="n"/>
      <c r="G499" s="13" t="n"/>
      <c r="H499" s="19" t="n"/>
      <c r="I499" s="19" t="n"/>
      <c r="J499" s="19" t="n"/>
      <c r="K499" s="16">
        <f>IF(OR(B499&amp;""="",NOT(ISNUMBER(E499)),NOT(ISNUMBER(IF(ISNUMBER(G499),G499,F499)))),"",MAX(1,IF(ISNUMBER(G499),G499,F499)-E499))</f>
        <v/>
      </c>
      <c r="L499" s="17">
        <f>IF(K499="","",ROUND(K499*N(H499),2))</f>
        <v/>
      </c>
      <c r="M499" s="17">
        <f>IF(L499="","",ROUND(L499-N(J499),2))</f>
        <v/>
      </c>
      <c r="N499" s="6">
        <f>IF(B499&amp;""="","",IF(NOT(ISNUMBER(E499)),"بيانات ناقصة",IF(ISNUMBER(G499),"سُلّمت",IF(E499&gt;'الإعدادات'!$B$4,"قادم",IF(AND(ISNUMBER(F499),F499&lt;'الإعدادات'!$B$4),"متأخر التسليم","جارٍ")))))</f>
        <v/>
      </c>
      <c r="O499" s="16">
        <f>IF(N499="متأخر التسليم",'الإعدادات'!$B$4-F499,"")</f>
        <v/>
      </c>
      <c r="P499" s="16">
        <f>IF(ISNUMBER(O499),COUNTIFS($O$6:$O$1005,"&gt;"&amp;O499)+COUNTIFS($O$6:O499,O499),"")</f>
        <v/>
      </c>
      <c r="Q499" s="6">
        <f>IF(B499&amp;""="","",IFERROR(INDEX('السيارات'!$C$6:$C$205,MATCH(B499&amp;"",'السيارات'!$A$6:$A$205,0))&amp;"","كود غير موجود"))</f>
        <v/>
      </c>
    </row>
    <row r="500">
      <c r="A500" s="5" t="n"/>
      <c r="B500" s="5" t="n"/>
      <c r="C500" s="5" t="n"/>
      <c r="D500" s="18" t="n"/>
      <c r="E500" s="13" t="n"/>
      <c r="F500" s="13" t="n"/>
      <c r="G500" s="13" t="n"/>
      <c r="H500" s="19" t="n"/>
      <c r="I500" s="19" t="n"/>
      <c r="J500" s="19" t="n"/>
      <c r="K500" s="16">
        <f>IF(OR(B500&amp;""="",NOT(ISNUMBER(E500)),NOT(ISNUMBER(IF(ISNUMBER(G500),G500,F500)))),"",MAX(1,IF(ISNUMBER(G500),G500,F500)-E500))</f>
        <v/>
      </c>
      <c r="L500" s="17">
        <f>IF(K500="","",ROUND(K500*N(H500),2))</f>
        <v/>
      </c>
      <c r="M500" s="17">
        <f>IF(L500="","",ROUND(L500-N(J500),2))</f>
        <v/>
      </c>
      <c r="N500" s="6">
        <f>IF(B500&amp;""="","",IF(NOT(ISNUMBER(E500)),"بيانات ناقصة",IF(ISNUMBER(G500),"سُلّمت",IF(E500&gt;'الإعدادات'!$B$4,"قادم",IF(AND(ISNUMBER(F500),F500&lt;'الإعدادات'!$B$4),"متأخر التسليم","جارٍ")))))</f>
        <v/>
      </c>
      <c r="O500" s="16">
        <f>IF(N500="متأخر التسليم",'الإعدادات'!$B$4-F500,"")</f>
        <v/>
      </c>
      <c r="P500" s="16">
        <f>IF(ISNUMBER(O500),COUNTIFS($O$6:$O$1005,"&gt;"&amp;O500)+COUNTIFS($O$6:O500,O500),"")</f>
        <v/>
      </c>
      <c r="Q500" s="6">
        <f>IF(B500&amp;""="","",IFERROR(INDEX('السيارات'!$C$6:$C$205,MATCH(B500&amp;"",'السيارات'!$A$6:$A$205,0))&amp;"","كود غير موجود"))</f>
        <v/>
      </c>
    </row>
    <row r="501">
      <c r="A501" s="5" t="n"/>
      <c r="B501" s="5" t="n"/>
      <c r="C501" s="5" t="n"/>
      <c r="D501" s="18" t="n"/>
      <c r="E501" s="13" t="n"/>
      <c r="F501" s="13" t="n"/>
      <c r="G501" s="13" t="n"/>
      <c r="H501" s="19" t="n"/>
      <c r="I501" s="19" t="n"/>
      <c r="J501" s="19" t="n"/>
      <c r="K501" s="16">
        <f>IF(OR(B501&amp;""="",NOT(ISNUMBER(E501)),NOT(ISNUMBER(IF(ISNUMBER(G501),G501,F501)))),"",MAX(1,IF(ISNUMBER(G501),G501,F501)-E501))</f>
        <v/>
      </c>
      <c r="L501" s="17">
        <f>IF(K501="","",ROUND(K501*N(H501),2))</f>
        <v/>
      </c>
      <c r="M501" s="17">
        <f>IF(L501="","",ROUND(L501-N(J501),2))</f>
        <v/>
      </c>
      <c r="N501" s="6">
        <f>IF(B501&amp;""="","",IF(NOT(ISNUMBER(E501)),"بيانات ناقصة",IF(ISNUMBER(G501),"سُلّمت",IF(E501&gt;'الإعدادات'!$B$4,"قادم",IF(AND(ISNUMBER(F501),F501&lt;'الإعدادات'!$B$4),"متأخر التسليم","جارٍ")))))</f>
        <v/>
      </c>
      <c r="O501" s="16">
        <f>IF(N501="متأخر التسليم",'الإعدادات'!$B$4-F501,"")</f>
        <v/>
      </c>
      <c r="P501" s="16">
        <f>IF(ISNUMBER(O501),COUNTIFS($O$6:$O$1005,"&gt;"&amp;O501)+COUNTIFS($O$6:O501,O501),"")</f>
        <v/>
      </c>
      <c r="Q501" s="6">
        <f>IF(B501&amp;""="","",IFERROR(INDEX('السيارات'!$C$6:$C$205,MATCH(B501&amp;"",'السيارات'!$A$6:$A$205,0))&amp;"","كود غير موجود"))</f>
        <v/>
      </c>
    </row>
    <row r="502">
      <c r="A502" s="5" t="n"/>
      <c r="B502" s="5" t="n"/>
      <c r="C502" s="5" t="n"/>
      <c r="D502" s="18" t="n"/>
      <c r="E502" s="13" t="n"/>
      <c r="F502" s="13" t="n"/>
      <c r="G502" s="13" t="n"/>
      <c r="H502" s="19" t="n"/>
      <c r="I502" s="19" t="n"/>
      <c r="J502" s="19" t="n"/>
      <c r="K502" s="16">
        <f>IF(OR(B502&amp;""="",NOT(ISNUMBER(E502)),NOT(ISNUMBER(IF(ISNUMBER(G502),G502,F502)))),"",MAX(1,IF(ISNUMBER(G502),G502,F502)-E502))</f>
        <v/>
      </c>
      <c r="L502" s="17">
        <f>IF(K502="","",ROUND(K502*N(H502),2))</f>
        <v/>
      </c>
      <c r="M502" s="17">
        <f>IF(L502="","",ROUND(L502-N(J502),2))</f>
        <v/>
      </c>
      <c r="N502" s="6">
        <f>IF(B502&amp;""="","",IF(NOT(ISNUMBER(E502)),"بيانات ناقصة",IF(ISNUMBER(G502),"سُلّمت",IF(E502&gt;'الإعدادات'!$B$4,"قادم",IF(AND(ISNUMBER(F502),F502&lt;'الإعدادات'!$B$4),"متأخر التسليم","جارٍ")))))</f>
        <v/>
      </c>
      <c r="O502" s="16">
        <f>IF(N502="متأخر التسليم",'الإعدادات'!$B$4-F502,"")</f>
        <v/>
      </c>
      <c r="P502" s="16">
        <f>IF(ISNUMBER(O502),COUNTIFS($O$6:$O$1005,"&gt;"&amp;O502)+COUNTIFS($O$6:O502,O502),"")</f>
        <v/>
      </c>
      <c r="Q502" s="6">
        <f>IF(B502&amp;""="","",IFERROR(INDEX('السيارات'!$C$6:$C$205,MATCH(B502&amp;"",'السيارات'!$A$6:$A$205,0))&amp;"","كود غير موجود"))</f>
        <v/>
      </c>
    </row>
    <row r="503">
      <c r="A503" s="5" t="n"/>
      <c r="B503" s="5" t="n"/>
      <c r="C503" s="5" t="n"/>
      <c r="D503" s="18" t="n"/>
      <c r="E503" s="13" t="n"/>
      <c r="F503" s="13" t="n"/>
      <c r="G503" s="13" t="n"/>
      <c r="H503" s="19" t="n"/>
      <c r="I503" s="19" t="n"/>
      <c r="J503" s="19" t="n"/>
      <c r="K503" s="16">
        <f>IF(OR(B503&amp;""="",NOT(ISNUMBER(E503)),NOT(ISNUMBER(IF(ISNUMBER(G503),G503,F503)))),"",MAX(1,IF(ISNUMBER(G503),G503,F503)-E503))</f>
        <v/>
      </c>
      <c r="L503" s="17">
        <f>IF(K503="","",ROUND(K503*N(H503),2))</f>
        <v/>
      </c>
      <c r="M503" s="17">
        <f>IF(L503="","",ROUND(L503-N(J503),2))</f>
        <v/>
      </c>
      <c r="N503" s="6">
        <f>IF(B503&amp;""="","",IF(NOT(ISNUMBER(E503)),"بيانات ناقصة",IF(ISNUMBER(G503),"سُلّمت",IF(E503&gt;'الإعدادات'!$B$4,"قادم",IF(AND(ISNUMBER(F503),F503&lt;'الإعدادات'!$B$4),"متأخر التسليم","جارٍ")))))</f>
        <v/>
      </c>
      <c r="O503" s="16">
        <f>IF(N503="متأخر التسليم",'الإعدادات'!$B$4-F503,"")</f>
        <v/>
      </c>
      <c r="P503" s="16">
        <f>IF(ISNUMBER(O503),COUNTIFS($O$6:$O$1005,"&gt;"&amp;O503)+COUNTIFS($O$6:O503,O503),"")</f>
        <v/>
      </c>
      <c r="Q503" s="6">
        <f>IF(B503&amp;""="","",IFERROR(INDEX('السيارات'!$C$6:$C$205,MATCH(B503&amp;"",'السيارات'!$A$6:$A$205,0))&amp;"","كود غير موجود"))</f>
        <v/>
      </c>
    </row>
    <row r="504">
      <c r="A504" s="5" t="n"/>
      <c r="B504" s="5" t="n"/>
      <c r="C504" s="5" t="n"/>
      <c r="D504" s="18" t="n"/>
      <c r="E504" s="13" t="n"/>
      <c r="F504" s="13" t="n"/>
      <c r="G504" s="13" t="n"/>
      <c r="H504" s="19" t="n"/>
      <c r="I504" s="19" t="n"/>
      <c r="J504" s="19" t="n"/>
      <c r="K504" s="16">
        <f>IF(OR(B504&amp;""="",NOT(ISNUMBER(E504)),NOT(ISNUMBER(IF(ISNUMBER(G504),G504,F504)))),"",MAX(1,IF(ISNUMBER(G504),G504,F504)-E504))</f>
        <v/>
      </c>
      <c r="L504" s="17">
        <f>IF(K504="","",ROUND(K504*N(H504),2))</f>
        <v/>
      </c>
      <c r="M504" s="17">
        <f>IF(L504="","",ROUND(L504-N(J504),2))</f>
        <v/>
      </c>
      <c r="N504" s="6">
        <f>IF(B504&amp;""="","",IF(NOT(ISNUMBER(E504)),"بيانات ناقصة",IF(ISNUMBER(G504),"سُلّمت",IF(E504&gt;'الإعدادات'!$B$4,"قادم",IF(AND(ISNUMBER(F504),F504&lt;'الإعدادات'!$B$4),"متأخر التسليم","جارٍ")))))</f>
        <v/>
      </c>
      <c r="O504" s="16">
        <f>IF(N504="متأخر التسليم",'الإعدادات'!$B$4-F504,"")</f>
        <v/>
      </c>
      <c r="P504" s="16">
        <f>IF(ISNUMBER(O504),COUNTIFS($O$6:$O$1005,"&gt;"&amp;O504)+COUNTIFS($O$6:O504,O504),"")</f>
        <v/>
      </c>
      <c r="Q504" s="6">
        <f>IF(B504&amp;""="","",IFERROR(INDEX('السيارات'!$C$6:$C$205,MATCH(B504&amp;"",'السيارات'!$A$6:$A$205,0))&amp;"","كود غير موجود"))</f>
        <v/>
      </c>
    </row>
    <row r="505">
      <c r="A505" s="5" t="n"/>
      <c r="B505" s="5" t="n"/>
      <c r="C505" s="5" t="n"/>
      <c r="D505" s="18" t="n"/>
      <c r="E505" s="13" t="n"/>
      <c r="F505" s="13" t="n"/>
      <c r="G505" s="13" t="n"/>
      <c r="H505" s="19" t="n"/>
      <c r="I505" s="19" t="n"/>
      <c r="J505" s="19" t="n"/>
      <c r="K505" s="16">
        <f>IF(OR(B505&amp;""="",NOT(ISNUMBER(E505)),NOT(ISNUMBER(IF(ISNUMBER(G505),G505,F505)))),"",MAX(1,IF(ISNUMBER(G505),G505,F505)-E505))</f>
        <v/>
      </c>
      <c r="L505" s="17">
        <f>IF(K505="","",ROUND(K505*N(H505),2))</f>
        <v/>
      </c>
      <c r="M505" s="17">
        <f>IF(L505="","",ROUND(L505-N(J505),2))</f>
        <v/>
      </c>
      <c r="N505" s="6">
        <f>IF(B505&amp;""="","",IF(NOT(ISNUMBER(E505)),"بيانات ناقصة",IF(ISNUMBER(G505),"سُلّمت",IF(E505&gt;'الإعدادات'!$B$4,"قادم",IF(AND(ISNUMBER(F505),F505&lt;'الإعدادات'!$B$4),"متأخر التسليم","جارٍ")))))</f>
        <v/>
      </c>
      <c r="O505" s="16">
        <f>IF(N505="متأخر التسليم",'الإعدادات'!$B$4-F505,"")</f>
        <v/>
      </c>
      <c r="P505" s="16">
        <f>IF(ISNUMBER(O505),COUNTIFS($O$6:$O$1005,"&gt;"&amp;O505)+COUNTIFS($O$6:O505,O505),"")</f>
        <v/>
      </c>
      <c r="Q505" s="6">
        <f>IF(B505&amp;""="","",IFERROR(INDEX('السيارات'!$C$6:$C$205,MATCH(B505&amp;"",'السيارات'!$A$6:$A$205,0))&amp;"","كود غير موجود"))</f>
        <v/>
      </c>
    </row>
    <row r="506">
      <c r="A506" s="5" t="n"/>
      <c r="B506" s="5" t="n"/>
      <c r="C506" s="5" t="n"/>
      <c r="D506" s="18" t="n"/>
      <c r="E506" s="13" t="n"/>
      <c r="F506" s="13" t="n"/>
      <c r="G506" s="13" t="n"/>
      <c r="H506" s="19" t="n"/>
      <c r="I506" s="19" t="n"/>
      <c r="J506" s="19" t="n"/>
      <c r="K506" s="16">
        <f>IF(OR(B506&amp;""="",NOT(ISNUMBER(E506)),NOT(ISNUMBER(IF(ISNUMBER(G506),G506,F506)))),"",MAX(1,IF(ISNUMBER(G506),G506,F506)-E506))</f>
        <v/>
      </c>
      <c r="L506" s="17">
        <f>IF(K506="","",ROUND(K506*N(H506),2))</f>
        <v/>
      </c>
      <c r="M506" s="17">
        <f>IF(L506="","",ROUND(L506-N(J506),2))</f>
        <v/>
      </c>
      <c r="N506" s="6">
        <f>IF(B506&amp;""="","",IF(NOT(ISNUMBER(E506)),"بيانات ناقصة",IF(ISNUMBER(G506),"سُلّمت",IF(E506&gt;'الإعدادات'!$B$4,"قادم",IF(AND(ISNUMBER(F506),F506&lt;'الإعدادات'!$B$4),"متأخر التسليم","جارٍ")))))</f>
        <v/>
      </c>
      <c r="O506" s="16">
        <f>IF(N506="متأخر التسليم",'الإعدادات'!$B$4-F506,"")</f>
        <v/>
      </c>
      <c r="P506" s="16">
        <f>IF(ISNUMBER(O506),COUNTIFS($O$6:$O$1005,"&gt;"&amp;O506)+COUNTIFS($O$6:O506,O506),"")</f>
        <v/>
      </c>
      <c r="Q506" s="6">
        <f>IF(B506&amp;""="","",IFERROR(INDEX('السيارات'!$C$6:$C$205,MATCH(B506&amp;"",'السيارات'!$A$6:$A$205,0))&amp;"","كود غير موجود"))</f>
        <v/>
      </c>
    </row>
    <row r="507">
      <c r="A507" s="5" t="n"/>
      <c r="B507" s="5" t="n"/>
      <c r="C507" s="5" t="n"/>
      <c r="D507" s="18" t="n"/>
      <c r="E507" s="13" t="n"/>
      <c r="F507" s="13" t="n"/>
      <c r="G507" s="13" t="n"/>
      <c r="H507" s="19" t="n"/>
      <c r="I507" s="19" t="n"/>
      <c r="J507" s="19" t="n"/>
      <c r="K507" s="16">
        <f>IF(OR(B507&amp;""="",NOT(ISNUMBER(E507)),NOT(ISNUMBER(IF(ISNUMBER(G507),G507,F507)))),"",MAX(1,IF(ISNUMBER(G507),G507,F507)-E507))</f>
        <v/>
      </c>
      <c r="L507" s="17">
        <f>IF(K507="","",ROUND(K507*N(H507),2))</f>
        <v/>
      </c>
      <c r="M507" s="17">
        <f>IF(L507="","",ROUND(L507-N(J507),2))</f>
        <v/>
      </c>
      <c r="N507" s="6">
        <f>IF(B507&amp;""="","",IF(NOT(ISNUMBER(E507)),"بيانات ناقصة",IF(ISNUMBER(G507),"سُلّمت",IF(E507&gt;'الإعدادات'!$B$4,"قادم",IF(AND(ISNUMBER(F507),F507&lt;'الإعدادات'!$B$4),"متأخر التسليم","جارٍ")))))</f>
        <v/>
      </c>
      <c r="O507" s="16">
        <f>IF(N507="متأخر التسليم",'الإعدادات'!$B$4-F507,"")</f>
        <v/>
      </c>
      <c r="P507" s="16">
        <f>IF(ISNUMBER(O507),COUNTIFS($O$6:$O$1005,"&gt;"&amp;O507)+COUNTIFS($O$6:O507,O507),"")</f>
        <v/>
      </c>
      <c r="Q507" s="6">
        <f>IF(B507&amp;""="","",IFERROR(INDEX('السيارات'!$C$6:$C$205,MATCH(B507&amp;"",'السيارات'!$A$6:$A$205,0))&amp;"","كود غير موجود"))</f>
        <v/>
      </c>
    </row>
    <row r="508">
      <c r="A508" s="5" t="n"/>
      <c r="B508" s="5" t="n"/>
      <c r="C508" s="5" t="n"/>
      <c r="D508" s="18" t="n"/>
      <c r="E508" s="13" t="n"/>
      <c r="F508" s="13" t="n"/>
      <c r="G508" s="13" t="n"/>
      <c r="H508" s="19" t="n"/>
      <c r="I508" s="19" t="n"/>
      <c r="J508" s="19" t="n"/>
      <c r="K508" s="16">
        <f>IF(OR(B508&amp;""="",NOT(ISNUMBER(E508)),NOT(ISNUMBER(IF(ISNUMBER(G508),G508,F508)))),"",MAX(1,IF(ISNUMBER(G508),G508,F508)-E508))</f>
        <v/>
      </c>
      <c r="L508" s="17">
        <f>IF(K508="","",ROUND(K508*N(H508),2))</f>
        <v/>
      </c>
      <c r="M508" s="17">
        <f>IF(L508="","",ROUND(L508-N(J508),2))</f>
        <v/>
      </c>
      <c r="N508" s="6">
        <f>IF(B508&amp;""="","",IF(NOT(ISNUMBER(E508)),"بيانات ناقصة",IF(ISNUMBER(G508),"سُلّمت",IF(E508&gt;'الإعدادات'!$B$4,"قادم",IF(AND(ISNUMBER(F508),F508&lt;'الإعدادات'!$B$4),"متأخر التسليم","جارٍ")))))</f>
        <v/>
      </c>
      <c r="O508" s="16">
        <f>IF(N508="متأخر التسليم",'الإعدادات'!$B$4-F508,"")</f>
        <v/>
      </c>
      <c r="P508" s="16">
        <f>IF(ISNUMBER(O508),COUNTIFS($O$6:$O$1005,"&gt;"&amp;O508)+COUNTIFS($O$6:O508,O508),"")</f>
        <v/>
      </c>
      <c r="Q508" s="6">
        <f>IF(B508&amp;""="","",IFERROR(INDEX('السيارات'!$C$6:$C$205,MATCH(B508&amp;"",'السيارات'!$A$6:$A$205,0))&amp;"","كود غير موجود"))</f>
        <v/>
      </c>
    </row>
    <row r="509">
      <c r="A509" s="5" t="n"/>
      <c r="B509" s="5" t="n"/>
      <c r="C509" s="5" t="n"/>
      <c r="D509" s="18" t="n"/>
      <c r="E509" s="13" t="n"/>
      <c r="F509" s="13" t="n"/>
      <c r="G509" s="13" t="n"/>
      <c r="H509" s="19" t="n"/>
      <c r="I509" s="19" t="n"/>
      <c r="J509" s="19" t="n"/>
      <c r="K509" s="16">
        <f>IF(OR(B509&amp;""="",NOT(ISNUMBER(E509)),NOT(ISNUMBER(IF(ISNUMBER(G509),G509,F509)))),"",MAX(1,IF(ISNUMBER(G509),G509,F509)-E509))</f>
        <v/>
      </c>
      <c r="L509" s="17">
        <f>IF(K509="","",ROUND(K509*N(H509),2))</f>
        <v/>
      </c>
      <c r="M509" s="17">
        <f>IF(L509="","",ROUND(L509-N(J509),2))</f>
        <v/>
      </c>
      <c r="N509" s="6">
        <f>IF(B509&amp;""="","",IF(NOT(ISNUMBER(E509)),"بيانات ناقصة",IF(ISNUMBER(G509),"سُلّمت",IF(E509&gt;'الإعدادات'!$B$4,"قادم",IF(AND(ISNUMBER(F509),F509&lt;'الإعدادات'!$B$4),"متأخر التسليم","جارٍ")))))</f>
        <v/>
      </c>
      <c r="O509" s="16">
        <f>IF(N509="متأخر التسليم",'الإعدادات'!$B$4-F509,"")</f>
        <v/>
      </c>
      <c r="P509" s="16">
        <f>IF(ISNUMBER(O509),COUNTIFS($O$6:$O$1005,"&gt;"&amp;O509)+COUNTIFS($O$6:O509,O509),"")</f>
        <v/>
      </c>
      <c r="Q509" s="6">
        <f>IF(B509&amp;""="","",IFERROR(INDEX('السيارات'!$C$6:$C$205,MATCH(B509&amp;"",'السيارات'!$A$6:$A$205,0))&amp;"","كود غير موجود"))</f>
        <v/>
      </c>
    </row>
    <row r="510">
      <c r="A510" s="5" t="n"/>
      <c r="B510" s="5" t="n"/>
      <c r="C510" s="5" t="n"/>
      <c r="D510" s="18" t="n"/>
      <c r="E510" s="13" t="n"/>
      <c r="F510" s="13" t="n"/>
      <c r="G510" s="13" t="n"/>
      <c r="H510" s="19" t="n"/>
      <c r="I510" s="19" t="n"/>
      <c r="J510" s="19" t="n"/>
      <c r="K510" s="16">
        <f>IF(OR(B510&amp;""="",NOT(ISNUMBER(E510)),NOT(ISNUMBER(IF(ISNUMBER(G510),G510,F510)))),"",MAX(1,IF(ISNUMBER(G510),G510,F510)-E510))</f>
        <v/>
      </c>
      <c r="L510" s="17">
        <f>IF(K510="","",ROUND(K510*N(H510),2))</f>
        <v/>
      </c>
      <c r="M510" s="17">
        <f>IF(L510="","",ROUND(L510-N(J510),2))</f>
        <v/>
      </c>
      <c r="N510" s="6">
        <f>IF(B510&amp;""="","",IF(NOT(ISNUMBER(E510)),"بيانات ناقصة",IF(ISNUMBER(G510),"سُلّمت",IF(E510&gt;'الإعدادات'!$B$4,"قادم",IF(AND(ISNUMBER(F510),F510&lt;'الإعدادات'!$B$4),"متأخر التسليم","جارٍ")))))</f>
        <v/>
      </c>
      <c r="O510" s="16">
        <f>IF(N510="متأخر التسليم",'الإعدادات'!$B$4-F510,"")</f>
        <v/>
      </c>
      <c r="P510" s="16">
        <f>IF(ISNUMBER(O510),COUNTIFS($O$6:$O$1005,"&gt;"&amp;O510)+COUNTIFS($O$6:O510,O510),"")</f>
        <v/>
      </c>
      <c r="Q510" s="6">
        <f>IF(B510&amp;""="","",IFERROR(INDEX('السيارات'!$C$6:$C$205,MATCH(B510&amp;"",'السيارات'!$A$6:$A$205,0))&amp;"","كود غير موجود"))</f>
        <v/>
      </c>
    </row>
    <row r="511">
      <c r="A511" s="5" t="n"/>
      <c r="B511" s="5" t="n"/>
      <c r="C511" s="5" t="n"/>
      <c r="D511" s="18" t="n"/>
      <c r="E511" s="13" t="n"/>
      <c r="F511" s="13" t="n"/>
      <c r="G511" s="13" t="n"/>
      <c r="H511" s="19" t="n"/>
      <c r="I511" s="19" t="n"/>
      <c r="J511" s="19" t="n"/>
      <c r="K511" s="16">
        <f>IF(OR(B511&amp;""="",NOT(ISNUMBER(E511)),NOT(ISNUMBER(IF(ISNUMBER(G511),G511,F511)))),"",MAX(1,IF(ISNUMBER(G511),G511,F511)-E511))</f>
        <v/>
      </c>
      <c r="L511" s="17">
        <f>IF(K511="","",ROUND(K511*N(H511),2))</f>
        <v/>
      </c>
      <c r="M511" s="17">
        <f>IF(L511="","",ROUND(L511-N(J511),2))</f>
        <v/>
      </c>
      <c r="N511" s="6">
        <f>IF(B511&amp;""="","",IF(NOT(ISNUMBER(E511)),"بيانات ناقصة",IF(ISNUMBER(G511),"سُلّمت",IF(E511&gt;'الإعدادات'!$B$4,"قادم",IF(AND(ISNUMBER(F511),F511&lt;'الإعدادات'!$B$4),"متأخر التسليم","جارٍ")))))</f>
        <v/>
      </c>
      <c r="O511" s="16">
        <f>IF(N511="متأخر التسليم",'الإعدادات'!$B$4-F511,"")</f>
        <v/>
      </c>
      <c r="P511" s="16">
        <f>IF(ISNUMBER(O511),COUNTIFS($O$6:$O$1005,"&gt;"&amp;O511)+COUNTIFS($O$6:O511,O511),"")</f>
        <v/>
      </c>
      <c r="Q511" s="6">
        <f>IF(B511&amp;""="","",IFERROR(INDEX('السيارات'!$C$6:$C$205,MATCH(B511&amp;"",'السيارات'!$A$6:$A$205,0))&amp;"","كود غير موجود"))</f>
        <v/>
      </c>
    </row>
    <row r="512">
      <c r="A512" s="5" t="n"/>
      <c r="B512" s="5" t="n"/>
      <c r="C512" s="5" t="n"/>
      <c r="D512" s="18" t="n"/>
      <c r="E512" s="13" t="n"/>
      <c r="F512" s="13" t="n"/>
      <c r="G512" s="13" t="n"/>
      <c r="H512" s="19" t="n"/>
      <c r="I512" s="19" t="n"/>
      <c r="J512" s="19" t="n"/>
      <c r="K512" s="16">
        <f>IF(OR(B512&amp;""="",NOT(ISNUMBER(E512)),NOT(ISNUMBER(IF(ISNUMBER(G512),G512,F512)))),"",MAX(1,IF(ISNUMBER(G512),G512,F512)-E512))</f>
        <v/>
      </c>
      <c r="L512" s="17">
        <f>IF(K512="","",ROUND(K512*N(H512),2))</f>
        <v/>
      </c>
      <c r="M512" s="17">
        <f>IF(L512="","",ROUND(L512-N(J512),2))</f>
        <v/>
      </c>
      <c r="N512" s="6">
        <f>IF(B512&amp;""="","",IF(NOT(ISNUMBER(E512)),"بيانات ناقصة",IF(ISNUMBER(G512),"سُلّمت",IF(E512&gt;'الإعدادات'!$B$4,"قادم",IF(AND(ISNUMBER(F512),F512&lt;'الإعدادات'!$B$4),"متأخر التسليم","جارٍ")))))</f>
        <v/>
      </c>
      <c r="O512" s="16">
        <f>IF(N512="متأخر التسليم",'الإعدادات'!$B$4-F512,"")</f>
        <v/>
      </c>
      <c r="P512" s="16">
        <f>IF(ISNUMBER(O512),COUNTIFS($O$6:$O$1005,"&gt;"&amp;O512)+COUNTIFS($O$6:O512,O512),"")</f>
        <v/>
      </c>
      <c r="Q512" s="6">
        <f>IF(B512&amp;""="","",IFERROR(INDEX('السيارات'!$C$6:$C$205,MATCH(B512&amp;"",'السيارات'!$A$6:$A$205,0))&amp;"","كود غير موجود"))</f>
        <v/>
      </c>
    </row>
    <row r="513">
      <c r="A513" s="5" t="n"/>
      <c r="B513" s="5" t="n"/>
      <c r="C513" s="5" t="n"/>
      <c r="D513" s="18" t="n"/>
      <c r="E513" s="13" t="n"/>
      <c r="F513" s="13" t="n"/>
      <c r="G513" s="13" t="n"/>
      <c r="H513" s="19" t="n"/>
      <c r="I513" s="19" t="n"/>
      <c r="J513" s="19" t="n"/>
      <c r="K513" s="16">
        <f>IF(OR(B513&amp;""="",NOT(ISNUMBER(E513)),NOT(ISNUMBER(IF(ISNUMBER(G513),G513,F513)))),"",MAX(1,IF(ISNUMBER(G513),G513,F513)-E513))</f>
        <v/>
      </c>
      <c r="L513" s="17">
        <f>IF(K513="","",ROUND(K513*N(H513),2))</f>
        <v/>
      </c>
      <c r="M513" s="17">
        <f>IF(L513="","",ROUND(L513-N(J513),2))</f>
        <v/>
      </c>
      <c r="N513" s="6">
        <f>IF(B513&amp;""="","",IF(NOT(ISNUMBER(E513)),"بيانات ناقصة",IF(ISNUMBER(G513),"سُلّمت",IF(E513&gt;'الإعدادات'!$B$4,"قادم",IF(AND(ISNUMBER(F513),F513&lt;'الإعدادات'!$B$4),"متأخر التسليم","جارٍ")))))</f>
        <v/>
      </c>
      <c r="O513" s="16">
        <f>IF(N513="متأخر التسليم",'الإعدادات'!$B$4-F513,"")</f>
        <v/>
      </c>
      <c r="P513" s="16">
        <f>IF(ISNUMBER(O513),COUNTIFS($O$6:$O$1005,"&gt;"&amp;O513)+COUNTIFS($O$6:O513,O513),"")</f>
        <v/>
      </c>
      <c r="Q513" s="6">
        <f>IF(B513&amp;""="","",IFERROR(INDEX('السيارات'!$C$6:$C$205,MATCH(B513&amp;"",'السيارات'!$A$6:$A$205,0))&amp;"","كود غير موجود"))</f>
        <v/>
      </c>
    </row>
    <row r="514">
      <c r="A514" s="5" t="n"/>
      <c r="B514" s="5" t="n"/>
      <c r="C514" s="5" t="n"/>
      <c r="D514" s="18" t="n"/>
      <c r="E514" s="13" t="n"/>
      <c r="F514" s="13" t="n"/>
      <c r="G514" s="13" t="n"/>
      <c r="H514" s="19" t="n"/>
      <c r="I514" s="19" t="n"/>
      <c r="J514" s="19" t="n"/>
      <c r="K514" s="16">
        <f>IF(OR(B514&amp;""="",NOT(ISNUMBER(E514)),NOT(ISNUMBER(IF(ISNUMBER(G514),G514,F514)))),"",MAX(1,IF(ISNUMBER(G514),G514,F514)-E514))</f>
        <v/>
      </c>
      <c r="L514" s="17">
        <f>IF(K514="","",ROUND(K514*N(H514),2))</f>
        <v/>
      </c>
      <c r="M514" s="17">
        <f>IF(L514="","",ROUND(L514-N(J514),2))</f>
        <v/>
      </c>
      <c r="N514" s="6">
        <f>IF(B514&amp;""="","",IF(NOT(ISNUMBER(E514)),"بيانات ناقصة",IF(ISNUMBER(G514),"سُلّمت",IF(E514&gt;'الإعدادات'!$B$4,"قادم",IF(AND(ISNUMBER(F514),F514&lt;'الإعدادات'!$B$4),"متأخر التسليم","جارٍ")))))</f>
        <v/>
      </c>
      <c r="O514" s="16">
        <f>IF(N514="متأخر التسليم",'الإعدادات'!$B$4-F514,"")</f>
        <v/>
      </c>
      <c r="P514" s="16">
        <f>IF(ISNUMBER(O514),COUNTIFS($O$6:$O$1005,"&gt;"&amp;O514)+COUNTIFS($O$6:O514,O514),"")</f>
        <v/>
      </c>
      <c r="Q514" s="6">
        <f>IF(B514&amp;""="","",IFERROR(INDEX('السيارات'!$C$6:$C$205,MATCH(B514&amp;"",'السيارات'!$A$6:$A$205,0))&amp;"","كود غير موجود"))</f>
        <v/>
      </c>
    </row>
    <row r="515">
      <c r="A515" s="5" t="n"/>
      <c r="B515" s="5" t="n"/>
      <c r="C515" s="5" t="n"/>
      <c r="D515" s="18" t="n"/>
      <c r="E515" s="13" t="n"/>
      <c r="F515" s="13" t="n"/>
      <c r="G515" s="13" t="n"/>
      <c r="H515" s="19" t="n"/>
      <c r="I515" s="19" t="n"/>
      <c r="J515" s="19" t="n"/>
      <c r="K515" s="16">
        <f>IF(OR(B515&amp;""="",NOT(ISNUMBER(E515)),NOT(ISNUMBER(IF(ISNUMBER(G515),G515,F515)))),"",MAX(1,IF(ISNUMBER(G515),G515,F515)-E515))</f>
        <v/>
      </c>
      <c r="L515" s="17">
        <f>IF(K515="","",ROUND(K515*N(H515),2))</f>
        <v/>
      </c>
      <c r="M515" s="17">
        <f>IF(L515="","",ROUND(L515-N(J515),2))</f>
        <v/>
      </c>
      <c r="N515" s="6">
        <f>IF(B515&amp;""="","",IF(NOT(ISNUMBER(E515)),"بيانات ناقصة",IF(ISNUMBER(G515),"سُلّمت",IF(E515&gt;'الإعدادات'!$B$4,"قادم",IF(AND(ISNUMBER(F515),F515&lt;'الإعدادات'!$B$4),"متأخر التسليم","جارٍ")))))</f>
        <v/>
      </c>
      <c r="O515" s="16">
        <f>IF(N515="متأخر التسليم",'الإعدادات'!$B$4-F515,"")</f>
        <v/>
      </c>
      <c r="P515" s="16">
        <f>IF(ISNUMBER(O515),COUNTIFS($O$6:$O$1005,"&gt;"&amp;O515)+COUNTIFS($O$6:O515,O515),"")</f>
        <v/>
      </c>
      <c r="Q515" s="6">
        <f>IF(B515&amp;""="","",IFERROR(INDEX('السيارات'!$C$6:$C$205,MATCH(B515&amp;"",'السيارات'!$A$6:$A$205,0))&amp;"","كود غير موجود"))</f>
        <v/>
      </c>
    </row>
    <row r="516">
      <c r="A516" s="5" t="n"/>
      <c r="B516" s="5" t="n"/>
      <c r="C516" s="5" t="n"/>
      <c r="D516" s="18" t="n"/>
      <c r="E516" s="13" t="n"/>
      <c r="F516" s="13" t="n"/>
      <c r="G516" s="13" t="n"/>
      <c r="H516" s="19" t="n"/>
      <c r="I516" s="19" t="n"/>
      <c r="J516" s="19" t="n"/>
      <c r="K516" s="16">
        <f>IF(OR(B516&amp;""="",NOT(ISNUMBER(E516)),NOT(ISNUMBER(IF(ISNUMBER(G516),G516,F516)))),"",MAX(1,IF(ISNUMBER(G516),G516,F516)-E516))</f>
        <v/>
      </c>
      <c r="L516" s="17">
        <f>IF(K516="","",ROUND(K516*N(H516),2))</f>
        <v/>
      </c>
      <c r="M516" s="17">
        <f>IF(L516="","",ROUND(L516-N(J516),2))</f>
        <v/>
      </c>
      <c r="N516" s="6">
        <f>IF(B516&amp;""="","",IF(NOT(ISNUMBER(E516)),"بيانات ناقصة",IF(ISNUMBER(G516),"سُلّمت",IF(E516&gt;'الإعدادات'!$B$4,"قادم",IF(AND(ISNUMBER(F516),F516&lt;'الإعدادات'!$B$4),"متأخر التسليم","جارٍ")))))</f>
        <v/>
      </c>
      <c r="O516" s="16">
        <f>IF(N516="متأخر التسليم",'الإعدادات'!$B$4-F516,"")</f>
        <v/>
      </c>
      <c r="P516" s="16">
        <f>IF(ISNUMBER(O516),COUNTIFS($O$6:$O$1005,"&gt;"&amp;O516)+COUNTIFS($O$6:O516,O516),"")</f>
        <v/>
      </c>
      <c r="Q516" s="6">
        <f>IF(B516&amp;""="","",IFERROR(INDEX('السيارات'!$C$6:$C$205,MATCH(B516&amp;"",'السيارات'!$A$6:$A$205,0))&amp;"","كود غير موجود"))</f>
        <v/>
      </c>
    </row>
    <row r="517">
      <c r="A517" s="5" t="n"/>
      <c r="B517" s="5" t="n"/>
      <c r="C517" s="5" t="n"/>
      <c r="D517" s="18" t="n"/>
      <c r="E517" s="13" t="n"/>
      <c r="F517" s="13" t="n"/>
      <c r="G517" s="13" t="n"/>
      <c r="H517" s="19" t="n"/>
      <c r="I517" s="19" t="n"/>
      <c r="J517" s="19" t="n"/>
      <c r="K517" s="16">
        <f>IF(OR(B517&amp;""="",NOT(ISNUMBER(E517)),NOT(ISNUMBER(IF(ISNUMBER(G517),G517,F517)))),"",MAX(1,IF(ISNUMBER(G517),G517,F517)-E517))</f>
        <v/>
      </c>
      <c r="L517" s="17">
        <f>IF(K517="","",ROUND(K517*N(H517),2))</f>
        <v/>
      </c>
      <c r="M517" s="17">
        <f>IF(L517="","",ROUND(L517-N(J517),2))</f>
        <v/>
      </c>
      <c r="N517" s="6">
        <f>IF(B517&amp;""="","",IF(NOT(ISNUMBER(E517)),"بيانات ناقصة",IF(ISNUMBER(G517),"سُلّمت",IF(E517&gt;'الإعدادات'!$B$4,"قادم",IF(AND(ISNUMBER(F517),F517&lt;'الإعدادات'!$B$4),"متأخر التسليم","جارٍ")))))</f>
        <v/>
      </c>
      <c r="O517" s="16">
        <f>IF(N517="متأخر التسليم",'الإعدادات'!$B$4-F517,"")</f>
        <v/>
      </c>
      <c r="P517" s="16">
        <f>IF(ISNUMBER(O517),COUNTIFS($O$6:$O$1005,"&gt;"&amp;O517)+COUNTIFS($O$6:O517,O517),"")</f>
        <v/>
      </c>
      <c r="Q517" s="6">
        <f>IF(B517&amp;""="","",IFERROR(INDEX('السيارات'!$C$6:$C$205,MATCH(B517&amp;"",'السيارات'!$A$6:$A$205,0))&amp;"","كود غير موجود"))</f>
        <v/>
      </c>
    </row>
    <row r="518">
      <c r="A518" s="5" t="n"/>
      <c r="B518" s="5" t="n"/>
      <c r="C518" s="5" t="n"/>
      <c r="D518" s="18" t="n"/>
      <c r="E518" s="13" t="n"/>
      <c r="F518" s="13" t="n"/>
      <c r="G518" s="13" t="n"/>
      <c r="H518" s="19" t="n"/>
      <c r="I518" s="19" t="n"/>
      <c r="J518" s="19" t="n"/>
      <c r="K518" s="16">
        <f>IF(OR(B518&amp;""="",NOT(ISNUMBER(E518)),NOT(ISNUMBER(IF(ISNUMBER(G518),G518,F518)))),"",MAX(1,IF(ISNUMBER(G518),G518,F518)-E518))</f>
        <v/>
      </c>
      <c r="L518" s="17">
        <f>IF(K518="","",ROUND(K518*N(H518),2))</f>
        <v/>
      </c>
      <c r="M518" s="17">
        <f>IF(L518="","",ROUND(L518-N(J518),2))</f>
        <v/>
      </c>
      <c r="N518" s="6">
        <f>IF(B518&amp;""="","",IF(NOT(ISNUMBER(E518)),"بيانات ناقصة",IF(ISNUMBER(G518),"سُلّمت",IF(E518&gt;'الإعدادات'!$B$4,"قادم",IF(AND(ISNUMBER(F518),F518&lt;'الإعدادات'!$B$4),"متأخر التسليم","جارٍ")))))</f>
        <v/>
      </c>
      <c r="O518" s="16">
        <f>IF(N518="متأخر التسليم",'الإعدادات'!$B$4-F518,"")</f>
        <v/>
      </c>
      <c r="P518" s="16">
        <f>IF(ISNUMBER(O518),COUNTIFS($O$6:$O$1005,"&gt;"&amp;O518)+COUNTIFS($O$6:O518,O518),"")</f>
        <v/>
      </c>
      <c r="Q518" s="6">
        <f>IF(B518&amp;""="","",IFERROR(INDEX('السيارات'!$C$6:$C$205,MATCH(B518&amp;"",'السيارات'!$A$6:$A$205,0))&amp;"","كود غير موجود"))</f>
        <v/>
      </c>
    </row>
    <row r="519">
      <c r="A519" s="5" t="n"/>
      <c r="B519" s="5" t="n"/>
      <c r="C519" s="5" t="n"/>
      <c r="D519" s="18" t="n"/>
      <c r="E519" s="13" t="n"/>
      <c r="F519" s="13" t="n"/>
      <c r="G519" s="13" t="n"/>
      <c r="H519" s="19" t="n"/>
      <c r="I519" s="19" t="n"/>
      <c r="J519" s="19" t="n"/>
      <c r="K519" s="16">
        <f>IF(OR(B519&amp;""="",NOT(ISNUMBER(E519)),NOT(ISNUMBER(IF(ISNUMBER(G519),G519,F519)))),"",MAX(1,IF(ISNUMBER(G519),G519,F519)-E519))</f>
        <v/>
      </c>
      <c r="L519" s="17">
        <f>IF(K519="","",ROUND(K519*N(H519),2))</f>
        <v/>
      </c>
      <c r="M519" s="17">
        <f>IF(L519="","",ROUND(L519-N(J519),2))</f>
        <v/>
      </c>
      <c r="N519" s="6">
        <f>IF(B519&amp;""="","",IF(NOT(ISNUMBER(E519)),"بيانات ناقصة",IF(ISNUMBER(G519),"سُلّمت",IF(E519&gt;'الإعدادات'!$B$4,"قادم",IF(AND(ISNUMBER(F519),F519&lt;'الإعدادات'!$B$4),"متأخر التسليم","جارٍ")))))</f>
        <v/>
      </c>
      <c r="O519" s="16">
        <f>IF(N519="متأخر التسليم",'الإعدادات'!$B$4-F519,"")</f>
        <v/>
      </c>
      <c r="P519" s="16">
        <f>IF(ISNUMBER(O519),COUNTIFS($O$6:$O$1005,"&gt;"&amp;O519)+COUNTIFS($O$6:O519,O519),"")</f>
        <v/>
      </c>
      <c r="Q519" s="6">
        <f>IF(B519&amp;""="","",IFERROR(INDEX('السيارات'!$C$6:$C$205,MATCH(B519&amp;"",'السيارات'!$A$6:$A$205,0))&amp;"","كود غير موجود"))</f>
        <v/>
      </c>
    </row>
    <row r="520">
      <c r="A520" s="5" t="n"/>
      <c r="B520" s="5" t="n"/>
      <c r="C520" s="5" t="n"/>
      <c r="D520" s="18" t="n"/>
      <c r="E520" s="13" t="n"/>
      <c r="F520" s="13" t="n"/>
      <c r="G520" s="13" t="n"/>
      <c r="H520" s="19" t="n"/>
      <c r="I520" s="19" t="n"/>
      <c r="J520" s="19" t="n"/>
      <c r="K520" s="16">
        <f>IF(OR(B520&amp;""="",NOT(ISNUMBER(E520)),NOT(ISNUMBER(IF(ISNUMBER(G520),G520,F520)))),"",MAX(1,IF(ISNUMBER(G520),G520,F520)-E520))</f>
        <v/>
      </c>
      <c r="L520" s="17">
        <f>IF(K520="","",ROUND(K520*N(H520),2))</f>
        <v/>
      </c>
      <c r="M520" s="17">
        <f>IF(L520="","",ROUND(L520-N(J520),2))</f>
        <v/>
      </c>
      <c r="N520" s="6">
        <f>IF(B520&amp;""="","",IF(NOT(ISNUMBER(E520)),"بيانات ناقصة",IF(ISNUMBER(G520),"سُلّمت",IF(E520&gt;'الإعدادات'!$B$4,"قادم",IF(AND(ISNUMBER(F520),F520&lt;'الإعدادات'!$B$4),"متأخر التسليم","جارٍ")))))</f>
        <v/>
      </c>
      <c r="O520" s="16">
        <f>IF(N520="متأخر التسليم",'الإعدادات'!$B$4-F520,"")</f>
        <v/>
      </c>
      <c r="P520" s="16">
        <f>IF(ISNUMBER(O520),COUNTIFS($O$6:$O$1005,"&gt;"&amp;O520)+COUNTIFS($O$6:O520,O520),"")</f>
        <v/>
      </c>
      <c r="Q520" s="6">
        <f>IF(B520&amp;""="","",IFERROR(INDEX('السيارات'!$C$6:$C$205,MATCH(B520&amp;"",'السيارات'!$A$6:$A$205,0))&amp;"","كود غير موجود"))</f>
        <v/>
      </c>
    </row>
    <row r="521">
      <c r="A521" s="5" t="n"/>
      <c r="B521" s="5" t="n"/>
      <c r="C521" s="5" t="n"/>
      <c r="D521" s="18" t="n"/>
      <c r="E521" s="13" t="n"/>
      <c r="F521" s="13" t="n"/>
      <c r="G521" s="13" t="n"/>
      <c r="H521" s="19" t="n"/>
      <c r="I521" s="19" t="n"/>
      <c r="J521" s="19" t="n"/>
      <c r="K521" s="16">
        <f>IF(OR(B521&amp;""="",NOT(ISNUMBER(E521)),NOT(ISNUMBER(IF(ISNUMBER(G521),G521,F521)))),"",MAX(1,IF(ISNUMBER(G521),G521,F521)-E521))</f>
        <v/>
      </c>
      <c r="L521" s="17">
        <f>IF(K521="","",ROUND(K521*N(H521),2))</f>
        <v/>
      </c>
      <c r="M521" s="17">
        <f>IF(L521="","",ROUND(L521-N(J521),2))</f>
        <v/>
      </c>
      <c r="N521" s="6">
        <f>IF(B521&amp;""="","",IF(NOT(ISNUMBER(E521)),"بيانات ناقصة",IF(ISNUMBER(G521),"سُلّمت",IF(E521&gt;'الإعدادات'!$B$4,"قادم",IF(AND(ISNUMBER(F521),F521&lt;'الإعدادات'!$B$4),"متأخر التسليم","جارٍ")))))</f>
        <v/>
      </c>
      <c r="O521" s="16">
        <f>IF(N521="متأخر التسليم",'الإعدادات'!$B$4-F521,"")</f>
        <v/>
      </c>
      <c r="P521" s="16">
        <f>IF(ISNUMBER(O521),COUNTIFS($O$6:$O$1005,"&gt;"&amp;O521)+COUNTIFS($O$6:O521,O521),"")</f>
        <v/>
      </c>
      <c r="Q521" s="6">
        <f>IF(B521&amp;""="","",IFERROR(INDEX('السيارات'!$C$6:$C$205,MATCH(B521&amp;"",'السيارات'!$A$6:$A$205,0))&amp;"","كود غير موجود"))</f>
        <v/>
      </c>
    </row>
    <row r="522">
      <c r="A522" s="5" t="n"/>
      <c r="B522" s="5" t="n"/>
      <c r="C522" s="5" t="n"/>
      <c r="D522" s="18" t="n"/>
      <c r="E522" s="13" t="n"/>
      <c r="F522" s="13" t="n"/>
      <c r="G522" s="13" t="n"/>
      <c r="H522" s="19" t="n"/>
      <c r="I522" s="19" t="n"/>
      <c r="J522" s="19" t="n"/>
      <c r="K522" s="16">
        <f>IF(OR(B522&amp;""="",NOT(ISNUMBER(E522)),NOT(ISNUMBER(IF(ISNUMBER(G522),G522,F522)))),"",MAX(1,IF(ISNUMBER(G522),G522,F522)-E522))</f>
        <v/>
      </c>
      <c r="L522" s="17">
        <f>IF(K522="","",ROUND(K522*N(H522),2))</f>
        <v/>
      </c>
      <c r="M522" s="17">
        <f>IF(L522="","",ROUND(L522-N(J522),2))</f>
        <v/>
      </c>
      <c r="N522" s="6">
        <f>IF(B522&amp;""="","",IF(NOT(ISNUMBER(E522)),"بيانات ناقصة",IF(ISNUMBER(G522),"سُلّمت",IF(E522&gt;'الإعدادات'!$B$4,"قادم",IF(AND(ISNUMBER(F522),F522&lt;'الإعدادات'!$B$4),"متأخر التسليم","جارٍ")))))</f>
        <v/>
      </c>
      <c r="O522" s="16">
        <f>IF(N522="متأخر التسليم",'الإعدادات'!$B$4-F522,"")</f>
        <v/>
      </c>
      <c r="P522" s="16">
        <f>IF(ISNUMBER(O522),COUNTIFS($O$6:$O$1005,"&gt;"&amp;O522)+COUNTIFS($O$6:O522,O522),"")</f>
        <v/>
      </c>
      <c r="Q522" s="6">
        <f>IF(B522&amp;""="","",IFERROR(INDEX('السيارات'!$C$6:$C$205,MATCH(B522&amp;"",'السيارات'!$A$6:$A$205,0))&amp;"","كود غير موجود"))</f>
        <v/>
      </c>
    </row>
    <row r="523">
      <c r="A523" s="5" t="n"/>
      <c r="B523" s="5" t="n"/>
      <c r="C523" s="5" t="n"/>
      <c r="D523" s="18" t="n"/>
      <c r="E523" s="13" t="n"/>
      <c r="F523" s="13" t="n"/>
      <c r="G523" s="13" t="n"/>
      <c r="H523" s="19" t="n"/>
      <c r="I523" s="19" t="n"/>
      <c r="J523" s="19" t="n"/>
      <c r="K523" s="16">
        <f>IF(OR(B523&amp;""="",NOT(ISNUMBER(E523)),NOT(ISNUMBER(IF(ISNUMBER(G523),G523,F523)))),"",MAX(1,IF(ISNUMBER(G523),G523,F523)-E523))</f>
        <v/>
      </c>
      <c r="L523" s="17">
        <f>IF(K523="","",ROUND(K523*N(H523),2))</f>
        <v/>
      </c>
      <c r="M523" s="17">
        <f>IF(L523="","",ROUND(L523-N(J523),2))</f>
        <v/>
      </c>
      <c r="N523" s="6">
        <f>IF(B523&amp;""="","",IF(NOT(ISNUMBER(E523)),"بيانات ناقصة",IF(ISNUMBER(G523),"سُلّمت",IF(E523&gt;'الإعدادات'!$B$4,"قادم",IF(AND(ISNUMBER(F523),F523&lt;'الإعدادات'!$B$4),"متأخر التسليم","جارٍ")))))</f>
        <v/>
      </c>
      <c r="O523" s="16">
        <f>IF(N523="متأخر التسليم",'الإعدادات'!$B$4-F523,"")</f>
        <v/>
      </c>
      <c r="P523" s="16">
        <f>IF(ISNUMBER(O523),COUNTIFS($O$6:$O$1005,"&gt;"&amp;O523)+COUNTIFS($O$6:O523,O523),"")</f>
        <v/>
      </c>
      <c r="Q523" s="6">
        <f>IF(B523&amp;""="","",IFERROR(INDEX('السيارات'!$C$6:$C$205,MATCH(B523&amp;"",'السيارات'!$A$6:$A$205,0))&amp;"","كود غير موجود"))</f>
        <v/>
      </c>
    </row>
    <row r="524">
      <c r="A524" s="5" t="n"/>
      <c r="B524" s="5" t="n"/>
      <c r="C524" s="5" t="n"/>
      <c r="D524" s="18" t="n"/>
      <c r="E524" s="13" t="n"/>
      <c r="F524" s="13" t="n"/>
      <c r="G524" s="13" t="n"/>
      <c r="H524" s="19" t="n"/>
      <c r="I524" s="19" t="n"/>
      <c r="J524" s="19" t="n"/>
      <c r="K524" s="16">
        <f>IF(OR(B524&amp;""="",NOT(ISNUMBER(E524)),NOT(ISNUMBER(IF(ISNUMBER(G524),G524,F524)))),"",MAX(1,IF(ISNUMBER(G524),G524,F524)-E524))</f>
        <v/>
      </c>
      <c r="L524" s="17">
        <f>IF(K524="","",ROUND(K524*N(H524),2))</f>
        <v/>
      </c>
      <c r="M524" s="17">
        <f>IF(L524="","",ROUND(L524-N(J524),2))</f>
        <v/>
      </c>
      <c r="N524" s="6">
        <f>IF(B524&amp;""="","",IF(NOT(ISNUMBER(E524)),"بيانات ناقصة",IF(ISNUMBER(G524),"سُلّمت",IF(E524&gt;'الإعدادات'!$B$4,"قادم",IF(AND(ISNUMBER(F524),F524&lt;'الإعدادات'!$B$4),"متأخر التسليم","جارٍ")))))</f>
        <v/>
      </c>
      <c r="O524" s="16">
        <f>IF(N524="متأخر التسليم",'الإعدادات'!$B$4-F524,"")</f>
        <v/>
      </c>
      <c r="P524" s="16">
        <f>IF(ISNUMBER(O524),COUNTIFS($O$6:$O$1005,"&gt;"&amp;O524)+COUNTIFS($O$6:O524,O524),"")</f>
        <v/>
      </c>
      <c r="Q524" s="6">
        <f>IF(B524&amp;""="","",IFERROR(INDEX('السيارات'!$C$6:$C$205,MATCH(B524&amp;"",'السيارات'!$A$6:$A$205,0))&amp;"","كود غير موجود"))</f>
        <v/>
      </c>
    </row>
    <row r="525">
      <c r="A525" s="5" t="n"/>
      <c r="B525" s="5" t="n"/>
      <c r="C525" s="5" t="n"/>
      <c r="D525" s="18" t="n"/>
      <c r="E525" s="13" t="n"/>
      <c r="F525" s="13" t="n"/>
      <c r="G525" s="13" t="n"/>
      <c r="H525" s="19" t="n"/>
      <c r="I525" s="19" t="n"/>
      <c r="J525" s="19" t="n"/>
      <c r="K525" s="16">
        <f>IF(OR(B525&amp;""="",NOT(ISNUMBER(E525)),NOT(ISNUMBER(IF(ISNUMBER(G525),G525,F525)))),"",MAX(1,IF(ISNUMBER(G525),G525,F525)-E525))</f>
        <v/>
      </c>
      <c r="L525" s="17">
        <f>IF(K525="","",ROUND(K525*N(H525),2))</f>
        <v/>
      </c>
      <c r="M525" s="17">
        <f>IF(L525="","",ROUND(L525-N(J525),2))</f>
        <v/>
      </c>
      <c r="N525" s="6">
        <f>IF(B525&amp;""="","",IF(NOT(ISNUMBER(E525)),"بيانات ناقصة",IF(ISNUMBER(G525),"سُلّمت",IF(E525&gt;'الإعدادات'!$B$4,"قادم",IF(AND(ISNUMBER(F525),F525&lt;'الإعدادات'!$B$4),"متأخر التسليم","جارٍ")))))</f>
        <v/>
      </c>
      <c r="O525" s="16">
        <f>IF(N525="متأخر التسليم",'الإعدادات'!$B$4-F525,"")</f>
        <v/>
      </c>
      <c r="P525" s="16">
        <f>IF(ISNUMBER(O525),COUNTIFS($O$6:$O$1005,"&gt;"&amp;O525)+COUNTIFS($O$6:O525,O525),"")</f>
        <v/>
      </c>
      <c r="Q525" s="6">
        <f>IF(B525&amp;""="","",IFERROR(INDEX('السيارات'!$C$6:$C$205,MATCH(B525&amp;"",'السيارات'!$A$6:$A$205,0))&amp;"","كود غير موجود"))</f>
        <v/>
      </c>
    </row>
    <row r="526">
      <c r="A526" s="5" t="n"/>
      <c r="B526" s="5" t="n"/>
      <c r="C526" s="5" t="n"/>
      <c r="D526" s="18" t="n"/>
      <c r="E526" s="13" t="n"/>
      <c r="F526" s="13" t="n"/>
      <c r="G526" s="13" t="n"/>
      <c r="H526" s="19" t="n"/>
      <c r="I526" s="19" t="n"/>
      <c r="J526" s="19" t="n"/>
      <c r="K526" s="16">
        <f>IF(OR(B526&amp;""="",NOT(ISNUMBER(E526)),NOT(ISNUMBER(IF(ISNUMBER(G526),G526,F526)))),"",MAX(1,IF(ISNUMBER(G526),G526,F526)-E526))</f>
        <v/>
      </c>
      <c r="L526" s="17">
        <f>IF(K526="","",ROUND(K526*N(H526),2))</f>
        <v/>
      </c>
      <c r="M526" s="17">
        <f>IF(L526="","",ROUND(L526-N(J526),2))</f>
        <v/>
      </c>
      <c r="N526" s="6">
        <f>IF(B526&amp;""="","",IF(NOT(ISNUMBER(E526)),"بيانات ناقصة",IF(ISNUMBER(G526),"سُلّمت",IF(E526&gt;'الإعدادات'!$B$4,"قادم",IF(AND(ISNUMBER(F526),F526&lt;'الإعدادات'!$B$4),"متأخر التسليم","جارٍ")))))</f>
        <v/>
      </c>
      <c r="O526" s="16">
        <f>IF(N526="متأخر التسليم",'الإعدادات'!$B$4-F526,"")</f>
        <v/>
      </c>
      <c r="P526" s="16">
        <f>IF(ISNUMBER(O526),COUNTIFS($O$6:$O$1005,"&gt;"&amp;O526)+COUNTIFS($O$6:O526,O526),"")</f>
        <v/>
      </c>
      <c r="Q526" s="6">
        <f>IF(B526&amp;""="","",IFERROR(INDEX('السيارات'!$C$6:$C$205,MATCH(B526&amp;"",'السيارات'!$A$6:$A$205,0))&amp;"","كود غير موجود"))</f>
        <v/>
      </c>
    </row>
    <row r="527">
      <c r="A527" s="5" t="n"/>
      <c r="B527" s="5" t="n"/>
      <c r="C527" s="5" t="n"/>
      <c r="D527" s="18" t="n"/>
      <c r="E527" s="13" t="n"/>
      <c r="F527" s="13" t="n"/>
      <c r="G527" s="13" t="n"/>
      <c r="H527" s="19" t="n"/>
      <c r="I527" s="19" t="n"/>
      <c r="J527" s="19" t="n"/>
      <c r="K527" s="16">
        <f>IF(OR(B527&amp;""="",NOT(ISNUMBER(E527)),NOT(ISNUMBER(IF(ISNUMBER(G527),G527,F527)))),"",MAX(1,IF(ISNUMBER(G527),G527,F527)-E527))</f>
        <v/>
      </c>
      <c r="L527" s="17">
        <f>IF(K527="","",ROUND(K527*N(H527),2))</f>
        <v/>
      </c>
      <c r="M527" s="17">
        <f>IF(L527="","",ROUND(L527-N(J527),2))</f>
        <v/>
      </c>
      <c r="N527" s="6">
        <f>IF(B527&amp;""="","",IF(NOT(ISNUMBER(E527)),"بيانات ناقصة",IF(ISNUMBER(G527),"سُلّمت",IF(E527&gt;'الإعدادات'!$B$4,"قادم",IF(AND(ISNUMBER(F527),F527&lt;'الإعدادات'!$B$4),"متأخر التسليم","جارٍ")))))</f>
        <v/>
      </c>
      <c r="O527" s="16">
        <f>IF(N527="متأخر التسليم",'الإعدادات'!$B$4-F527,"")</f>
        <v/>
      </c>
      <c r="P527" s="16">
        <f>IF(ISNUMBER(O527),COUNTIFS($O$6:$O$1005,"&gt;"&amp;O527)+COUNTIFS($O$6:O527,O527),"")</f>
        <v/>
      </c>
      <c r="Q527" s="6">
        <f>IF(B527&amp;""="","",IFERROR(INDEX('السيارات'!$C$6:$C$205,MATCH(B527&amp;"",'السيارات'!$A$6:$A$205,0))&amp;"","كود غير موجود"))</f>
        <v/>
      </c>
    </row>
    <row r="528">
      <c r="A528" s="5" t="n"/>
      <c r="B528" s="5" t="n"/>
      <c r="C528" s="5" t="n"/>
      <c r="D528" s="18" t="n"/>
      <c r="E528" s="13" t="n"/>
      <c r="F528" s="13" t="n"/>
      <c r="G528" s="13" t="n"/>
      <c r="H528" s="19" t="n"/>
      <c r="I528" s="19" t="n"/>
      <c r="J528" s="19" t="n"/>
      <c r="K528" s="16">
        <f>IF(OR(B528&amp;""="",NOT(ISNUMBER(E528)),NOT(ISNUMBER(IF(ISNUMBER(G528),G528,F528)))),"",MAX(1,IF(ISNUMBER(G528),G528,F528)-E528))</f>
        <v/>
      </c>
      <c r="L528" s="17">
        <f>IF(K528="","",ROUND(K528*N(H528),2))</f>
        <v/>
      </c>
      <c r="M528" s="17">
        <f>IF(L528="","",ROUND(L528-N(J528),2))</f>
        <v/>
      </c>
      <c r="N528" s="6">
        <f>IF(B528&amp;""="","",IF(NOT(ISNUMBER(E528)),"بيانات ناقصة",IF(ISNUMBER(G528),"سُلّمت",IF(E528&gt;'الإعدادات'!$B$4,"قادم",IF(AND(ISNUMBER(F528),F528&lt;'الإعدادات'!$B$4),"متأخر التسليم","جارٍ")))))</f>
        <v/>
      </c>
      <c r="O528" s="16">
        <f>IF(N528="متأخر التسليم",'الإعدادات'!$B$4-F528,"")</f>
        <v/>
      </c>
      <c r="P528" s="16">
        <f>IF(ISNUMBER(O528),COUNTIFS($O$6:$O$1005,"&gt;"&amp;O528)+COUNTIFS($O$6:O528,O528),"")</f>
        <v/>
      </c>
      <c r="Q528" s="6">
        <f>IF(B528&amp;""="","",IFERROR(INDEX('السيارات'!$C$6:$C$205,MATCH(B528&amp;"",'السيارات'!$A$6:$A$205,0))&amp;"","كود غير موجود"))</f>
        <v/>
      </c>
    </row>
    <row r="529">
      <c r="A529" s="5" t="n"/>
      <c r="B529" s="5" t="n"/>
      <c r="C529" s="5" t="n"/>
      <c r="D529" s="18" t="n"/>
      <c r="E529" s="13" t="n"/>
      <c r="F529" s="13" t="n"/>
      <c r="G529" s="13" t="n"/>
      <c r="H529" s="19" t="n"/>
      <c r="I529" s="19" t="n"/>
      <c r="J529" s="19" t="n"/>
      <c r="K529" s="16">
        <f>IF(OR(B529&amp;""="",NOT(ISNUMBER(E529)),NOT(ISNUMBER(IF(ISNUMBER(G529),G529,F529)))),"",MAX(1,IF(ISNUMBER(G529),G529,F529)-E529))</f>
        <v/>
      </c>
      <c r="L529" s="17">
        <f>IF(K529="","",ROUND(K529*N(H529),2))</f>
        <v/>
      </c>
      <c r="M529" s="17">
        <f>IF(L529="","",ROUND(L529-N(J529),2))</f>
        <v/>
      </c>
      <c r="N529" s="6">
        <f>IF(B529&amp;""="","",IF(NOT(ISNUMBER(E529)),"بيانات ناقصة",IF(ISNUMBER(G529),"سُلّمت",IF(E529&gt;'الإعدادات'!$B$4,"قادم",IF(AND(ISNUMBER(F529),F529&lt;'الإعدادات'!$B$4),"متأخر التسليم","جارٍ")))))</f>
        <v/>
      </c>
      <c r="O529" s="16">
        <f>IF(N529="متأخر التسليم",'الإعدادات'!$B$4-F529,"")</f>
        <v/>
      </c>
      <c r="P529" s="16">
        <f>IF(ISNUMBER(O529),COUNTIFS($O$6:$O$1005,"&gt;"&amp;O529)+COUNTIFS($O$6:O529,O529),"")</f>
        <v/>
      </c>
      <c r="Q529" s="6">
        <f>IF(B529&amp;""="","",IFERROR(INDEX('السيارات'!$C$6:$C$205,MATCH(B529&amp;"",'السيارات'!$A$6:$A$205,0))&amp;"","كود غير موجود"))</f>
        <v/>
      </c>
    </row>
    <row r="530">
      <c r="A530" s="5" t="n"/>
      <c r="B530" s="5" t="n"/>
      <c r="C530" s="5" t="n"/>
      <c r="D530" s="18" t="n"/>
      <c r="E530" s="13" t="n"/>
      <c r="F530" s="13" t="n"/>
      <c r="G530" s="13" t="n"/>
      <c r="H530" s="19" t="n"/>
      <c r="I530" s="19" t="n"/>
      <c r="J530" s="19" t="n"/>
      <c r="K530" s="16">
        <f>IF(OR(B530&amp;""="",NOT(ISNUMBER(E530)),NOT(ISNUMBER(IF(ISNUMBER(G530),G530,F530)))),"",MAX(1,IF(ISNUMBER(G530),G530,F530)-E530))</f>
        <v/>
      </c>
      <c r="L530" s="17">
        <f>IF(K530="","",ROUND(K530*N(H530),2))</f>
        <v/>
      </c>
      <c r="M530" s="17">
        <f>IF(L530="","",ROUND(L530-N(J530),2))</f>
        <v/>
      </c>
      <c r="N530" s="6">
        <f>IF(B530&amp;""="","",IF(NOT(ISNUMBER(E530)),"بيانات ناقصة",IF(ISNUMBER(G530),"سُلّمت",IF(E530&gt;'الإعدادات'!$B$4,"قادم",IF(AND(ISNUMBER(F530),F530&lt;'الإعدادات'!$B$4),"متأخر التسليم","جارٍ")))))</f>
        <v/>
      </c>
      <c r="O530" s="16">
        <f>IF(N530="متأخر التسليم",'الإعدادات'!$B$4-F530,"")</f>
        <v/>
      </c>
      <c r="P530" s="16">
        <f>IF(ISNUMBER(O530),COUNTIFS($O$6:$O$1005,"&gt;"&amp;O530)+COUNTIFS($O$6:O530,O530),"")</f>
        <v/>
      </c>
      <c r="Q530" s="6">
        <f>IF(B530&amp;""="","",IFERROR(INDEX('السيارات'!$C$6:$C$205,MATCH(B530&amp;"",'السيارات'!$A$6:$A$205,0))&amp;"","كود غير موجود"))</f>
        <v/>
      </c>
    </row>
    <row r="531">
      <c r="A531" s="5" t="n"/>
      <c r="B531" s="5" t="n"/>
      <c r="C531" s="5" t="n"/>
      <c r="D531" s="18" t="n"/>
      <c r="E531" s="13" t="n"/>
      <c r="F531" s="13" t="n"/>
      <c r="G531" s="13" t="n"/>
      <c r="H531" s="19" t="n"/>
      <c r="I531" s="19" t="n"/>
      <c r="J531" s="19" t="n"/>
      <c r="K531" s="16">
        <f>IF(OR(B531&amp;""="",NOT(ISNUMBER(E531)),NOT(ISNUMBER(IF(ISNUMBER(G531),G531,F531)))),"",MAX(1,IF(ISNUMBER(G531),G531,F531)-E531))</f>
        <v/>
      </c>
      <c r="L531" s="17">
        <f>IF(K531="","",ROUND(K531*N(H531),2))</f>
        <v/>
      </c>
      <c r="M531" s="17">
        <f>IF(L531="","",ROUND(L531-N(J531),2))</f>
        <v/>
      </c>
      <c r="N531" s="6">
        <f>IF(B531&amp;""="","",IF(NOT(ISNUMBER(E531)),"بيانات ناقصة",IF(ISNUMBER(G531),"سُلّمت",IF(E531&gt;'الإعدادات'!$B$4,"قادم",IF(AND(ISNUMBER(F531),F531&lt;'الإعدادات'!$B$4),"متأخر التسليم","جارٍ")))))</f>
        <v/>
      </c>
      <c r="O531" s="16">
        <f>IF(N531="متأخر التسليم",'الإعدادات'!$B$4-F531,"")</f>
        <v/>
      </c>
      <c r="P531" s="16">
        <f>IF(ISNUMBER(O531),COUNTIFS($O$6:$O$1005,"&gt;"&amp;O531)+COUNTIFS($O$6:O531,O531),"")</f>
        <v/>
      </c>
      <c r="Q531" s="6">
        <f>IF(B531&amp;""="","",IFERROR(INDEX('السيارات'!$C$6:$C$205,MATCH(B531&amp;"",'السيارات'!$A$6:$A$205,0))&amp;"","كود غير موجود"))</f>
        <v/>
      </c>
    </row>
    <row r="532">
      <c r="A532" s="5" t="n"/>
      <c r="B532" s="5" t="n"/>
      <c r="C532" s="5" t="n"/>
      <c r="D532" s="18" t="n"/>
      <c r="E532" s="13" t="n"/>
      <c r="F532" s="13" t="n"/>
      <c r="G532" s="13" t="n"/>
      <c r="H532" s="19" t="n"/>
      <c r="I532" s="19" t="n"/>
      <c r="J532" s="19" t="n"/>
      <c r="K532" s="16">
        <f>IF(OR(B532&amp;""="",NOT(ISNUMBER(E532)),NOT(ISNUMBER(IF(ISNUMBER(G532),G532,F532)))),"",MAX(1,IF(ISNUMBER(G532),G532,F532)-E532))</f>
        <v/>
      </c>
      <c r="L532" s="17">
        <f>IF(K532="","",ROUND(K532*N(H532),2))</f>
        <v/>
      </c>
      <c r="M532" s="17">
        <f>IF(L532="","",ROUND(L532-N(J532),2))</f>
        <v/>
      </c>
      <c r="N532" s="6">
        <f>IF(B532&amp;""="","",IF(NOT(ISNUMBER(E532)),"بيانات ناقصة",IF(ISNUMBER(G532),"سُلّمت",IF(E532&gt;'الإعدادات'!$B$4,"قادم",IF(AND(ISNUMBER(F532),F532&lt;'الإعدادات'!$B$4),"متأخر التسليم","جارٍ")))))</f>
        <v/>
      </c>
      <c r="O532" s="16">
        <f>IF(N532="متأخر التسليم",'الإعدادات'!$B$4-F532,"")</f>
        <v/>
      </c>
      <c r="P532" s="16">
        <f>IF(ISNUMBER(O532),COUNTIFS($O$6:$O$1005,"&gt;"&amp;O532)+COUNTIFS($O$6:O532,O532),"")</f>
        <v/>
      </c>
      <c r="Q532" s="6">
        <f>IF(B532&amp;""="","",IFERROR(INDEX('السيارات'!$C$6:$C$205,MATCH(B532&amp;"",'السيارات'!$A$6:$A$205,0))&amp;"","كود غير موجود"))</f>
        <v/>
      </c>
    </row>
    <row r="533">
      <c r="A533" s="5" t="n"/>
      <c r="B533" s="5" t="n"/>
      <c r="C533" s="5" t="n"/>
      <c r="D533" s="18" t="n"/>
      <c r="E533" s="13" t="n"/>
      <c r="F533" s="13" t="n"/>
      <c r="G533" s="13" t="n"/>
      <c r="H533" s="19" t="n"/>
      <c r="I533" s="19" t="n"/>
      <c r="J533" s="19" t="n"/>
      <c r="K533" s="16">
        <f>IF(OR(B533&amp;""="",NOT(ISNUMBER(E533)),NOT(ISNUMBER(IF(ISNUMBER(G533),G533,F533)))),"",MAX(1,IF(ISNUMBER(G533),G533,F533)-E533))</f>
        <v/>
      </c>
      <c r="L533" s="17">
        <f>IF(K533="","",ROUND(K533*N(H533),2))</f>
        <v/>
      </c>
      <c r="M533" s="17">
        <f>IF(L533="","",ROUND(L533-N(J533),2))</f>
        <v/>
      </c>
      <c r="N533" s="6">
        <f>IF(B533&amp;""="","",IF(NOT(ISNUMBER(E533)),"بيانات ناقصة",IF(ISNUMBER(G533),"سُلّمت",IF(E533&gt;'الإعدادات'!$B$4,"قادم",IF(AND(ISNUMBER(F533),F533&lt;'الإعدادات'!$B$4),"متأخر التسليم","جارٍ")))))</f>
        <v/>
      </c>
      <c r="O533" s="16">
        <f>IF(N533="متأخر التسليم",'الإعدادات'!$B$4-F533,"")</f>
        <v/>
      </c>
      <c r="P533" s="16">
        <f>IF(ISNUMBER(O533),COUNTIFS($O$6:$O$1005,"&gt;"&amp;O533)+COUNTIFS($O$6:O533,O533),"")</f>
        <v/>
      </c>
      <c r="Q533" s="6">
        <f>IF(B533&amp;""="","",IFERROR(INDEX('السيارات'!$C$6:$C$205,MATCH(B533&amp;"",'السيارات'!$A$6:$A$205,0))&amp;"","كود غير موجود"))</f>
        <v/>
      </c>
    </row>
    <row r="534">
      <c r="A534" s="5" t="n"/>
      <c r="B534" s="5" t="n"/>
      <c r="C534" s="5" t="n"/>
      <c r="D534" s="18" t="n"/>
      <c r="E534" s="13" t="n"/>
      <c r="F534" s="13" t="n"/>
      <c r="G534" s="13" t="n"/>
      <c r="H534" s="19" t="n"/>
      <c r="I534" s="19" t="n"/>
      <c r="J534" s="19" t="n"/>
      <c r="K534" s="16">
        <f>IF(OR(B534&amp;""="",NOT(ISNUMBER(E534)),NOT(ISNUMBER(IF(ISNUMBER(G534),G534,F534)))),"",MAX(1,IF(ISNUMBER(G534),G534,F534)-E534))</f>
        <v/>
      </c>
      <c r="L534" s="17">
        <f>IF(K534="","",ROUND(K534*N(H534),2))</f>
        <v/>
      </c>
      <c r="M534" s="17">
        <f>IF(L534="","",ROUND(L534-N(J534),2))</f>
        <v/>
      </c>
      <c r="N534" s="6">
        <f>IF(B534&amp;""="","",IF(NOT(ISNUMBER(E534)),"بيانات ناقصة",IF(ISNUMBER(G534),"سُلّمت",IF(E534&gt;'الإعدادات'!$B$4,"قادم",IF(AND(ISNUMBER(F534),F534&lt;'الإعدادات'!$B$4),"متأخر التسليم","جارٍ")))))</f>
        <v/>
      </c>
      <c r="O534" s="16">
        <f>IF(N534="متأخر التسليم",'الإعدادات'!$B$4-F534,"")</f>
        <v/>
      </c>
      <c r="P534" s="16">
        <f>IF(ISNUMBER(O534),COUNTIFS($O$6:$O$1005,"&gt;"&amp;O534)+COUNTIFS($O$6:O534,O534),"")</f>
        <v/>
      </c>
      <c r="Q534" s="6">
        <f>IF(B534&amp;""="","",IFERROR(INDEX('السيارات'!$C$6:$C$205,MATCH(B534&amp;"",'السيارات'!$A$6:$A$205,0))&amp;"","كود غير موجود"))</f>
        <v/>
      </c>
    </row>
    <row r="535">
      <c r="A535" s="5" t="n"/>
      <c r="B535" s="5" t="n"/>
      <c r="C535" s="5" t="n"/>
      <c r="D535" s="18" t="n"/>
      <c r="E535" s="13" t="n"/>
      <c r="F535" s="13" t="n"/>
      <c r="G535" s="13" t="n"/>
      <c r="H535" s="19" t="n"/>
      <c r="I535" s="19" t="n"/>
      <c r="J535" s="19" t="n"/>
      <c r="K535" s="16">
        <f>IF(OR(B535&amp;""="",NOT(ISNUMBER(E535)),NOT(ISNUMBER(IF(ISNUMBER(G535),G535,F535)))),"",MAX(1,IF(ISNUMBER(G535),G535,F535)-E535))</f>
        <v/>
      </c>
      <c r="L535" s="17">
        <f>IF(K535="","",ROUND(K535*N(H535),2))</f>
        <v/>
      </c>
      <c r="M535" s="17">
        <f>IF(L535="","",ROUND(L535-N(J535),2))</f>
        <v/>
      </c>
      <c r="N535" s="6">
        <f>IF(B535&amp;""="","",IF(NOT(ISNUMBER(E535)),"بيانات ناقصة",IF(ISNUMBER(G535),"سُلّمت",IF(E535&gt;'الإعدادات'!$B$4,"قادم",IF(AND(ISNUMBER(F535),F535&lt;'الإعدادات'!$B$4),"متأخر التسليم","جارٍ")))))</f>
        <v/>
      </c>
      <c r="O535" s="16">
        <f>IF(N535="متأخر التسليم",'الإعدادات'!$B$4-F535,"")</f>
        <v/>
      </c>
      <c r="P535" s="16">
        <f>IF(ISNUMBER(O535),COUNTIFS($O$6:$O$1005,"&gt;"&amp;O535)+COUNTIFS($O$6:O535,O535),"")</f>
        <v/>
      </c>
      <c r="Q535" s="6">
        <f>IF(B535&amp;""="","",IFERROR(INDEX('السيارات'!$C$6:$C$205,MATCH(B535&amp;"",'السيارات'!$A$6:$A$205,0))&amp;"","كود غير موجود"))</f>
        <v/>
      </c>
    </row>
    <row r="536">
      <c r="A536" s="5" t="n"/>
      <c r="B536" s="5" t="n"/>
      <c r="C536" s="5" t="n"/>
      <c r="D536" s="18" t="n"/>
      <c r="E536" s="13" t="n"/>
      <c r="F536" s="13" t="n"/>
      <c r="G536" s="13" t="n"/>
      <c r="H536" s="19" t="n"/>
      <c r="I536" s="19" t="n"/>
      <c r="J536" s="19" t="n"/>
      <c r="K536" s="16">
        <f>IF(OR(B536&amp;""="",NOT(ISNUMBER(E536)),NOT(ISNUMBER(IF(ISNUMBER(G536),G536,F536)))),"",MAX(1,IF(ISNUMBER(G536),G536,F536)-E536))</f>
        <v/>
      </c>
      <c r="L536" s="17">
        <f>IF(K536="","",ROUND(K536*N(H536),2))</f>
        <v/>
      </c>
      <c r="M536" s="17">
        <f>IF(L536="","",ROUND(L536-N(J536),2))</f>
        <v/>
      </c>
      <c r="N536" s="6">
        <f>IF(B536&amp;""="","",IF(NOT(ISNUMBER(E536)),"بيانات ناقصة",IF(ISNUMBER(G536),"سُلّمت",IF(E536&gt;'الإعدادات'!$B$4,"قادم",IF(AND(ISNUMBER(F536),F536&lt;'الإعدادات'!$B$4),"متأخر التسليم","جارٍ")))))</f>
        <v/>
      </c>
      <c r="O536" s="16">
        <f>IF(N536="متأخر التسليم",'الإعدادات'!$B$4-F536,"")</f>
        <v/>
      </c>
      <c r="P536" s="16">
        <f>IF(ISNUMBER(O536),COUNTIFS($O$6:$O$1005,"&gt;"&amp;O536)+COUNTIFS($O$6:O536,O536),"")</f>
        <v/>
      </c>
      <c r="Q536" s="6">
        <f>IF(B536&amp;""="","",IFERROR(INDEX('السيارات'!$C$6:$C$205,MATCH(B536&amp;"",'السيارات'!$A$6:$A$205,0))&amp;"","كود غير موجود"))</f>
        <v/>
      </c>
    </row>
    <row r="537">
      <c r="A537" s="5" t="n"/>
      <c r="B537" s="5" t="n"/>
      <c r="C537" s="5" t="n"/>
      <c r="D537" s="18" t="n"/>
      <c r="E537" s="13" t="n"/>
      <c r="F537" s="13" t="n"/>
      <c r="G537" s="13" t="n"/>
      <c r="H537" s="19" t="n"/>
      <c r="I537" s="19" t="n"/>
      <c r="J537" s="19" t="n"/>
      <c r="K537" s="16">
        <f>IF(OR(B537&amp;""="",NOT(ISNUMBER(E537)),NOT(ISNUMBER(IF(ISNUMBER(G537),G537,F537)))),"",MAX(1,IF(ISNUMBER(G537),G537,F537)-E537))</f>
        <v/>
      </c>
      <c r="L537" s="17">
        <f>IF(K537="","",ROUND(K537*N(H537),2))</f>
        <v/>
      </c>
      <c r="M537" s="17">
        <f>IF(L537="","",ROUND(L537-N(J537),2))</f>
        <v/>
      </c>
      <c r="N537" s="6">
        <f>IF(B537&amp;""="","",IF(NOT(ISNUMBER(E537)),"بيانات ناقصة",IF(ISNUMBER(G537),"سُلّمت",IF(E537&gt;'الإعدادات'!$B$4,"قادم",IF(AND(ISNUMBER(F537),F537&lt;'الإعدادات'!$B$4),"متأخر التسليم","جارٍ")))))</f>
        <v/>
      </c>
      <c r="O537" s="16">
        <f>IF(N537="متأخر التسليم",'الإعدادات'!$B$4-F537,"")</f>
        <v/>
      </c>
      <c r="P537" s="16">
        <f>IF(ISNUMBER(O537),COUNTIFS($O$6:$O$1005,"&gt;"&amp;O537)+COUNTIFS($O$6:O537,O537),"")</f>
        <v/>
      </c>
      <c r="Q537" s="6">
        <f>IF(B537&amp;""="","",IFERROR(INDEX('السيارات'!$C$6:$C$205,MATCH(B537&amp;"",'السيارات'!$A$6:$A$205,0))&amp;"","كود غير موجود"))</f>
        <v/>
      </c>
    </row>
    <row r="538">
      <c r="A538" s="5" t="n"/>
      <c r="B538" s="5" t="n"/>
      <c r="C538" s="5" t="n"/>
      <c r="D538" s="18" t="n"/>
      <c r="E538" s="13" t="n"/>
      <c r="F538" s="13" t="n"/>
      <c r="G538" s="13" t="n"/>
      <c r="H538" s="19" t="n"/>
      <c r="I538" s="19" t="n"/>
      <c r="J538" s="19" t="n"/>
      <c r="K538" s="16">
        <f>IF(OR(B538&amp;""="",NOT(ISNUMBER(E538)),NOT(ISNUMBER(IF(ISNUMBER(G538),G538,F538)))),"",MAX(1,IF(ISNUMBER(G538),G538,F538)-E538))</f>
        <v/>
      </c>
      <c r="L538" s="17">
        <f>IF(K538="","",ROUND(K538*N(H538),2))</f>
        <v/>
      </c>
      <c r="M538" s="17">
        <f>IF(L538="","",ROUND(L538-N(J538),2))</f>
        <v/>
      </c>
      <c r="N538" s="6">
        <f>IF(B538&amp;""="","",IF(NOT(ISNUMBER(E538)),"بيانات ناقصة",IF(ISNUMBER(G538),"سُلّمت",IF(E538&gt;'الإعدادات'!$B$4,"قادم",IF(AND(ISNUMBER(F538),F538&lt;'الإعدادات'!$B$4),"متأخر التسليم","جارٍ")))))</f>
        <v/>
      </c>
      <c r="O538" s="16">
        <f>IF(N538="متأخر التسليم",'الإعدادات'!$B$4-F538,"")</f>
        <v/>
      </c>
      <c r="P538" s="16">
        <f>IF(ISNUMBER(O538),COUNTIFS($O$6:$O$1005,"&gt;"&amp;O538)+COUNTIFS($O$6:O538,O538),"")</f>
        <v/>
      </c>
      <c r="Q538" s="6">
        <f>IF(B538&amp;""="","",IFERROR(INDEX('السيارات'!$C$6:$C$205,MATCH(B538&amp;"",'السيارات'!$A$6:$A$205,0))&amp;"","كود غير موجود"))</f>
        <v/>
      </c>
    </row>
    <row r="539">
      <c r="A539" s="5" t="n"/>
      <c r="B539" s="5" t="n"/>
      <c r="C539" s="5" t="n"/>
      <c r="D539" s="18" t="n"/>
      <c r="E539" s="13" t="n"/>
      <c r="F539" s="13" t="n"/>
      <c r="G539" s="13" t="n"/>
      <c r="H539" s="19" t="n"/>
      <c r="I539" s="19" t="n"/>
      <c r="J539" s="19" t="n"/>
      <c r="K539" s="16">
        <f>IF(OR(B539&amp;""="",NOT(ISNUMBER(E539)),NOT(ISNUMBER(IF(ISNUMBER(G539),G539,F539)))),"",MAX(1,IF(ISNUMBER(G539),G539,F539)-E539))</f>
        <v/>
      </c>
      <c r="L539" s="17">
        <f>IF(K539="","",ROUND(K539*N(H539),2))</f>
        <v/>
      </c>
      <c r="M539" s="17">
        <f>IF(L539="","",ROUND(L539-N(J539),2))</f>
        <v/>
      </c>
      <c r="N539" s="6">
        <f>IF(B539&amp;""="","",IF(NOT(ISNUMBER(E539)),"بيانات ناقصة",IF(ISNUMBER(G539),"سُلّمت",IF(E539&gt;'الإعدادات'!$B$4,"قادم",IF(AND(ISNUMBER(F539),F539&lt;'الإعدادات'!$B$4),"متأخر التسليم","جارٍ")))))</f>
        <v/>
      </c>
      <c r="O539" s="16">
        <f>IF(N539="متأخر التسليم",'الإعدادات'!$B$4-F539,"")</f>
        <v/>
      </c>
      <c r="P539" s="16">
        <f>IF(ISNUMBER(O539),COUNTIFS($O$6:$O$1005,"&gt;"&amp;O539)+COUNTIFS($O$6:O539,O539),"")</f>
        <v/>
      </c>
      <c r="Q539" s="6">
        <f>IF(B539&amp;""="","",IFERROR(INDEX('السيارات'!$C$6:$C$205,MATCH(B539&amp;"",'السيارات'!$A$6:$A$205,0))&amp;"","كود غير موجود"))</f>
        <v/>
      </c>
    </row>
    <row r="540">
      <c r="A540" s="5" t="n"/>
      <c r="B540" s="5" t="n"/>
      <c r="C540" s="5" t="n"/>
      <c r="D540" s="18" t="n"/>
      <c r="E540" s="13" t="n"/>
      <c r="F540" s="13" t="n"/>
      <c r="G540" s="13" t="n"/>
      <c r="H540" s="19" t="n"/>
      <c r="I540" s="19" t="n"/>
      <c r="J540" s="19" t="n"/>
      <c r="K540" s="16">
        <f>IF(OR(B540&amp;""="",NOT(ISNUMBER(E540)),NOT(ISNUMBER(IF(ISNUMBER(G540),G540,F540)))),"",MAX(1,IF(ISNUMBER(G540),G540,F540)-E540))</f>
        <v/>
      </c>
      <c r="L540" s="17">
        <f>IF(K540="","",ROUND(K540*N(H540),2))</f>
        <v/>
      </c>
      <c r="M540" s="17">
        <f>IF(L540="","",ROUND(L540-N(J540),2))</f>
        <v/>
      </c>
      <c r="N540" s="6">
        <f>IF(B540&amp;""="","",IF(NOT(ISNUMBER(E540)),"بيانات ناقصة",IF(ISNUMBER(G540),"سُلّمت",IF(E540&gt;'الإعدادات'!$B$4,"قادم",IF(AND(ISNUMBER(F540),F540&lt;'الإعدادات'!$B$4),"متأخر التسليم","جارٍ")))))</f>
        <v/>
      </c>
      <c r="O540" s="16">
        <f>IF(N540="متأخر التسليم",'الإعدادات'!$B$4-F540,"")</f>
        <v/>
      </c>
      <c r="P540" s="16">
        <f>IF(ISNUMBER(O540),COUNTIFS($O$6:$O$1005,"&gt;"&amp;O540)+COUNTIFS($O$6:O540,O540),"")</f>
        <v/>
      </c>
      <c r="Q540" s="6">
        <f>IF(B540&amp;""="","",IFERROR(INDEX('السيارات'!$C$6:$C$205,MATCH(B540&amp;"",'السيارات'!$A$6:$A$205,0))&amp;"","كود غير موجود"))</f>
        <v/>
      </c>
    </row>
    <row r="541">
      <c r="A541" s="5" t="n"/>
      <c r="B541" s="5" t="n"/>
      <c r="C541" s="5" t="n"/>
      <c r="D541" s="18" t="n"/>
      <c r="E541" s="13" t="n"/>
      <c r="F541" s="13" t="n"/>
      <c r="G541" s="13" t="n"/>
      <c r="H541" s="19" t="n"/>
      <c r="I541" s="19" t="n"/>
      <c r="J541" s="19" t="n"/>
      <c r="K541" s="16">
        <f>IF(OR(B541&amp;""="",NOT(ISNUMBER(E541)),NOT(ISNUMBER(IF(ISNUMBER(G541),G541,F541)))),"",MAX(1,IF(ISNUMBER(G541),G541,F541)-E541))</f>
        <v/>
      </c>
      <c r="L541" s="17">
        <f>IF(K541="","",ROUND(K541*N(H541),2))</f>
        <v/>
      </c>
      <c r="M541" s="17">
        <f>IF(L541="","",ROUND(L541-N(J541),2))</f>
        <v/>
      </c>
      <c r="N541" s="6">
        <f>IF(B541&amp;""="","",IF(NOT(ISNUMBER(E541)),"بيانات ناقصة",IF(ISNUMBER(G541),"سُلّمت",IF(E541&gt;'الإعدادات'!$B$4,"قادم",IF(AND(ISNUMBER(F541),F541&lt;'الإعدادات'!$B$4),"متأخر التسليم","جارٍ")))))</f>
        <v/>
      </c>
      <c r="O541" s="16">
        <f>IF(N541="متأخر التسليم",'الإعدادات'!$B$4-F541,"")</f>
        <v/>
      </c>
      <c r="P541" s="16">
        <f>IF(ISNUMBER(O541),COUNTIFS($O$6:$O$1005,"&gt;"&amp;O541)+COUNTIFS($O$6:O541,O541),"")</f>
        <v/>
      </c>
      <c r="Q541" s="6">
        <f>IF(B541&amp;""="","",IFERROR(INDEX('السيارات'!$C$6:$C$205,MATCH(B541&amp;"",'السيارات'!$A$6:$A$205,0))&amp;"","كود غير موجود"))</f>
        <v/>
      </c>
    </row>
    <row r="542">
      <c r="A542" s="5" t="n"/>
      <c r="B542" s="5" t="n"/>
      <c r="C542" s="5" t="n"/>
      <c r="D542" s="18" t="n"/>
      <c r="E542" s="13" t="n"/>
      <c r="F542" s="13" t="n"/>
      <c r="G542" s="13" t="n"/>
      <c r="H542" s="19" t="n"/>
      <c r="I542" s="19" t="n"/>
      <c r="J542" s="19" t="n"/>
      <c r="K542" s="16">
        <f>IF(OR(B542&amp;""="",NOT(ISNUMBER(E542)),NOT(ISNUMBER(IF(ISNUMBER(G542),G542,F542)))),"",MAX(1,IF(ISNUMBER(G542),G542,F542)-E542))</f>
        <v/>
      </c>
      <c r="L542" s="17">
        <f>IF(K542="","",ROUND(K542*N(H542),2))</f>
        <v/>
      </c>
      <c r="M542" s="17">
        <f>IF(L542="","",ROUND(L542-N(J542),2))</f>
        <v/>
      </c>
      <c r="N542" s="6">
        <f>IF(B542&amp;""="","",IF(NOT(ISNUMBER(E542)),"بيانات ناقصة",IF(ISNUMBER(G542),"سُلّمت",IF(E542&gt;'الإعدادات'!$B$4,"قادم",IF(AND(ISNUMBER(F542),F542&lt;'الإعدادات'!$B$4),"متأخر التسليم","جارٍ")))))</f>
        <v/>
      </c>
      <c r="O542" s="16">
        <f>IF(N542="متأخر التسليم",'الإعدادات'!$B$4-F542,"")</f>
        <v/>
      </c>
      <c r="P542" s="16">
        <f>IF(ISNUMBER(O542),COUNTIFS($O$6:$O$1005,"&gt;"&amp;O542)+COUNTIFS($O$6:O542,O542),"")</f>
        <v/>
      </c>
      <c r="Q542" s="6">
        <f>IF(B542&amp;""="","",IFERROR(INDEX('السيارات'!$C$6:$C$205,MATCH(B542&amp;"",'السيارات'!$A$6:$A$205,0))&amp;"","كود غير موجود"))</f>
        <v/>
      </c>
    </row>
    <row r="543">
      <c r="A543" s="5" t="n"/>
      <c r="B543" s="5" t="n"/>
      <c r="C543" s="5" t="n"/>
      <c r="D543" s="18" t="n"/>
      <c r="E543" s="13" t="n"/>
      <c r="F543" s="13" t="n"/>
      <c r="G543" s="13" t="n"/>
      <c r="H543" s="19" t="n"/>
      <c r="I543" s="19" t="n"/>
      <c r="J543" s="19" t="n"/>
      <c r="K543" s="16">
        <f>IF(OR(B543&amp;""="",NOT(ISNUMBER(E543)),NOT(ISNUMBER(IF(ISNUMBER(G543),G543,F543)))),"",MAX(1,IF(ISNUMBER(G543),G543,F543)-E543))</f>
        <v/>
      </c>
      <c r="L543" s="17">
        <f>IF(K543="","",ROUND(K543*N(H543),2))</f>
        <v/>
      </c>
      <c r="M543" s="17">
        <f>IF(L543="","",ROUND(L543-N(J543),2))</f>
        <v/>
      </c>
      <c r="N543" s="6">
        <f>IF(B543&amp;""="","",IF(NOT(ISNUMBER(E543)),"بيانات ناقصة",IF(ISNUMBER(G543),"سُلّمت",IF(E543&gt;'الإعدادات'!$B$4,"قادم",IF(AND(ISNUMBER(F543),F543&lt;'الإعدادات'!$B$4),"متأخر التسليم","جارٍ")))))</f>
        <v/>
      </c>
      <c r="O543" s="16">
        <f>IF(N543="متأخر التسليم",'الإعدادات'!$B$4-F543,"")</f>
        <v/>
      </c>
      <c r="P543" s="16">
        <f>IF(ISNUMBER(O543),COUNTIFS($O$6:$O$1005,"&gt;"&amp;O543)+COUNTIFS($O$6:O543,O543),"")</f>
        <v/>
      </c>
      <c r="Q543" s="6">
        <f>IF(B543&amp;""="","",IFERROR(INDEX('السيارات'!$C$6:$C$205,MATCH(B543&amp;"",'السيارات'!$A$6:$A$205,0))&amp;"","كود غير موجود"))</f>
        <v/>
      </c>
    </row>
    <row r="544">
      <c r="A544" s="5" t="n"/>
      <c r="B544" s="5" t="n"/>
      <c r="C544" s="5" t="n"/>
      <c r="D544" s="18" t="n"/>
      <c r="E544" s="13" t="n"/>
      <c r="F544" s="13" t="n"/>
      <c r="G544" s="13" t="n"/>
      <c r="H544" s="19" t="n"/>
      <c r="I544" s="19" t="n"/>
      <c r="J544" s="19" t="n"/>
      <c r="K544" s="16">
        <f>IF(OR(B544&amp;""="",NOT(ISNUMBER(E544)),NOT(ISNUMBER(IF(ISNUMBER(G544),G544,F544)))),"",MAX(1,IF(ISNUMBER(G544),G544,F544)-E544))</f>
        <v/>
      </c>
      <c r="L544" s="17">
        <f>IF(K544="","",ROUND(K544*N(H544),2))</f>
        <v/>
      </c>
      <c r="M544" s="17">
        <f>IF(L544="","",ROUND(L544-N(J544),2))</f>
        <v/>
      </c>
      <c r="N544" s="6">
        <f>IF(B544&amp;""="","",IF(NOT(ISNUMBER(E544)),"بيانات ناقصة",IF(ISNUMBER(G544),"سُلّمت",IF(E544&gt;'الإعدادات'!$B$4,"قادم",IF(AND(ISNUMBER(F544),F544&lt;'الإعدادات'!$B$4),"متأخر التسليم","جارٍ")))))</f>
        <v/>
      </c>
      <c r="O544" s="16">
        <f>IF(N544="متأخر التسليم",'الإعدادات'!$B$4-F544,"")</f>
        <v/>
      </c>
      <c r="P544" s="16">
        <f>IF(ISNUMBER(O544),COUNTIFS($O$6:$O$1005,"&gt;"&amp;O544)+COUNTIFS($O$6:O544,O544),"")</f>
        <v/>
      </c>
      <c r="Q544" s="6">
        <f>IF(B544&amp;""="","",IFERROR(INDEX('السيارات'!$C$6:$C$205,MATCH(B544&amp;"",'السيارات'!$A$6:$A$205,0))&amp;"","كود غير موجود"))</f>
        <v/>
      </c>
    </row>
    <row r="545">
      <c r="A545" s="5" t="n"/>
      <c r="B545" s="5" t="n"/>
      <c r="C545" s="5" t="n"/>
      <c r="D545" s="18" t="n"/>
      <c r="E545" s="13" t="n"/>
      <c r="F545" s="13" t="n"/>
      <c r="G545" s="13" t="n"/>
      <c r="H545" s="19" t="n"/>
      <c r="I545" s="19" t="n"/>
      <c r="J545" s="19" t="n"/>
      <c r="K545" s="16">
        <f>IF(OR(B545&amp;""="",NOT(ISNUMBER(E545)),NOT(ISNUMBER(IF(ISNUMBER(G545),G545,F545)))),"",MAX(1,IF(ISNUMBER(G545),G545,F545)-E545))</f>
        <v/>
      </c>
      <c r="L545" s="17">
        <f>IF(K545="","",ROUND(K545*N(H545),2))</f>
        <v/>
      </c>
      <c r="M545" s="17">
        <f>IF(L545="","",ROUND(L545-N(J545),2))</f>
        <v/>
      </c>
      <c r="N545" s="6">
        <f>IF(B545&amp;""="","",IF(NOT(ISNUMBER(E545)),"بيانات ناقصة",IF(ISNUMBER(G545),"سُلّمت",IF(E545&gt;'الإعدادات'!$B$4,"قادم",IF(AND(ISNUMBER(F545),F545&lt;'الإعدادات'!$B$4),"متأخر التسليم","جارٍ")))))</f>
        <v/>
      </c>
      <c r="O545" s="16">
        <f>IF(N545="متأخر التسليم",'الإعدادات'!$B$4-F545,"")</f>
        <v/>
      </c>
      <c r="P545" s="16">
        <f>IF(ISNUMBER(O545),COUNTIFS($O$6:$O$1005,"&gt;"&amp;O545)+COUNTIFS($O$6:O545,O545),"")</f>
        <v/>
      </c>
      <c r="Q545" s="6">
        <f>IF(B545&amp;""="","",IFERROR(INDEX('السيارات'!$C$6:$C$205,MATCH(B545&amp;"",'السيارات'!$A$6:$A$205,0))&amp;"","كود غير موجود"))</f>
        <v/>
      </c>
    </row>
    <row r="546">
      <c r="A546" s="5" t="n"/>
      <c r="B546" s="5" t="n"/>
      <c r="C546" s="5" t="n"/>
      <c r="D546" s="18" t="n"/>
      <c r="E546" s="13" t="n"/>
      <c r="F546" s="13" t="n"/>
      <c r="G546" s="13" t="n"/>
      <c r="H546" s="19" t="n"/>
      <c r="I546" s="19" t="n"/>
      <c r="J546" s="19" t="n"/>
      <c r="K546" s="16">
        <f>IF(OR(B546&amp;""="",NOT(ISNUMBER(E546)),NOT(ISNUMBER(IF(ISNUMBER(G546),G546,F546)))),"",MAX(1,IF(ISNUMBER(G546),G546,F546)-E546))</f>
        <v/>
      </c>
      <c r="L546" s="17">
        <f>IF(K546="","",ROUND(K546*N(H546),2))</f>
        <v/>
      </c>
      <c r="M546" s="17">
        <f>IF(L546="","",ROUND(L546-N(J546),2))</f>
        <v/>
      </c>
      <c r="N546" s="6">
        <f>IF(B546&amp;""="","",IF(NOT(ISNUMBER(E546)),"بيانات ناقصة",IF(ISNUMBER(G546),"سُلّمت",IF(E546&gt;'الإعدادات'!$B$4,"قادم",IF(AND(ISNUMBER(F546),F546&lt;'الإعدادات'!$B$4),"متأخر التسليم","جارٍ")))))</f>
        <v/>
      </c>
      <c r="O546" s="16">
        <f>IF(N546="متأخر التسليم",'الإعدادات'!$B$4-F546,"")</f>
        <v/>
      </c>
      <c r="P546" s="16">
        <f>IF(ISNUMBER(O546),COUNTIFS($O$6:$O$1005,"&gt;"&amp;O546)+COUNTIFS($O$6:O546,O546),"")</f>
        <v/>
      </c>
      <c r="Q546" s="6">
        <f>IF(B546&amp;""="","",IFERROR(INDEX('السيارات'!$C$6:$C$205,MATCH(B546&amp;"",'السيارات'!$A$6:$A$205,0))&amp;"","كود غير موجود"))</f>
        <v/>
      </c>
    </row>
    <row r="547">
      <c r="A547" s="5" t="n"/>
      <c r="B547" s="5" t="n"/>
      <c r="C547" s="5" t="n"/>
      <c r="D547" s="18" t="n"/>
      <c r="E547" s="13" t="n"/>
      <c r="F547" s="13" t="n"/>
      <c r="G547" s="13" t="n"/>
      <c r="H547" s="19" t="n"/>
      <c r="I547" s="19" t="n"/>
      <c r="J547" s="19" t="n"/>
      <c r="K547" s="16">
        <f>IF(OR(B547&amp;""="",NOT(ISNUMBER(E547)),NOT(ISNUMBER(IF(ISNUMBER(G547),G547,F547)))),"",MAX(1,IF(ISNUMBER(G547),G547,F547)-E547))</f>
        <v/>
      </c>
      <c r="L547" s="17">
        <f>IF(K547="","",ROUND(K547*N(H547),2))</f>
        <v/>
      </c>
      <c r="M547" s="17">
        <f>IF(L547="","",ROUND(L547-N(J547),2))</f>
        <v/>
      </c>
      <c r="N547" s="6">
        <f>IF(B547&amp;""="","",IF(NOT(ISNUMBER(E547)),"بيانات ناقصة",IF(ISNUMBER(G547),"سُلّمت",IF(E547&gt;'الإعدادات'!$B$4,"قادم",IF(AND(ISNUMBER(F547),F547&lt;'الإعدادات'!$B$4),"متأخر التسليم","جارٍ")))))</f>
        <v/>
      </c>
      <c r="O547" s="16">
        <f>IF(N547="متأخر التسليم",'الإعدادات'!$B$4-F547,"")</f>
        <v/>
      </c>
      <c r="P547" s="16">
        <f>IF(ISNUMBER(O547),COUNTIFS($O$6:$O$1005,"&gt;"&amp;O547)+COUNTIFS($O$6:O547,O547),"")</f>
        <v/>
      </c>
      <c r="Q547" s="6">
        <f>IF(B547&amp;""="","",IFERROR(INDEX('السيارات'!$C$6:$C$205,MATCH(B547&amp;"",'السيارات'!$A$6:$A$205,0))&amp;"","كود غير موجود"))</f>
        <v/>
      </c>
    </row>
    <row r="548">
      <c r="A548" s="5" t="n"/>
      <c r="B548" s="5" t="n"/>
      <c r="C548" s="5" t="n"/>
      <c r="D548" s="18" t="n"/>
      <c r="E548" s="13" t="n"/>
      <c r="F548" s="13" t="n"/>
      <c r="G548" s="13" t="n"/>
      <c r="H548" s="19" t="n"/>
      <c r="I548" s="19" t="n"/>
      <c r="J548" s="19" t="n"/>
      <c r="K548" s="16">
        <f>IF(OR(B548&amp;""="",NOT(ISNUMBER(E548)),NOT(ISNUMBER(IF(ISNUMBER(G548),G548,F548)))),"",MAX(1,IF(ISNUMBER(G548),G548,F548)-E548))</f>
        <v/>
      </c>
      <c r="L548" s="17">
        <f>IF(K548="","",ROUND(K548*N(H548),2))</f>
        <v/>
      </c>
      <c r="M548" s="17">
        <f>IF(L548="","",ROUND(L548-N(J548),2))</f>
        <v/>
      </c>
      <c r="N548" s="6">
        <f>IF(B548&amp;""="","",IF(NOT(ISNUMBER(E548)),"بيانات ناقصة",IF(ISNUMBER(G548),"سُلّمت",IF(E548&gt;'الإعدادات'!$B$4,"قادم",IF(AND(ISNUMBER(F548),F548&lt;'الإعدادات'!$B$4),"متأخر التسليم","جارٍ")))))</f>
        <v/>
      </c>
      <c r="O548" s="16">
        <f>IF(N548="متأخر التسليم",'الإعدادات'!$B$4-F548,"")</f>
        <v/>
      </c>
      <c r="P548" s="16">
        <f>IF(ISNUMBER(O548),COUNTIFS($O$6:$O$1005,"&gt;"&amp;O548)+COUNTIFS($O$6:O548,O548),"")</f>
        <v/>
      </c>
      <c r="Q548" s="6">
        <f>IF(B548&amp;""="","",IFERROR(INDEX('السيارات'!$C$6:$C$205,MATCH(B548&amp;"",'السيارات'!$A$6:$A$205,0))&amp;"","كود غير موجود"))</f>
        <v/>
      </c>
    </row>
    <row r="549">
      <c r="A549" s="5" t="n"/>
      <c r="B549" s="5" t="n"/>
      <c r="C549" s="5" t="n"/>
      <c r="D549" s="18" t="n"/>
      <c r="E549" s="13" t="n"/>
      <c r="F549" s="13" t="n"/>
      <c r="G549" s="13" t="n"/>
      <c r="H549" s="19" t="n"/>
      <c r="I549" s="19" t="n"/>
      <c r="J549" s="19" t="n"/>
      <c r="K549" s="16">
        <f>IF(OR(B549&amp;""="",NOT(ISNUMBER(E549)),NOT(ISNUMBER(IF(ISNUMBER(G549),G549,F549)))),"",MAX(1,IF(ISNUMBER(G549),G549,F549)-E549))</f>
        <v/>
      </c>
      <c r="L549" s="17">
        <f>IF(K549="","",ROUND(K549*N(H549),2))</f>
        <v/>
      </c>
      <c r="M549" s="17">
        <f>IF(L549="","",ROUND(L549-N(J549),2))</f>
        <v/>
      </c>
      <c r="N549" s="6">
        <f>IF(B549&amp;""="","",IF(NOT(ISNUMBER(E549)),"بيانات ناقصة",IF(ISNUMBER(G549),"سُلّمت",IF(E549&gt;'الإعدادات'!$B$4,"قادم",IF(AND(ISNUMBER(F549),F549&lt;'الإعدادات'!$B$4),"متأخر التسليم","جارٍ")))))</f>
        <v/>
      </c>
      <c r="O549" s="16">
        <f>IF(N549="متأخر التسليم",'الإعدادات'!$B$4-F549,"")</f>
        <v/>
      </c>
      <c r="P549" s="16">
        <f>IF(ISNUMBER(O549),COUNTIFS($O$6:$O$1005,"&gt;"&amp;O549)+COUNTIFS($O$6:O549,O549),"")</f>
        <v/>
      </c>
      <c r="Q549" s="6">
        <f>IF(B549&amp;""="","",IFERROR(INDEX('السيارات'!$C$6:$C$205,MATCH(B549&amp;"",'السيارات'!$A$6:$A$205,0))&amp;"","كود غير موجود"))</f>
        <v/>
      </c>
    </row>
    <row r="550">
      <c r="A550" s="5" t="n"/>
      <c r="B550" s="5" t="n"/>
      <c r="C550" s="5" t="n"/>
      <c r="D550" s="18" t="n"/>
      <c r="E550" s="13" t="n"/>
      <c r="F550" s="13" t="n"/>
      <c r="G550" s="13" t="n"/>
      <c r="H550" s="19" t="n"/>
      <c r="I550" s="19" t="n"/>
      <c r="J550" s="19" t="n"/>
      <c r="K550" s="16">
        <f>IF(OR(B550&amp;""="",NOT(ISNUMBER(E550)),NOT(ISNUMBER(IF(ISNUMBER(G550),G550,F550)))),"",MAX(1,IF(ISNUMBER(G550),G550,F550)-E550))</f>
        <v/>
      </c>
      <c r="L550" s="17">
        <f>IF(K550="","",ROUND(K550*N(H550),2))</f>
        <v/>
      </c>
      <c r="M550" s="17">
        <f>IF(L550="","",ROUND(L550-N(J550),2))</f>
        <v/>
      </c>
      <c r="N550" s="6">
        <f>IF(B550&amp;""="","",IF(NOT(ISNUMBER(E550)),"بيانات ناقصة",IF(ISNUMBER(G550),"سُلّمت",IF(E550&gt;'الإعدادات'!$B$4,"قادم",IF(AND(ISNUMBER(F550),F550&lt;'الإعدادات'!$B$4),"متأخر التسليم","جارٍ")))))</f>
        <v/>
      </c>
      <c r="O550" s="16">
        <f>IF(N550="متأخر التسليم",'الإعدادات'!$B$4-F550,"")</f>
        <v/>
      </c>
      <c r="P550" s="16">
        <f>IF(ISNUMBER(O550),COUNTIFS($O$6:$O$1005,"&gt;"&amp;O550)+COUNTIFS($O$6:O550,O550),"")</f>
        <v/>
      </c>
      <c r="Q550" s="6">
        <f>IF(B550&amp;""="","",IFERROR(INDEX('السيارات'!$C$6:$C$205,MATCH(B550&amp;"",'السيارات'!$A$6:$A$205,0))&amp;"","كود غير موجود"))</f>
        <v/>
      </c>
    </row>
    <row r="551">
      <c r="A551" s="5" t="n"/>
      <c r="B551" s="5" t="n"/>
      <c r="C551" s="5" t="n"/>
      <c r="D551" s="18" t="n"/>
      <c r="E551" s="13" t="n"/>
      <c r="F551" s="13" t="n"/>
      <c r="G551" s="13" t="n"/>
      <c r="H551" s="19" t="n"/>
      <c r="I551" s="19" t="n"/>
      <c r="J551" s="19" t="n"/>
      <c r="K551" s="16">
        <f>IF(OR(B551&amp;""="",NOT(ISNUMBER(E551)),NOT(ISNUMBER(IF(ISNUMBER(G551),G551,F551)))),"",MAX(1,IF(ISNUMBER(G551),G551,F551)-E551))</f>
        <v/>
      </c>
      <c r="L551" s="17">
        <f>IF(K551="","",ROUND(K551*N(H551),2))</f>
        <v/>
      </c>
      <c r="M551" s="17">
        <f>IF(L551="","",ROUND(L551-N(J551),2))</f>
        <v/>
      </c>
      <c r="N551" s="6">
        <f>IF(B551&amp;""="","",IF(NOT(ISNUMBER(E551)),"بيانات ناقصة",IF(ISNUMBER(G551),"سُلّمت",IF(E551&gt;'الإعدادات'!$B$4,"قادم",IF(AND(ISNUMBER(F551),F551&lt;'الإعدادات'!$B$4),"متأخر التسليم","جارٍ")))))</f>
        <v/>
      </c>
      <c r="O551" s="16">
        <f>IF(N551="متأخر التسليم",'الإعدادات'!$B$4-F551,"")</f>
        <v/>
      </c>
      <c r="P551" s="16">
        <f>IF(ISNUMBER(O551),COUNTIFS($O$6:$O$1005,"&gt;"&amp;O551)+COUNTIFS($O$6:O551,O551),"")</f>
        <v/>
      </c>
      <c r="Q551" s="6">
        <f>IF(B551&amp;""="","",IFERROR(INDEX('السيارات'!$C$6:$C$205,MATCH(B551&amp;"",'السيارات'!$A$6:$A$205,0))&amp;"","كود غير موجود"))</f>
        <v/>
      </c>
    </row>
    <row r="552">
      <c r="A552" s="5" t="n"/>
      <c r="B552" s="5" t="n"/>
      <c r="C552" s="5" t="n"/>
      <c r="D552" s="18" t="n"/>
      <c r="E552" s="13" t="n"/>
      <c r="F552" s="13" t="n"/>
      <c r="G552" s="13" t="n"/>
      <c r="H552" s="19" t="n"/>
      <c r="I552" s="19" t="n"/>
      <c r="J552" s="19" t="n"/>
      <c r="K552" s="16">
        <f>IF(OR(B552&amp;""="",NOT(ISNUMBER(E552)),NOT(ISNUMBER(IF(ISNUMBER(G552),G552,F552)))),"",MAX(1,IF(ISNUMBER(G552),G552,F552)-E552))</f>
        <v/>
      </c>
      <c r="L552" s="17">
        <f>IF(K552="","",ROUND(K552*N(H552),2))</f>
        <v/>
      </c>
      <c r="M552" s="17">
        <f>IF(L552="","",ROUND(L552-N(J552),2))</f>
        <v/>
      </c>
      <c r="N552" s="6">
        <f>IF(B552&amp;""="","",IF(NOT(ISNUMBER(E552)),"بيانات ناقصة",IF(ISNUMBER(G552),"سُلّمت",IF(E552&gt;'الإعدادات'!$B$4,"قادم",IF(AND(ISNUMBER(F552),F552&lt;'الإعدادات'!$B$4),"متأخر التسليم","جارٍ")))))</f>
        <v/>
      </c>
      <c r="O552" s="16">
        <f>IF(N552="متأخر التسليم",'الإعدادات'!$B$4-F552,"")</f>
        <v/>
      </c>
      <c r="P552" s="16">
        <f>IF(ISNUMBER(O552),COUNTIFS($O$6:$O$1005,"&gt;"&amp;O552)+COUNTIFS($O$6:O552,O552),"")</f>
        <v/>
      </c>
      <c r="Q552" s="6">
        <f>IF(B552&amp;""="","",IFERROR(INDEX('السيارات'!$C$6:$C$205,MATCH(B552&amp;"",'السيارات'!$A$6:$A$205,0))&amp;"","كود غير موجود"))</f>
        <v/>
      </c>
    </row>
    <row r="553">
      <c r="A553" s="5" t="n"/>
      <c r="B553" s="5" t="n"/>
      <c r="C553" s="5" t="n"/>
      <c r="D553" s="18" t="n"/>
      <c r="E553" s="13" t="n"/>
      <c r="F553" s="13" t="n"/>
      <c r="G553" s="13" t="n"/>
      <c r="H553" s="19" t="n"/>
      <c r="I553" s="19" t="n"/>
      <c r="J553" s="19" t="n"/>
      <c r="K553" s="16">
        <f>IF(OR(B553&amp;""="",NOT(ISNUMBER(E553)),NOT(ISNUMBER(IF(ISNUMBER(G553),G553,F553)))),"",MAX(1,IF(ISNUMBER(G553),G553,F553)-E553))</f>
        <v/>
      </c>
      <c r="L553" s="17">
        <f>IF(K553="","",ROUND(K553*N(H553),2))</f>
        <v/>
      </c>
      <c r="M553" s="17">
        <f>IF(L553="","",ROUND(L553-N(J553),2))</f>
        <v/>
      </c>
      <c r="N553" s="6">
        <f>IF(B553&amp;""="","",IF(NOT(ISNUMBER(E553)),"بيانات ناقصة",IF(ISNUMBER(G553),"سُلّمت",IF(E553&gt;'الإعدادات'!$B$4,"قادم",IF(AND(ISNUMBER(F553),F553&lt;'الإعدادات'!$B$4),"متأخر التسليم","جارٍ")))))</f>
        <v/>
      </c>
      <c r="O553" s="16">
        <f>IF(N553="متأخر التسليم",'الإعدادات'!$B$4-F553,"")</f>
        <v/>
      </c>
      <c r="P553" s="16">
        <f>IF(ISNUMBER(O553),COUNTIFS($O$6:$O$1005,"&gt;"&amp;O553)+COUNTIFS($O$6:O553,O553),"")</f>
        <v/>
      </c>
      <c r="Q553" s="6">
        <f>IF(B553&amp;""="","",IFERROR(INDEX('السيارات'!$C$6:$C$205,MATCH(B553&amp;"",'السيارات'!$A$6:$A$205,0))&amp;"","كود غير موجود"))</f>
        <v/>
      </c>
    </row>
    <row r="554">
      <c r="A554" s="5" t="n"/>
      <c r="B554" s="5" t="n"/>
      <c r="C554" s="5" t="n"/>
      <c r="D554" s="18" t="n"/>
      <c r="E554" s="13" t="n"/>
      <c r="F554" s="13" t="n"/>
      <c r="G554" s="13" t="n"/>
      <c r="H554" s="19" t="n"/>
      <c r="I554" s="19" t="n"/>
      <c r="J554" s="19" t="n"/>
      <c r="K554" s="16">
        <f>IF(OR(B554&amp;""="",NOT(ISNUMBER(E554)),NOT(ISNUMBER(IF(ISNUMBER(G554),G554,F554)))),"",MAX(1,IF(ISNUMBER(G554),G554,F554)-E554))</f>
        <v/>
      </c>
      <c r="L554" s="17">
        <f>IF(K554="","",ROUND(K554*N(H554),2))</f>
        <v/>
      </c>
      <c r="M554" s="17">
        <f>IF(L554="","",ROUND(L554-N(J554),2))</f>
        <v/>
      </c>
      <c r="N554" s="6">
        <f>IF(B554&amp;""="","",IF(NOT(ISNUMBER(E554)),"بيانات ناقصة",IF(ISNUMBER(G554),"سُلّمت",IF(E554&gt;'الإعدادات'!$B$4,"قادم",IF(AND(ISNUMBER(F554),F554&lt;'الإعدادات'!$B$4),"متأخر التسليم","جارٍ")))))</f>
        <v/>
      </c>
      <c r="O554" s="16">
        <f>IF(N554="متأخر التسليم",'الإعدادات'!$B$4-F554,"")</f>
        <v/>
      </c>
      <c r="P554" s="16">
        <f>IF(ISNUMBER(O554),COUNTIFS($O$6:$O$1005,"&gt;"&amp;O554)+COUNTIFS($O$6:O554,O554),"")</f>
        <v/>
      </c>
      <c r="Q554" s="6">
        <f>IF(B554&amp;""="","",IFERROR(INDEX('السيارات'!$C$6:$C$205,MATCH(B554&amp;"",'السيارات'!$A$6:$A$205,0))&amp;"","كود غير موجود"))</f>
        <v/>
      </c>
    </row>
    <row r="555">
      <c r="A555" s="5" t="n"/>
      <c r="B555" s="5" t="n"/>
      <c r="C555" s="5" t="n"/>
      <c r="D555" s="18" t="n"/>
      <c r="E555" s="13" t="n"/>
      <c r="F555" s="13" t="n"/>
      <c r="G555" s="13" t="n"/>
      <c r="H555" s="19" t="n"/>
      <c r="I555" s="19" t="n"/>
      <c r="J555" s="19" t="n"/>
      <c r="K555" s="16">
        <f>IF(OR(B555&amp;""="",NOT(ISNUMBER(E555)),NOT(ISNUMBER(IF(ISNUMBER(G555),G555,F555)))),"",MAX(1,IF(ISNUMBER(G555),G555,F555)-E555))</f>
        <v/>
      </c>
      <c r="L555" s="17">
        <f>IF(K555="","",ROUND(K555*N(H555),2))</f>
        <v/>
      </c>
      <c r="M555" s="17">
        <f>IF(L555="","",ROUND(L555-N(J555),2))</f>
        <v/>
      </c>
      <c r="N555" s="6">
        <f>IF(B555&amp;""="","",IF(NOT(ISNUMBER(E555)),"بيانات ناقصة",IF(ISNUMBER(G555),"سُلّمت",IF(E555&gt;'الإعدادات'!$B$4,"قادم",IF(AND(ISNUMBER(F555),F555&lt;'الإعدادات'!$B$4),"متأخر التسليم","جارٍ")))))</f>
        <v/>
      </c>
      <c r="O555" s="16">
        <f>IF(N555="متأخر التسليم",'الإعدادات'!$B$4-F555,"")</f>
        <v/>
      </c>
      <c r="P555" s="16">
        <f>IF(ISNUMBER(O555),COUNTIFS($O$6:$O$1005,"&gt;"&amp;O555)+COUNTIFS($O$6:O555,O555),"")</f>
        <v/>
      </c>
      <c r="Q555" s="6">
        <f>IF(B555&amp;""="","",IFERROR(INDEX('السيارات'!$C$6:$C$205,MATCH(B555&amp;"",'السيارات'!$A$6:$A$205,0))&amp;"","كود غير موجود"))</f>
        <v/>
      </c>
    </row>
    <row r="556">
      <c r="A556" s="5" t="n"/>
      <c r="B556" s="5" t="n"/>
      <c r="C556" s="5" t="n"/>
      <c r="D556" s="18" t="n"/>
      <c r="E556" s="13" t="n"/>
      <c r="F556" s="13" t="n"/>
      <c r="G556" s="13" t="n"/>
      <c r="H556" s="19" t="n"/>
      <c r="I556" s="19" t="n"/>
      <c r="J556" s="19" t="n"/>
      <c r="K556" s="16">
        <f>IF(OR(B556&amp;""="",NOT(ISNUMBER(E556)),NOT(ISNUMBER(IF(ISNUMBER(G556),G556,F556)))),"",MAX(1,IF(ISNUMBER(G556),G556,F556)-E556))</f>
        <v/>
      </c>
      <c r="L556" s="17">
        <f>IF(K556="","",ROUND(K556*N(H556),2))</f>
        <v/>
      </c>
      <c r="M556" s="17">
        <f>IF(L556="","",ROUND(L556-N(J556),2))</f>
        <v/>
      </c>
      <c r="N556" s="6">
        <f>IF(B556&amp;""="","",IF(NOT(ISNUMBER(E556)),"بيانات ناقصة",IF(ISNUMBER(G556),"سُلّمت",IF(E556&gt;'الإعدادات'!$B$4,"قادم",IF(AND(ISNUMBER(F556),F556&lt;'الإعدادات'!$B$4),"متأخر التسليم","جارٍ")))))</f>
        <v/>
      </c>
      <c r="O556" s="16">
        <f>IF(N556="متأخر التسليم",'الإعدادات'!$B$4-F556,"")</f>
        <v/>
      </c>
      <c r="P556" s="16">
        <f>IF(ISNUMBER(O556),COUNTIFS($O$6:$O$1005,"&gt;"&amp;O556)+COUNTIFS($O$6:O556,O556),"")</f>
        <v/>
      </c>
      <c r="Q556" s="6">
        <f>IF(B556&amp;""="","",IFERROR(INDEX('السيارات'!$C$6:$C$205,MATCH(B556&amp;"",'السيارات'!$A$6:$A$205,0))&amp;"","كود غير موجود"))</f>
        <v/>
      </c>
    </row>
    <row r="557">
      <c r="A557" s="5" t="n"/>
      <c r="B557" s="5" t="n"/>
      <c r="C557" s="5" t="n"/>
      <c r="D557" s="18" t="n"/>
      <c r="E557" s="13" t="n"/>
      <c r="F557" s="13" t="n"/>
      <c r="G557" s="13" t="n"/>
      <c r="H557" s="19" t="n"/>
      <c r="I557" s="19" t="n"/>
      <c r="J557" s="19" t="n"/>
      <c r="K557" s="16">
        <f>IF(OR(B557&amp;""="",NOT(ISNUMBER(E557)),NOT(ISNUMBER(IF(ISNUMBER(G557),G557,F557)))),"",MAX(1,IF(ISNUMBER(G557),G557,F557)-E557))</f>
        <v/>
      </c>
      <c r="L557" s="17">
        <f>IF(K557="","",ROUND(K557*N(H557),2))</f>
        <v/>
      </c>
      <c r="M557" s="17">
        <f>IF(L557="","",ROUND(L557-N(J557),2))</f>
        <v/>
      </c>
      <c r="N557" s="6">
        <f>IF(B557&amp;""="","",IF(NOT(ISNUMBER(E557)),"بيانات ناقصة",IF(ISNUMBER(G557),"سُلّمت",IF(E557&gt;'الإعدادات'!$B$4,"قادم",IF(AND(ISNUMBER(F557),F557&lt;'الإعدادات'!$B$4),"متأخر التسليم","جارٍ")))))</f>
        <v/>
      </c>
      <c r="O557" s="16">
        <f>IF(N557="متأخر التسليم",'الإعدادات'!$B$4-F557,"")</f>
        <v/>
      </c>
      <c r="P557" s="16">
        <f>IF(ISNUMBER(O557),COUNTIFS($O$6:$O$1005,"&gt;"&amp;O557)+COUNTIFS($O$6:O557,O557),"")</f>
        <v/>
      </c>
      <c r="Q557" s="6">
        <f>IF(B557&amp;""="","",IFERROR(INDEX('السيارات'!$C$6:$C$205,MATCH(B557&amp;"",'السيارات'!$A$6:$A$205,0))&amp;"","كود غير موجود"))</f>
        <v/>
      </c>
    </row>
    <row r="558">
      <c r="A558" s="5" t="n"/>
      <c r="B558" s="5" t="n"/>
      <c r="C558" s="5" t="n"/>
      <c r="D558" s="18" t="n"/>
      <c r="E558" s="13" t="n"/>
      <c r="F558" s="13" t="n"/>
      <c r="G558" s="13" t="n"/>
      <c r="H558" s="19" t="n"/>
      <c r="I558" s="19" t="n"/>
      <c r="J558" s="19" t="n"/>
      <c r="K558" s="16">
        <f>IF(OR(B558&amp;""="",NOT(ISNUMBER(E558)),NOT(ISNUMBER(IF(ISNUMBER(G558),G558,F558)))),"",MAX(1,IF(ISNUMBER(G558),G558,F558)-E558))</f>
        <v/>
      </c>
      <c r="L558" s="17">
        <f>IF(K558="","",ROUND(K558*N(H558),2))</f>
        <v/>
      </c>
      <c r="M558" s="17">
        <f>IF(L558="","",ROUND(L558-N(J558),2))</f>
        <v/>
      </c>
      <c r="N558" s="6">
        <f>IF(B558&amp;""="","",IF(NOT(ISNUMBER(E558)),"بيانات ناقصة",IF(ISNUMBER(G558),"سُلّمت",IF(E558&gt;'الإعدادات'!$B$4,"قادم",IF(AND(ISNUMBER(F558),F558&lt;'الإعدادات'!$B$4),"متأخر التسليم","جارٍ")))))</f>
        <v/>
      </c>
      <c r="O558" s="16">
        <f>IF(N558="متأخر التسليم",'الإعدادات'!$B$4-F558,"")</f>
        <v/>
      </c>
      <c r="P558" s="16">
        <f>IF(ISNUMBER(O558),COUNTIFS($O$6:$O$1005,"&gt;"&amp;O558)+COUNTIFS($O$6:O558,O558),"")</f>
        <v/>
      </c>
      <c r="Q558" s="6">
        <f>IF(B558&amp;""="","",IFERROR(INDEX('السيارات'!$C$6:$C$205,MATCH(B558&amp;"",'السيارات'!$A$6:$A$205,0))&amp;"","كود غير موجود"))</f>
        <v/>
      </c>
    </row>
    <row r="559">
      <c r="A559" s="5" t="n"/>
      <c r="B559" s="5" t="n"/>
      <c r="C559" s="5" t="n"/>
      <c r="D559" s="18" t="n"/>
      <c r="E559" s="13" t="n"/>
      <c r="F559" s="13" t="n"/>
      <c r="G559" s="13" t="n"/>
      <c r="H559" s="19" t="n"/>
      <c r="I559" s="19" t="n"/>
      <c r="J559" s="19" t="n"/>
      <c r="K559" s="16">
        <f>IF(OR(B559&amp;""="",NOT(ISNUMBER(E559)),NOT(ISNUMBER(IF(ISNUMBER(G559),G559,F559)))),"",MAX(1,IF(ISNUMBER(G559),G559,F559)-E559))</f>
        <v/>
      </c>
      <c r="L559" s="17">
        <f>IF(K559="","",ROUND(K559*N(H559),2))</f>
        <v/>
      </c>
      <c r="M559" s="17">
        <f>IF(L559="","",ROUND(L559-N(J559),2))</f>
        <v/>
      </c>
      <c r="N559" s="6">
        <f>IF(B559&amp;""="","",IF(NOT(ISNUMBER(E559)),"بيانات ناقصة",IF(ISNUMBER(G559),"سُلّمت",IF(E559&gt;'الإعدادات'!$B$4,"قادم",IF(AND(ISNUMBER(F559),F559&lt;'الإعدادات'!$B$4),"متأخر التسليم","جارٍ")))))</f>
        <v/>
      </c>
      <c r="O559" s="16">
        <f>IF(N559="متأخر التسليم",'الإعدادات'!$B$4-F559,"")</f>
        <v/>
      </c>
      <c r="P559" s="16">
        <f>IF(ISNUMBER(O559),COUNTIFS($O$6:$O$1005,"&gt;"&amp;O559)+COUNTIFS($O$6:O559,O559),"")</f>
        <v/>
      </c>
      <c r="Q559" s="6">
        <f>IF(B559&amp;""="","",IFERROR(INDEX('السيارات'!$C$6:$C$205,MATCH(B559&amp;"",'السيارات'!$A$6:$A$205,0))&amp;"","كود غير موجود"))</f>
        <v/>
      </c>
    </row>
    <row r="560">
      <c r="A560" s="5" t="n"/>
      <c r="B560" s="5" t="n"/>
      <c r="C560" s="5" t="n"/>
      <c r="D560" s="18" t="n"/>
      <c r="E560" s="13" t="n"/>
      <c r="F560" s="13" t="n"/>
      <c r="G560" s="13" t="n"/>
      <c r="H560" s="19" t="n"/>
      <c r="I560" s="19" t="n"/>
      <c r="J560" s="19" t="n"/>
      <c r="K560" s="16">
        <f>IF(OR(B560&amp;""="",NOT(ISNUMBER(E560)),NOT(ISNUMBER(IF(ISNUMBER(G560),G560,F560)))),"",MAX(1,IF(ISNUMBER(G560),G560,F560)-E560))</f>
        <v/>
      </c>
      <c r="L560" s="17">
        <f>IF(K560="","",ROUND(K560*N(H560),2))</f>
        <v/>
      </c>
      <c r="M560" s="17">
        <f>IF(L560="","",ROUND(L560-N(J560),2))</f>
        <v/>
      </c>
      <c r="N560" s="6">
        <f>IF(B560&amp;""="","",IF(NOT(ISNUMBER(E560)),"بيانات ناقصة",IF(ISNUMBER(G560),"سُلّمت",IF(E560&gt;'الإعدادات'!$B$4,"قادم",IF(AND(ISNUMBER(F560),F560&lt;'الإعدادات'!$B$4),"متأخر التسليم","جارٍ")))))</f>
        <v/>
      </c>
      <c r="O560" s="16">
        <f>IF(N560="متأخر التسليم",'الإعدادات'!$B$4-F560,"")</f>
        <v/>
      </c>
      <c r="P560" s="16">
        <f>IF(ISNUMBER(O560),COUNTIFS($O$6:$O$1005,"&gt;"&amp;O560)+COUNTIFS($O$6:O560,O560),"")</f>
        <v/>
      </c>
      <c r="Q560" s="6">
        <f>IF(B560&amp;""="","",IFERROR(INDEX('السيارات'!$C$6:$C$205,MATCH(B560&amp;"",'السيارات'!$A$6:$A$205,0))&amp;"","كود غير موجود"))</f>
        <v/>
      </c>
    </row>
    <row r="561">
      <c r="A561" s="5" t="n"/>
      <c r="B561" s="5" t="n"/>
      <c r="C561" s="5" t="n"/>
      <c r="D561" s="18" t="n"/>
      <c r="E561" s="13" t="n"/>
      <c r="F561" s="13" t="n"/>
      <c r="G561" s="13" t="n"/>
      <c r="H561" s="19" t="n"/>
      <c r="I561" s="19" t="n"/>
      <c r="J561" s="19" t="n"/>
      <c r="K561" s="16">
        <f>IF(OR(B561&amp;""="",NOT(ISNUMBER(E561)),NOT(ISNUMBER(IF(ISNUMBER(G561),G561,F561)))),"",MAX(1,IF(ISNUMBER(G561),G561,F561)-E561))</f>
        <v/>
      </c>
      <c r="L561" s="17">
        <f>IF(K561="","",ROUND(K561*N(H561),2))</f>
        <v/>
      </c>
      <c r="M561" s="17">
        <f>IF(L561="","",ROUND(L561-N(J561),2))</f>
        <v/>
      </c>
      <c r="N561" s="6">
        <f>IF(B561&amp;""="","",IF(NOT(ISNUMBER(E561)),"بيانات ناقصة",IF(ISNUMBER(G561),"سُلّمت",IF(E561&gt;'الإعدادات'!$B$4,"قادم",IF(AND(ISNUMBER(F561),F561&lt;'الإعدادات'!$B$4),"متأخر التسليم","جارٍ")))))</f>
        <v/>
      </c>
      <c r="O561" s="16">
        <f>IF(N561="متأخر التسليم",'الإعدادات'!$B$4-F561,"")</f>
        <v/>
      </c>
      <c r="P561" s="16">
        <f>IF(ISNUMBER(O561),COUNTIFS($O$6:$O$1005,"&gt;"&amp;O561)+COUNTIFS($O$6:O561,O561),"")</f>
        <v/>
      </c>
      <c r="Q561" s="6">
        <f>IF(B561&amp;""="","",IFERROR(INDEX('السيارات'!$C$6:$C$205,MATCH(B561&amp;"",'السيارات'!$A$6:$A$205,0))&amp;"","كود غير موجود"))</f>
        <v/>
      </c>
    </row>
    <row r="562">
      <c r="A562" s="5" t="n"/>
      <c r="B562" s="5" t="n"/>
      <c r="C562" s="5" t="n"/>
      <c r="D562" s="18" t="n"/>
      <c r="E562" s="13" t="n"/>
      <c r="F562" s="13" t="n"/>
      <c r="G562" s="13" t="n"/>
      <c r="H562" s="19" t="n"/>
      <c r="I562" s="19" t="n"/>
      <c r="J562" s="19" t="n"/>
      <c r="K562" s="16">
        <f>IF(OR(B562&amp;""="",NOT(ISNUMBER(E562)),NOT(ISNUMBER(IF(ISNUMBER(G562),G562,F562)))),"",MAX(1,IF(ISNUMBER(G562),G562,F562)-E562))</f>
        <v/>
      </c>
      <c r="L562" s="17">
        <f>IF(K562="","",ROUND(K562*N(H562),2))</f>
        <v/>
      </c>
      <c r="M562" s="17">
        <f>IF(L562="","",ROUND(L562-N(J562),2))</f>
        <v/>
      </c>
      <c r="N562" s="6">
        <f>IF(B562&amp;""="","",IF(NOT(ISNUMBER(E562)),"بيانات ناقصة",IF(ISNUMBER(G562),"سُلّمت",IF(E562&gt;'الإعدادات'!$B$4,"قادم",IF(AND(ISNUMBER(F562),F562&lt;'الإعدادات'!$B$4),"متأخر التسليم","جارٍ")))))</f>
        <v/>
      </c>
      <c r="O562" s="16">
        <f>IF(N562="متأخر التسليم",'الإعدادات'!$B$4-F562,"")</f>
        <v/>
      </c>
      <c r="P562" s="16">
        <f>IF(ISNUMBER(O562),COUNTIFS($O$6:$O$1005,"&gt;"&amp;O562)+COUNTIFS($O$6:O562,O562),"")</f>
        <v/>
      </c>
      <c r="Q562" s="6">
        <f>IF(B562&amp;""="","",IFERROR(INDEX('السيارات'!$C$6:$C$205,MATCH(B562&amp;"",'السيارات'!$A$6:$A$205,0))&amp;"","كود غير موجود"))</f>
        <v/>
      </c>
    </row>
    <row r="563">
      <c r="A563" s="5" t="n"/>
      <c r="B563" s="5" t="n"/>
      <c r="C563" s="5" t="n"/>
      <c r="D563" s="18" t="n"/>
      <c r="E563" s="13" t="n"/>
      <c r="F563" s="13" t="n"/>
      <c r="G563" s="13" t="n"/>
      <c r="H563" s="19" t="n"/>
      <c r="I563" s="19" t="n"/>
      <c r="J563" s="19" t="n"/>
      <c r="K563" s="16">
        <f>IF(OR(B563&amp;""="",NOT(ISNUMBER(E563)),NOT(ISNUMBER(IF(ISNUMBER(G563),G563,F563)))),"",MAX(1,IF(ISNUMBER(G563),G563,F563)-E563))</f>
        <v/>
      </c>
      <c r="L563" s="17">
        <f>IF(K563="","",ROUND(K563*N(H563),2))</f>
        <v/>
      </c>
      <c r="M563" s="17">
        <f>IF(L563="","",ROUND(L563-N(J563),2))</f>
        <v/>
      </c>
      <c r="N563" s="6">
        <f>IF(B563&amp;""="","",IF(NOT(ISNUMBER(E563)),"بيانات ناقصة",IF(ISNUMBER(G563),"سُلّمت",IF(E563&gt;'الإعدادات'!$B$4,"قادم",IF(AND(ISNUMBER(F563),F563&lt;'الإعدادات'!$B$4),"متأخر التسليم","جارٍ")))))</f>
        <v/>
      </c>
      <c r="O563" s="16">
        <f>IF(N563="متأخر التسليم",'الإعدادات'!$B$4-F563,"")</f>
        <v/>
      </c>
      <c r="P563" s="16">
        <f>IF(ISNUMBER(O563),COUNTIFS($O$6:$O$1005,"&gt;"&amp;O563)+COUNTIFS($O$6:O563,O563),"")</f>
        <v/>
      </c>
      <c r="Q563" s="6">
        <f>IF(B563&amp;""="","",IFERROR(INDEX('السيارات'!$C$6:$C$205,MATCH(B563&amp;"",'السيارات'!$A$6:$A$205,0))&amp;"","كود غير موجود"))</f>
        <v/>
      </c>
    </row>
    <row r="564">
      <c r="A564" s="5" t="n"/>
      <c r="B564" s="5" t="n"/>
      <c r="C564" s="5" t="n"/>
      <c r="D564" s="18" t="n"/>
      <c r="E564" s="13" t="n"/>
      <c r="F564" s="13" t="n"/>
      <c r="G564" s="13" t="n"/>
      <c r="H564" s="19" t="n"/>
      <c r="I564" s="19" t="n"/>
      <c r="J564" s="19" t="n"/>
      <c r="K564" s="16">
        <f>IF(OR(B564&amp;""="",NOT(ISNUMBER(E564)),NOT(ISNUMBER(IF(ISNUMBER(G564),G564,F564)))),"",MAX(1,IF(ISNUMBER(G564),G564,F564)-E564))</f>
        <v/>
      </c>
      <c r="L564" s="17">
        <f>IF(K564="","",ROUND(K564*N(H564),2))</f>
        <v/>
      </c>
      <c r="M564" s="17">
        <f>IF(L564="","",ROUND(L564-N(J564),2))</f>
        <v/>
      </c>
      <c r="N564" s="6">
        <f>IF(B564&amp;""="","",IF(NOT(ISNUMBER(E564)),"بيانات ناقصة",IF(ISNUMBER(G564),"سُلّمت",IF(E564&gt;'الإعدادات'!$B$4,"قادم",IF(AND(ISNUMBER(F564),F564&lt;'الإعدادات'!$B$4),"متأخر التسليم","جارٍ")))))</f>
        <v/>
      </c>
      <c r="O564" s="16">
        <f>IF(N564="متأخر التسليم",'الإعدادات'!$B$4-F564,"")</f>
        <v/>
      </c>
      <c r="P564" s="16">
        <f>IF(ISNUMBER(O564),COUNTIFS($O$6:$O$1005,"&gt;"&amp;O564)+COUNTIFS($O$6:O564,O564),"")</f>
        <v/>
      </c>
      <c r="Q564" s="6">
        <f>IF(B564&amp;""="","",IFERROR(INDEX('السيارات'!$C$6:$C$205,MATCH(B564&amp;"",'السيارات'!$A$6:$A$205,0))&amp;"","كود غير موجود"))</f>
        <v/>
      </c>
    </row>
    <row r="565">
      <c r="A565" s="5" t="n"/>
      <c r="B565" s="5" t="n"/>
      <c r="C565" s="5" t="n"/>
      <c r="D565" s="18" t="n"/>
      <c r="E565" s="13" t="n"/>
      <c r="F565" s="13" t="n"/>
      <c r="G565" s="13" t="n"/>
      <c r="H565" s="19" t="n"/>
      <c r="I565" s="19" t="n"/>
      <c r="J565" s="19" t="n"/>
      <c r="K565" s="16">
        <f>IF(OR(B565&amp;""="",NOT(ISNUMBER(E565)),NOT(ISNUMBER(IF(ISNUMBER(G565),G565,F565)))),"",MAX(1,IF(ISNUMBER(G565),G565,F565)-E565))</f>
        <v/>
      </c>
      <c r="L565" s="17">
        <f>IF(K565="","",ROUND(K565*N(H565),2))</f>
        <v/>
      </c>
      <c r="M565" s="17">
        <f>IF(L565="","",ROUND(L565-N(J565),2))</f>
        <v/>
      </c>
      <c r="N565" s="6">
        <f>IF(B565&amp;""="","",IF(NOT(ISNUMBER(E565)),"بيانات ناقصة",IF(ISNUMBER(G565),"سُلّمت",IF(E565&gt;'الإعدادات'!$B$4,"قادم",IF(AND(ISNUMBER(F565),F565&lt;'الإعدادات'!$B$4),"متأخر التسليم","جارٍ")))))</f>
        <v/>
      </c>
      <c r="O565" s="16">
        <f>IF(N565="متأخر التسليم",'الإعدادات'!$B$4-F565,"")</f>
        <v/>
      </c>
      <c r="P565" s="16">
        <f>IF(ISNUMBER(O565),COUNTIFS($O$6:$O$1005,"&gt;"&amp;O565)+COUNTIFS($O$6:O565,O565),"")</f>
        <v/>
      </c>
      <c r="Q565" s="6">
        <f>IF(B565&amp;""="","",IFERROR(INDEX('السيارات'!$C$6:$C$205,MATCH(B565&amp;"",'السيارات'!$A$6:$A$205,0))&amp;"","كود غير موجود"))</f>
        <v/>
      </c>
    </row>
    <row r="566">
      <c r="A566" s="5" t="n"/>
      <c r="B566" s="5" t="n"/>
      <c r="C566" s="5" t="n"/>
      <c r="D566" s="18" t="n"/>
      <c r="E566" s="13" t="n"/>
      <c r="F566" s="13" t="n"/>
      <c r="G566" s="13" t="n"/>
      <c r="H566" s="19" t="n"/>
      <c r="I566" s="19" t="n"/>
      <c r="J566" s="19" t="n"/>
      <c r="K566" s="16">
        <f>IF(OR(B566&amp;""="",NOT(ISNUMBER(E566)),NOT(ISNUMBER(IF(ISNUMBER(G566),G566,F566)))),"",MAX(1,IF(ISNUMBER(G566),G566,F566)-E566))</f>
        <v/>
      </c>
      <c r="L566" s="17">
        <f>IF(K566="","",ROUND(K566*N(H566),2))</f>
        <v/>
      </c>
      <c r="M566" s="17">
        <f>IF(L566="","",ROUND(L566-N(J566),2))</f>
        <v/>
      </c>
      <c r="N566" s="6">
        <f>IF(B566&amp;""="","",IF(NOT(ISNUMBER(E566)),"بيانات ناقصة",IF(ISNUMBER(G566),"سُلّمت",IF(E566&gt;'الإعدادات'!$B$4,"قادم",IF(AND(ISNUMBER(F566),F566&lt;'الإعدادات'!$B$4),"متأخر التسليم","جارٍ")))))</f>
        <v/>
      </c>
      <c r="O566" s="16">
        <f>IF(N566="متأخر التسليم",'الإعدادات'!$B$4-F566,"")</f>
        <v/>
      </c>
      <c r="P566" s="16">
        <f>IF(ISNUMBER(O566),COUNTIFS($O$6:$O$1005,"&gt;"&amp;O566)+COUNTIFS($O$6:O566,O566),"")</f>
        <v/>
      </c>
      <c r="Q566" s="6">
        <f>IF(B566&amp;""="","",IFERROR(INDEX('السيارات'!$C$6:$C$205,MATCH(B566&amp;"",'السيارات'!$A$6:$A$205,0))&amp;"","كود غير موجود"))</f>
        <v/>
      </c>
    </row>
    <row r="567">
      <c r="A567" s="5" t="n"/>
      <c r="B567" s="5" t="n"/>
      <c r="C567" s="5" t="n"/>
      <c r="D567" s="18" t="n"/>
      <c r="E567" s="13" t="n"/>
      <c r="F567" s="13" t="n"/>
      <c r="G567" s="13" t="n"/>
      <c r="H567" s="19" t="n"/>
      <c r="I567" s="19" t="n"/>
      <c r="J567" s="19" t="n"/>
      <c r="K567" s="16">
        <f>IF(OR(B567&amp;""="",NOT(ISNUMBER(E567)),NOT(ISNUMBER(IF(ISNUMBER(G567),G567,F567)))),"",MAX(1,IF(ISNUMBER(G567),G567,F567)-E567))</f>
        <v/>
      </c>
      <c r="L567" s="17">
        <f>IF(K567="","",ROUND(K567*N(H567),2))</f>
        <v/>
      </c>
      <c r="M567" s="17">
        <f>IF(L567="","",ROUND(L567-N(J567),2))</f>
        <v/>
      </c>
      <c r="N567" s="6">
        <f>IF(B567&amp;""="","",IF(NOT(ISNUMBER(E567)),"بيانات ناقصة",IF(ISNUMBER(G567),"سُلّمت",IF(E567&gt;'الإعدادات'!$B$4,"قادم",IF(AND(ISNUMBER(F567),F567&lt;'الإعدادات'!$B$4),"متأخر التسليم","جارٍ")))))</f>
        <v/>
      </c>
      <c r="O567" s="16">
        <f>IF(N567="متأخر التسليم",'الإعدادات'!$B$4-F567,"")</f>
        <v/>
      </c>
      <c r="P567" s="16">
        <f>IF(ISNUMBER(O567),COUNTIFS($O$6:$O$1005,"&gt;"&amp;O567)+COUNTIFS($O$6:O567,O567),"")</f>
        <v/>
      </c>
      <c r="Q567" s="6">
        <f>IF(B567&amp;""="","",IFERROR(INDEX('السيارات'!$C$6:$C$205,MATCH(B567&amp;"",'السيارات'!$A$6:$A$205,0))&amp;"","كود غير موجود"))</f>
        <v/>
      </c>
    </row>
    <row r="568">
      <c r="A568" s="5" t="n"/>
      <c r="B568" s="5" t="n"/>
      <c r="C568" s="5" t="n"/>
      <c r="D568" s="18" t="n"/>
      <c r="E568" s="13" t="n"/>
      <c r="F568" s="13" t="n"/>
      <c r="G568" s="13" t="n"/>
      <c r="H568" s="19" t="n"/>
      <c r="I568" s="19" t="n"/>
      <c r="J568" s="19" t="n"/>
      <c r="K568" s="16">
        <f>IF(OR(B568&amp;""="",NOT(ISNUMBER(E568)),NOT(ISNUMBER(IF(ISNUMBER(G568),G568,F568)))),"",MAX(1,IF(ISNUMBER(G568),G568,F568)-E568))</f>
        <v/>
      </c>
      <c r="L568" s="17">
        <f>IF(K568="","",ROUND(K568*N(H568),2))</f>
        <v/>
      </c>
      <c r="M568" s="17">
        <f>IF(L568="","",ROUND(L568-N(J568),2))</f>
        <v/>
      </c>
      <c r="N568" s="6">
        <f>IF(B568&amp;""="","",IF(NOT(ISNUMBER(E568)),"بيانات ناقصة",IF(ISNUMBER(G568),"سُلّمت",IF(E568&gt;'الإعدادات'!$B$4,"قادم",IF(AND(ISNUMBER(F568),F568&lt;'الإعدادات'!$B$4),"متأخر التسليم","جارٍ")))))</f>
        <v/>
      </c>
      <c r="O568" s="16">
        <f>IF(N568="متأخر التسليم",'الإعدادات'!$B$4-F568,"")</f>
        <v/>
      </c>
      <c r="P568" s="16">
        <f>IF(ISNUMBER(O568),COUNTIFS($O$6:$O$1005,"&gt;"&amp;O568)+COUNTIFS($O$6:O568,O568),"")</f>
        <v/>
      </c>
      <c r="Q568" s="6">
        <f>IF(B568&amp;""="","",IFERROR(INDEX('السيارات'!$C$6:$C$205,MATCH(B568&amp;"",'السيارات'!$A$6:$A$205,0))&amp;"","كود غير موجود"))</f>
        <v/>
      </c>
    </row>
    <row r="569">
      <c r="A569" s="5" t="n"/>
      <c r="B569" s="5" t="n"/>
      <c r="C569" s="5" t="n"/>
      <c r="D569" s="18" t="n"/>
      <c r="E569" s="13" t="n"/>
      <c r="F569" s="13" t="n"/>
      <c r="G569" s="13" t="n"/>
      <c r="H569" s="19" t="n"/>
      <c r="I569" s="19" t="n"/>
      <c r="J569" s="19" t="n"/>
      <c r="K569" s="16">
        <f>IF(OR(B569&amp;""="",NOT(ISNUMBER(E569)),NOT(ISNUMBER(IF(ISNUMBER(G569),G569,F569)))),"",MAX(1,IF(ISNUMBER(G569),G569,F569)-E569))</f>
        <v/>
      </c>
      <c r="L569" s="17">
        <f>IF(K569="","",ROUND(K569*N(H569),2))</f>
        <v/>
      </c>
      <c r="M569" s="17">
        <f>IF(L569="","",ROUND(L569-N(J569),2))</f>
        <v/>
      </c>
      <c r="N569" s="6">
        <f>IF(B569&amp;""="","",IF(NOT(ISNUMBER(E569)),"بيانات ناقصة",IF(ISNUMBER(G569),"سُلّمت",IF(E569&gt;'الإعدادات'!$B$4,"قادم",IF(AND(ISNUMBER(F569),F569&lt;'الإعدادات'!$B$4),"متأخر التسليم","جارٍ")))))</f>
        <v/>
      </c>
      <c r="O569" s="16">
        <f>IF(N569="متأخر التسليم",'الإعدادات'!$B$4-F569,"")</f>
        <v/>
      </c>
      <c r="P569" s="16">
        <f>IF(ISNUMBER(O569),COUNTIFS($O$6:$O$1005,"&gt;"&amp;O569)+COUNTIFS($O$6:O569,O569),"")</f>
        <v/>
      </c>
      <c r="Q569" s="6">
        <f>IF(B569&amp;""="","",IFERROR(INDEX('السيارات'!$C$6:$C$205,MATCH(B569&amp;"",'السيارات'!$A$6:$A$205,0))&amp;"","كود غير موجود"))</f>
        <v/>
      </c>
    </row>
    <row r="570">
      <c r="A570" s="5" t="n"/>
      <c r="B570" s="5" t="n"/>
      <c r="C570" s="5" t="n"/>
      <c r="D570" s="18" t="n"/>
      <c r="E570" s="13" t="n"/>
      <c r="F570" s="13" t="n"/>
      <c r="G570" s="13" t="n"/>
      <c r="H570" s="19" t="n"/>
      <c r="I570" s="19" t="n"/>
      <c r="J570" s="19" t="n"/>
      <c r="K570" s="16">
        <f>IF(OR(B570&amp;""="",NOT(ISNUMBER(E570)),NOT(ISNUMBER(IF(ISNUMBER(G570),G570,F570)))),"",MAX(1,IF(ISNUMBER(G570),G570,F570)-E570))</f>
        <v/>
      </c>
      <c r="L570" s="17">
        <f>IF(K570="","",ROUND(K570*N(H570),2))</f>
        <v/>
      </c>
      <c r="M570" s="17">
        <f>IF(L570="","",ROUND(L570-N(J570),2))</f>
        <v/>
      </c>
      <c r="N570" s="6">
        <f>IF(B570&amp;""="","",IF(NOT(ISNUMBER(E570)),"بيانات ناقصة",IF(ISNUMBER(G570),"سُلّمت",IF(E570&gt;'الإعدادات'!$B$4,"قادم",IF(AND(ISNUMBER(F570),F570&lt;'الإعدادات'!$B$4),"متأخر التسليم","جارٍ")))))</f>
        <v/>
      </c>
      <c r="O570" s="16">
        <f>IF(N570="متأخر التسليم",'الإعدادات'!$B$4-F570,"")</f>
        <v/>
      </c>
      <c r="P570" s="16">
        <f>IF(ISNUMBER(O570),COUNTIFS($O$6:$O$1005,"&gt;"&amp;O570)+COUNTIFS($O$6:O570,O570),"")</f>
        <v/>
      </c>
      <c r="Q570" s="6">
        <f>IF(B570&amp;""="","",IFERROR(INDEX('السيارات'!$C$6:$C$205,MATCH(B570&amp;"",'السيارات'!$A$6:$A$205,0))&amp;"","كود غير موجود"))</f>
        <v/>
      </c>
    </row>
    <row r="571">
      <c r="A571" s="5" t="n"/>
      <c r="B571" s="5" t="n"/>
      <c r="C571" s="5" t="n"/>
      <c r="D571" s="18" t="n"/>
      <c r="E571" s="13" t="n"/>
      <c r="F571" s="13" t="n"/>
      <c r="G571" s="13" t="n"/>
      <c r="H571" s="19" t="n"/>
      <c r="I571" s="19" t="n"/>
      <c r="J571" s="19" t="n"/>
      <c r="K571" s="16">
        <f>IF(OR(B571&amp;""="",NOT(ISNUMBER(E571)),NOT(ISNUMBER(IF(ISNUMBER(G571),G571,F571)))),"",MAX(1,IF(ISNUMBER(G571),G571,F571)-E571))</f>
        <v/>
      </c>
      <c r="L571" s="17">
        <f>IF(K571="","",ROUND(K571*N(H571),2))</f>
        <v/>
      </c>
      <c r="M571" s="17">
        <f>IF(L571="","",ROUND(L571-N(J571),2))</f>
        <v/>
      </c>
      <c r="N571" s="6">
        <f>IF(B571&amp;""="","",IF(NOT(ISNUMBER(E571)),"بيانات ناقصة",IF(ISNUMBER(G571),"سُلّمت",IF(E571&gt;'الإعدادات'!$B$4,"قادم",IF(AND(ISNUMBER(F571),F571&lt;'الإعدادات'!$B$4),"متأخر التسليم","جارٍ")))))</f>
        <v/>
      </c>
      <c r="O571" s="16">
        <f>IF(N571="متأخر التسليم",'الإعدادات'!$B$4-F571,"")</f>
        <v/>
      </c>
      <c r="P571" s="16">
        <f>IF(ISNUMBER(O571),COUNTIFS($O$6:$O$1005,"&gt;"&amp;O571)+COUNTIFS($O$6:O571,O571),"")</f>
        <v/>
      </c>
      <c r="Q571" s="6">
        <f>IF(B571&amp;""="","",IFERROR(INDEX('السيارات'!$C$6:$C$205,MATCH(B571&amp;"",'السيارات'!$A$6:$A$205,0))&amp;"","كود غير موجود"))</f>
        <v/>
      </c>
    </row>
    <row r="572">
      <c r="A572" s="5" t="n"/>
      <c r="B572" s="5" t="n"/>
      <c r="C572" s="5" t="n"/>
      <c r="D572" s="18" t="n"/>
      <c r="E572" s="13" t="n"/>
      <c r="F572" s="13" t="n"/>
      <c r="G572" s="13" t="n"/>
      <c r="H572" s="19" t="n"/>
      <c r="I572" s="19" t="n"/>
      <c r="J572" s="19" t="n"/>
      <c r="K572" s="16">
        <f>IF(OR(B572&amp;""="",NOT(ISNUMBER(E572)),NOT(ISNUMBER(IF(ISNUMBER(G572),G572,F572)))),"",MAX(1,IF(ISNUMBER(G572),G572,F572)-E572))</f>
        <v/>
      </c>
      <c r="L572" s="17">
        <f>IF(K572="","",ROUND(K572*N(H572),2))</f>
        <v/>
      </c>
      <c r="M572" s="17">
        <f>IF(L572="","",ROUND(L572-N(J572),2))</f>
        <v/>
      </c>
      <c r="N572" s="6">
        <f>IF(B572&amp;""="","",IF(NOT(ISNUMBER(E572)),"بيانات ناقصة",IF(ISNUMBER(G572),"سُلّمت",IF(E572&gt;'الإعدادات'!$B$4,"قادم",IF(AND(ISNUMBER(F572),F572&lt;'الإعدادات'!$B$4),"متأخر التسليم","جارٍ")))))</f>
        <v/>
      </c>
      <c r="O572" s="16">
        <f>IF(N572="متأخر التسليم",'الإعدادات'!$B$4-F572,"")</f>
        <v/>
      </c>
      <c r="P572" s="16">
        <f>IF(ISNUMBER(O572),COUNTIFS($O$6:$O$1005,"&gt;"&amp;O572)+COUNTIFS($O$6:O572,O572),"")</f>
        <v/>
      </c>
      <c r="Q572" s="6">
        <f>IF(B572&amp;""="","",IFERROR(INDEX('السيارات'!$C$6:$C$205,MATCH(B572&amp;"",'السيارات'!$A$6:$A$205,0))&amp;"","كود غير موجود"))</f>
        <v/>
      </c>
    </row>
    <row r="573">
      <c r="A573" s="5" t="n"/>
      <c r="B573" s="5" t="n"/>
      <c r="C573" s="5" t="n"/>
      <c r="D573" s="18" t="n"/>
      <c r="E573" s="13" t="n"/>
      <c r="F573" s="13" t="n"/>
      <c r="G573" s="13" t="n"/>
      <c r="H573" s="19" t="n"/>
      <c r="I573" s="19" t="n"/>
      <c r="J573" s="19" t="n"/>
      <c r="K573" s="16">
        <f>IF(OR(B573&amp;""="",NOT(ISNUMBER(E573)),NOT(ISNUMBER(IF(ISNUMBER(G573),G573,F573)))),"",MAX(1,IF(ISNUMBER(G573),G573,F573)-E573))</f>
        <v/>
      </c>
      <c r="L573" s="17">
        <f>IF(K573="","",ROUND(K573*N(H573),2))</f>
        <v/>
      </c>
      <c r="M573" s="17">
        <f>IF(L573="","",ROUND(L573-N(J573),2))</f>
        <v/>
      </c>
      <c r="N573" s="6">
        <f>IF(B573&amp;""="","",IF(NOT(ISNUMBER(E573)),"بيانات ناقصة",IF(ISNUMBER(G573),"سُلّمت",IF(E573&gt;'الإعدادات'!$B$4,"قادم",IF(AND(ISNUMBER(F573),F573&lt;'الإعدادات'!$B$4),"متأخر التسليم","جارٍ")))))</f>
        <v/>
      </c>
      <c r="O573" s="16">
        <f>IF(N573="متأخر التسليم",'الإعدادات'!$B$4-F573,"")</f>
        <v/>
      </c>
      <c r="P573" s="16">
        <f>IF(ISNUMBER(O573),COUNTIFS($O$6:$O$1005,"&gt;"&amp;O573)+COUNTIFS($O$6:O573,O573),"")</f>
        <v/>
      </c>
      <c r="Q573" s="6">
        <f>IF(B573&amp;""="","",IFERROR(INDEX('السيارات'!$C$6:$C$205,MATCH(B573&amp;"",'السيارات'!$A$6:$A$205,0))&amp;"","كود غير موجود"))</f>
        <v/>
      </c>
    </row>
    <row r="574">
      <c r="A574" s="5" t="n"/>
      <c r="B574" s="5" t="n"/>
      <c r="C574" s="5" t="n"/>
      <c r="D574" s="18" t="n"/>
      <c r="E574" s="13" t="n"/>
      <c r="F574" s="13" t="n"/>
      <c r="G574" s="13" t="n"/>
      <c r="H574" s="19" t="n"/>
      <c r="I574" s="19" t="n"/>
      <c r="J574" s="19" t="n"/>
      <c r="K574" s="16">
        <f>IF(OR(B574&amp;""="",NOT(ISNUMBER(E574)),NOT(ISNUMBER(IF(ISNUMBER(G574),G574,F574)))),"",MAX(1,IF(ISNUMBER(G574),G574,F574)-E574))</f>
        <v/>
      </c>
      <c r="L574" s="17">
        <f>IF(K574="","",ROUND(K574*N(H574),2))</f>
        <v/>
      </c>
      <c r="M574" s="17">
        <f>IF(L574="","",ROUND(L574-N(J574),2))</f>
        <v/>
      </c>
      <c r="N574" s="6">
        <f>IF(B574&amp;""="","",IF(NOT(ISNUMBER(E574)),"بيانات ناقصة",IF(ISNUMBER(G574),"سُلّمت",IF(E574&gt;'الإعدادات'!$B$4,"قادم",IF(AND(ISNUMBER(F574),F574&lt;'الإعدادات'!$B$4),"متأخر التسليم","جارٍ")))))</f>
        <v/>
      </c>
      <c r="O574" s="16">
        <f>IF(N574="متأخر التسليم",'الإعدادات'!$B$4-F574,"")</f>
        <v/>
      </c>
      <c r="P574" s="16">
        <f>IF(ISNUMBER(O574),COUNTIFS($O$6:$O$1005,"&gt;"&amp;O574)+COUNTIFS($O$6:O574,O574),"")</f>
        <v/>
      </c>
      <c r="Q574" s="6">
        <f>IF(B574&amp;""="","",IFERROR(INDEX('السيارات'!$C$6:$C$205,MATCH(B574&amp;"",'السيارات'!$A$6:$A$205,0))&amp;"","كود غير موجود"))</f>
        <v/>
      </c>
    </row>
    <row r="575">
      <c r="A575" s="5" t="n"/>
      <c r="B575" s="5" t="n"/>
      <c r="C575" s="5" t="n"/>
      <c r="D575" s="18" t="n"/>
      <c r="E575" s="13" t="n"/>
      <c r="F575" s="13" t="n"/>
      <c r="G575" s="13" t="n"/>
      <c r="H575" s="19" t="n"/>
      <c r="I575" s="19" t="n"/>
      <c r="J575" s="19" t="n"/>
      <c r="K575" s="16">
        <f>IF(OR(B575&amp;""="",NOT(ISNUMBER(E575)),NOT(ISNUMBER(IF(ISNUMBER(G575),G575,F575)))),"",MAX(1,IF(ISNUMBER(G575),G575,F575)-E575))</f>
        <v/>
      </c>
      <c r="L575" s="17">
        <f>IF(K575="","",ROUND(K575*N(H575),2))</f>
        <v/>
      </c>
      <c r="M575" s="17">
        <f>IF(L575="","",ROUND(L575-N(J575),2))</f>
        <v/>
      </c>
      <c r="N575" s="6">
        <f>IF(B575&amp;""="","",IF(NOT(ISNUMBER(E575)),"بيانات ناقصة",IF(ISNUMBER(G575),"سُلّمت",IF(E575&gt;'الإعدادات'!$B$4,"قادم",IF(AND(ISNUMBER(F575),F575&lt;'الإعدادات'!$B$4),"متأخر التسليم","جارٍ")))))</f>
        <v/>
      </c>
      <c r="O575" s="16">
        <f>IF(N575="متأخر التسليم",'الإعدادات'!$B$4-F575,"")</f>
        <v/>
      </c>
      <c r="P575" s="16">
        <f>IF(ISNUMBER(O575),COUNTIFS($O$6:$O$1005,"&gt;"&amp;O575)+COUNTIFS($O$6:O575,O575),"")</f>
        <v/>
      </c>
      <c r="Q575" s="6">
        <f>IF(B575&amp;""="","",IFERROR(INDEX('السيارات'!$C$6:$C$205,MATCH(B575&amp;"",'السيارات'!$A$6:$A$205,0))&amp;"","كود غير موجود"))</f>
        <v/>
      </c>
    </row>
    <row r="576">
      <c r="A576" s="5" t="n"/>
      <c r="B576" s="5" t="n"/>
      <c r="C576" s="5" t="n"/>
      <c r="D576" s="18" t="n"/>
      <c r="E576" s="13" t="n"/>
      <c r="F576" s="13" t="n"/>
      <c r="G576" s="13" t="n"/>
      <c r="H576" s="19" t="n"/>
      <c r="I576" s="19" t="n"/>
      <c r="J576" s="19" t="n"/>
      <c r="K576" s="16">
        <f>IF(OR(B576&amp;""="",NOT(ISNUMBER(E576)),NOT(ISNUMBER(IF(ISNUMBER(G576),G576,F576)))),"",MAX(1,IF(ISNUMBER(G576),G576,F576)-E576))</f>
        <v/>
      </c>
      <c r="L576" s="17">
        <f>IF(K576="","",ROUND(K576*N(H576),2))</f>
        <v/>
      </c>
      <c r="M576" s="17">
        <f>IF(L576="","",ROUND(L576-N(J576),2))</f>
        <v/>
      </c>
      <c r="N576" s="6">
        <f>IF(B576&amp;""="","",IF(NOT(ISNUMBER(E576)),"بيانات ناقصة",IF(ISNUMBER(G576),"سُلّمت",IF(E576&gt;'الإعدادات'!$B$4,"قادم",IF(AND(ISNUMBER(F576),F576&lt;'الإعدادات'!$B$4),"متأخر التسليم","جارٍ")))))</f>
        <v/>
      </c>
      <c r="O576" s="16">
        <f>IF(N576="متأخر التسليم",'الإعدادات'!$B$4-F576,"")</f>
        <v/>
      </c>
      <c r="P576" s="16">
        <f>IF(ISNUMBER(O576),COUNTIFS($O$6:$O$1005,"&gt;"&amp;O576)+COUNTIFS($O$6:O576,O576),"")</f>
        <v/>
      </c>
      <c r="Q576" s="6">
        <f>IF(B576&amp;""="","",IFERROR(INDEX('السيارات'!$C$6:$C$205,MATCH(B576&amp;"",'السيارات'!$A$6:$A$205,0))&amp;"","كود غير موجود"))</f>
        <v/>
      </c>
    </row>
    <row r="577">
      <c r="A577" s="5" t="n"/>
      <c r="B577" s="5" t="n"/>
      <c r="C577" s="5" t="n"/>
      <c r="D577" s="18" t="n"/>
      <c r="E577" s="13" t="n"/>
      <c r="F577" s="13" t="n"/>
      <c r="G577" s="13" t="n"/>
      <c r="H577" s="19" t="n"/>
      <c r="I577" s="19" t="n"/>
      <c r="J577" s="19" t="n"/>
      <c r="K577" s="16">
        <f>IF(OR(B577&amp;""="",NOT(ISNUMBER(E577)),NOT(ISNUMBER(IF(ISNUMBER(G577),G577,F577)))),"",MAX(1,IF(ISNUMBER(G577),G577,F577)-E577))</f>
        <v/>
      </c>
      <c r="L577" s="17">
        <f>IF(K577="","",ROUND(K577*N(H577),2))</f>
        <v/>
      </c>
      <c r="M577" s="17">
        <f>IF(L577="","",ROUND(L577-N(J577),2))</f>
        <v/>
      </c>
      <c r="N577" s="6">
        <f>IF(B577&amp;""="","",IF(NOT(ISNUMBER(E577)),"بيانات ناقصة",IF(ISNUMBER(G577),"سُلّمت",IF(E577&gt;'الإعدادات'!$B$4,"قادم",IF(AND(ISNUMBER(F577),F577&lt;'الإعدادات'!$B$4),"متأخر التسليم","جارٍ")))))</f>
        <v/>
      </c>
      <c r="O577" s="16">
        <f>IF(N577="متأخر التسليم",'الإعدادات'!$B$4-F577,"")</f>
        <v/>
      </c>
      <c r="P577" s="16">
        <f>IF(ISNUMBER(O577),COUNTIFS($O$6:$O$1005,"&gt;"&amp;O577)+COUNTIFS($O$6:O577,O577),"")</f>
        <v/>
      </c>
      <c r="Q577" s="6">
        <f>IF(B577&amp;""="","",IFERROR(INDEX('السيارات'!$C$6:$C$205,MATCH(B577&amp;"",'السيارات'!$A$6:$A$205,0))&amp;"","كود غير موجود"))</f>
        <v/>
      </c>
    </row>
    <row r="578">
      <c r="A578" s="5" t="n"/>
      <c r="B578" s="5" t="n"/>
      <c r="C578" s="5" t="n"/>
      <c r="D578" s="18" t="n"/>
      <c r="E578" s="13" t="n"/>
      <c r="F578" s="13" t="n"/>
      <c r="G578" s="13" t="n"/>
      <c r="H578" s="19" t="n"/>
      <c r="I578" s="19" t="n"/>
      <c r="J578" s="19" t="n"/>
      <c r="K578" s="16">
        <f>IF(OR(B578&amp;""="",NOT(ISNUMBER(E578)),NOT(ISNUMBER(IF(ISNUMBER(G578),G578,F578)))),"",MAX(1,IF(ISNUMBER(G578),G578,F578)-E578))</f>
        <v/>
      </c>
      <c r="L578" s="17">
        <f>IF(K578="","",ROUND(K578*N(H578),2))</f>
        <v/>
      </c>
      <c r="M578" s="17">
        <f>IF(L578="","",ROUND(L578-N(J578),2))</f>
        <v/>
      </c>
      <c r="N578" s="6">
        <f>IF(B578&amp;""="","",IF(NOT(ISNUMBER(E578)),"بيانات ناقصة",IF(ISNUMBER(G578),"سُلّمت",IF(E578&gt;'الإعدادات'!$B$4,"قادم",IF(AND(ISNUMBER(F578),F578&lt;'الإعدادات'!$B$4),"متأخر التسليم","جارٍ")))))</f>
        <v/>
      </c>
      <c r="O578" s="16">
        <f>IF(N578="متأخر التسليم",'الإعدادات'!$B$4-F578,"")</f>
        <v/>
      </c>
      <c r="P578" s="16">
        <f>IF(ISNUMBER(O578),COUNTIFS($O$6:$O$1005,"&gt;"&amp;O578)+COUNTIFS($O$6:O578,O578),"")</f>
        <v/>
      </c>
      <c r="Q578" s="6">
        <f>IF(B578&amp;""="","",IFERROR(INDEX('السيارات'!$C$6:$C$205,MATCH(B578&amp;"",'السيارات'!$A$6:$A$205,0))&amp;"","كود غير موجود"))</f>
        <v/>
      </c>
    </row>
    <row r="579">
      <c r="A579" s="5" t="n"/>
      <c r="B579" s="5" t="n"/>
      <c r="C579" s="5" t="n"/>
      <c r="D579" s="18" t="n"/>
      <c r="E579" s="13" t="n"/>
      <c r="F579" s="13" t="n"/>
      <c r="G579" s="13" t="n"/>
      <c r="H579" s="19" t="n"/>
      <c r="I579" s="19" t="n"/>
      <c r="J579" s="19" t="n"/>
      <c r="K579" s="16">
        <f>IF(OR(B579&amp;""="",NOT(ISNUMBER(E579)),NOT(ISNUMBER(IF(ISNUMBER(G579),G579,F579)))),"",MAX(1,IF(ISNUMBER(G579),G579,F579)-E579))</f>
        <v/>
      </c>
      <c r="L579" s="17">
        <f>IF(K579="","",ROUND(K579*N(H579),2))</f>
        <v/>
      </c>
      <c r="M579" s="17">
        <f>IF(L579="","",ROUND(L579-N(J579),2))</f>
        <v/>
      </c>
      <c r="N579" s="6">
        <f>IF(B579&amp;""="","",IF(NOT(ISNUMBER(E579)),"بيانات ناقصة",IF(ISNUMBER(G579),"سُلّمت",IF(E579&gt;'الإعدادات'!$B$4,"قادم",IF(AND(ISNUMBER(F579),F579&lt;'الإعدادات'!$B$4),"متأخر التسليم","جارٍ")))))</f>
        <v/>
      </c>
      <c r="O579" s="16">
        <f>IF(N579="متأخر التسليم",'الإعدادات'!$B$4-F579,"")</f>
        <v/>
      </c>
      <c r="P579" s="16">
        <f>IF(ISNUMBER(O579),COUNTIFS($O$6:$O$1005,"&gt;"&amp;O579)+COUNTIFS($O$6:O579,O579),"")</f>
        <v/>
      </c>
      <c r="Q579" s="6">
        <f>IF(B579&amp;""="","",IFERROR(INDEX('السيارات'!$C$6:$C$205,MATCH(B579&amp;"",'السيارات'!$A$6:$A$205,0))&amp;"","كود غير موجود"))</f>
        <v/>
      </c>
    </row>
    <row r="580">
      <c r="A580" s="5" t="n"/>
      <c r="B580" s="5" t="n"/>
      <c r="C580" s="5" t="n"/>
      <c r="D580" s="18" t="n"/>
      <c r="E580" s="13" t="n"/>
      <c r="F580" s="13" t="n"/>
      <c r="G580" s="13" t="n"/>
      <c r="H580" s="19" t="n"/>
      <c r="I580" s="19" t="n"/>
      <c r="J580" s="19" t="n"/>
      <c r="K580" s="16">
        <f>IF(OR(B580&amp;""="",NOT(ISNUMBER(E580)),NOT(ISNUMBER(IF(ISNUMBER(G580),G580,F580)))),"",MAX(1,IF(ISNUMBER(G580),G580,F580)-E580))</f>
        <v/>
      </c>
      <c r="L580" s="17">
        <f>IF(K580="","",ROUND(K580*N(H580),2))</f>
        <v/>
      </c>
      <c r="M580" s="17">
        <f>IF(L580="","",ROUND(L580-N(J580),2))</f>
        <v/>
      </c>
      <c r="N580" s="6">
        <f>IF(B580&amp;""="","",IF(NOT(ISNUMBER(E580)),"بيانات ناقصة",IF(ISNUMBER(G580),"سُلّمت",IF(E580&gt;'الإعدادات'!$B$4,"قادم",IF(AND(ISNUMBER(F580),F580&lt;'الإعدادات'!$B$4),"متأخر التسليم","جارٍ")))))</f>
        <v/>
      </c>
      <c r="O580" s="16">
        <f>IF(N580="متأخر التسليم",'الإعدادات'!$B$4-F580,"")</f>
        <v/>
      </c>
      <c r="P580" s="16">
        <f>IF(ISNUMBER(O580),COUNTIFS($O$6:$O$1005,"&gt;"&amp;O580)+COUNTIFS($O$6:O580,O580),"")</f>
        <v/>
      </c>
      <c r="Q580" s="6">
        <f>IF(B580&amp;""="","",IFERROR(INDEX('السيارات'!$C$6:$C$205,MATCH(B580&amp;"",'السيارات'!$A$6:$A$205,0))&amp;"","كود غير موجود"))</f>
        <v/>
      </c>
    </row>
    <row r="581">
      <c r="A581" s="5" t="n"/>
      <c r="B581" s="5" t="n"/>
      <c r="C581" s="5" t="n"/>
      <c r="D581" s="18" t="n"/>
      <c r="E581" s="13" t="n"/>
      <c r="F581" s="13" t="n"/>
      <c r="G581" s="13" t="n"/>
      <c r="H581" s="19" t="n"/>
      <c r="I581" s="19" t="n"/>
      <c r="J581" s="19" t="n"/>
      <c r="K581" s="16">
        <f>IF(OR(B581&amp;""="",NOT(ISNUMBER(E581)),NOT(ISNUMBER(IF(ISNUMBER(G581),G581,F581)))),"",MAX(1,IF(ISNUMBER(G581),G581,F581)-E581))</f>
        <v/>
      </c>
      <c r="L581" s="17">
        <f>IF(K581="","",ROUND(K581*N(H581),2))</f>
        <v/>
      </c>
      <c r="M581" s="17">
        <f>IF(L581="","",ROUND(L581-N(J581),2))</f>
        <v/>
      </c>
      <c r="N581" s="6">
        <f>IF(B581&amp;""="","",IF(NOT(ISNUMBER(E581)),"بيانات ناقصة",IF(ISNUMBER(G581),"سُلّمت",IF(E581&gt;'الإعدادات'!$B$4,"قادم",IF(AND(ISNUMBER(F581),F581&lt;'الإعدادات'!$B$4),"متأخر التسليم","جارٍ")))))</f>
        <v/>
      </c>
      <c r="O581" s="16">
        <f>IF(N581="متأخر التسليم",'الإعدادات'!$B$4-F581,"")</f>
        <v/>
      </c>
      <c r="P581" s="16">
        <f>IF(ISNUMBER(O581),COUNTIFS($O$6:$O$1005,"&gt;"&amp;O581)+COUNTIFS($O$6:O581,O581),"")</f>
        <v/>
      </c>
      <c r="Q581" s="6">
        <f>IF(B581&amp;""="","",IFERROR(INDEX('السيارات'!$C$6:$C$205,MATCH(B581&amp;"",'السيارات'!$A$6:$A$205,0))&amp;"","كود غير موجود"))</f>
        <v/>
      </c>
    </row>
    <row r="582">
      <c r="A582" s="5" t="n"/>
      <c r="B582" s="5" t="n"/>
      <c r="C582" s="5" t="n"/>
      <c r="D582" s="18" t="n"/>
      <c r="E582" s="13" t="n"/>
      <c r="F582" s="13" t="n"/>
      <c r="G582" s="13" t="n"/>
      <c r="H582" s="19" t="n"/>
      <c r="I582" s="19" t="n"/>
      <c r="J582" s="19" t="n"/>
      <c r="K582" s="16">
        <f>IF(OR(B582&amp;""="",NOT(ISNUMBER(E582)),NOT(ISNUMBER(IF(ISNUMBER(G582),G582,F582)))),"",MAX(1,IF(ISNUMBER(G582),G582,F582)-E582))</f>
        <v/>
      </c>
      <c r="L582" s="17">
        <f>IF(K582="","",ROUND(K582*N(H582),2))</f>
        <v/>
      </c>
      <c r="M582" s="17">
        <f>IF(L582="","",ROUND(L582-N(J582),2))</f>
        <v/>
      </c>
      <c r="N582" s="6">
        <f>IF(B582&amp;""="","",IF(NOT(ISNUMBER(E582)),"بيانات ناقصة",IF(ISNUMBER(G582),"سُلّمت",IF(E582&gt;'الإعدادات'!$B$4,"قادم",IF(AND(ISNUMBER(F582),F582&lt;'الإعدادات'!$B$4),"متأخر التسليم","جارٍ")))))</f>
        <v/>
      </c>
      <c r="O582" s="16">
        <f>IF(N582="متأخر التسليم",'الإعدادات'!$B$4-F582,"")</f>
        <v/>
      </c>
      <c r="P582" s="16">
        <f>IF(ISNUMBER(O582),COUNTIFS($O$6:$O$1005,"&gt;"&amp;O582)+COUNTIFS($O$6:O582,O582),"")</f>
        <v/>
      </c>
      <c r="Q582" s="6">
        <f>IF(B582&amp;""="","",IFERROR(INDEX('السيارات'!$C$6:$C$205,MATCH(B582&amp;"",'السيارات'!$A$6:$A$205,0))&amp;"","كود غير موجود"))</f>
        <v/>
      </c>
    </row>
    <row r="583">
      <c r="A583" s="5" t="n"/>
      <c r="B583" s="5" t="n"/>
      <c r="C583" s="5" t="n"/>
      <c r="D583" s="18" t="n"/>
      <c r="E583" s="13" t="n"/>
      <c r="F583" s="13" t="n"/>
      <c r="G583" s="13" t="n"/>
      <c r="H583" s="19" t="n"/>
      <c r="I583" s="19" t="n"/>
      <c r="J583" s="19" t="n"/>
      <c r="K583" s="16">
        <f>IF(OR(B583&amp;""="",NOT(ISNUMBER(E583)),NOT(ISNUMBER(IF(ISNUMBER(G583),G583,F583)))),"",MAX(1,IF(ISNUMBER(G583),G583,F583)-E583))</f>
        <v/>
      </c>
      <c r="L583" s="17">
        <f>IF(K583="","",ROUND(K583*N(H583),2))</f>
        <v/>
      </c>
      <c r="M583" s="17">
        <f>IF(L583="","",ROUND(L583-N(J583),2))</f>
        <v/>
      </c>
      <c r="N583" s="6">
        <f>IF(B583&amp;""="","",IF(NOT(ISNUMBER(E583)),"بيانات ناقصة",IF(ISNUMBER(G583),"سُلّمت",IF(E583&gt;'الإعدادات'!$B$4,"قادم",IF(AND(ISNUMBER(F583),F583&lt;'الإعدادات'!$B$4),"متأخر التسليم","جارٍ")))))</f>
        <v/>
      </c>
      <c r="O583" s="16">
        <f>IF(N583="متأخر التسليم",'الإعدادات'!$B$4-F583,"")</f>
        <v/>
      </c>
      <c r="P583" s="16">
        <f>IF(ISNUMBER(O583),COUNTIFS($O$6:$O$1005,"&gt;"&amp;O583)+COUNTIFS($O$6:O583,O583),"")</f>
        <v/>
      </c>
      <c r="Q583" s="6">
        <f>IF(B583&amp;""="","",IFERROR(INDEX('السيارات'!$C$6:$C$205,MATCH(B583&amp;"",'السيارات'!$A$6:$A$205,0))&amp;"","كود غير موجود"))</f>
        <v/>
      </c>
    </row>
    <row r="584">
      <c r="A584" s="5" t="n"/>
      <c r="B584" s="5" t="n"/>
      <c r="C584" s="5" t="n"/>
      <c r="D584" s="18" t="n"/>
      <c r="E584" s="13" t="n"/>
      <c r="F584" s="13" t="n"/>
      <c r="G584" s="13" t="n"/>
      <c r="H584" s="19" t="n"/>
      <c r="I584" s="19" t="n"/>
      <c r="J584" s="19" t="n"/>
      <c r="K584" s="16">
        <f>IF(OR(B584&amp;""="",NOT(ISNUMBER(E584)),NOT(ISNUMBER(IF(ISNUMBER(G584),G584,F584)))),"",MAX(1,IF(ISNUMBER(G584),G584,F584)-E584))</f>
        <v/>
      </c>
      <c r="L584" s="17">
        <f>IF(K584="","",ROUND(K584*N(H584),2))</f>
        <v/>
      </c>
      <c r="M584" s="17">
        <f>IF(L584="","",ROUND(L584-N(J584),2))</f>
        <v/>
      </c>
      <c r="N584" s="6">
        <f>IF(B584&amp;""="","",IF(NOT(ISNUMBER(E584)),"بيانات ناقصة",IF(ISNUMBER(G584),"سُلّمت",IF(E584&gt;'الإعدادات'!$B$4,"قادم",IF(AND(ISNUMBER(F584),F584&lt;'الإعدادات'!$B$4),"متأخر التسليم","جارٍ")))))</f>
        <v/>
      </c>
      <c r="O584" s="16">
        <f>IF(N584="متأخر التسليم",'الإعدادات'!$B$4-F584,"")</f>
        <v/>
      </c>
      <c r="P584" s="16">
        <f>IF(ISNUMBER(O584),COUNTIFS($O$6:$O$1005,"&gt;"&amp;O584)+COUNTIFS($O$6:O584,O584),"")</f>
        <v/>
      </c>
      <c r="Q584" s="6">
        <f>IF(B584&amp;""="","",IFERROR(INDEX('السيارات'!$C$6:$C$205,MATCH(B584&amp;"",'السيارات'!$A$6:$A$205,0))&amp;"","كود غير موجود"))</f>
        <v/>
      </c>
    </row>
    <row r="585">
      <c r="A585" s="5" t="n"/>
      <c r="B585" s="5" t="n"/>
      <c r="C585" s="5" t="n"/>
      <c r="D585" s="18" t="n"/>
      <c r="E585" s="13" t="n"/>
      <c r="F585" s="13" t="n"/>
      <c r="G585" s="13" t="n"/>
      <c r="H585" s="19" t="n"/>
      <c r="I585" s="19" t="n"/>
      <c r="J585" s="19" t="n"/>
      <c r="K585" s="16">
        <f>IF(OR(B585&amp;""="",NOT(ISNUMBER(E585)),NOT(ISNUMBER(IF(ISNUMBER(G585),G585,F585)))),"",MAX(1,IF(ISNUMBER(G585),G585,F585)-E585))</f>
        <v/>
      </c>
      <c r="L585" s="17">
        <f>IF(K585="","",ROUND(K585*N(H585),2))</f>
        <v/>
      </c>
      <c r="M585" s="17">
        <f>IF(L585="","",ROUND(L585-N(J585),2))</f>
        <v/>
      </c>
      <c r="N585" s="6">
        <f>IF(B585&amp;""="","",IF(NOT(ISNUMBER(E585)),"بيانات ناقصة",IF(ISNUMBER(G585),"سُلّمت",IF(E585&gt;'الإعدادات'!$B$4,"قادم",IF(AND(ISNUMBER(F585),F585&lt;'الإعدادات'!$B$4),"متأخر التسليم","جارٍ")))))</f>
        <v/>
      </c>
      <c r="O585" s="16">
        <f>IF(N585="متأخر التسليم",'الإعدادات'!$B$4-F585,"")</f>
        <v/>
      </c>
      <c r="P585" s="16">
        <f>IF(ISNUMBER(O585),COUNTIFS($O$6:$O$1005,"&gt;"&amp;O585)+COUNTIFS($O$6:O585,O585),"")</f>
        <v/>
      </c>
      <c r="Q585" s="6">
        <f>IF(B585&amp;""="","",IFERROR(INDEX('السيارات'!$C$6:$C$205,MATCH(B585&amp;"",'السيارات'!$A$6:$A$205,0))&amp;"","كود غير موجود"))</f>
        <v/>
      </c>
    </row>
    <row r="586">
      <c r="A586" s="5" t="n"/>
      <c r="B586" s="5" t="n"/>
      <c r="C586" s="5" t="n"/>
      <c r="D586" s="18" t="n"/>
      <c r="E586" s="13" t="n"/>
      <c r="F586" s="13" t="n"/>
      <c r="G586" s="13" t="n"/>
      <c r="H586" s="19" t="n"/>
      <c r="I586" s="19" t="n"/>
      <c r="J586" s="19" t="n"/>
      <c r="K586" s="16">
        <f>IF(OR(B586&amp;""="",NOT(ISNUMBER(E586)),NOT(ISNUMBER(IF(ISNUMBER(G586),G586,F586)))),"",MAX(1,IF(ISNUMBER(G586),G586,F586)-E586))</f>
        <v/>
      </c>
      <c r="L586" s="17">
        <f>IF(K586="","",ROUND(K586*N(H586),2))</f>
        <v/>
      </c>
      <c r="M586" s="17">
        <f>IF(L586="","",ROUND(L586-N(J586),2))</f>
        <v/>
      </c>
      <c r="N586" s="6">
        <f>IF(B586&amp;""="","",IF(NOT(ISNUMBER(E586)),"بيانات ناقصة",IF(ISNUMBER(G586),"سُلّمت",IF(E586&gt;'الإعدادات'!$B$4,"قادم",IF(AND(ISNUMBER(F586),F586&lt;'الإعدادات'!$B$4),"متأخر التسليم","جارٍ")))))</f>
        <v/>
      </c>
      <c r="O586" s="16">
        <f>IF(N586="متأخر التسليم",'الإعدادات'!$B$4-F586,"")</f>
        <v/>
      </c>
      <c r="P586" s="16">
        <f>IF(ISNUMBER(O586),COUNTIFS($O$6:$O$1005,"&gt;"&amp;O586)+COUNTIFS($O$6:O586,O586),"")</f>
        <v/>
      </c>
      <c r="Q586" s="6">
        <f>IF(B586&amp;""="","",IFERROR(INDEX('السيارات'!$C$6:$C$205,MATCH(B586&amp;"",'السيارات'!$A$6:$A$205,0))&amp;"","كود غير موجود"))</f>
        <v/>
      </c>
    </row>
    <row r="587">
      <c r="A587" s="5" t="n"/>
      <c r="B587" s="5" t="n"/>
      <c r="C587" s="5" t="n"/>
      <c r="D587" s="18" t="n"/>
      <c r="E587" s="13" t="n"/>
      <c r="F587" s="13" t="n"/>
      <c r="G587" s="13" t="n"/>
      <c r="H587" s="19" t="n"/>
      <c r="I587" s="19" t="n"/>
      <c r="J587" s="19" t="n"/>
      <c r="K587" s="16">
        <f>IF(OR(B587&amp;""="",NOT(ISNUMBER(E587)),NOT(ISNUMBER(IF(ISNUMBER(G587),G587,F587)))),"",MAX(1,IF(ISNUMBER(G587),G587,F587)-E587))</f>
        <v/>
      </c>
      <c r="L587" s="17">
        <f>IF(K587="","",ROUND(K587*N(H587),2))</f>
        <v/>
      </c>
      <c r="M587" s="17">
        <f>IF(L587="","",ROUND(L587-N(J587),2))</f>
        <v/>
      </c>
      <c r="N587" s="6">
        <f>IF(B587&amp;""="","",IF(NOT(ISNUMBER(E587)),"بيانات ناقصة",IF(ISNUMBER(G587),"سُلّمت",IF(E587&gt;'الإعدادات'!$B$4,"قادم",IF(AND(ISNUMBER(F587),F587&lt;'الإعدادات'!$B$4),"متأخر التسليم","جارٍ")))))</f>
        <v/>
      </c>
      <c r="O587" s="16">
        <f>IF(N587="متأخر التسليم",'الإعدادات'!$B$4-F587,"")</f>
        <v/>
      </c>
      <c r="P587" s="16">
        <f>IF(ISNUMBER(O587),COUNTIFS($O$6:$O$1005,"&gt;"&amp;O587)+COUNTIFS($O$6:O587,O587),"")</f>
        <v/>
      </c>
      <c r="Q587" s="6">
        <f>IF(B587&amp;""="","",IFERROR(INDEX('السيارات'!$C$6:$C$205,MATCH(B587&amp;"",'السيارات'!$A$6:$A$205,0))&amp;"","كود غير موجود"))</f>
        <v/>
      </c>
    </row>
    <row r="588">
      <c r="A588" s="5" t="n"/>
      <c r="B588" s="5" t="n"/>
      <c r="C588" s="5" t="n"/>
      <c r="D588" s="18" t="n"/>
      <c r="E588" s="13" t="n"/>
      <c r="F588" s="13" t="n"/>
      <c r="G588" s="13" t="n"/>
      <c r="H588" s="19" t="n"/>
      <c r="I588" s="19" t="n"/>
      <c r="J588" s="19" t="n"/>
      <c r="K588" s="16">
        <f>IF(OR(B588&amp;""="",NOT(ISNUMBER(E588)),NOT(ISNUMBER(IF(ISNUMBER(G588),G588,F588)))),"",MAX(1,IF(ISNUMBER(G588),G588,F588)-E588))</f>
        <v/>
      </c>
      <c r="L588" s="17">
        <f>IF(K588="","",ROUND(K588*N(H588),2))</f>
        <v/>
      </c>
      <c r="M588" s="17">
        <f>IF(L588="","",ROUND(L588-N(J588),2))</f>
        <v/>
      </c>
      <c r="N588" s="6">
        <f>IF(B588&amp;""="","",IF(NOT(ISNUMBER(E588)),"بيانات ناقصة",IF(ISNUMBER(G588),"سُلّمت",IF(E588&gt;'الإعدادات'!$B$4,"قادم",IF(AND(ISNUMBER(F588),F588&lt;'الإعدادات'!$B$4),"متأخر التسليم","جارٍ")))))</f>
        <v/>
      </c>
      <c r="O588" s="16">
        <f>IF(N588="متأخر التسليم",'الإعدادات'!$B$4-F588,"")</f>
        <v/>
      </c>
      <c r="P588" s="16">
        <f>IF(ISNUMBER(O588),COUNTIFS($O$6:$O$1005,"&gt;"&amp;O588)+COUNTIFS($O$6:O588,O588),"")</f>
        <v/>
      </c>
      <c r="Q588" s="6">
        <f>IF(B588&amp;""="","",IFERROR(INDEX('السيارات'!$C$6:$C$205,MATCH(B588&amp;"",'السيارات'!$A$6:$A$205,0))&amp;"","كود غير موجود"))</f>
        <v/>
      </c>
    </row>
    <row r="589">
      <c r="A589" s="5" t="n"/>
      <c r="B589" s="5" t="n"/>
      <c r="C589" s="5" t="n"/>
      <c r="D589" s="18" t="n"/>
      <c r="E589" s="13" t="n"/>
      <c r="F589" s="13" t="n"/>
      <c r="G589" s="13" t="n"/>
      <c r="H589" s="19" t="n"/>
      <c r="I589" s="19" t="n"/>
      <c r="J589" s="19" t="n"/>
      <c r="K589" s="16">
        <f>IF(OR(B589&amp;""="",NOT(ISNUMBER(E589)),NOT(ISNUMBER(IF(ISNUMBER(G589),G589,F589)))),"",MAX(1,IF(ISNUMBER(G589),G589,F589)-E589))</f>
        <v/>
      </c>
      <c r="L589" s="17">
        <f>IF(K589="","",ROUND(K589*N(H589),2))</f>
        <v/>
      </c>
      <c r="M589" s="17">
        <f>IF(L589="","",ROUND(L589-N(J589),2))</f>
        <v/>
      </c>
      <c r="N589" s="6">
        <f>IF(B589&amp;""="","",IF(NOT(ISNUMBER(E589)),"بيانات ناقصة",IF(ISNUMBER(G589),"سُلّمت",IF(E589&gt;'الإعدادات'!$B$4,"قادم",IF(AND(ISNUMBER(F589),F589&lt;'الإعدادات'!$B$4),"متأخر التسليم","جارٍ")))))</f>
        <v/>
      </c>
      <c r="O589" s="16">
        <f>IF(N589="متأخر التسليم",'الإعدادات'!$B$4-F589,"")</f>
        <v/>
      </c>
      <c r="P589" s="16">
        <f>IF(ISNUMBER(O589),COUNTIFS($O$6:$O$1005,"&gt;"&amp;O589)+COUNTIFS($O$6:O589,O589),"")</f>
        <v/>
      </c>
      <c r="Q589" s="6">
        <f>IF(B589&amp;""="","",IFERROR(INDEX('السيارات'!$C$6:$C$205,MATCH(B589&amp;"",'السيارات'!$A$6:$A$205,0))&amp;"","كود غير موجود"))</f>
        <v/>
      </c>
    </row>
    <row r="590">
      <c r="A590" s="5" t="n"/>
      <c r="B590" s="5" t="n"/>
      <c r="C590" s="5" t="n"/>
      <c r="D590" s="18" t="n"/>
      <c r="E590" s="13" t="n"/>
      <c r="F590" s="13" t="n"/>
      <c r="G590" s="13" t="n"/>
      <c r="H590" s="19" t="n"/>
      <c r="I590" s="19" t="n"/>
      <c r="J590" s="19" t="n"/>
      <c r="K590" s="16">
        <f>IF(OR(B590&amp;""="",NOT(ISNUMBER(E590)),NOT(ISNUMBER(IF(ISNUMBER(G590),G590,F590)))),"",MAX(1,IF(ISNUMBER(G590),G590,F590)-E590))</f>
        <v/>
      </c>
      <c r="L590" s="17">
        <f>IF(K590="","",ROUND(K590*N(H590),2))</f>
        <v/>
      </c>
      <c r="M590" s="17">
        <f>IF(L590="","",ROUND(L590-N(J590),2))</f>
        <v/>
      </c>
      <c r="N590" s="6">
        <f>IF(B590&amp;""="","",IF(NOT(ISNUMBER(E590)),"بيانات ناقصة",IF(ISNUMBER(G590),"سُلّمت",IF(E590&gt;'الإعدادات'!$B$4,"قادم",IF(AND(ISNUMBER(F590),F590&lt;'الإعدادات'!$B$4),"متأخر التسليم","جارٍ")))))</f>
        <v/>
      </c>
      <c r="O590" s="16">
        <f>IF(N590="متأخر التسليم",'الإعدادات'!$B$4-F590,"")</f>
        <v/>
      </c>
      <c r="P590" s="16">
        <f>IF(ISNUMBER(O590),COUNTIFS($O$6:$O$1005,"&gt;"&amp;O590)+COUNTIFS($O$6:O590,O590),"")</f>
        <v/>
      </c>
      <c r="Q590" s="6">
        <f>IF(B590&amp;""="","",IFERROR(INDEX('السيارات'!$C$6:$C$205,MATCH(B590&amp;"",'السيارات'!$A$6:$A$205,0))&amp;"","كود غير موجود"))</f>
        <v/>
      </c>
    </row>
    <row r="591">
      <c r="A591" s="5" t="n"/>
      <c r="B591" s="5" t="n"/>
      <c r="C591" s="5" t="n"/>
      <c r="D591" s="18" t="n"/>
      <c r="E591" s="13" t="n"/>
      <c r="F591" s="13" t="n"/>
      <c r="G591" s="13" t="n"/>
      <c r="H591" s="19" t="n"/>
      <c r="I591" s="19" t="n"/>
      <c r="J591" s="19" t="n"/>
      <c r="K591" s="16">
        <f>IF(OR(B591&amp;""="",NOT(ISNUMBER(E591)),NOT(ISNUMBER(IF(ISNUMBER(G591),G591,F591)))),"",MAX(1,IF(ISNUMBER(G591),G591,F591)-E591))</f>
        <v/>
      </c>
      <c r="L591" s="17">
        <f>IF(K591="","",ROUND(K591*N(H591),2))</f>
        <v/>
      </c>
      <c r="M591" s="17">
        <f>IF(L591="","",ROUND(L591-N(J591),2))</f>
        <v/>
      </c>
      <c r="N591" s="6">
        <f>IF(B591&amp;""="","",IF(NOT(ISNUMBER(E591)),"بيانات ناقصة",IF(ISNUMBER(G591),"سُلّمت",IF(E591&gt;'الإعدادات'!$B$4,"قادم",IF(AND(ISNUMBER(F591),F591&lt;'الإعدادات'!$B$4),"متأخر التسليم","جارٍ")))))</f>
        <v/>
      </c>
      <c r="O591" s="16">
        <f>IF(N591="متأخر التسليم",'الإعدادات'!$B$4-F591,"")</f>
        <v/>
      </c>
      <c r="P591" s="16">
        <f>IF(ISNUMBER(O591),COUNTIFS($O$6:$O$1005,"&gt;"&amp;O591)+COUNTIFS($O$6:O591,O591),"")</f>
        <v/>
      </c>
      <c r="Q591" s="6">
        <f>IF(B591&amp;""="","",IFERROR(INDEX('السيارات'!$C$6:$C$205,MATCH(B591&amp;"",'السيارات'!$A$6:$A$205,0))&amp;"","كود غير موجود"))</f>
        <v/>
      </c>
    </row>
    <row r="592">
      <c r="A592" s="5" t="n"/>
      <c r="B592" s="5" t="n"/>
      <c r="C592" s="5" t="n"/>
      <c r="D592" s="18" t="n"/>
      <c r="E592" s="13" t="n"/>
      <c r="F592" s="13" t="n"/>
      <c r="G592" s="13" t="n"/>
      <c r="H592" s="19" t="n"/>
      <c r="I592" s="19" t="n"/>
      <c r="J592" s="19" t="n"/>
      <c r="K592" s="16">
        <f>IF(OR(B592&amp;""="",NOT(ISNUMBER(E592)),NOT(ISNUMBER(IF(ISNUMBER(G592),G592,F592)))),"",MAX(1,IF(ISNUMBER(G592),G592,F592)-E592))</f>
        <v/>
      </c>
      <c r="L592" s="17">
        <f>IF(K592="","",ROUND(K592*N(H592),2))</f>
        <v/>
      </c>
      <c r="M592" s="17">
        <f>IF(L592="","",ROUND(L592-N(J592),2))</f>
        <v/>
      </c>
      <c r="N592" s="6">
        <f>IF(B592&amp;""="","",IF(NOT(ISNUMBER(E592)),"بيانات ناقصة",IF(ISNUMBER(G592),"سُلّمت",IF(E592&gt;'الإعدادات'!$B$4,"قادم",IF(AND(ISNUMBER(F592),F592&lt;'الإعدادات'!$B$4),"متأخر التسليم","جارٍ")))))</f>
        <v/>
      </c>
      <c r="O592" s="16">
        <f>IF(N592="متأخر التسليم",'الإعدادات'!$B$4-F592,"")</f>
        <v/>
      </c>
      <c r="P592" s="16">
        <f>IF(ISNUMBER(O592),COUNTIFS($O$6:$O$1005,"&gt;"&amp;O592)+COUNTIFS($O$6:O592,O592),"")</f>
        <v/>
      </c>
      <c r="Q592" s="6">
        <f>IF(B592&amp;""="","",IFERROR(INDEX('السيارات'!$C$6:$C$205,MATCH(B592&amp;"",'السيارات'!$A$6:$A$205,0))&amp;"","كود غير موجود"))</f>
        <v/>
      </c>
    </row>
    <row r="593">
      <c r="A593" s="5" t="n"/>
      <c r="B593" s="5" t="n"/>
      <c r="C593" s="5" t="n"/>
      <c r="D593" s="18" t="n"/>
      <c r="E593" s="13" t="n"/>
      <c r="F593" s="13" t="n"/>
      <c r="G593" s="13" t="n"/>
      <c r="H593" s="19" t="n"/>
      <c r="I593" s="19" t="n"/>
      <c r="J593" s="19" t="n"/>
      <c r="K593" s="16">
        <f>IF(OR(B593&amp;""="",NOT(ISNUMBER(E593)),NOT(ISNUMBER(IF(ISNUMBER(G593),G593,F593)))),"",MAX(1,IF(ISNUMBER(G593),G593,F593)-E593))</f>
        <v/>
      </c>
      <c r="L593" s="17">
        <f>IF(K593="","",ROUND(K593*N(H593),2))</f>
        <v/>
      </c>
      <c r="M593" s="17">
        <f>IF(L593="","",ROUND(L593-N(J593),2))</f>
        <v/>
      </c>
      <c r="N593" s="6">
        <f>IF(B593&amp;""="","",IF(NOT(ISNUMBER(E593)),"بيانات ناقصة",IF(ISNUMBER(G593),"سُلّمت",IF(E593&gt;'الإعدادات'!$B$4,"قادم",IF(AND(ISNUMBER(F593),F593&lt;'الإعدادات'!$B$4),"متأخر التسليم","جارٍ")))))</f>
        <v/>
      </c>
      <c r="O593" s="16">
        <f>IF(N593="متأخر التسليم",'الإعدادات'!$B$4-F593,"")</f>
        <v/>
      </c>
      <c r="P593" s="16">
        <f>IF(ISNUMBER(O593),COUNTIFS($O$6:$O$1005,"&gt;"&amp;O593)+COUNTIFS($O$6:O593,O593),"")</f>
        <v/>
      </c>
      <c r="Q593" s="6">
        <f>IF(B593&amp;""="","",IFERROR(INDEX('السيارات'!$C$6:$C$205,MATCH(B593&amp;"",'السيارات'!$A$6:$A$205,0))&amp;"","كود غير موجود"))</f>
        <v/>
      </c>
    </row>
    <row r="594">
      <c r="A594" s="5" t="n"/>
      <c r="B594" s="5" t="n"/>
      <c r="C594" s="5" t="n"/>
      <c r="D594" s="18" t="n"/>
      <c r="E594" s="13" t="n"/>
      <c r="F594" s="13" t="n"/>
      <c r="G594" s="13" t="n"/>
      <c r="H594" s="19" t="n"/>
      <c r="I594" s="19" t="n"/>
      <c r="J594" s="19" t="n"/>
      <c r="K594" s="16">
        <f>IF(OR(B594&amp;""="",NOT(ISNUMBER(E594)),NOT(ISNUMBER(IF(ISNUMBER(G594),G594,F594)))),"",MAX(1,IF(ISNUMBER(G594),G594,F594)-E594))</f>
        <v/>
      </c>
      <c r="L594" s="17">
        <f>IF(K594="","",ROUND(K594*N(H594),2))</f>
        <v/>
      </c>
      <c r="M594" s="17">
        <f>IF(L594="","",ROUND(L594-N(J594),2))</f>
        <v/>
      </c>
      <c r="N594" s="6">
        <f>IF(B594&amp;""="","",IF(NOT(ISNUMBER(E594)),"بيانات ناقصة",IF(ISNUMBER(G594),"سُلّمت",IF(E594&gt;'الإعدادات'!$B$4,"قادم",IF(AND(ISNUMBER(F594),F594&lt;'الإعدادات'!$B$4),"متأخر التسليم","جارٍ")))))</f>
        <v/>
      </c>
      <c r="O594" s="16">
        <f>IF(N594="متأخر التسليم",'الإعدادات'!$B$4-F594,"")</f>
        <v/>
      </c>
      <c r="P594" s="16">
        <f>IF(ISNUMBER(O594),COUNTIFS($O$6:$O$1005,"&gt;"&amp;O594)+COUNTIFS($O$6:O594,O594),"")</f>
        <v/>
      </c>
      <c r="Q594" s="6">
        <f>IF(B594&amp;""="","",IFERROR(INDEX('السيارات'!$C$6:$C$205,MATCH(B594&amp;"",'السيارات'!$A$6:$A$205,0))&amp;"","كود غير موجود"))</f>
        <v/>
      </c>
    </row>
    <row r="595">
      <c r="A595" s="5" t="n"/>
      <c r="B595" s="5" t="n"/>
      <c r="C595" s="5" t="n"/>
      <c r="D595" s="18" t="n"/>
      <c r="E595" s="13" t="n"/>
      <c r="F595" s="13" t="n"/>
      <c r="G595" s="13" t="n"/>
      <c r="H595" s="19" t="n"/>
      <c r="I595" s="19" t="n"/>
      <c r="J595" s="19" t="n"/>
      <c r="K595" s="16">
        <f>IF(OR(B595&amp;""="",NOT(ISNUMBER(E595)),NOT(ISNUMBER(IF(ISNUMBER(G595),G595,F595)))),"",MAX(1,IF(ISNUMBER(G595),G595,F595)-E595))</f>
        <v/>
      </c>
      <c r="L595" s="17">
        <f>IF(K595="","",ROUND(K595*N(H595),2))</f>
        <v/>
      </c>
      <c r="M595" s="17">
        <f>IF(L595="","",ROUND(L595-N(J595),2))</f>
        <v/>
      </c>
      <c r="N595" s="6">
        <f>IF(B595&amp;""="","",IF(NOT(ISNUMBER(E595)),"بيانات ناقصة",IF(ISNUMBER(G595),"سُلّمت",IF(E595&gt;'الإعدادات'!$B$4,"قادم",IF(AND(ISNUMBER(F595),F595&lt;'الإعدادات'!$B$4),"متأخر التسليم","جارٍ")))))</f>
        <v/>
      </c>
      <c r="O595" s="16">
        <f>IF(N595="متأخر التسليم",'الإعدادات'!$B$4-F595,"")</f>
        <v/>
      </c>
      <c r="P595" s="16">
        <f>IF(ISNUMBER(O595),COUNTIFS($O$6:$O$1005,"&gt;"&amp;O595)+COUNTIFS($O$6:O595,O595),"")</f>
        <v/>
      </c>
      <c r="Q595" s="6">
        <f>IF(B595&amp;""="","",IFERROR(INDEX('السيارات'!$C$6:$C$205,MATCH(B595&amp;"",'السيارات'!$A$6:$A$205,0))&amp;"","كود غير موجود"))</f>
        <v/>
      </c>
    </row>
    <row r="596">
      <c r="A596" s="5" t="n"/>
      <c r="B596" s="5" t="n"/>
      <c r="C596" s="5" t="n"/>
      <c r="D596" s="18" t="n"/>
      <c r="E596" s="13" t="n"/>
      <c r="F596" s="13" t="n"/>
      <c r="G596" s="13" t="n"/>
      <c r="H596" s="19" t="n"/>
      <c r="I596" s="19" t="n"/>
      <c r="J596" s="19" t="n"/>
      <c r="K596" s="16">
        <f>IF(OR(B596&amp;""="",NOT(ISNUMBER(E596)),NOT(ISNUMBER(IF(ISNUMBER(G596),G596,F596)))),"",MAX(1,IF(ISNUMBER(G596),G596,F596)-E596))</f>
        <v/>
      </c>
      <c r="L596" s="17">
        <f>IF(K596="","",ROUND(K596*N(H596),2))</f>
        <v/>
      </c>
      <c r="M596" s="17">
        <f>IF(L596="","",ROUND(L596-N(J596),2))</f>
        <v/>
      </c>
      <c r="N596" s="6">
        <f>IF(B596&amp;""="","",IF(NOT(ISNUMBER(E596)),"بيانات ناقصة",IF(ISNUMBER(G596),"سُلّمت",IF(E596&gt;'الإعدادات'!$B$4,"قادم",IF(AND(ISNUMBER(F596),F596&lt;'الإعدادات'!$B$4),"متأخر التسليم","جارٍ")))))</f>
        <v/>
      </c>
      <c r="O596" s="16">
        <f>IF(N596="متأخر التسليم",'الإعدادات'!$B$4-F596,"")</f>
        <v/>
      </c>
      <c r="P596" s="16">
        <f>IF(ISNUMBER(O596),COUNTIFS($O$6:$O$1005,"&gt;"&amp;O596)+COUNTIFS($O$6:O596,O596),"")</f>
        <v/>
      </c>
      <c r="Q596" s="6">
        <f>IF(B596&amp;""="","",IFERROR(INDEX('السيارات'!$C$6:$C$205,MATCH(B596&amp;"",'السيارات'!$A$6:$A$205,0))&amp;"","كود غير موجود"))</f>
        <v/>
      </c>
    </row>
    <row r="597">
      <c r="A597" s="5" t="n"/>
      <c r="B597" s="5" t="n"/>
      <c r="C597" s="5" t="n"/>
      <c r="D597" s="18" t="n"/>
      <c r="E597" s="13" t="n"/>
      <c r="F597" s="13" t="n"/>
      <c r="G597" s="13" t="n"/>
      <c r="H597" s="19" t="n"/>
      <c r="I597" s="19" t="n"/>
      <c r="J597" s="19" t="n"/>
      <c r="K597" s="16">
        <f>IF(OR(B597&amp;""="",NOT(ISNUMBER(E597)),NOT(ISNUMBER(IF(ISNUMBER(G597),G597,F597)))),"",MAX(1,IF(ISNUMBER(G597),G597,F597)-E597))</f>
        <v/>
      </c>
      <c r="L597" s="17">
        <f>IF(K597="","",ROUND(K597*N(H597),2))</f>
        <v/>
      </c>
      <c r="M597" s="17">
        <f>IF(L597="","",ROUND(L597-N(J597),2))</f>
        <v/>
      </c>
      <c r="N597" s="6">
        <f>IF(B597&amp;""="","",IF(NOT(ISNUMBER(E597)),"بيانات ناقصة",IF(ISNUMBER(G597),"سُلّمت",IF(E597&gt;'الإعدادات'!$B$4,"قادم",IF(AND(ISNUMBER(F597),F597&lt;'الإعدادات'!$B$4),"متأخر التسليم","جارٍ")))))</f>
        <v/>
      </c>
      <c r="O597" s="16">
        <f>IF(N597="متأخر التسليم",'الإعدادات'!$B$4-F597,"")</f>
        <v/>
      </c>
      <c r="P597" s="16">
        <f>IF(ISNUMBER(O597),COUNTIFS($O$6:$O$1005,"&gt;"&amp;O597)+COUNTIFS($O$6:O597,O597),"")</f>
        <v/>
      </c>
      <c r="Q597" s="6">
        <f>IF(B597&amp;""="","",IFERROR(INDEX('السيارات'!$C$6:$C$205,MATCH(B597&amp;"",'السيارات'!$A$6:$A$205,0))&amp;"","كود غير موجود"))</f>
        <v/>
      </c>
    </row>
    <row r="598">
      <c r="A598" s="5" t="n"/>
      <c r="B598" s="5" t="n"/>
      <c r="C598" s="5" t="n"/>
      <c r="D598" s="18" t="n"/>
      <c r="E598" s="13" t="n"/>
      <c r="F598" s="13" t="n"/>
      <c r="G598" s="13" t="n"/>
      <c r="H598" s="19" t="n"/>
      <c r="I598" s="19" t="n"/>
      <c r="J598" s="19" t="n"/>
      <c r="K598" s="16">
        <f>IF(OR(B598&amp;""="",NOT(ISNUMBER(E598)),NOT(ISNUMBER(IF(ISNUMBER(G598),G598,F598)))),"",MAX(1,IF(ISNUMBER(G598),G598,F598)-E598))</f>
        <v/>
      </c>
      <c r="L598" s="17">
        <f>IF(K598="","",ROUND(K598*N(H598),2))</f>
        <v/>
      </c>
      <c r="M598" s="17">
        <f>IF(L598="","",ROUND(L598-N(J598),2))</f>
        <v/>
      </c>
      <c r="N598" s="6">
        <f>IF(B598&amp;""="","",IF(NOT(ISNUMBER(E598)),"بيانات ناقصة",IF(ISNUMBER(G598),"سُلّمت",IF(E598&gt;'الإعدادات'!$B$4,"قادم",IF(AND(ISNUMBER(F598),F598&lt;'الإعدادات'!$B$4),"متأخر التسليم","جارٍ")))))</f>
        <v/>
      </c>
      <c r="O598" s="16">
        <f>IF(N598="متأخر التسليم",'الإعدادات'!$B$4-F598,"")</f>
        <v/>
      </c>
      <c r="P598" s="16">
        <f>IF(ISNUMBER(O598),COUNTIFS($O$6:$O$1005,"&gt;"&amp;O598)+COUNTIFS($O$6:O598,O598),"")</f>
        <v/>
      </c>
      <c r="Q598" s="6">
        <f>IF(B598&amp;""="","",IFERROR(INDEX('السيارات'!$C$6:$C$205,MATCH(B598&amp;"",'السيارات'!$A$6:$A$205,0))&amp;"","كود غير موجود"))</f>
        <v/>
      </c>
    </row>
    <row r="599">
      <c r="A599" s="5" t="n"/>
      <c r="B599" s="5" t="n"/>
      <c r="C599" s="5" t="n"/>
      <c r="D599" s="18" t="n"/>
      <c r="E599" s="13" t="n"/>
      <c r="F599" s="13" t="n"/>
      <c r="G599" s="13" t="n"/>
      <c r="H599" s="19" t="n"/>
      <c r="I599" s="19" t="n"/>
      <c r="J599" s="19" t="n"/>
      <c r="K599" s="16">
        <f>IF(OR(B599&amp;""="",NOT(ISNUMBER(E599)),NOT(ISNUMBER(IF(ISNUMBER(G599),G599,F599)))),"",MAX(1,IF(ISNUMBER(G599),G599,F599)-E599))</f>
        <v/>
      </c>
      <c r="L599" s="17">
        <f>IF(K599="","",ROUND(K599*N(H599),2))</f>
        <v/>
      </c>
      <c r="M599" s="17">
        <f>IF(L599="","",ROUND(L599-N(J599),2))</f>
        <v/>
      </c>
      <c r="N599" s="6">
        <f>IF(B599&amp;""="","",IF(NOT(ISNUMBER(E599)),"بيانات ناقصة",IF(ISNUMBER(G599),"سُلّمت",IF(E599&gt;'الإعدادات'!$B$4,"قادم",IF(AND(ISNUMBER(F599),F599&lt;'الإعدادات'!$B$4),"متأخر التسليم","جارٍ")))))</f>
        <v/>
      </c>
      <c r="O599" s="16">
        <f>IF(N599="متأخر التسليم",'الإعدادات'!$B$4-F599,"")</f>
        <v/>
      </c>
      <c r="P599" s="16">
        <f>IF(ISNUMBER(O599),COUNTIFS($O$6:$O$1005,"&gt;"&amp;O599)+COUNTIFS($O$6:O599,O599),"")</f>
        <v/>
      </c>
      <c r="Q599" s="6">
        <f>IF(B599&amp;""="","",IFERROR(INDEX('السيارات'!$C$6:$C$205,MATCH(B599&amp;"",'السيارات'!$A$6:$A$205,0))&amp;"","كود غير موجود"))</f>
        <v/>
      </c>
    </row>
    <row r="600">
      <c r="A600" s="5" t="n"/>
      <c r="B600" s="5" t="n"/>
      <c r="C600" s="5" t="n"/>
      <c r="D600" s="18" t="n"/>
      <c r="E600" s="13" t="n"/>
      <c r="F600" s="13" t="n"/>
      <c r="G600" s="13" t="n"/>
      <c r="H600" s="19" t="n"/>
      <c r="I600" s="19" t="n"/>
      <c r="J600" s="19" t="n"/>
      <c r="K600" s="16">
        <f>IF(OR(B600&amp;""="",NOT(ISNUMBER(E600)),NOT(ISNUMBER(IF(ISNUMBER(G600),G600,F600)))),"",MAX(1,IF(ISNUMBER(G600),G600,F600)-E600))</f>
        <v/>
      </c>
      <c r="L600" s="17">
        <f>IF(K600="","",ROUND(K600*N(H600),2))</f>
        <v/>
      </c>
      <c r="M600" s="17">
        <f>IF(L600="","",ROUND(L600-N(J600),2))</f>
        <v/>
      </c>
      <c r="N600" s="6">
        <f>IF(B600&amp;""="","",IF(NOT(ISNUMBER(E600)),"بيانات ناقصة",IF(ISNUMBER(G600),"سُلّمت",IF(E600&gt;'الإعدادات'!$B$4,"قادم",IF(AND(ISNUMBER(F600),F600&lt;'الإعدادات'!$B$4),"متأخر التسليم","جارٍ")))))</f>
        <v/>
      </c>
      <c r="O600" s="16">
        <f>IF(N600="متأخر التسليم",'الإعدادات'!$B$4-F600,"")</f>
        <v/>
      </c>
      <c r="P600" s="16">
        <f>IF(ISNUMBER(O600),COUNTIFS($O$6:$O$1005,"&gt;"&amp;O600)+COUNTIFS($O$6:O600,O600),"")</f>
        <v/>
      </c>
      <c r="Q600" s="6">
        <f>IF(B600&amp;""="","",IFERROR(INDEX('السيارات'!$C$6:$C$205,MATCH(B600&amp;"",'السيارات'!$A$6:$A$205,0))&amp;"","كود غير موجود"))</f>
        <v/>
      </c>
    </row>
    <row r="601">
      <c r="A601" s="5" t="n"/>
      <c r="B601" s="5" t="n"/>
      <c r="C601" s="5" t="n"/>
      <c r="D601" s="18" t="n"/>
      <c r="E601" s="13" t="n"/>
      <c r="F601" s="13" t="n"/>
      <c r="G601" s="13" t="n"/>
      <c r="H601" s="19" t="n"/>
      <c r="I601" s="19" t="n"/>
      <c r="J601" s="19" t="n"/>
      <c r="K601" s="16">
        <f>IF(OR(B601&amp;""="",NOT(ISNUMBER(E601)),NOT(ISNUMBER(IF(ISNUMBER(G601),G601,F601)))),"",MAX(1,IF(ISNUMBER(G601),G601,F601)-E601))</f>
        <v/>
      </c>
      <c r="L601" s="17">
        <f>IF(K601="","",ROUND(K601*N(H601),2))</f>
        <v/>
      </c>
      <c r="M601" s="17">
        <f>IF(L601="","",ROUND(L601-N(J601),2))</f>
        <v/>
      </c>
      <c r="N601" s="6">
        <f>IF(B601&amp;""="","",IF(NOT(ISNUMBER(E601)),"بيانات ناقصة",IF(ISNUMBER(G601),"سُلّمت",IF(E601&gt;'الإعدادات'!$B$4,"قادم",IF(AND(ISNUMBER(F601),F601&lt;'الإعدادات'!$B$4),"متأخر التسليم","جارٍ")))))</f>
        <v/>
      </c>
      <c r="O601" s="16">
        <f>IF(N601="متأخر التسليم",'الإعدادات'!$B$4-F601,"")</f>
        <v/>
      </c>
      <c r="P601" s="16">
        <f>IF(ISNUMBER(O601),COUNTIFS($O$6:$O$1005,"&gt;"&amp;O601)+COUNTIFS($O$6:O601,O601),"")</f>
        <v/>
      </c>
      <c r="Q601" s="6">
        <f>IF(B601&amp;""="","",IFERROR(INDEX('السيارات'!$C$6:$C$205,MATCH(B601&amp;"",'السيارات'!$A$6:$A$205,0))&amp;"","كود غير موجود"))</f>
        <v/>
      </c>
    </row>
    <row r="602">
      <c r="A602" s="5" t="n"/>
      <c r="B602" s="5" t="n"/>
      <c r="C602" s="5" t="n"/>
      <c r="D602" s="18" t="n"/>
      <c r="E602" s="13" t="n"/>
      <c r="F602" s="13" t="n"/>
      <c r="G602" s="13" t="n"/>
      <c r="H602" s="19" t="n"/>
      <c r="I602" s="19" t="n"/>
      <c r="J602" s="19" t="n"/>
      <c r="K602" s="16">
        <f>IF(OR(B602&amp;""="",NOT(ISNUMBER(E602)),NOT(ISNUMBER(IF(ISNUMBER(G602),G602,F602)))),"",MAX(1,IF(ISNUMBER(G602),G602,F602)-E602))</f>
        <v/>
      </c>
      <c r="L602" s="17">
        <f>IF(K602="","",ROUND(K602*N(H602),2))</f>
        <v/>
      </c>
      <c r="M602" s="17">
        <f>IF(L602="","",ROUND(L602-N(J602),2))</f>
        <v/>
      </c>
      <c r="N602" s="6">
        <f>IF(B602&amp;""="","",IF(NOT(ISNUMBER(E602)),"بيانات ناقصة",IF(ISNUMBER(G602),"سُلّمت",IF(E602&gt;'الإعدادات'!$B$4,"قادم",IF(AND(ISNUMBER(F602),F602&lt;'الإعدادات'!$B$4),"متأخر التسليم","جارٍ")))))</f>
        <v/>
      </c>
      <c r="O602" s="16">
        <f>IF(N602="متأخر التسليم",'الإعدادات'!$B$4-F602,"")</f>
        <v/>
      </c>
      <c r="P602" s="16">
        <f>IF(ISNUMBER(O602),COUNTIFS($O$6:$O$1005,"&gt;"&amp;O602)+COUNTIFS($O$6:O602,O602),"")</f>
        <v/>
      </c>
      <c r="Q602" s="6">
        <f>IF(B602&amp;""="","",IFERROR(INDEX('السيارات'!$C$6:$C$205,MATCH(B602&amp;"",'السيارات'!$A$6:$A$205,0))&amp;"","كود غير موجود"))</f>
        <v/>
      </c>
    </row>
    <row r="603">
      <c r="A603" s="5" t="n"/>
      <c r="B603" s="5" t="n"/>
      <c r="C603" s="5" t="n"/>
      <c r="D603" s="18" t="n"/>
      <c r="E603" s="13" t="n"/>
      <c r="F603" s="13" t="n"/>
      <c r="G603" s="13" t="n"/>
      <c r="H603" s="19" t="n"/>
      <c r="I603" s="19" t="n"/>
      <c r="J603" s="19" t="n"/>
      <c r="K603" s="16">
        <f>IF(OR(B603&amp;""="",NOT(ISNUMBER(E603)),NOT(ISNUMBER(IF(ISNUMBER(G603),G603,F603)))),"",MAX(1,IF(ISNUMBER(G603),G603,F603)-E603))</f>
        <v/>
      </c>
      <c r="L603" s="17">
        <f>IF(K603="","",ROUND(K603*N(H603),2))</f>
        <v/>
      </c>
      <c r="M603" s="17">
        <f>IF(L603="","",ROUND(L603-N(J603),2))</f>
        <v/>
      </c>
      <c r="N603" s="6">
        <f>IF(B603&amp;""="","",IF(NOT(ISNUMBER(E603)),"بيانات ناقصة",IF(ISNUMBER(G603),"سُلّمت",IF(E603&gt;'الإعدادات'!$B$4,"قادم",IF(AND(ISNUMBER(F603),F603&lt;'الإعدادات'!$B$4),"متأخر التسليم","جارٍ")))))</f>
        <v/>
      </c>
      <c r="O603" s="16">
        <f>IF(N603="متأخر التسليم",'الإعدادات'!$B$4-F603,"")</f>
        <v/>
      </c>
      <c r="P603" s="16">
        <f>IF(ISNUMBER(O603),COUNTIFS($O$6:$O$1005,"&gt;"&amp;O603)+COUNTIFS($O$6:O603,O603),"")</f>
        <v/>
      </c>
      <c r="Q603" s="6">
        <f>IF(B603&amp;""="","",IFERROR(INDEX('السيارات'!$C$6:$C$205,MATCH(B603&amp;"",'السيارات'!$A$6:$A$205,0))&amp;"","كود غير موجود"))</f>
        <v/>
      </c>
    </row>
    <row r="604">
      <c r="A604" s="5" t="n"/>
      <c r="B604" s="5" t="n"/>
      <c r="C604" s="5" t="n"/>
      <c r="D604" s="18" t="n"/>
      <c r="E604" s="13" t="n"/>
      <c r="F604" s="13" t="n"/>
      <c r="G604" s="13" t="n"/>
      <c r="H604" s="19" t="n"/>
      <c r="I604" s="19" t="n"/>
      <c r="J604" s="19" t="n"/>
      <c r="K604" s="16">
        <f>IF(OR(B604&amp;""="",NOT(ISNUMBER(E604)),NOT(ISNUMBER(IF(ISNUMBER(G604),G604,F604)))),"",MAX(1,IF(ISNUMBER(G604),G604,F604)-E604))</f>
        <v/>
      </c>
      <c r="L604" s="17">
        <f>IF(K604="","",ROUND(K604*N(H604),2))</f>
        <v/>
      </c>
      <c r="M604" s="17">
        <f>IF(L604="","",ROUND(L604-N(J604),2))</f>
        <v/>
      </c>
      <c r="N604" s="6">
        <f>IF(B604&amp;""="","",IF(NOT(ISNUMBER(E604)),"بيانات ناقصة",IF(ISNUMBER(G604),"سُلّمت",IF(E604&gt;'الإعدادات'!$B$4,"قادم",IF(AND(ISNUMBER(F604),F604&lt;'الإعدادات'!$B$4),"متأخر التسليم","جارٍ")))))</f>
        <v/>
      </c>
      <c r="O604" s="16">
        <f>IF(N604="متأخر التسليم",'الإعدادات'!$B$4-F604,"")</f>
        <v/>
      </c>
      <c r="P604" s="16">
        <f>IF(ISNUMBER(O604),COUNTIFS($O$6:$O$1005,"&gt;"&amp;O604)+COUNTIFS($O$6:O604,O604),"")</f>
        <v/>
      </c>
      <c r="Q604" s="6">
        <f>IF(B604&amp;""="","",IFERROR(INDEX('السيارات'!$C$6:$C$205,MATCH(B604&amp;"",'السيارات'!$A$6:$A$205,0))&amp;"","كود غير موجود"))</f>
        <v/>
      </c>
    </row>
    <row r="605">
      <c r="A605" s="5" t="n"/>
      <c r="B605" s="5" t="n"/>
      <c r="C605" s="5" t="n"/>
      <c r="D605" s="18" t="n"/>
      <c r="E605" s="13" t="n"/>
      <c r="F605" s="13" t="n"/>
      <c r="G605" s="13" t="n"/>
      <c r="H605" s="19" t="n"/>
      <c r="I605" s="19" t="n"/>
      <c r="J605" s="19" t="n"/>
      <c r="K605" s="16">
        <f>IF(OR(B605&amp;""="",NOT(ISNUMBER(E605)),NOT(ISNUMBER(IF(ISNUMBER(G605),G605,F605)))),"",MAX(1,IF(ISNUMBER(G605),G605,F605)-E605))</f>
        <v/>
      </c>
      <c r="L605" s="17">
        <f>IF(K605="","",ROUND(K605*N(H605),2))</f>
        <v/>
      </c>
      <c r="M605" s="17">
        <f>IF(L605="","",ROUND(L605-N(J605),2))</f>
        <v/>
      </c>
      <c r="N605" s="6">
        <f>IF(B605&amp;""="","",IF(NOT(ISNUMBER(E605)),"بيانات ناقصة",IF(ISNUMBER(G605),"سُلّمت",IF(E605&gt;'الإعدادات'!$B$4,"قادم",IF(AND(ISNUMBER(F605),F605&lt;'الإعدادات'!$B$4),"متأخر التسليم","جارٍ")))))</f>
        <v/>
      </c>
      <c r="O605" s="16">
        <f>IF(N605="متأخر التسليم",'الإعدادات'!$B$4-F605,"")</f>
        <v/>
      </c>
      <c r="P605" s="16">
        <f>IF(ISNUMBER(O605),COUNTIFS($O$6:$O$1005,"&gt;"&amp;O605)+COUNTIFS($O$6:O605,O605),"")</f>
        <v/>
      </c>
      <c r="Q605" s="6">
        <f>IF(B605&amp;""="","",IFERROR(INDEX('السيارات'!$C$6:$C$205,MATCH(B605&amp;"",'السيارات'!$A$6:$A$205,0))&amp;"","كود غير موجود"))</f>
        <v/>
      </c>
    </row>
    <row r="606">
      <c r="A606" s="5" t="n"/>
      <c r="B606" s="5" t="n"/>
      <c r="C606" s="5" t="n"/>
      <c r="D606" s="18" t="n"/>
      <c r="E606" s="13" t="n"/>
      <c r="F606" s="13" t="n"/>
      <c r="G606" s="13" t="n"/>
      <c r="H606" s="19" t="n"/>
      <c r="I606" s="19" t="n"/>
      <c r="J606" s="19" t="n"/>
      <c r="K606" s="16">
        <f>IF(OR(B606&amp;""="",NOT(ISNUMBER(E606)),NOT(ISNUMBER(IF(ISNUMBER(G606),G606,F606)))),"",MAX(1,IF(ISNUMBER(G606),G606,F606)-E606))</f>
        <v/>
      </c>
      <c r="L606" s="17">
        <f>IF(K606="","",ROUND(K606*N(H606),2))</f>
        <v/>
      </c>
      <c r="M606" s="17">
        <f>IF(L606="","",ROUND(L606-N(J606),2))</f>
        <v/>
      </c>
      <c r="N606" s="6">
        <f>IF(B606&amp;""="","",IF(NOT(ISNUMBER(E606)),"بيانات ناقصة",IF(ISNUMBER(G606),"سُلّمت",IF(E606&gt;'الإعدادات'!$B$4,"قادم",IF(AND(ISNUMBER(F606),F606&lt;'الإعدادات'!$B$4),"متأخر التسليم","جارٍ")))))</f>
        <v/>
      </c>
      <c r="O606" s="16">
        <f>IF(N606="متأخر التسليم",'الإعدادات'!$B$4-F606,"")</f>
        <v/>
      </c>
      <c r="P606" s="16">
        <f>IF(ISNUMBER(O606),COUNTIFS($O$6:$O$1005,"&gt;"&amp;O606)+COUNTIFS($O$6:O606,O606),"")</f>
        <v/>
      </c>
      <c r="Q606" s="6">
        <f>IF(B606&amp;""="","",IFERROR(INDEX('السيارات'!$C$6:$C$205,MATCH(B606&amp;"",'السيارات'!$A$6:$A$205,0))&amp;"","كود غير موجود"))</f>
        <v/>
      </c>
    </row>
    <row r="607">
      <c r="A607" s="5" t="n"/>
      <c r="B607" s="5" t="n"/>
      <c r="C607" s="5" t="n"/>
      <c r="D607" s="18" t="n"/>
      <c r="E607" s="13" t="n"/>
      <c r="F607" s="13" t="n"/>
      <c r="G607" s="13" t="n"/>
      <c r="H607" s="19" t="n"/>
      <c r="I607" s="19" t="n"/>
      <c r="J607" s="19" t="n"/>
      <c r="K607" s="16">
        <f>IF(OR(B607&amp;""="",NOT(ISNUMBER(E607)),NOT(ISNUMBER(IF(ISNUMBER(G607),G607,F607)))),"",MAX(1,IF(ISNUMBER(G607),G607,F607)-E607))</f>
        <v/>
      </c>
      <c r="L607" s="17">
        <f>IF(K607="","",ROUND(K607*N(H607),2))</f>
        <v/>
      </c>
      <c r="M607" s="17">
        <f>IF(L607="","",ROUND(L607-N(J607),2))</f>
        <v/>
      </c>
      <c r="N607" s="6">
        <f>IF(B607&amp;""="","",IF(NOT(ISNUMBER(E607)),"بيانات ناقصة",IF(ISNUMBER(G607),"سُلّمت",IF(E607&gt;'الإعدادات'!$B$4,"قادم",IF(AND(ISNUMBER(F607),F607&lt;'الإعدادات'!$B$4),"متأخر التسليم","جارٍ")))))</f>
        <v/>
      </c>
      <c r="O607" s="16">
        <f>IF(N607="متأخر التسليم",'الإعدادات'!$B$4-F607,"")</f>
        <v/>
      </c>
      <c r="P607" s="16">
        <f>IF(ISNUMBER(O607),COUNTIFS($O$6:$O$1005,"&gt;"&amp;O607)+COUNTIFS($O$6:O607,O607),"")</f>
        <v/>
      </c>
      <c r="Q607" s="6">
        <f>IF(B607&amp;""="","",IFERROR(INDEX('السيارات'!$C$6:$C$205,MATCH(B607&amp;"",'السيارات'!$A$6:$A$205,0))&amp;"","كود غير موجود"))</f>
        <v/>
      </c>
    </row>
    <row r="608">
      <c r="A608" s="5" t="n"/>
      <c r="B608" s="5" t="n"/>
      <c r="C608" s="5" t="n"/>
      <c r="D608" s="18" t="n"/>
      <c r="E608" s="13" t="n"/>
      <c r="F608" s="13" t="n"/>
      <c r="G608" s="13" t="n"/>
      <c r="H608" s="19" t="n"/>
      <c r="I608" s="19" t="n"/>
      <c r="J608" s="19" t="n"/>
      <c r="K608" s="16">
        <f>IF(OR(B608&amp;""="",NOT(ISNUMBER(E608)),NOT(ISNUMBER(IF(ISNUMBER(G608),G608,F608)))),"",MAX(1,IF(ISNUMBER(G608),G608,F608)-E608))</f>
        <v/>
      </c>
      <c r="L608" s="17">
        <f>IF(K608="","",ROUND(K608*N(H608),2))</f>
        <v/>
      </c>
      <c r="M608" s="17">
        <f>IF(L608="","",ROUND(L608-N(J608),2))</f>
        <v/>
      </c>
      <c r="N608" s="6">
        <f>IF(B608&amp;""="","",IF(NOT(ISNUMBER(E608)),"بيانات ناقصة",IF(ISNUMBER(G608),"سُلّمت",IF(E608&gt;'الإعدادات'!$B$4,"قادم",IF(AND(ISNUMBER(F608),F608&lt;'الإعدادات'!$B$4),"متأخر التسليم","جارٍ")))))</f>
        <v/>
      </c>
      <c r="O608" s="16">
        <f>IF(N608="متأخر التسليم",'الإعدادات'!$B$4-F608,"")</f>
        <v/>
      </c>
      <c r="P608" s="16">
        <f>IF(ISNUMBER(O608),COUNTIFS($O$6:$O$1005,"&gt;"&amp;O608)+COUNTIFS($O$6:O608,O608),"")</f>
        <v/>
      </c>
      <c r="Q608" s="6">
        <f>IF(B608&amp;""="","",IFERROR(INDEX('السيارات'!$C$6:$C$205,MATCH(B608&amp;"",'السيارات'!$A$6:$A$205,0))&amp;"","كود غير موجود"))</f>
        <v/>
      </c>
    </row>
    <row r="609">
      <c r="A609" s="5" t="n"/>
      <c r="B609" s="5" t="n"/>
      <c r="C609" s="5" t="n"/>
      <c r="D609" s="18" t="n"/>
      <c r="E609" s="13" t="n"/>
      <c r="F609" s="13" t="n"/>
      <c r="G609" s="13" t="n"/>
      <c r="H609" s="19" t="n"/>
      <c r="I609" s="19" t="n"/>
      <c r="J609" s="19" t="n"/>
      <c r="K609" s="16">
        <f>IF(OR(B609&amp;""="",NOT(ISNUMBER(E609)),NOT(ISNUMBER(IF(ISNUMBER(G609),G609,F609)))),"",MAX(1,IF(ISNUMBER(G609),G609,F609)-E609))</f>
        <v/>
      </c>
      <c r="L609" s="17">
        <f>IF(K609="","",ROUND(K609*N(H609),2))</f>
        <v/>
      </c>
      <c r="M609" s="17">
        <f>IF(L609="","",ROUND(L609-N(J609),2))</f>
        <v/>
      </c>
      <c r="N609" s="6">
        <f>IF(B609&amp;""="","",IF(NOT(ISNUMBER(E609)),"بيانات ناقصة",IF(ISNUMBER(G609),"سُلّمت",IF(E609&gt;'الإعدادات'!$B$4,"قادم",IF(AND(ISNUMBER(F609),F609&lt;'الإعدادات'!$B$4),"متأخر التسليم","جارٍ")))))</f>
        <v/>
      </c>
      <c r="O609" s="16">
        <f>IF(N609="متأخر التسليم",'الإعدادات'!$B$4-F609,"")</f>
        <v/>
      </c>
      <c r="P609" s="16">
        <f>IF(ISNUMBER(O609),COUNTIFS($O$6:$O$1005,"&gt;"&amp;O609)+COUNTIFS($O$6:O609,O609),"")</f>
        <v/>
      </c>
      <c r="Q609" s="6">
        <f>IF(B609&amp;""="","",IFERROR(INDEX('السيارات'!$C$6:$C$205,MATCH(B609&amp;"",'السيارات'!$A$6:$A$205,0))&amp;"","كود غير موجود"))</f>
        <v/>
      </c>
    </row>
    <row r="610">
      <c r="A610" s="5" t="n"/>
      <c r="B610" s="5" t="n"/>
      <c r="C610" s="5" t="n"/>
      <c r="D610" s="18" t="n"/>
      <c r="E610" s="13" t="n"/>
      <c r="F610" s="13" t="n"/>
      <c r="G610" s="13" t="n"/>
      <c r="H610" s="19" t="n"/>
      <c r="I610" s="19" t="n"/>
      <c r="J610" s="19" t="n"/>
      <c r="K610" s="16">
        <f>IF(OR(B610&amp;""="",NOT(ISNUMBER(E610)),NOT(ISNUMBER(IF(ISNUMBER(G610),G610,F610)))),"",MAX(1,IF(ISNUMBER(G610),G610,F610)-E610))</f>
        <v/>
      </c>
      <c r="L610" s="17">
        <f>IF(K610="","",ROUND(K610*N(H610),2))</f>
        <v/>
      </c>
      <c r="M610" s="17">
        <f>IF(L610="","",ROUND(L610-N(J610),2))</f>
        <v/>
      </c>
      <c r="N610" s="6">
        <f>IF(B610&amp;""="","",IF(NOT(ISNUMBER(E610)),"بيانات ناقصة",IF(ISNUMBER(G610),"سُلّمت",IF(E610&gt;'الإعدادات'!$B$4,"قادم",IF(AND(ISNUMBER(F610),F610&lt;'الإعدادات'!$B$4),"متأخر التسليم","جارٍ")))))</f>
        <v/>
      </c>
      <c r="O610" s="16">
        <f>IF(N610="متأخر التسليم",'الإعدادات'!$B$4-F610,"")</f>
        <v/>
      </c>
      <c r="P610" s="16">
        <f>IF(ISNUMBER(O610),COUNTIFS($O$6:$O$1005,"&gt;"&amp;O610)+COUNTIFS($O$6:O610,O610),"")</f>
        <v/>
      </c>
      <c r="Q610" s="6">
        <f>IF(B610&amp;""="","",IFERROR(INDEX('السيارات'!$C$6:$C$205,MATCH(B610&amp;"",'السيارات'!$A$6:$A$205,0))&amp;"","كود غير موجود"))</f>
        <v/>
      </c>
    </row>
    <row r="611">
      <c r="A611" s="5" t="n"/>
      <c r="B611" s="5" t="n"/>
      <c r="C611" s="5" t="n"/>
      <c r="D611" s="18" t="n"/>
      <c r="E611" s="13" t="n"/>
      <c r="F611" s="13" t="n"/>
      <c r="G611" s="13" t="n"/>
      <c r="H611" s="19" t="n"/>
      <c r="I611" s="19" t="n"/>
      <c r="J611" s="19" t="n"/>
      <c r="K611" s="16">
        <f>IF(OR(B611&amp;""="",NOT(ISNUMBER(E611)),NOT(ISNUMBER(IF(ISNUMBER(G611),G611,F611)))),"",MAX(1,IF(ISNUMBER(G611),G611,F611)-E611))</f>
        <v/>
      </c>
      <c r="L611" s="17">
        <f>IF(K611="","",ROUND(K611*N(H611),2))</f>
        <v/>
      </c>
      <c r="M611" s="17">
        <f>IF(L611="","",ROUND(L611-N(J611),2))</f>
        <v/>
      </c>
      <c r="N611" s="6">
        <f>IF(B611&amp;""="","",IF(NOT(ISNUMBER(E611)),"بيانات ناقصة",IF(ISNUMBER(G611),"سُلّمت",IF(E611&gt;'الإعدادات'!$B$4,"قادم",IF(AND(ISNUMBER(F611),F611&lt;'الإعدادات'!$B$4),"متأخر التسليم","جارٍ")))))</f>
        <v/>
      </c>
      <c r="O611" s="16">
        <f>IF(N611="متأخر التسليم",'الإعدادات'!$B$4-F611,"")</f>
        <v/>
      </c>
      <c r="P611" s="16">
        <f>IF(ISNUMBER(O611),COUNTIFS($O$6:$O$1005,"&gt;"&amp;O611)+COUNTIFS($O$6:O611,O611),"")</f>
        <v/>
      </c>
      <c r="Q611" s="6">
        <f>IF(B611&amp;""="","",IFERROR(INDEX('السيارات'!$C$6:$C$205,MATCH(B611&amp;"",'السيارات'!$A$6:$A$205,0))&amp;"","كود غير موجود"))</f>
        <v/>
      </c>
    </row>
    <row r="612">
      <c r="A612" s="5" t="n"/>
      <c r="B612" s="5" t="n"/>
      <c r="C612" s="5" t="n"/>
      <c r="D612" s="18" t="n"/>
      <c r="E612" s="13" t="n"/>
      <c r="F612" s="13" t="n"/>
      <c r="G612" s="13" t="n"/>
      <c r="H612" s="19" t="n"/>
      <c r="I612" s="19" t="n"/>
      <c r="J612" s="19" t="n"/>
      <c r="K612" s="16">
        <f>IF(OR(B612&amp;""="",NOT(ISNUMBER(E612)),NOT(ISNUMBER(IF(ISNUMBER(G612),G612,F612)))),"",MAX(1,IF(ISNUMBER(G612),G612,F612)-E612))</f>
        <v/>
      </c>
      <c r="L612" s="17">
        <f>IF(K612="","",ROUND(K612*N(H612),2))</f>
        <v/>
      </c>
      <c r="M612" s="17">
        <f>IF(L612="","",ROUND(L612-N(J612),2))</f>
        <v/>
      </c>
      <c r="N612" s="6">
        <f>IF(B612&amp;""="","",IF(NOT(ISNUMBER(E612)),"بيانات ناقصة",IF(ISNUMBER(G612),"سُلّمت",IF(E612&gt;'الإعدادات'!$B$4,"قادم",IF(AND(ISNUMBER(F612),F612&lt;'الإعدادات'!$B$4),"متأخر التسليم","جارٍ")))))</f>
        <v/>
      </c>
      <c r="O612" s="16">
        <f>IF(N612="متأخر التسليم",'الإعدادات'!$B$4-F612,"")</f>
        <v/>
      </c>
      <c r="P612" s="16">
        <f>IF(ISNUMBER(O612),COUNTIFS($O$6:$O$1005,"&gt;"&amp;O612)+COUNTIFS($O$6:O612,O612),"")</f>
        <v/>
      </c>
      <c r="Q612" s="6">
        <f>IF(B612&amp;""="","",IFERROR(INDEX('السيارات'!$C$6:$C$205,MATCH(B612&amp;"",'السيارات'!$A$6:$A$205,0))&amp;"","كود غير موجود"))</f>
        <v/>
      </c>
    </row>
    <row r="613">
      <c r="A613" s="5" t="n"/>
      <c r="B613" s="5" t="n"/>
      <c r="C613" s="5" t="n"/>
      <c r="D613" s="18" t="n"/>
      <c r="E613" s="13" t="n"/>
      <c r="F613" s="13" t="n"/>
      <c r="G613" s="13" t="n"/>
      <c r="H613" s="19" t="n"/>
      <c r="I613" s="19" t="n"/>
      <c r="J613" s="19" t="n"/>
      <c r="K613" s="16">
        <f>IF(OR(B613&amp;""="",NOT(ISNUMBER(E613)),NOT(ISNUMBER(IF(ISNUMBER(G613),G613,F613)))),"",MAX(1,IF(ISNUMBER(G613),G613,F613)-E613))</f>
        <v/>
      </c>
      <c r="L613" s="17">
        <f>IF(K613="","",ROUND(K613*N(H613),2))</f>
        <v/>
      </c>
      <c r="M613" s="17">
        <f>IF(L613="","",ROUND(L613-N(J613),2))</f>
        <v/>
      </c>
      <c r="N613" s="6">
        <f>IF(B613&amp;""="","",IF(NOT(ISNUMBER(E613)),"بيانات ناقصة",IF(ISNUMBER(G613),"سُلّمت",IF(E613&gt;'الإعدادات'!$B$4,"قادم",IF(AND(ISNUMBER(F613),F613&lt;'الإعدادات'!$B$4),"متأخر التسليم","جارٍ")))))</f>
        <v/>
      </c>
      <c r="O613" s="16">
        <f>IF(N613="متأخر التسليم",'الإعدادات'!$B$4-F613,"")</f>
        <v/>
      </c>
      <c r="P613" s="16">
        <f>IF(ISNUMBER(O613),COUNTIFS($O$6:$O$1005,"&gt;"&amp;O613)+COUNTIFS($O$6:O613,O613),"")</f>
        <v/>
      </c>
      <c r="Q613" s="6">
        <f>IF(B613&amp;""="","",IFERROR(INDEX('السيارات'!$C$6:$C$205,MATCH(B613&amp;"",'السيارات'!$A$6:$A$205,0))&amp;"","كود غير موجود"))</f>
        <v/>
      </c>
    </row>
    <row r="614">
      <c r="A614" s="5" t="n"/>
      <c r="B614" s="5" t="n"/>
      <c r="C614" s="5" t="n"/>
      <c r="D614" s="18" t="n"/>
      <c r="E614" s="13" t="n"/>
      <c r="F614" s="13" t="n"/>
      <c r="G614" s="13" t="n"/>
      <c r="H614" s="19" t="n"/>
      <c r="I614" s="19" t="n"/>
      <c r="J614" s="19" t="n"/>
      <c r="K614" s="16">
        <f>IF(OR(B614&amp;""="",NOT(ISNUMBER(E614)),NOT(ISNUMBER(IF(ISNUMBER(G614),G614,F614)))),"",MAX(1,IF(ISNUMBER(G614),G614,F614)-E614))</f>
        <v/>
      </c>
      <c r="L614" s="17">
        <f>IF(K614="","",ROUND(K614*N(H614),2))</f>
        <v/>
      </c>
      <c r="M614" s="17">
        <f>IF(L614="","",ROUND(L614-N(J614),2))</f>
        <v/>
      </c>
      <c r="N614" s="6">
        <f>IF(B614&amp;""="","",IF(NOT(ISNUMBER(E614)),"بيانات ناقصة",IF(ISNUMBER(G614),"سُلّمت",IF(E614&gt;'الإعدادات'!$B$4,"قادم",IF(AND(ISNUMBER(F614),F614&lt;'الإعدادات'!$B$4),"متأخر التسليم","جارٍ")))))</f>
        <v/>
      </c>
      <c r="O614" s="16">
        <f>IF(N614="متأخر التسليم",'الإعدادات'!$B$4-F614,"")</f>
        <v/>
      </c>
      <c r="P614" s="16">
        <f>IF(ISNUMBER(O614),COUNTIFS($O$6:$O$1005,"&gt;"&amp;O614)+COUNTIFS($O$6:O614,O614),"")</f>
        <v/>
      </c>
      <c r="Q614" s="6">
        <f>IF(B614&amp;""="","",IFERROR(INDEX('السيارات'!$C$6:$C$205,MATCH(B614&amp;"",'السيارات'!$A$6:$A$205,0))&amp;"","كود غير موجود"))</f>
        <v/>
      </c>
    </row>
    <row r="615">
      <c r="A615" s="5" t="n"/>
      <c r="B615" s="5" t="n"/>
      <c r="C615" s="5" t="n"/>
      <c r="D615" s="18" t="n"/>
      <c r="E615" s="13" t="n"/>
      <c r="F615" s="13" t="n"/>
      <c r="G615" s="13" t="n"/>
      <c r="H615" s="19" t="n"/>
      <c r="I615" s="19" t="n"/>
      <c r="J615" s="19" t="n"/>
      <c r="K615" s="16">
        <f>IF(OR(B615&amp;""="",NOT(ISNUMBER(E615)),NOT(ISNUMBER(IF(ISNUMBER(G615),G615,F615)))),"",MAX(1,IF(ISNUMBER(G615),G615,F615)-E615))</f>
        <v/>
      </c>
      <c r="L615" s="17">
        <f>IF(K615="","",ROUND(K615*N(H615),2))</f>
        <v/>
      </c>
      <c r="M615" s="17">
        <f>IF(L615="","",ROUND(L615-N(J615),2))</f>
        <v/>
      </c>
      <c r="N615" s="6">
        <f>IF(B615&amp;""="","",IF(NOT(ISNUMBER(E615)),"بيانات ناقصة",IF(ISNUMBER(G615),"سُلّمت",IF(E615&gt;'الإعدادات'!$B$4,"قادم",IF(AND(ISNUMBER(F615),F615&lt;'الإعدادات'!$B$4),"متأخر التسليم","جارٍ")))))</f>
        <v/>
      </c>
      <c r="O615" s="16">
        <f>IF(N615="متأخر التسليم",'الإعدادات'!$B$4-F615,"")</f>
        <v/>
      </c>
      <c r="P615" s="16">
        <f>IF(ISNUMBER(O615),COUNTIFS($O$6:$O$1005,"&gt;"&amp;O615)+COUNTIFS($O$6:O615,O615),"")</f>
        <v/>
      </c>
      <c r="Q615" s="6">
        <f>IF(B615&amp;""="","",IFERROR(INDEX('السيارات'!$C$6:$C$205,MATCH(B615&amp;"",'السيارات'!$A$6:$A$205,0))&amp;"","كود غير موجود"))</f>
        <v/>
      </c>
    </row>
    <row r="616">
      <c r="A616" s="5" t="n"/>
      <c r="B616" s="5" t="n"/>
      <c r="C616" s="5" t="n"/>
      <c r="D616" s="18" t="n"/>
      <c r="E616" s="13" t="n"/>
      <c r="F616" s="13" t="n"/>
      <c r="G616" s="13" t="n"/>
      <c r="H616" s="19" t="n"/>
      <c r="I616" s="19" t="n"/>
      <c r="J616" s="19" t="n"/>
      <c r="K616" s="16">
        <f>IF(OR(B616&amp;""="",NOT(ISNUMBER(E616)),NOT(ISNUMBER(IF(ISNUMBER(G616),G616,F616)))),"",MAX(1,IF(ISNUMBER(G616),G616,F616)-E616))</f>
        <v/>
      </c>
      <c r="L616" s="17">
        <f>IF(K616="","",ROUND(K616*N(H616),2))</f>
        <v/>
      </c>
      <c r="M616" s="17">
        <f>IF(L616="","",ROUND(L616-N(J616),2))</f>
        <v/>
      </c>
      <c r="N616" s="6">
        <f>IF(B616&amp;""="","",IF(NOT(ISNUMBER(E616)),"بيانات ناقصة",IF(ISNUMBER(G616),"سُلّمت",IF(E616&gt;'الإعدادات'!$B$4,"قادم",IF(AND(ISNUMBER(F616),F616&lt;'الإعدادات'!$B$4),"متأخر التسليم","جارٍ")))))</f>
        <v/>
      </c>
      <c r="O616" s="16">
        <f>IF(N616="متأخر التسليم",'الإعدادات'!$B$4-F616,"")</f>
        <v/>
      </c>
      <c r="P616" s="16">
        <f>IF(ISNUMBER(O616),COUNTIFS($O$6:$O$1005,"&gt;"&amp;O616)+COUNTIFS($O$6:O616,O616),"")</f>
        <v/>
      </c>
      <c r="Q616" s="6">
        <f>IF(B616&amp;""="","",IFERROR(INDEX('السيارات'!$C$6:$C$205,MATCH(B616&amp;"",'السيارات'!$A$6:$A$205,0))&amp;"","كود غير موجود"))</f>
        <v/>
      </c>
    </row>
    <row r="617">
      <c r="A617" s="5" t="n"/>
      <c r="B617" s="5" t="n"/>
      <c r="C617" s="5" t="n"/>
      <c r="D617" s="18" t="n"/>
      <c r="E617" s="13" t="n"/>
      <c r="F617" s="13" t="n"/>
      <c r="G617" s="13" t="n"/>
      <c r="H617" s="19" t="n"/>
      <c r="I617" s="19" t="n"/>
      <c r="J617" s="19" t="n"/>
      <c r="K617" s="16">
        <f>IF(OR(B617&amp;""="",NOT(ISNUMBER(E617)),NOT(ISNUMBER(IF(ISNUMBER(G617),G617,F617)))),"",MAX(1,IF(ISNUMBER(G617),G617,F617)-E617))</f>
        <v/>
      </c>
      <c r="L617" s="17">
        <f>IF(K617="","",ROUND(K617*N(H617),2))</f>
        <v/>
      </c>
      <c r="M617" s="17">
        <f>IF(L617="","",ROUND(L617-N(J617),2))</f>
        <v/>
      </c>
      <c r="N617" s="6">
        <f>IF(B617&amp;""="","",IF(NOT(ISNUMBER(E617)),"بيانات ناقصة",IF(ISNUMBER(G617),"سُلّمت",IF(E617&gt;'الإعدادات'!$B$4,"قادم",IF(AND(ISNUMBER(F617),F617&lt;'الإعدادات'!$B$4),"متأخر التسليم","جارٍ")))))</f>
        <v/>
      </c>
      <c r="O617" s="16">
        <f>IF(N617="متأخر التسليم",'الإعدادات'!$B$4-F617,"")</f>
        <v/>
      </c>
      <c r="P617" s="16">
        <f>IF(ISNUMBER(O617),COUNTIFS($O$6:$O$1005,"&gt;"&amp;O617)+COUNTIFS($O$6:O617,O617),"")</f>
        <v/>
      </c>
      <c r="Q617" s="6">
        <f>IF(B617&amp;""="","",IFERROR(INDEX('السيارات'!$C$6:$C$205,MATCH(B617&amp;"",'السيارات'!$A$6:$A$205,0))&amp;"","كود غير موجود"))</f>
        <v/>
      </c>
    </row>
    <row r="618">
      <c r="A618" s="5" t="n"/>
      <c r="B618" s="5" t="n"/>
      <c r="C618" s="5" t="n"/>
      <c r="D618" s="18" t="n"/>
      <c r="E618" s="13" t="n"/>
      <c r="F618" s="13" t="n"/>
      <c r="G618" s="13" t="n"/>
      <c r="H618" s="19" t="n"/>
      <c r="I618" s="19" t="n"/>
      <c r="J618" s="19" t="n"/>
      <c r="K618" s="16">
        <f>IF(OR(B618&amp;""="",NOT(ISNUMBER(E618)),NOT(ISNUMBER(IF(ISNUMBER(G618),G618,F618)))),"",MAX(1,IF(ISNUMBER(G618),G618,F618)-E618))</f>
        <v/>
      </c>
      <c r="L618" s="17">
        <f>IF(K618="","",ROUND(K618*N(H618),2))</f>
        <v/>
      </c>
      <c r="M618" s="17">
        <f>IF(L618="","",ROUND(L618-N(J618),2))</f>
        <v/>
      </c>
      <c r="N618" s="6">
        <f>IF(B618&amp;""="","",IF(NOT(ISNUMBER(E618)),"بيانات ناقصة",IF(ISNUMBER(G618),"سُلّمت",IF(E618&gt;'الإعدادات'!$B$4,"قادم",IF(AND(ISNUMBER(F618),F618&lt;'الإعدادات'!$B$4),"متأخر التسليم","جارٍ")))))</f>
        <v/>
      </c>
      <c r="O618" s="16">
        <f>IF(N618="متأخر التسليم",'الإعدادات'!$B$4-F618,"")</f>
        <v/>
      </c>
      <c r="P618" s="16">
        <f>IF(ISNUMBER(O618),COUNTIFS($O$6:$O$1005,"&gt;"&amp;O618)+COUNTIFS($O$6:O618,O618),"")</f>
        <v/>
      </c>
      <c r="Q618" s="6">
        <f>IF(B618&amp;""="","",IFERROR(INDEX('السيارات'!$C$6:$C$205,MATCH(B618&amp;"",'السيارات'!$A$6:$A$205,0))&amp;"","كود غير موجود"))</f>
        <v/>
      </c>
    </row>
    <row r="619">
      <c r="A619" s="5" t="n"/>
      <c r="B619" s="5" t="n"/>
      <c r="C619" s="5" t="n"/>
      <c r="D619" s="18" t="n"/>
      <c r="E619" s="13" t="n"/>
      <c r="F619" s="13" t="n"/>
      <c r="G619" s="13" t="n"/>
      <c r="H619" s="19" t="n"/>
      <c r="I619" s="19" t="n"/>
      <c r="J619" s="19" t="n"/>
      <c r="K619" s="16">
        <f>IF(OR(B619&amp;""="",NOT(ISNUMBER(E619)),NOT(ISNUMBER(IF(ISNUMBER(G619),G619,F619)))),"",MAX(1,IF(ISNUMBER(G619),G619,F619)-E619))</f>
        <v/>
      </c>
      <c r="L619" s="17">
        <f>IF(K619="","",ROUND(K619*N(H619),2))</f>
        <v/>
      </c>
      <c r="M619" s="17">
        <f>IF(L619="","",ROUND(L619-N(J619),2))</f>
        <v/>
      </c>
      <c r="N619" s="6">
        <f>IF(B619&amp;""="","",IF(NOT(ISNUMBER(E619)),"بيانات ناقصة",IF(ISNUMBER(G619),"سُلّمت",IF(E619&gt;'الإعدادات'!$B$4,"قادم",IF(AND(ISNUMBER(F619),F619&lt;'الإعدادات'!$B$4),"متأخر التسليم","جارٍ")))))</f>
        <v/>
      </c>
      <c r="O619" s="16">
        <f>IF(N619="متأخر التسليم",'الإعدادات'!$B$4-F619,"")</f>
        <v/>
      </c>
      <c r="P619" s="16">
        <f>IF(ISNUMBER(O619),COUNTIFS($O$6:$O$1005,"&gt;"&amp;O619)+COUNTIFS($O$6:O619,O619),"")</f>
        <v/>
      </c>
      <c r="Q619" s="6">
        <f>IF(B619&amp;""="","",IFERROR(INDEX('السيارات'!$C$6:$C$205,MATCH(B619&amp;"",'السيارات'!$A$6:$A$205,0))&amp;"","كود غير موجود"))</f>
        <v/>
      </c>
    </row>
    <row r="620">
      <c r="A620" s="5" t="n"/>
      <c r="B620" s="5" t="n"/>
      <c r="C620" s="5" t="n"/>
      <c r="D620" s="18" t="n"/>
      <c r="E620" s="13" t="n"/>
      <c r="F620" s="13" t="n"/>
      <c r="G620" s="13" t="n"/>
      <c r="H620" s="19" t="n"/>
      <c r="I620" s="19" t="n"/>
      <c r="J620" s="19" t="n"/>
      <c r="K620" s="16">
        <f>IF(OR(B620&amp;""="",NOT(ISNUMBER(E620)),NOT(ISNUMBER(IF(ISNUMBER(G620),G620,F620)))),"",MAX(1,IF(ISNUMBER(G620),G620,F620)-E620))</f>
        <v/>
      </c>
      <c r="L620" s="17">
        <f>IF(K620="","",ROUND(K620*N(H620),2))</f>
        <v/>
      </c>
      <c r="M620" s="17">
        <f>IF(L620="","",ROUND(L620-N(J620),2))</f>
        <v/>
      </c>
      <c r="N620" s="6">
        <f>IF(B620&amp;""="","",IF(NOT(ISNUMBER(E620)),"بيانات ناقصة",IF(ISNUMBER(G620),"سُلّمت",IF(E620&gt;'الإعدادات'!$B$4,"قادم",IF(AND(ISNUMBER(F620),F620&lt;'الإعدادات'!$B$4),"متأخر التسليم","جارٍ")))))</f>
        <v/>
      </c>
      <c r="O620" s="16">
        <f>IF(N620="متأخر التسليم",'الإعدادات'!$B$4-F620,"")</f>
        <v/>
      </c>
      <c r="P620" s="16">
        <f>IF(ISNUMBER(O620),COUNTIFS($O$6:$O$1005,"&gt;"&amp;O620)+COUNTIFS($O$6:O620,O620),"")</f>
        <v/>
      </c>
      <c r="Q620" s="6">
        <f>IF(B620&amp;""="","",IFERROR(INDEX('السيارات'!$C$6:$C$205,MATCH(B620&amp;"",'السيارات'!$A$6:$A$205,0))&amp;"","كود غير موجود"))</f>
        <v/>
      </c>
    </row>
    <row r="621">
      <c r="A621" s="5" t="n"/>
      <c r="B621" s="5" t="n"/>
      <c r="C621" s="5" t="n"/>
      <c r="D621" s="18" t="n"/>
      <c r="E621" s="13" t="n"/>
      <c r="F621" s="13" t="n"/>
      <c r="G621" s="13" t="n"/>
      <c r="H621" s="19" t="n"/>
      <c r="I621" s="19" t="n"/>
      <c r="J621" s="19" t="n"/>
      <c r="K621" s="16">
        <f>IF(OR(B621&amp;""="",NOT(ISNUMBER(E621)),NOT(ISNUMBER(IF(ISNUMBER(G621),G621,F621)))),"",MAX(1,IF(ISNUMBER(G621),G621,F621)-E621))</f>
        <v/>
      </c>
      <c r="L621" s="17">
        <f>IF(K621="","",ROUND(K621*N(H621),2))</f>
        <v/>
      </c>
      <c r="M621" s="17">
        <f>IF(L621="","",ROUND(L621-N(J621),2))</f>
        <v/>
      </c>
      <c r="N621" s="6">
        <f>IF(B621&amp;""="","",IF(NOT(ISNUMBER(E621)),"بيانات ناقصة",IF(ISNUMBER(G621),"سُلّمت",IF(E621&gt;'الإعدادات'!$B$4,"قادم",IF(AND(ISNUMBER(F621),F621&lt;'الإعدادات'!$B$4),"متأخر التسليم","جارٍ")))))</f>
        <v/>
      </c>
      <c r="O621" s="16">
        <f>IF(N621="متأخر التسليم",'الإعدادات'!$B$4-F621,"")</f>
        <v/>
      </c>
      <c r="P621" s="16">
        <f>IF(ISNUMBER(O621),COUNTIFS($O$6:$O$1005,"&gt;"&amp;O621)+COUNTIFS($O$6:O621,O621),"")</f>
        <v/>
      </c>
      <c r="Q621" s="6">
        <f>IF(B621&amp;""="","",IFERROR(INDEX('السيارات'!$C$6:$C$205,MATCH(B621&amp;"",'السيارات'!$A$6:$A$205,0))&amp;"","كود غير موجود"))</f>
        <v/>
      </c>
    </row>
    <row r="622">
      <c r="A622" s="5" t="n"/>
      <c r="B622" s="5" t="n"/>
      <c r="C622" s="5" t="n"/>
      <c r="D622" s="18" t="n"/>
      <c r="E622" s="13" t="n"/>
      <c r="F622" s="13" t="n"/>
      <c r="G622" s="13" t="n"/>
      <c r="H622" s="19" t="n"/>
      <c r="I622" s="19" t="n"/>
      <c r="J622" s="19" t="n"/>
      <c r="K622" s="16">
        <f>IF(OR(B622&amp;""="",NOT(ISNUMBER(E622)),NOT(ISNUMBER(IF(ISNUMBER(G622),G622,F622)))),"",MAX(1,IF(ISNUMBER(G622),G622,F622)-E622))</f>
        <v/>
      </c>
      <c r="L622" s="17">
        <f>IF(K622="","",ROUND(K622*N(H622),2))</f>
        <v/>
      </c>
      <c r="M622" s="17">
        <f>IF(L622="","",ROUND(L622-N(J622),2))</f>
        <v/>
      </c>
      <c r="N622" s="6">
        <f>IF(B622&amp;""="","",IF(NOT(ISNUMBER(E622)),"بيانات ناقصة",IF(ISNUMBER(G622),"سُلّمت",IF(E622&gt;'الإعدادات'!$B$4,"قادم",IF(AND(ISNUMBER(F622),F622&lt;'الإعدادات'!$B$4),"متأخر التسليم","جارٍ")))))</f>
        <v/>
      </c>
      <c r="O622" s="16">
        <f>IF(N622="متأخر التسليم",'الإعدادات'!$B$4-F622,"")</f>
        <v/>
      </c>
      <c r="P622" s="16">
        <f>IF(ISNUMBER(O622),COUNTIFS($O$6:$O$1005,"&gt;"&amp;O622)+COUNTIFS($O$6:O622,O622),"")</f>
        <v/>
      </c>
      <c r="Q622" s="6">
        <f>IF(B622&amp;""="","",IFERROR(INDEX('السيارات'!$C$6:$C$205,MATCH(B622&amp;"",'السيارات'!$A$6:$A$205,0))&amp;"","كود غير موجود"))</f>
        <v/>
      </c>
    </row>
    <row r="623">
      <c r="A623" s="5" t="n"/>
      <c r="B623" s="5" t="n"/>
      <c r="C623" s="5" t="n"/>
      <c r="D623" s="18" t="n"/>
      <c r="E623" s="13" t="n"/>
      <c r="F623" s="13" t="n"/>
      <c r="G623" s="13" t="n"/>
      <c r="H623" s="19" t="n"/>
      <c r="I623" s="19" t="n"/>
      <c r="J623" s="19" t="n"/>
      <c r="K623" s="16">
        <f>IF(OR(B623&amp;""="",NOT(ISNUMBER(E623)),NOT(ISNUMBER(IF(ISNUMBER(G623),G623,F623)))),"",MAX(1,IF(ISNUMBER(G623),G623,F623)-E623))</f>
        <v/>
      </c>
      <c r="L623" s="17">
        <f>IF(K623="","",ROUND(K623*N(H623),2))</f>
        <v/>
      </c>
      <c r="M623" s="17">
        <f>IF(L623="","",ROUND(L623-N(J623),2))</f>
        <v/>
      </c>
      <c r="N623" s="6">
        <f>IF(B623&amp;""="","",IF(NOT(ISNUMBER(E623)),"بيانات ناقصة",IF(ISNUMBER(G623),"سُلّمت",IF(E623&gt;'الإعدادات'!$B$4,"قادم",IF(AND(ISNUMBER(F623),F623&lt;'الإعدادات'!$B$4),"متأخر التسليم","جارٍ")))))</f>
        <v/>
      </c>
      <c r="O623" s="16">
        <f>IF(N623="متأخر التسليم",'الإعدادات'!$B$4-F623,"")</f>
        <v/>
      </c>
      <c r="P623" s="16">
        <f>IF(ISNUMBER(O623),COUNTIFS($O$6:$O$1005,"&gt;"&amp;O623)+COUNTIFS($O$6:O623,O623),"")</f>
        <v/>
      </c>
      <c r="Q623" s="6">
        <f>IF(B623&amp;""="","",IFERROR(INDEX('السيارات'!$C$6:$C$205,MATCH(B623&amp;"",'السيارات'!$A$6:$A$205,0))&amp;"","كود غير موجود"))</f>
        <v/>
      </c>
    </row>
    <row r="624">
      <c r="A624" s="5" t="n"/>
      <c r="B624" s="5" t="n"/>
      <c r="C624" s="5" t="n"/>
      <c r="D624" s="18" t="n"/>
      <c r="E624" s="13" t="n"/>
      <c r="F624" s="13" t="n"/>
      <c r="G624" s="13" t="n"/>
      <c r="H624" s="19" t="n"/>
      <c r="I624" s="19" t="n"/>
      <c r="J624" s="19" t="n"/>
      <c r="K624" s="16">
        <f>IF(OR(B624&amp;""="",NOT(ISNUMBER(E624)),NOT(ISNUMBER(IF(ISNUMBER(G624),G624,F624)))),"",MAX(1,IF(ISNUMBER(G624),G624,F624)-E624))</f>
        <v/>
      </c>
      <c r="L624" s="17">
        <f>IF(K624="","",ROUND(K624*N(H624),2))</f>
        <v/>
      </c>
      <c r="M624" s="17">
        <f>IF(L624="","",ROUND(L624-N(J624),2))</f>
        <v/>
      </c>
      <c r="N624" s="6">
        <f>IF(B624&amp;""="","",IF(NOT(ISNUMBER(E624)),"بيانات ناقصة",IF(ISNUMBER(G624),"سُلّمت",IF(E624&gt;'الإعدادات'!$B$4,"قادم",IF(AND(ISNUMBER(F624),F624&lt;'الإعدادات'!$B$4),"متأخر التسليم","جارٍ")))))</f>
        <v/>
      </c>
      <c r="O624" s="16">
        <f>IF(N624="متأخر التسليم",'الإعدادات'!$B$4-F624,"")</f>
        <v/>
      </c>
      <c r="P624" s="16">
        <f>IF(ISNUMBER(O624),COUNTIFS($O$6:$O$1005,"&gt;"&amp;O624)+COUNTIFS($O$6:O624,O624),"")</f>
        <v/>
      </c>
      <c r="Q624" s="6">
        <f>IF(B624&amp;""="","",IFERROR(INDEX('السيارات'!$C$6:$C$205,MATCH(B624&amp;"",'السيارات'!$A$6:$A$205,0))&amp;"","كود غير موجود"))</f>
        <v/>
      </c>
    </row>
    <row r="625">
      <c r="A625" s="5" t="n"/>
      <c r="B625" s="5" t="n"/>
      <c r="C625" s="5" t="n"/>
      <c r="D625" s="18" t="n"/>
      <c r="E625" s="13" t="n"/>
      <c r="F625" s="13" t="n"/>
      <c r="G625" s="13" t="n"/>
      <c r="H625" s="19" t="n"/>
      <c r="I625" s="19" t="n"/>
      <c r="J625" s="19" t="n"/>
      <c r="K625" s="16">
        <f>IF(OR(B625&amp;""="",NOT(ISNUMBER(E625)),NOT(ISNUMBER(IF(ISNUMBER(G625),G625,F625)))),"",MAX(1,IF(ISNUMBER(G625),G625,F625)-E625))</f>
        <v/>
      </c>
      <c r="L625" s="17">
        <f>IF(K625="","",ROUND(K625*N(H625),2))</f>
        <v/>
      </c>
      <c r="M625" s="17">
        <f>IF(L625="","",ROUND(L625-N(J625),2))</f>
        <v/>
      </c>
      <c r="N625" s="6">
        <f>IF(B625&amp;""="","",IF(NOT(ISNUMBER(E625)),"بيانات ناقصة",IF(ISNUMBER(G625),"سُلّمت",IF(E625&gt;'الإعدادات'!$B$4,"قادم",IF(AND(ISNUMBER(F625),F625&lt;'الإعدادات'!$B$4),"متأخر التسليم","جارٍ")))))</f>
        <v/>
      </c>
      <c r="O625" s="16">
        <f>IF(N625="متأخر التسليم",'الإعدادات'!$B$4-F625,"")</f>
        <v/>
      </c>
      <c r="P625" s="16">
        <f>IF(ISNUMBER(O625),COUNTIFS($O$6:$O$1005,"&gt;"&amp;O625)+COUNTIFS($O$6:O625,O625),"")</f>
        <v/>
      </c>
      <c r="Q625" s="6">
        <f>IF(B625&amp;""="","",IFERROR(INDEX('السيارات'!$C$6:$C$205,MATCH(B625&amp;"",'السيارات'!$A$6:$A$205,0))&amp;"","كود غير موجود"))</f>
        <v/>
      </c>
    </row>
    <row r="626">
      <c r="A626" s="5" t="n"/>
      <c r="B626" s="5" t="n"/>
      <c r="C626" s="5" t="n"/>
      <c r="D626" s="18" t="n"/>
      <c r="E626" s="13" t="n"/>
      <c r="F626" s="13" t="n"/>
      <c r="G626" s="13" t="n"/>
      <c r="H626" s="19" t="n"/>
      <c r="I626" s="19" t="n"/>
      <c r="J626" s="19" t="n"/>
      <c r="K626" s="16">
        <f>IF(OR(B626&amp;""="",NOT(ISNUMBER(E626)),NOT(ISNUMBER(IF(ISNUMBER(G626),G626,F626)))),"",MAX(1,IF(ISNUMBER(G626),G626,F626)-E626))</f>
        <v/>
      </c>
      <c r="L626" s="17">
        <f>IF(K626="","",ROUND(K626*N(H626),2))</f>
        <v/>
      </c>
      <c r="M626" s="17">
        <f>IF(L626="","",ROUND(L626-N(J626),2))</f>
        <v/>
      </c>
      <c r="N626" s="6">
        <f>IF(B626&amp;""="","",IF(NOT(ISNUMBER(E626)),"بيانات ناقصة",IF(ISNUMBER(G626),"سُلّمت",IF(E626&gt;'الإعدادات'!$B$4,"قادم",IF(AND(ISNUMBER(F626),F626&lt;'الإعدادات'!$B$4),"متأخر التسليم","جارٍ")))))</f>
        <v/>
      </c>
      <c r="O626" s="16">
        <f>IF(N626="متأخر التسليم",'الإعدادات'!$B$4-F626,"")</f>
        <v/>
      </c>
      <c r="P626" s="16">
        <f>IF(ISNUMBER(O626),COUNTIFS($O$6:$O$1005,"&gt;"&amp;O626)+COUNTIFS($O$6:O626,O626),"")</f>
        <v/>
      </c>
      <c r="Q626" s="6">
        <f>IF(B626&amp;""="","",IFERROR(INDEX('السيارات'!$C$6:$C$205,MATCH(B626&amp;"",'السيارات'!$A$6:$A$205,0))&amp;"","كود غير موجود"))</f>
        <v/>
      </c>
    </row>
    <row r="627">
      <c r="A627" s="5" t="n"/>
      <c r="B627" s="5" t="n"/>
      <c r="C627" s="5" t="n"/>
      <c r="D627" s="18" t="n"/>
      <c r="E627" s="13" t="n"/>
      <c r="F627" s="13" t="n"/>
      <c r="G627" s="13" t="n"/>
      <c r="H627" s="19" t="n"/>
      <c r="I627" s="19" t="n"/>
      <c r="J627" s="19" t="n"/>
      <c r="K627" s="16">
        <f>IF(OR(B627&amp;""="",NOT(ISNUMBER(E627)),NOT(ISNUMBER(IF(ISNUMBER(G627),G627,F627)))),"",MAX(1,IF(ISNUMBER(G627),G627,F627)-E627))</f>
        <v/>
      </c>
      <c r="L627" s="17">
        <f>IF(K627="","",ROUND(K627*N(H627),2))</f>
        <v/>
      </c>
      <c r="M627" s="17">
        <f>IF(L627="","",ROUND(L627-N(J627),2))</f>
        <v/>
      </c>
      <c r="N627" s="6">
        <f>IF(B627&amp;""="","",IF(NOT(ISNUMBER(E627)),"بيانات ناقصة",IF(ISNUMBER(G627),"سُلّمت",IF(E627&gt;'الإعدادات'!$B$4,"قادم",IF(AND(ISNUMBER(F627),F627&lt;'الإعدادات'!$B$4),"متأخر التسليم","جارٍ")))))</f>
        <v/>
      </c>
      <c r="O627" s="16">
        <f>IF(N627="متأخر التسليم",'الإعدادات'!$B$4-F627,"")</f>
        <v/>
      </c>
      <c r="P627" s="16">
        <f>IF(ISNUMBER(O627),COUNTIFS($O$6:$O$1005,"&gt;"&amp;O627)+COUNTIFS($O$6:O627,O627),"")</f>
        <v/>
      </c>
      <c r="Q627" s="6">
        <f>IF(B627&amp;""="","",IFERROR(INDEX('السيارات'!$C$6:$C$205,MATCH(B627&amp;"",'السيارات'!$A$6:$A$205,0))&amp;"","كود غير موجود"))</f>
        <v/>
      </c>
    </row>
    <row r="628">
      <c r="A628" s="5" t="n"/>
      <c r="B628" s="5" t="n"/>
      <c r="C628" s="5" t="n"/>
      <c r="D628" s="18" t="n"/>
      <c r="E628" s="13" t="n"/>
      <c r="F628" s="13" t="n"/>
      <c r="G628" s="13" t="n"/>
      <c r="H628" s="19" t="n"/>
      <c r="I628" s="19" t="n"/>
      <c r="J628" s="19" t="n"/>
      <c r="K628" s="16">
        <f>IF(OR(B628&amp;""="",NOT(ISNUMBER(E628)),NOT(ISNUMBER(IF(ISNUMBER(G628),G628,F628)))),"",MAX(1,IF(ISNUMBER(G628),G628,F628)-E628))</f>
        <v/>
      </c>
      <c r="L628" s="17">
        <f>IF(K628="","",ROUND(K628*N(H628),2))</f>
        <v/>
      </c>
      <c r="M628" s="17">
        <f>IF(L628="","",ROUND(L628-N(J628),2))</f>
        <v/>
      </c>
      <c r="N628" s="6">
        <f>IF(B628&amp;""="","",IF(NOT(ISNUMBER(E628)),"بيانات ناقصة",IF(ISNUMBER(G628),"سُلّمت",IF(E628&gt;'الإعدادات'!$B$4,"قادم",IF(AND(ISNUMBER(F628),F628&lt;'الإعدادات'!$B$4),"متأخر التسليم","جارٍ")))))</f>
        <v/>
      </c>
      <c r="O628" s="16">
        <f>IF(N628="متأخر التسليم",'الإعدادات'!$B$4-F628,"")</f>
        <v/>
      </c>
      <c r="P628" s="16">
        <f>IF(ISNUMBER(O628),COUNTIFS($O$6:$O$1005,"&gt;"&amp;O628)+COUNTIFS($O$6:O628,O628),"")</f>
        <v/>
      </c>
      <c r="Q628" s="6">
        <f>IF(B628&amp;""="","",IFERROR(INDEX('السيارات'!$C$6:$C$205,MATCH(B628&amp;"",'السيارات'!$A$6:$A$205,0))&amp;"","كود غير موجود"))</f>
        <v/>
      </c>
    </row>
    <row r="629">
      <c r="A629" s="5" t="n"/>
      <c r="B629" s="5" t="n"/>
      <c r="C629" s="5" t="n"/>
      <c r="D629" s="18" t="n"/>
      <c r="E629" s="13" t="n"/>
      <c r="F629" s="13" t="n"/>
      <c r="G629" s="13" t="n"/>
      <c r="H629" s="19" t="n"/>
      <c r="I629" s="19" t="n"/>
      <c r="J629" s="19" t="n"/>
      <c r="K629" s="16">
        <f>IF(OR(B629&amp;""="",NOT(ISNUMBER(E629)),NOT(ISNUMBER(IF(ISNUMBER(G629),G629,F629)))),"",MAX(1,IF(ISNUMBER(G629),G629,F629)-E629))</f>
        <v/>
      </c>
      <c r="L629" s="17">
        <f>IF(K629="","",ROUND(K629*N(H629),2))</f>
        <v/>
      </c>
      <c r="M629" s="17">
        <f>IF(L629="","",ROUND(L629-N(J629),2))</f>
        <v/>
      </c>
      <c r="N629" s="6">
        <f>IF(B629&amp;""="","",IF(NOT(ISNUMBER(E629)),"بيانات ناقصة",IF(ISNUMBER(G629),"سُلّمت",IF(E629&gt;'الإعدادات'!$B$4,"قادم",IF(AND(ISNUMBER(F629),F629&lt;'الإعدادات'!$B$4),"متأخر التسليم","جارٍ")))))</f>
        <v/>
      </c>
      <c r="O629" s="16">
        <f>IF(N629="متأخر التسليم",'الإعدادات'!$B$4-F629,"")</f>
        <v/>
      </c>
      <c r="P629" s="16">
        <f>IF(ISNUMBER(O629),COUNTIFS($O$6:$O$1005,"&gt;"&amp;O629)+COUNTIFS($O$6:O629,O629),"")</f>
        <v/>
      </c>
      <c r="Q629" s="6">
        <f>IF(B629&amp;""="","",IFERROR(INDEX('السيارات'!$C$6:$C$205,MATCH(B629&amp;"",'السيارات'!$A$6:$A$205,0))&amp;"","كود غير موجود"))</f>
        <v/>
      </c>
    </row>
    <row r="630">
      <c r="A630" s="5" t="n"/>
      <c r="B630" s="5" t="n"/>
      <c r="C630" s="5" t="n"/>
      <c r="D630" s="18" t="n"/>
      <c r="E630" s="13" t="n"/>
      <c r="F630" s="13" t="n"/>
      <c r="G630" s="13" t="n"/>
      <c r="H630" s="19" t="n"/>
      <c r="I630" s="19" t="n"/>
      <c r="J630" s="19" t="n"/>
      <c r="K630" s="16">
        <f>IF(OR(B630&amp;""="",NOT(ISNUMBER(E630)),NOT(ISNUMBER(IF(ISNUMBER(G630),G630,F630)))),"",MAX(1,IF(ISNUMBER(G630),G630,F630)-E630))</f>
        <v/>
      </c>
      <c r="L630" s="17">
        <f>IF(K630="","",ROUND(K630*N(H630),2))</f>
        <v/>
      </c>
      <c r="M630" s="17">
        <f>IF(L630="","",ROUND(L630-N(J630),2))</f>
        <v/>
      </c>
      <c r="N630" s="6">
        <f>IF(B630&amp;""="","",IF(NOT(ISNUMBER(E630)),"بيانات ناقصة",IF(ISNUMBER(G630),"سُلّمت",IF(E630&gt;'الإعدادات'!$B$4,"قادم",IF(AND(ISNUMBER(F630),F630&lt;'الإعدادات'!$B$4),"متأخر التسليم","جارٍ")))))</f>
        <v/>
      </c>
      <c r="O630" s="16">
        <f>IF(N630="متأخر التسليم",'الإعدادات'!$B$4-F630,"")</f>
        <v/>
      </c>
      <c r="P630" s="16">
        <f>IF(ISNUMBER(O630),COUNTIFS($O$6:$O$1005,"&gt;"&amp;O630)+COUNTIFS($O$6:O630,O630),"")</f>
        <v/>
      </c>
      <c r="Q630" s="6">
        <f>IF(B630&amp;""="","",IFERROR(INDEX('السيارات'!$C$6:$C$205,MATCH(B630&amp;"",'السيارات'!$A$6:$A$205,0))&amp;"","كود غير موجود"))</f>
        <v/>
      </c>
    </row>
    <row r="631">
      <c r="A631" s="5" t="n"/>
      <c r="B631" s="5" t="n"/>
      <c r="C631" s="5" t="n"/>
      <c r="D631" s="18" t="n"/>
      <c r="E631" s="13" t="n"/>
      <c r="F631" s="13" t="n"/>
      <c r="G631" s="13" t="n"/>
      <c r="H631" s="19" t="n"/>
      <c r="I631" s="19" t="n"/>
      <c r="J631" s="19" t="n"/>
      <c r="K631" s="16">
        <f>IF(OR(B631&amp;""="",NOT(ISNUMBER(E631)),NOT(ISNUMBER(IF(ISNUMBER(G631),G631,F631)))),"",MAX(1,IF(ISNUMBER(G631),G631,F631)-E631))</f>
        <v/>
      </c>
      <c r="L631" s="17">
        <f>IF(K631="","",ROUND(K631*N(H631),2))</f>
        <v/>
      </c>
      <c r="M631" s="17">
        <f>IF(L631="","",ROUND(L631-N(J631),2))</f>
        <v/>
      </c>
      <c r="N631" s="6">
        <f>IF(B631&amp;""="","",IF(NOT(ISNUMBER(E631)),"بيانات ناقصة",IF(ISNUMBER(G631),"سُلّمت",IF(E631&gt;'الإعدادات'!$B$4,"قادم",IF(AND(ISNUMBER(F631),F631&lt;'الإعدادات'!$B$4),"متأخر التسليم","جارٍ")))))</f>
        <v/>
      </c>
      <c r="O631" s="16">
        <f>IF(N631="متأخر التسليم",'الإعدادات'!$B$4-F631,"")</f>
        <v/>
      </c>
      <c r="P631" s="16">
        <f>IF(ISNUMBER(O631),COUNTIFS($O$6:$O$1005,"&gt;"&amp;O631)+COUNTIFS($O$6:O631,O631),"")</f>
        <v/>
      </c>
      <c r="Q631" s="6">
        <f>IF(B631&amp;""="","",IFERROR(INDEX('السيارات'!$C$6:$C$205,MATCH(B631&amp;"",'السيارات'!$A$6:$A$205,0))&amp;"","كود غير موجود"))</f>
        <v/>
      </c>
    </row>
    <row r="632">
      <c r="A632" s="5" t="n"/>
      <c r="B632" s="5" t="n"/>
      <c r="C632" s="5" t="n"/>
      <c r="D632" s="18" t="n"/>
      <c r="E632" s="13" t="n"/>
      <c r="F632" s="13" t="n"/>
      <c r="G632" s="13" t="n"/>
      <c r="H632" s="19" t="n"/>
      <c r="I632" s="19" t="n"/>
      <c r="J632" s="19" t="n"/>
      <c r="K632" s="16">
        <f>IF(OR(B632&amp;""="",NOT(ISNUMBER(E632)),NOT(ISNUMBER(IF(ISNUMBER(G632),G632,F632)))),"",MAX(1,IF(ISNUMBER(G632),G632,F632)-E632))</f>
        <v/>
      </c>
      <c r="L632" s="17">
        <f>IF(K632="","",ROUND(K632*N(H632),2))</f>
        <v/>
      </c>
      <c r="M632" s="17">
        <f>IF(L632="","",ROUND(L632-N(J632),2))</f>
        <v/>
      </c>
      <c r="N632" s="6">
        <f>IF(B632&amp;""="","",IF(NOT(ISNUMBER(E632)),"بيانات ناقصة",IF(ISNUMBER(G632),"سُلّمت",IF(E632&gt;'الإعدادات'!$B$4,"قادم",IF(AND(ISNUMBER(F632),F632&lt;'الإعدادات'!$B$4),"متأخر التسليم","جارٍ")))))</f>
        <v/>
      </c>
      <c r="O632" s="16">
        <f>IF(N632="متأخر التسليم",'الإعدادات'!$B$4-F632,"")</f>
        <v/>
      </c>
      <c r="P632" s="16">
        <f>IF(ISNUMBER(O632),COUNTIFS($O$6:$O$1005,"&gt;"&amp;O632)+COUNTIFS($O$6:O632,O632),"")</f>
        <v/>
      </c>
      <c r="Q632" s="6">
        <f>IF(B632&amp;""="","",IFERROR(INDEX('السيارات'!$C$6:$C$205,MATCH(B632&amp;"",'السيارات'!$A$6:$A$205,0))&amp;"","كود غير موجود"))</f>
        <v/>
      </c>
    </row>
    <row r="633">
      <c r="A633" s="5" t="n"/>
      <c r="B633" s="5" t="n"/>
      <c r="C633" s="5" t="n"/>
      <c r="D633" s="18" t="n"/>
      <c r="E633" s="13" t="n"/>
      <c r="F633" s="13" t="n"/>
      <c r="G633" s="13" t="n"/>
      <c r="H633" s="19" t="n"/>
      <c r="I633" s="19" t="n"/>
      <c r="J633" s="19" t="n"/>
      <c r="K633" s="16">
        <f>IF(OR(B633&amp;""="",NOT(ISNUMBER(E633)),NOT(ISNUMBER(IF(ISNUMBER(G633),G633,F633)))),"",MAX(1,IF(ISNUMBER(G633),G633,F633)-E633))</f>
        <v/>
      </c>
      <c r="L633" s="17">
        <f>IF(K633="","",ROUND(K633*N(H633),2))</f>
        <v/>
      </c>
      <c r="M633" s="17">
        <f>IF(L633="","",ROUND(L633-N(J633),2))</f>
        <v/>
      </c>
      <c r="N633" s="6">
        <f>IF(B633&amp;""="","",IF(NOT(ISNUMBER(E633)),"بيانات ناقصة",IF(ISNUMBER(G633),"سُلّمت",IF(E633&gt;'الإعدادات'!$B$4,"قادم",IF(AND(ISNUMBER(F633),F633&lt;'الإعدادات'!$B$4),"متأخر التسليم","جارٍ")))))</f>
        <v/>
      </c>
      <c r="O633" s="16">
        <f>IF(N633="متأخر التسليم",'الإعدادات'!$B$4-F633,"")</f>
        <v/>
      </c>
      <c r="P633" s="16">
        <f>IF(ISNUMBER(O633),COUNTIFS($O$6:$O$1005,"&gt;"&amp;O633)+COUNTIFS($O$6:O633,O633),"")</f>
        <v/>
      </c>
      <c r="Q633" s="6">
        <f>IF(B633&amp;""="","",IFERROR(INDEX('السيارات'!$C$6:$C$205,MATCH(B633&amp;"",'السيارات'!$A$6:$A$205,0))&amp;"","كود غير موجود"))</f>
        <v/>
      </c>
    </row>
    <row r="634">
      <c r="A634" s="5" t="n"/>
      <c r="B634" s="5" t="n"/>
      <c r="C634" s="5" t="n"/>
      <c r="D634" s="18" t="n"/>
      <c r="E634" s="13" t="n"/>
      <c r="F634" s="13" t="n"/>
      <c r="G634" s="13" t="n"/>
      <c r="H634" s="19" t="n"/>
      <c r="I634" s="19" t="n"/>
      <c r="J634" s="19" t="n"/>
      <c r="K634" s="16">
        <f>IF(OR(B634&amp;""="",NOT(ISNUMBER(E634)),NOT(ISNUMBER(IF(ISNUMBER(G634),G634,F634)))),"",MAX(1,IF(ISNUMBER(G634),G634,F634)-E634))</f>
        <v/>
      </c>
      <c r="L634" s="17">
        <f>IF(K634="","",ROUND(K634*N(H634),2))</f>
        <v/>
      </c>
      <c r="M634" s="17">
        <f>IF(L634="","",ROUND(L634-N(J634),2))</f>
        <v/>
      </c>
      <c r="N634" s="6">
        <f>IF(B634&amp;""="","",IF(NOT(ISNUMBER(E634)),"بيانات ناقصة",IF(ISNUMBER(G634),"سُلّمت",IF(E634&gt;'الإعدادات'!$B$4,"قادم",IF(AND(ISNUMBER(F634),F634&lt;'الإعدادات'!$B$4),"متأخر التسليم","جارٍ")))))</f>
        <v/>
      </c>
      <c r="O634" s="16">
        <f>IF(N634="متأخر التسليم",'الإعدادات'!$B$4-F634,"")</f>
        <v/>
      </c>
      <c r="P634" s="16">
        <f>IF(ISNUMBER(O634),COUNTIFS($O$6:$O$1005,"&gt;"&amp;O634)+COUNTIFS($O$6:O634,O634),"")</f>
        <v/>
      </c>
      <c r="Q634" s="6">
        <f>IF(B634&amp;""="","",IFERROR(INDEX('السيارات'!$C$6:$C$205,MATCH(B634&amp;"",'السيارات'!$A$6:$A$205,0))&amp;"","كود غير موجود"))</f>
        <v/>
      </c>
    </row>
    <row r="635">
      <c r="A635" s="5" t="n"/>
      <c r="B635" s="5" t="n"/>
      <c r="C635" s="5" t="n"/>
      <c r="D635" s="18" t="n"/>
      <c r="E635" s="13" t="n"/>
      <c r="F635" s="13" t="n"/>
      <c r="G635" s="13" t="n"/>
      <c r="H635" s="19" t="n"/>
      <c r="I635" s="19" t="n"/>
      <c r="J635" s="19" t="n"/>
      <c r="K635" s="16">
        <f>IF(OR(B635&amp;""="",NOT(ISNUMBER(E635)),NOT(ISNUMBER(IF(ISNUMBER(G635),G635,F635)))),"",MAX(1,IF(ISNUMBER(G635),G635,F635)-E635))</f>
        <v/>
      </c>
      <c r="L635" s="17">
        <f>IF(K635="","",ROUND(K635*N(H635),2))</f>
        <v/>
      </c>
      <c r="M635" s="17">
        <f>IF(L635="","",ROUND(L635-N(J635),2))</f>
        <v/>
      </c>
      <c r="N635" s="6">
        <f>IF(B635&amp;""="","",IF(NOT(ISNUMBER(E635)),"بيانات ناقصة",IF(ISNUMBER(G635),"سُلّمت",IF(E635&gt;'الإعدادات'!$B$4,"قادم",IF(AND(ISNUMBER(F635),F635&lt;'الإعدادات'!$B$4),"متأخر التسليم","جارٍ")))))</f>
        <v/>
      </c>
      <c r="O635" s="16">
        <f>IF(N635="متأخر التسليم",'الإعدادات'!$B$4-F635,"")</f>
        <v/>
      </c>
      <c r="P635" s="16">
        <f>IF(ISNUMBER(O635),COUNTIFS($O$6:$O$1005,"&gt;"&amp;O635)+COUNTIFS($O$6:O635,O635),"")</f>
        <v/>
      </c>
      <c r="Q635" s="6">
        <f>IF(B635&amp;""="","",IFERROR(INDEX('السيارات'!$C$6:$C$205,MATCH(B635&amp;"",'السيارات'!$A$6:$A$205,0))&amp;"","كود غير موجود"))</f>
        <v/>
      </c>
    </row>
    <row r="636">
      <c r="A636" s="5" t="n"/>
      <c r="B636" s="5" t="n"/>
      <c r="C636" s="5" t="n"/>
      <c r="D636" s="18" t="n"/>
      <c r="E636" s="13" t="n"/>
      <c r="F636" s="13" t="n"/>
      <c r="G636" s="13" t="n"/>
      <c r="H636" s="19" t="n"/>
      <c r="I636" s="19" t="n"/>
      <c r="J636" s="19" t="n"/>
      <c r="K636" s="16">
        <f>IF(OR(B636&amp;""="",NOT(ISNUMBER(E636)),NOT(ISNUMBER(IF(ISNUMBER(G636),G636,F636)))),"",MAX(1,IF(ISNUMBER(G636),G636,F636)-E636))</f>
        <v/>
      </c>
      <c r="L636" s="17">
        <f>IF(K636="","",ROUND(K636*N(H636),2))</f>
        <v/>
      </c>
      <c r="M636" s="17">
        <f>IF(L636="","",ROUND(L636-N(J636),2))</f>
        <v/>
      </c>
      <c r="N636" s="6">
        <f>IF(B636&amp;""="","",IF(NOT(ISNUMBER(E636)),"بيانات ناقصة",IF(ISNUMBER(G636),"سُلّمت",IF(E636&gt;'الإعدادات'!$B$4,"قادم",IF(AND(ISNUMBER(F636),F636&lt;'الإعدادات'!$B$4),"متأخر التسليم","جارٍ")))))</f>
        <v/>
      </c>
      <c r="O636" s="16">
        <f>IF(N636="متأخر التسليم",'الإعدادات'!$B$4-F636,"")</f>
        <v/>
      </c>
      <c r="P636" s="16">
        <f>IF(ISNUMBER(O636),COUNTIFS($O$6:$O$1005,"&gt;"&amp;O636)+COUNTIFS($O$6:O636,O636),"")</f>
        <v/>
      </c>
      <c r="Q636" s="6">
        <f>IF(B636&amp;""="","",IFERROR(INDEX('السيارات'!$C$6:$C$205,MATCH(B636&amp;"",'السيارات'!$A$6:$A$205,0))&amp;"","كود غير موجود"))</f>
        <v/>
      </c>
    </row>
    <row r="637">
      <c r="A637" s="5" t="n"/>
      <c r="B637" s="5" t="n"/>
      <c r="C637" s="5" t="n"/>
      <c r="D637" s="18" t="n"/>
      <c r="E637" s="13" t="n"/>
      <c r="F637" s="13" t="n"/>
      <c r="G637" s="13" t="n"/>
      <c r="H637" s="19" t="n"/>
      <c r="I637" s="19" t="n"/>
      <c r="J637" s="19" t="n"/>
      <c r="K637" s="16">
        <f>IF(OR(B637&amp;""="",NOT(ISNUMBER(E637)),NOT(ISNUMBER(IF(ISNUMBER(G637),G637,F637)))),"",MAX(1,IF(ISNUMBER(G637),G637,F637)-E637))</f>
        <v/>
      </c>
      <c r="L637" s="17">
        <f>IF(K637="","",ROUND(K637*N(H637),2))</f>
        <v/>
      </c>
      <c r="M637" s="17">
        <f>IF(L637="","",ROUND(L637-N(J637),2))</f>
        <v/>
      </c>
      <c r="N637" s="6">
        <f>IF(B637&amp;""="","",IF(NOT(ISNUMBER(E637)),"بيانات ناقصة",IF(ISNUMBER(G637),"سُلّمت",IF(E637&gt;'الإعدادات'!$B$4,"قادم",IF(AND(ISNUMBER(F637),F637&lt;'الإعدادات'!$B$4),"متأخر التسليم","جارٍ")))))</f>
        <v/>
      </c>
      <c r="O637" s="16">
        <f>IF(N637="متأخر التسليم",'الإعدادات'!$B$4-F637,"")</f>
        <v/>
      </c>
      <c r="P637" s="16">
        <f>IF(ISNUMBER(O637),COUNTIFS($O$6:$O$1005,"&gt;"&amp;O637)+COUNTIFS($O$6:O637,O637),"")</f>
        <v/>
      </c>
      <c r="Q637" s="6">
        <f>IF(B637&amp;""="","",IFERROR(INDEX('السيارات'!$C$6:$C$205,MATCH(B637&amp;"",'السيارات'!$A$6:$A$205,0))&amp;"","كود غير موجود"))</f>
        <v/>
      </c>
    </row>
    <row r="638">
      <c r="A638" s="5" t="n"/>
      <c r="B638" s="5" t="n"/>
      <c r="C638" s="5" t="n"/>
      <c r="D638" s="18" t="n"/>
      <c r="E638" s="13" t="n"/>
      <c r="F638" s="13" t="n"/>
      <c r="G638" s="13" t="n"/>
      <c r="H638" s="19" t="n"/>
      <c r="I638" s="19" t="n"/>
      <c r="J638" s="19" t="n"/>
      <c r="K638" s="16">
        <f>IF(OR(B638&amp;""="",NOT(ISNUMBER(E638)),NOT(ISNUMBER(IF(ISNUMBER(G638),G638,F638)))),"",MAX(1,IF(ISNUMBER(G638),G638,F638)-E638))</f>
        <v/>
      </c>
      <c r="L638" s="17">
        <f>IF(K638="","",ROUND(K638*N(H638),2))</f>
        <v/>
      </c>
      <c r="M638" s="17">
        <f>IF(L638="","",ROUND(L638-N(J638),2))</f>
        <v/>
      </c>
      <c r="N638" s="6">
        <f>IF(B638&amp;""="","",IF(NOT(ISNUMBER(E638)),"بيانات ناقصة",IF(ISNUMBER(G638),"سُلّمت",IF(E638&gt;'الإعدادات'!$B$4,"قادم",IF(AND(ISNUMBER(F638),F638&lt;'الإعدادات'!$B$4),"متأخر التسليم","جارٍ")))))</f>
        <v/>
      </c>
      <c r="O638" s="16">
        <f>IF(N638="متأخر التسليم",'الإعدادات'!$B$4-F638,"")</f>
        <v/>
      </c>
      <c r="P638" s="16">
        <f>IF(ISNUMBER(O638),COUNTIFS($O$6:$O$1005,"&gt;"&amp;O638)+COUNTIFS($O$6:O638,O638),"")</f>
        <v/>
      </c>
      <c r="Q638" s="6">
        <f>IF(B638&amp;""="","",IFERROR(INDEX('السيارات'!$C$6:$C$205,MATCH(B638&amp;"",'السيارات'!$A$6:$A$205,0))&amp;"","كود غير موجود"))</f>
        <v/>
      </c>
    </row>
    <row r="639">
      <c r="A639" s="5" t="n"/>
      <c r="B639" s="5" t="n"/>
      <c r="C639" s="5" t="n"/>
      <c r="D639" s="18" t="n"/>
      <c r="E639" s="13" t="n"/>
      <c r="F639" s="13" t="n"/>
      <c r="G639" s="13" t="n"/>
      <c r="H639" s="19" t="n"/>
      <c r="I639" s="19" t="n"/>
      <c r="J639" s="19" t="n"/>
      <c r="K639" s="16">
        <f>IF(OR(B639&amp;""="",NOT(ISNUMBER(E639)),NOT(ISNUMBER(IF(ISNUMBER(G639),G639,F639)))),"",MAX(1,IF(ISNUMBER(G639),G639,F639)-E639))</f>
        <v/>
      </c>
      <c r="L639" s="17">
        <f>IF(K639="","",ROUND(K639*N(H639),2))</f>
        <v/>
      </c>
      <c r="M639" s="17">
        <f>IF(L639="","",ROUND(L639-N(J639),2))</f>
        <v/>
      </c>
      <c r="N639" s="6">
        <f>IF(B639&amp;""="","",IF(NOT(ISNUMBER(E639)),"بيانات ناقصة",IF(ISNUMBER(G639),"سُلّمت",IF(E639&gt;'الإعدادات'!$B$4,"قادم",IF(AND(ISNUMBER(F639),F639&lt;'الإعدادات'!$B$4),"متأخر التسليم","جارٍ")))))</f>
        <v/>
      </c>
      <c r="O639" s="16">
        <f>IF(N639="متأخر التسليم",'الإعدادات'!$B$4-F639,"")</f>
        <v/>
      </c>
      <c r="P639" s="16">
        <f>IF(ISNUMBER(O639),COUNTIFS($O$6:$O$1005,"&gt;"&amp;O639)+COUNTIFS($O$6:O639,O639),"")</f>
        <v/>
      </c>
      <c r="Q639" s="6">
        <f>IF(B639&amp;""="","",IFERROR(INDEX('السيارات'!$C$6:$C$205,MATCH(B639&amp;"",'السيارات'!$A$6:$A$205,0))&amp;"","كود غير موجود"))</f>
        <v/>
      </c>
    </row>
    <row r="640">
      <c r="A640" s="5" t="n"/>
      <c r="B640" s="5" t="n"/>
      <c r="C640" s="5" t="n"/>
      <c r="D640" s="18" t="n"/>
      <c r="E640" s="13" t="n"/>
      <c r="F640" s="13" t="n"/>
      <c r="G640" s="13" t="n"/>
      <c r="H640" s="19" t="n"/>
      <c r="I640" s="19" t="n"/>
      <c r="J640" s="19" t="n"/>
      <c r="K640" s="16">
        <f>IF(OR(B640&amp;""="",NOT(ISNUMBER(E640)),NOT(ISNUMBER(IF(ISNUMBER(G640),G640,F640)))),"",MAX(1,IF(ISNUMBER(G640),G640,F640)-E640))</f>
        <v/>
      </c>
      <c r="L640" s="17">
        <f>IF(K640="","",ROUND(K640*N(H640),2))</f>
        <v/>
      </c>
      <c r="M640" s="17">
        <f>IF(L640="","",ROUND(L640-N(J640),2))</f>
        <v/>
      </c>
      <c r="N640" s="6">
        <f>IF(B640&amp;""="","",IF(NOT(ISNUMBER(E640)),"بيانات ناقصة",IF(ISNUMBER(G640),"سُلّمت",IF(E640&gt;'الإعدادات'!$B$4,"قادم",IF(AND(ISNUMBER(F640),F640&lt;'الإعدادات'!$B$4),"متأخر التسليم","جارٍ")))))</f>
        <v/>
      </c>
      <c r="O640" s="16">
        <f>IF(N640="متأخر التسليم",'الإعدادات'!$B$4-F640,"")</f>
        <v/>
      </c>
      <c r="P640" s="16">
        <f>IF(ISNUMBER(O640),COUNTIFS($O$6:$O$1005,"&gt;"&amp;O640)+COUNTIFS($O$6:O640,O640),"")</f>
        <v/>
      </c>
      <c r="Q640" s="6">
        <f>IF(B640&amp;""="","",IFERROR(INDEX('السيارات'!$C$6:$C$205,MATCH(B640&amp;"",'السيارات'!$A$6:$A$205,0))&amp;"","كود غير موجود"))</f>
        <v/>
      </c>
    </row>
    <row r="641">
      <c r="A641" s="5" t="n"/>
      <c r="B641" s="5" t="n"/>
      <c r="C641" s="5" t="n"/>
      <c r="D641" s="18" t="n"/>
      <c r="E641" s="13" t="n"/>
      <c r="F641" s="13" t="n"/>
      <c r="G641" s="13" t="n"/>
      <c r="H641" s="19" t="n"/>
      <c r="I641" s="19" t="n"/>
      <c r="J641" s="19" t="n"/>
      <c r="K641" s="16">
        <f>IF(OR(B641&amp;""="",NOT(ISNUMBER(E641)),NOT(ISNUMBER(IF(ISNUMBER(G641),G641,F641)))),"",MAX(1,IF(ISNUMBER(G641),G641,F641)-E641))</f>
        <v/>
      </c>
      <c r="L641" s="17">
        <f>IF(K641="","",ROUND(K641*N(H641),2))</f>
        <v/>
      </c>
      <c r="M641" s="17">
        <f>IF(L641="","",ROUND(L641-N(J641),2))</f>
        <v/>
      </c>
      <c r="N641" s="6">
        <f>IF(B641&amp;""="","",IF(NOT(ISNUMBER(E641)),"بيانات ناقصة",IF(ISNUMBER(G641),"سُلّمت",IF(E641&gt;'الإعدادات'!$B$4,"قادم",IF(AND(ISNUMBER(F641),F641&lt;'الإعدادات'!$B$4),"متأخر التسليم","جارٍ")))))</f>
        <v/>
      </c>
      <c r="O641" s="16">
        <f>IF(N641="متأخر التسليم",'الإعدادات'!$B$4-F641,"")</f>
        <v/>
      </c>
      <c r="P641" s="16">
        <f>IF(ISNUMBER(O641),COUNTIFS($O$6:$O$1005,"&gt;"&amp;O641)+COUNTIFS($O$6:O641,O641),"")</f>
        <v/>
      </c>
      <c r="Q641" s="6">
        <f>IF(B641&amp;""="","",IFERROR(INDEX('السيارات'!$C$6:$C$205,MATCH(B641&amp;"",'السيارات'!$A$6:$A$205,0))&amp;"","كود غير موجود"))</f>
        <v/>
      </c>
    </row>
    <row r="642">
      <c r="A642" s="5" t="n"/>
      <c r="B642" s="5" t="n"/>
      <c r="C642" s="5" t="n"/>
      <c r="D642" s="18" t="n"/>
      <c r="E642" s="13" t="n"/>
      <c r="F642" s="13" t="n"/>
      <c r="G642" s="13" t="n"/>
      <c r="H642" s="19" t="n"/>
      <c r="I642" s="19" t="n"/>
      <c r="J642" s="19" t="n"/>
      <c r="K642" s="16">
        <f>IF(OR(B642&amp;""="",NOT(ISNUMBER(E642)),NOT(ISNUMBER(IF(ISNUMBER(G642),G642,F642)))),"",MAX(1,IF(ISNUMBER(G642),G642,F642)-E642))</f>
        <v/>
      </c>
      <c r="L642" s="17">
        <f>IF(K642="","",ROUND(K642*N(H642),2))</f>
        <v/>
      </c>
      <c r="M642" s="17">
        <f>IF(L642="","",ROUND(L642-N(J642),2))</f>
        <v/>
      </c>
      <c r="N642" s="6">
        <f>IF(B642&amp;""="","",IF(NOT(ISNUMBER(E642)),"بيانات ناقصة",IF(ISNUMBER(G642),"سُلّمت",IF(E642&gt;'الإعدادات'!$B$4,"قادم",IF(AND(ISNUMBER(F642),F642&lt;'الإعدادات'!$B$4),"متأخر التسليم","جارٍ")))))</f>
        <v/>
      </c>
      <c r="O642" s="16">
        <f>IF(N642="متأخر التسليم",'الإعدادات'!$B$4-F642,"")</f>
        <v/>
      </c>
      <c r="P642" s="16">
        <f>IF(ISNUMBER(O642),COUNTIFS($O$6:$O$1005,"&gt;"&amp;O642)+COUNTIFS($O$6:O642,O642),"")</f>
        <v/>
      </c>
      <c r="Q642" s="6">
        <f>IF(B642&amp;""="","",IFERROR(INDEX('السيارات'!$C$6:$C$205,MATCH(B642&amp;"",'السيارات'!$A$6:$A$205,0))&amp;"","كود غير موجود"))</f>
        <v/>
      </c>
    </row>
    <row r="643">
      <c r="A643" s="5" t="n"/>
      <c r="B643" s="5" t="n"/>
      <c r="C643" s="5" t="n"/>
      <c r="D643" s="18" t="n"/>
      <c r="E643" s="13" t="n"/>
      <c r="F643" s="13" t="n"/>
      <c r="G643" s="13" t="n"/>
      <c r="H643" s="19" t="n"/>
      <c r="I643" s="19" t="n"/>
      <c r="J643" s="19" t="n"/>
      <c r="K643" s="16">
        <f>IF(OR(B643&amp;""="",NOT(ISNUMBER(E643)),NOT(ISNUMBER(IF(ISNUMBER(G643),G643,F643)))),"",MAX(1,IF(ISNUMBER(G643),G643,F643)-E643))</f>
        <v/>
      </c>
      <c r="L643" s="17">
        <f>IF(K643="","",ROUND(K643*N(H643),2))</f>
        <v/>
      </c>
      <c r="M643" s="17">
        <f>IF(L643="","",ROUND(L643-N(J643),2))</f>
        <v/>
      </c>
      <c r="N643" s="6">
        <f>IF(B643&amp;""="","",IF(NOT(ISNUMBER(E643)),"بيانات ناقصة",IF(ISNUMBER(G643),"سُلّمت",IF(E643&gt;'الإعدادات'!$B$4,"قادم",IF(AND(ISNUMBER(F643),F643&lt;'الإعدادات'!$B$4),"متأخر التسليم","جارٍ")))))</f>
        <v/>
      </c>
      <c r="O643" s="16">
        <f>IF(N643="متأخر التسليم",'الإعدادات'!$B$4-F643,"")</f>
        <v/>
      </c>
      <c r="P643" s="16">
        <f>IF(ISNUMBER(O643),COUNTIFS($O$6:$O$1005,"&gt;"&amp;O643)+COUNTIFS($O$6:O643,O643),"")</f>
        <v/>
      </c>
      <c r="Q643" s="6">
        <f>IF(B643&amp;""="","",IFERROR(INDEX('السيارات'!$C$6:$C$205,MATCH(B643&amp;"",'السيارات'!$A$6:$A$205,0))&amp;"","كود غير موجود"))</f>
        <v/>
      </c>
    </row>
    <row r="644">
      <c r="A644" s="5" t="n"/>
      <c r="B644" s="5" t="n"/>
      <c r="C644" s="5" t="n"/>
      <c r="D644" s="18" t="n"/>
      <c r="E644" s="13" t="n"/>
      <c r="F644" s="13" t="n"/>
      <c r="G644" s="13" t="n"/>
      <c r="H644" s="19" t="n"/>
      <c r="I644" s="19" t="n"/>
      <c r="J644" s="19" t="n"/>
      <c r="K644" s="16">
        <f>IF(OR(B644&amp;""="",NOT(ISNUMBER(E644)),NOT(ISNUMBER(IF(ISNUMBER(G644),G644,F644)))),"",MAX(1,IF(ISNUMBER(G644),G644,F644)-E644))</f>
        <v/>
      </c>
      <c r="L644" s="17">
        <f>IF(K644="","",ROUND(K644*N(H644),2))</f>
        <v/>
      </c>
      <c r="M644" s="17">
        <f>IF(L644="","",ROUND(L644-N(J644),2))</f>
        <v/>
      </c>
      <c r="N644" s="6">
        <f>IF(B644&amp;""="","",IF(NOT(ISNUMBER(E644)),"بيانات ناقصة",IF(ISNUMBER(G644),"سُلّمت",IF(E644&gt;'الإعدادات'!$B$4,"قادم",IF(AND(ISNUMBER(F644),F644&lt;'الإعدادات'!$B$4),"متأخر التسليم","جارٍ")))))</f>
        <v/>
      </c>
      <c r="O644" s="16">
        <f>IF(N644="متأخر التسليم",'الإعدادات'!$B$4-F644,"")</f>
        <v/>
      </c>
      <c r="P644" s="16">
        <f>IF(ISNUMBER(O644),COUNTIFS($O$6:$O$1005,"&gt;"&amp;O644)+COUNTIFS($O$6:O644,O644),"")</f>
        <v/>
      </c>
      <c r="Q644" s="6">
        <f>IF(B644&amp;""="","",IFERROR(INDEX('السيارات'!$C$6:$C$205,MATCH(B644&amp;"",'السيارات'!$A$6:$A$205,0))&amp;"","كود غير موجود"))</f>
        <v/>
      </c>
    </row>
    <row r="645">
      <c r="A645" s="5" t="n"/>
      <c r="B645" s="5" t="n"/>
      <c r="C645" s="5" t="n"/>
      <c r="D645" s="18" t="n"/>
      <c r="E645" s="13" t="n"/>
      <c r="F645" s="13" t="n"/>
      <c r="G645" s="13" t="n"/>
      <c r="H645" s="19" t="n"/>
      <c r="I645" s="19" t="n"/>
      <c r="J645" s="19" t="n"/>
      <c r="K645" s="16">
        <f>IF(OR(B645&amp;""="",NOT(ISNUMBER(E645)),NOT(ISNUMBER(IF(ISNUMBER(G645),G645,F645)))),"",MAX(1,IF(ISNUMBER(G645),G645,F645)-E645))</f>
        <v/>
      </c>
      <c r="L645" s="17">
        <f>IF(K645="","",ROUND(K645*N(H645),2))</f>
        <v/>
      </c>
      <c r="M645" s="17">
        <f>IF(L645="","",ROUND(L645-N(J645),2))</f>
        <v/>
      </c>
      <c r="N645" s="6">
        <f>IF(B645&amp;""="","",IF(NOT(ISNUMBER(E645)),"بيانات ناقصة",IF(ISNUMBER(G645),"سُلّمت",IF(E645&gt;'الإعدادات'!$B$4,"قادم",IF(AND(ISNUMBER(F645),F645&lt;'الإعدادات'!$B$4),"متأخر التسليم","جارٍ")))))</f>
        <v/>
      </c>
      <c r="O645" s="16">
        <f>IF(N645="متأخر التسليم",'الإعدادات'!$B$4-F645,"")</f>
        <v/>
      </c>
      <c r="P645" s="16">
        <f>IF(ISNUMBER(O645),COUNTIFS($O$6:$O$1005,"&gt;"&amp;O645)+COUNTIFS($O$6:O645,O645),"")</f>
        <v/>
      </c>
      <c r="Q645" s="6">
        <f>IF(B645&amp;""="","",IFERROR(INDEX('السيارات'!$C$6:$C$205,MATCH(B645&amp;"",'السيارات'!$A$6:$A$205,0))&amp;"","كود غير موجود"))</f>
        <v/>
      </c>
    </row>
    <row r="646">
      <c r="A646" s="5" t="n"/>
      <c r="B646" s="5" t="n"/>
      <c r="C646" s="5" t="n"/>
      <c r="D646" s="18" t="n"/>
      <c r="E646" s="13" t="n"/>
      <c r="F646" s="13" t="n"/>
      <c r="G646" s="13" t="n"/>
      <c r="H646" s="19" t="n"/>
      <c r="I646" s="19" t="n"/>
      <c r="J646" s="19" t="n"/>
      <c r="K646" s="16">
        <f>IF(OR(B646&amp;""="",NOT(ISNUMBER(E646)),NOT(ISNUMBER(IF(ISNUMBER(G646),G646,F646)))),"",MAX(1,IF(ISNUMBER(G646),G646,F646)-E646))</f>
        <v/>
      </c>
      <c r="L646" s="17">
        <f>IF(K646="","",ROUND(K646*N(H646),2))</f>
        <v/>
      </c>
      <c r="M646" s="17">
        <f>IF(L646="","",ROUND(L646-N(J646),2))</f>
        <v/>
      </c>
      <c r="N646" s="6">
        <f>IF(B646&amp;""="","",IF(NOT(ISNUMBER(E646)),"بيانات ناقصة",IF(ISNUMBER(G646),"سُلّمت",IF(E646&gt;'الإعدادات'!$B$4,"قادم",IF(AND(ISNUMBER(F646),F646&lt;'الإعدادات'!$B$4),"متأخر التسليم","جارٍ")))))</f>
        <v/>
      </c>
      <c r="O646" s="16">
        <f>IF(N646="متأخر التسليم",'الإعدادات'!$B$4-F646,"")</f>
        <v/>
      </c>
      <c r="P646" s="16">
        <f>IF(ISNUMBER(O646),COUNTIFS($O$6:$O$1005,"&gt;"&amp;O646)+COUNTIFS($O$6:O646,O646),"")</f>
        <v/>
      </c>
      <c r="Q646" s="6">
        <f>IF(B646&amp;""="","",IFERROR(INDEX('السيارات'!$C$6:$C$205,MATCH(B646&amp;"",'السيارات'!$A$6:$A$205,0))&amp;"","كود غير موجود"))</f>
        <v/>
      </c>
    </row>
    <row r="647">
      <c r="A647" s="5" t="n"/>
      <c r="B647" s="5" t="n"/>
      <c r="C647" s="5" t="n"/>
      <c r="D647" s="18" t="n"/>
      <c r="E647" s="13" t="n"/>
      <c r="F647" s="13" t="n"/>
      <c r="G647" s="13" t="n"/>
      <c r="H647" s="19" t="n"/>
      <c r="I647" s="19" t="n"/>
      <c r="J647" s="19" t="n"/>
      <c r="K647" s="16">
        <f>IF(OR(B647&amp;""="",NOT(ISNUMBER(E647)),NOT(ISNUMBER(IF(ISNUMBER(G647),G647,F647)))),"",MAX(1,IF(ISNUMBER(G647),G647,F647)-E647))</f>
        <v/>
      </c>
      <c r="L647" s="17">
        <f>IF(K647="","",ROUND(K647*N(H647),2))</f>
        <v/>
      </c>
      <c r="M647" s="17">
        <f>IF(L647="","",ROUND(L647-N(J647),2))</f>
        <v/>
      </c>
      <c r="N647" s="6">
        <f>IF(B647&amp;""="","",IF(NOT(ISNUMBER(E647)),"بيانات ناقصة",IF(ISNUMBER(G647),"سُلّمت",IF(E647&gt;'الإعدادات'!$B$4,"قادم",IF(AND(ISNUMBER(F647),F647&lt;'الإعدادات'!$B$4),"متأخر التسليم","جارٍ")))))</f>
        <v/>
      </c>
      <c r="O647" s="16">
        <f>IF(N647="متأخر التسليم",'الإعدادات'!$B$4-F647,"")</f>
        <v/>
      </c>
      <c r="P647" s="16">
        <f>IF(ISNUMBER(O647),COUNTIFS($O$6:$O$1005,"&gt;"&amp;O647)+COUNTIFS($O$6:O647,O647),"")</f>
        <v/>
      </c>
      <c r="Q647" s="6">
        <f>IF(B647&amp;""="","",IFERROR(INDEX('السيارات'!$C$6:$C$205,MATCH(B647&amp;"",'السيارات'!$A$6:$A$205,0))&amp;"","كود غير موجود"))</f>
        <v/>
      </c>
    </row>
    <row r="648">
      <c r="A648" s="5" t="n"/>
      <c r="B648" s="5" t="n"/>
      <c r="C648" s="5" t="n"/>
      <c r="D648" s="18" t="n"/>
      <c r="E648" s="13" t="n"/>
      <c r="F648" s="13" t="n"/>
      <c r="G648" s="13" t="n"/>
      <c r="H648" s="19" t="n"/>
      <c r="I648" s="19" t="n"/>
      <c r="J648" s="19" t="n"/>
      <c r="K648" s="16">
        <f>IF(OR(B648&amp;""="",NOT(ISNUMBER(E648)),NOT(ISNUMBER(IF(ISNUMBER(G648),G648,F648)))),"",MAX(1,IF(ISNUMBER(G648),G648,F648)-E648))</f>
        <v/>
      </c>
      <c r="L648" s="17">
        <f>IF(K648="","",ROUND(K648*N(H648),2))</f>
        <v/>
      </c>
      <c r="M648" s="17">
        <f>IF(L648="","",ROUND(L648-N(J648),2))</f>
        <v/>
      </c>
      <c r="N648" s="6">
        <f>IF(B648&amp;""="","",IF(NOT(ISNUMBER(E648)),"بيانات ناقصة",IF(ISNUMBER(G648),"سُلّمت",IF(E648&gt;'الإعدادات'!$B$4,"قادم",IF(AND(ISNUMBER(F648),F648&lt;'الإعدادات'!$B$4),"متأخر التسليم","جارٍ")))))</f>
        <v/>
      </c>
      <c r="O648" s="16">
        <f>IF(N648="متأخر التسليم",'الإعدادات'!$B$4-F648,"")</f>
        <v/>
      </c>
      <c r="P648" s="16">
        <f>IF(ISNUMBER(O648),COUNTIFS($O$6:$O$1005,"&gt;"&amp;O648)+COUNTIFS($O$6:O648,O648),"")</f>
        <v/>
      </c>
      <c r="Q648" s="6">
        <f>IF(B648&amp;""="","",IFERROR(INDEX('السيارات'!$C$6:$C$205,MATCH(B648&amp;"",'السيارات'!$A$6:$A$205,0))&amp;"","كود غير موجود"))</f>
        <v/>
      </c>
    </row>
    <row r="649">
      <c r="A649" s="5" t="n"/>
      <c r="B649" s="5" t="n"/>
      <c r="C649" s="5" t="n"/>
      <c r="D649" s="18" t="n"/>
      <c r="E649" s="13" t="n"/>
      <c r="F649" s="13" t="n"/>
      <c r="G649" s="13" t="n"/>
      <c r="H649" s="19" t="n"/>
      <c r="I649" s="19" t="n"/>
      <c r="J649" s="19" t="n"/>
      <c r="K649" s="16">
        <f>IF(OR(B649&amp;""="",NOT(ISNUMBER(E649)),NOT(ISNUMBER(IF(ISNUMBER(G649),G649,F649)))),"",MAX(1,IF(ISNUMBER(G649),G649,F649)-E649))</f>
        <v/>
      </c>
      <c r="L649" s="17">
        <f>IF(K649="","",ROUND(K649*N(H649),2))</f>
        <v/>
      </c>
      <c r="M649" s="17">
        <f>IF(L649="","",ROUND(L649-N(J649),2))</f>
        <v/>
      </c>
      <c r="N649" s="6">
        <f>IF(B649&amp;""="","",IF(NOT(ISNUMBER(E649)),"بيانات ناقصة",IF(ISNUMBER(G649),"سُلّمت",IF(E649&gt;'الإعدادات'!$B$4,"قادم",IF(AND(ISNUMBER(F649),F649&lt;'الإعدادات'!$B$4),"متأخر التسليم","جارٍ")))))</f>
        <v/>
      </c>
      <c r="O649" s="16">
        <f>IF(N649="متأخر التسليم",'الإعدادات'!$B$4-F649,"")</f>
        <v/>
      </c>
      <c r="P649" s="16">
        <f>IF(ISNUMBER(O649),COUNTIFS($O$6:$O$1005,"&gt;"&amp;O649)+COUNTIFS($O$6:O649,O649),"")</f>
        <v/>
      </c>
      <c r="Q649" s="6">
        <f>IF(B649&amp;""="","",IFERROR(INDEX('السيارات'!$C$6:$C$205,MATCH(B649&amp;"",'السيارات'!$A$6:$A$205,0))&amp;"","كود غير موجود"))</f>
        <v/>
      </c>
    </row>
    <row r="650">
      <c r="A650" s="5" t="n"/>
      <c r="B650" s="5" t="n"/>
      <c r="C650" s="5" t="n"/>
      <c r="D650" s="18" t="n"/>
      <c r="E650" s="13" t="n"/>
      <c r="F650" s="13" t="n"/>
      <c r="G650" s="13" t="n"/>
      <c r="H650" s="19" t="n"/>
      <c r="I650" s="19" t="n"/>
      <c r="J650" s="19" t="n"/>
      <c r="K650" s="16">
        <f>IF(OR(B650&amp;""="",NOT(ISNUMBER(E650)),NOT(ISNUMBER(IF(ISNUMBER(G650),G650,F650)))),"",MAX(1,IF(ISNUMBER(G650),G650,F650)-E650))</f>
        <v/>
      </c>
      <c r="L650" s="17">
        <f>IF(K650="","",ROUND(K650*N(H650),2))</f>
        <v/>
      </c>
      <c r="M650" s="17">
        <f>IF(L650="","",ROUND(L650-N(J650),2))</f>
        <v/>
      </c>
      <c r="N650" s="6">
        <f>IF(B650&amp;""="","",IF(NOT(ISNUMBER(E650)),"بيانات ناقصة",IF(ISNUMBER(G650),"سُلّمت",IF(E650&gt;'الإعدادات'!$B$4,"قادم",IF(AND(ISNUMBER(F650),F650&lt;'الإعدادات'!$B$4),"متأخر التسليم","جارٍ")))))</f>
        <v/>
      </c>
      <c r="O650" s="16">
        <f>IF(N650="متأخر التسليم",'الإعدادات'!$B$4-F650,"")</f>
        <v/>
      </c>
      <c r="P650" s="16">
        <f>IF(ISNUMBER(O650),COUNTIFS($O$6:$O$1005,"&gt;"&amp;O650)+COUNTIFS($O$6:O650,O650),"")</f>
        <v/>
      </c>
      <c r="Q650" s="6">
        <f>IF(B650&amp;""="","",IFERROR(INDEX('السيارات'!$C$6:$C$205,MATCH(B650&amp;"",'السيارات'!$A$6:$A$205,0))&amp;"","كود غير موجود"))</f>
        <v/>
      </c>
    </row>
    <row r="651">
      <c r="A651" s="5" t="n"/>
      <c r="B651" s="5" t="n"/>
      <c r="C651" s="5" t="n"/>
      <c r="D651" s="18" t="n"/>
      <c r="E651" s="13" t="n"/>
      <c r="F651" s="13" t="n"/>
      <c r="G651" s="13" t="n"/>
      <c r="H651" s="19" t="n"/>
      <c r="I651" s="19" t="n"/>
      <c r="J651" s="19" t="n"/>
      <c r="K651" s="16">
        <f>IF(OR(B651&amp;""="",NOT(ISNUMBER(E651)),NOT(ISNUMBER(IF(ISNUMBER(G651),G651,F651)))),"",MAX(1,IF(ISNUMBER(G651),G651,F651)-E651))</f>
        <v/>
      </c>
      <c r="L651" s="17">
        <f>IF(K651="","",ROUND(K651*N(H651),2))</f>
        <v/>
      </c>
      <c r="M651" s="17">
        <f>IF(L651="","",ROUND(L651-N(J651),2))</f>
        <v/>
      </c>
      <c r="N651" s="6">
        <f>IF(B651&amp;""="","",IF(NOT(ISNUMBER(E651)),"بيانات ناقصة",IF(ISNUMBER(G651),"سُلّمت",IF(E651&gt;'الإعدادات'!$B$4,"قادم",IF(AND(ISNUMBER(F651),F651&lt;'الإعدادات'!$B$4),"متأخر التسليم","جارٍ")))))</f>
        <v/>
      </c>
      <c r="O651" s="16">
        <f>IF(N651="متأخر التسليم",'الإعدادات'!$B$4-F651,"")</f>
        <v/>
      </c>
      <c r="P651" s="16">
        <f>IF(ISNUMBER(O651),COUNTIFS($O$6:$O$1005,"&gt;"&amp;O651)+COUNTIFS($O$6:O651,O651),"")</f>
        <v/>
      </c>
      <c r="Q651" s="6">
        <f>IF(B651&amp;""="","",IFERROR(INDEX('السيارات'!$C$6:$C$205,MATCH(B651&amp;"",'السيارات'!$A$6:$A$205,0))&amp;"","كود غير موجود"))</f>
        <v/>
      </c>
    </row>
    <row r="652">
      <c r="A652" s="5" t="n"/>
      <c r="B652" s="5" t="n"/>
      <c r="C652" s="5" t="n"/>
      <c r="D652" s="18" t="n"/>
      <c r="E652" s="13" t="n"/>
      <c r="F652" s="13" t="n"/>
      <c r="G652" s="13" t="n"/>
      <c r="H652" s="19" t="n"/>
      <c r="I652" s="19" t="n"/>
      <c r="J652" s="19" t="n"/>
      <c r="K652" s="16">
        <f>IF(OR(B652&amp;""="",NOT(ISNUMBER(E652)),NOT(ISNUMBER(IF(ISNUMBER(G652),G652,F652)))),"",MAX(1,IF(ISNUMBER(G652),G652,F652)-E652))</f>
        <v/>
      </c>
      <c r="L652" s="17">
        <f>IF(K652="","",ROUND(K652*N(H652),2))</f>
        <v/>
      </c>
      <c r="M652" s="17">
        <f>IF(L652="","",ROUND(L652-N(J652),2))</f>
        <v/>
      </c>
      <c r="N652" s="6">
        <f>IF(B652&amp;""="","",IF(NOT(ISNUMBER(E652)),"بيانات ناقصة",IF(ISNUMBER(G652),"سُلّمت",IF(E652&gt;'الإعدادات'!$B$4,"قادم",IF(AND(ISNUMBER(F652),F652&lt;'الإعدادات'!$B$4),"متأخر التسليم","جارٍ")))))</f>
        <v/>
      </c>
      <c r="O652" s="16">
        <f>IF(N652="متأخر التسليم",'الإعدادات'!$B$4-F652,"")</f>
        <v/>
      </c>
      <c r="P652" s="16">
        <f>IF(ISNUMBER(O652),COUNTIFS($O$6:$O$1005,"&gt;"&amp;O652)+COUNTIFS($O$6:O652,O652),"")</f>
        <v/>
      </c>
      <c r="Q652" s="6">
        <f>IF(B652&amp;""="","",IFERROR(INDEX('السيارات'!$C$6:$C$205,MATCH(B652&amp;"",'السيارات'!$A$6:$A$205,0))&amp;"","كود غير موجود"))</f>
        <v/>
      </c>
    </row>
    <row r="653">
      <c r="A653" s="5" t="n"/>
      <c r="B653" s="5" t="n"/>
      <c r="C653" s="5" t="n"/>
      <c r="D653" s="18" t="n"/>
      <c r="E653" s="13" t="n"/>
      <c r="F653" s="13" t="n"/>
      <c r="G653" s="13" t="n"/>
      <c r="H653" s="19" t="n"/>
      <c r="I653" s="19" t="n"/>
      <c r="J653" s="19" t="n"/>
      <c r="K653" s="16">
        <f>IF(OR(B653&amp;""="",NOT(ISNUMBER(E653)),NOT(ISNUMBER(IF(ISNUMBER(G653),G653,F653)))),"",MAX(1,IF(ISNUMBER(G653),G653,F653)-E653))</f>
        <v/>
      </c>
      <c r="L653" s="17">
        <f>IF(K653="","",ROUND(K653*N(H653),2))</f>
        <v/>
      </c>
      <c r="M653" s="17">
        <f>IF(L653="","",ROUND(L653-N(J653),2))</f>
        <v/>
      </c>
      <c r="N653" s="6">
        <f>IF(B653&amp;""="","",IF(NOT(ISNUMBER(E653)),"بيانات ناقصة",IF(ISNUMBER(G653),"سُلّمت",IF(E653&gt;'الإعدادات'!$B$4,"قادم",IF(AND(ISNUMBER(F653),F653&lt;'الإعدادات'!$B$4),"متأخر التسليم","جارٍ")))))</f>
        <v/>
      </c>
      <c r="O653" s="16">
        <f>IF(N653="متأخر التسليم",'الإعدادات'!$B$4-F653,"")</f>
        <v/>
      </c>
      <c r="P653" s="16">
        <f>IF(ISNUMBER(O653),COUNTIFS($O$6:$O$1005,"&gt;"&amp;O653)+COUNTIFS($O$6:O653,O653),"")</f>
        <v/>
      </c>
      <c r="Q653" s="6">
        <f>IF(B653&amp;""="","",IFERROR(INDEX('السيارات'!$C$6:$C$205,MATCH(B653&amp;"",'السيارات'!$A$6:$A$205,0))&amp;"","كود غير موجود"))</f>
        <v/>
      </c>
    </row>
    <row r="654">
      <c r="A654" s="5" t="n"/>
      <c r="B654" s="5" t="n"/>
      <c r="C654" s="5" t="n"/>
      <c r="D654" s="18" t="n"/>
      <c r="E654" s="13" t="n"/>
      <c r="F654" s="13" t="n"/>
      <c r="G654" s="13" t="n"/>
      <c r="H654" s="19" t="n"/>
      <c r="I654" s="19" t="n"/>
      <c r="J654" s="19" t="n"/>
      <c r="K654" s="16">
        <f>IF(OR(B654&amp;""="",NOT(ISNUMBER(E654)),NOT(ISNUMBER(IF(ISNUMBER(G654),G654,F654)))),"",MAX(1,IF(ISNUMBER(G654),G654,F654)-E654))</f>
        <v/>
      </c>
      <c r="L654" s="17">
        <f>IF(K654="","",ROUND(K654*N(H654),2))</f>
        <v/>
      </c>
      <c r="M654" s="17">
        <f>IF(L654="","",ROUND(L654-N(J654),2))</f>
        <v/>
      </c>
      <c r="N654" s="6">
        <f>IF(B654&amp;""="","",IF(NOT(ISNUMBER(E654)),"بيانات ناقصة",IF(ISNUMBER(G654),"سُلّمت",IF(E654&gt;'الإعدادات'!$B$4,"قادم",IF(AND(ISNUMBER(F654),F654&lt;'الإعدادات'!$B$4),"متأخر التسليم","جارٍ")))))</f>
        <v/>
      </c>
      <c r="O654" s="16">
        <f>IF(N654="متأخر التسليم",'الإعدادات'!$B$4-F654,"")</f>
        <v/>
      </c>
      <c r="P654" s="16">
        <f>IF(ISNUMBER(O654),COUNTIFS($O$6:$O$1005,"&gt;"&amp;O654)+COUNTIFS($O$6:O654,O654),"")</f>
        <v/>
      </c>
      <c r="Q654" s="6">
        <f>IF(B654&amp;""="","",IFERROR(INDEX('السيارات'!$C$6:$C$205,MATCH(B654&amp;"",'السيارات'!$A$6:$A$205,0))&amp;"","كود غير موجود"))</f>
        <v/>
      </c>
    </row>
    <row r="655">
      <c r="A655" s="5" t="n"/>
      <c r="B655" s="5" t="n"/>
      <c r="C655" s="5" t="n"/>
      <c r="D655" s="18" t="n"/>
      <c r="E655" s="13" t="n"/>
      <c r="F655" s="13" t="n"/>
      <c r="G655" s="13" t="n"/>
      <c r="H655" s="19" t="n"/>
      <c r="I655" s="19" t="n"/>
      <c r="J655" s="19" t="n"/>
      <c r="K655" s="16">
        <f>IF(OR(B655&amp;""="",NOT(ISNUMBER(E655)),NOT(ISNUMBER(IF(ISNUMBER(G655),G655,F655)))),"",MAX(1,IF(ISNUMBER(G655),G655,F655)-E655))</f>
        <v/>
      </c>
      <c r="L655" s="17">
        <f>IF(K655="","",ROUND(K655*N(H655),2))</f>
        <v/>
      </c>
      <c r="M655" s="17">
        <f>IF(L655="","",ROUND(L655-N(J655),2))</f>
        <v/>
      </c>
      <c r="N655" s="6">
        <f>IF(B655&amp;""="","",IF(NOT(ISNUMBER(E655)),"بيانات ناقصة",IF(ISNUMBER(G655),"سُلّمت",IF(E655&gt;'الإعدادات'!$B$4,"قادم",IF(AND(ISNUMBER(F655),F655&lt;'الإعدادات'!$B$4),"متأخر التسليم","جارٍ")))))</f>
        <v/>
      </c>
      <c r="O655" s="16">
        <f>IF(N655="متأخر التسليم",'الإعدادات'!$B$4-F655,"")</f>
        <v/>
      </c>
      <c r="P655" s="16">
        <f>IF(ISNUMBER(O655),COUNTIFS($O$6:$O$1005,"&gt;"&amp;O655)+COUNTIFS($O$6:O655,O655),"")</f>
        <v/>
      </c>
      <c r="Q655" s="6">
        <f>IF(B655&amp;""="","",IFERROR(INDEX('السيارات'!$C$6:$C$205,MATCH(B655&amp;"",'السيارات'!$A$6:$A$205,0))&amp;"","كود غير موجود"))</f>
        <v/>
      </c>
    </row>
    <row r="656">
      <c r="A656" s="5" t="n"/>
      <c r="B656" s="5" t="n"/>
      <c r="C656" s="5" t="n"/>
      <c r="D656" s="18" t="n"/>
      <c r="E656" s="13" t="n"/>
      <c r="F656" s="13" t="n"/>
      <c r="G656" s="13" t="n"/>
      <c r="H656" s="19" t="n"/>
      <c r="I656" s="19" t="n"/>
      <c r="J656" s="19" t="n"/>
      <c r="K656" s="16">
        <f>IF(OR(B656&amp;""="",NOT(ISNUMBER(E656)),NOT(ISNUMBER(IF(ISNUMBER(G656),G656,F656)))),"",MAX(1,IF(ISNUMBER(G656),G656,F656)-E656))</f>
        <v/>
      </c>
      <c r="L656" s="17">
        <f>IF(K656="","",ROUND(K656*N(H656),2))</f>
        <v/>
      </c>
      <c r="M656" s="17">
        <f>IF(L656="","",ROUND(L656-N(J656),2))</f>
        <v/>
      </c>
      <c r="N656" s="6">
        <f>IF(B656&amp;""="","",IF(NOT(ISNUMBER(E656)),"بيانات ناقصة",IF(ISNUMBER(G656),"سُلّمت",IF(E656&gt;'الإعدادات'!$B$4,"قادم",IF(AND(ISNUMBER(F656),F656&lt;'الإعدادات'!$B$4),"متأخر التسليم","جارٍ")))))</f>
        <v/>
      </c>
      <c r="O656" s="16">
        <f>IF(N656="متأخر التسليم",'الإعدادات'!$B$4-F656,"")</f>
        <v/>
      </c>
      <c r="P656" s="16">
        <f>IF(ISNUMBER(O656),COUNTIFS($O$6:$O$1005,"&gt;"&amp;O656)+COUNTIFS($O$6:O656,O656),"")</f>
        <v/>
      </c>
      <c r="Q656" s="6">
        <f>IF(B656&amp;""="","",IFERROR(INDEX('السيارات'!$C$6:$C$205,MATCH(B656&amp;"",'السيارات'!$A$6:$A$205,0))&amp;"","كود غير موجود"))</f>
        <v/>
      </c>
    </row>
    <row r="657">
      <c r="A657" s="5" t="n"/>
      <c r="B657" s="5" t="n"/>
      <c r="C657" s="5" t="n"/>
      <c r="D657" s="18" t="n"/>
      <c r="E657" s="13" t="n"/>
      <c r="F657" s="13" t="n"/>
      <c r="G657" s="13" t="n"/>
      <c r="H657" s="19" t="n"/>
      <c r="I657" s="19" t="n"/>
      <c r="J657" s="19" t="n"/>
      <c r="K657" s="16">
        <f>IF(OR(B657&amp;""="",NOT(ISNUMBER(E657)),NOT(ISNUMBER(IF(ISNUMBER(G657),G657,F657)))),"",MAX(1,IF(ISNUMBER(G657),G657,F657)-E657))</f>
        <v/>
      </c>
      <c r="L657" s="17">
        <f>IF(K657="","",ROUND(K657*N(H657),2))</f>
        <v/>
      </c>
      <c r="M657" s="17">
        <f>IF(L657="","",ROUND(L657-N(J657),2))</f>
        <v/>
      </c>
      <c r="N657" s="6">
        <f>IF(B657&amp;""="","",IF(NOT(ISNUMBER(E657)),"بيانات ناقصة",IF(ISNUMBER(G657),"سُلّمت",IF(E657&gt;'الإعدادات'!$B$4,"قادم",IF(AND(ISNUMBER(F657),F657&lt;'الإعدادات'!$B$4),"متأخر التسليم","جارٍ")))))</f>
        <v/>
      </c>
      <c r="O657" s="16">
        <f>IF(N657="متأخر التسليم",'الإعدادات'!$B$4-F657,"")</f>
        <v/>
      </c>
      <c r="P657" s="16">
        <f>IF(ISNUMBER(O657),COUNTIFS($O$6:$O$1005,"&gt;"&amp;O657)+COUNTIFS($O$6:O657,O657),"")</f>
        <v/>
      </c>
      <c r="Q657" s="6">
        <f>IF(B657&amp;""="","",IFERROR(INDEX('السيارات'!$C$6:$C$205,MATCH(B657&amp;"",'السيارات'!$A$6:$A$205,0))&amp;"","كود غير موجود"))</f>
        <v/>
      </c>
    </row>
    <row r="658">
      <c r="A658" s="5" t="n"/>
      <c r="B658" s="5" t="n"/>
      <c r="C658" s="5" t="n"/>
      <c r="D658" s="18" t="n"/>
      <c r="E658" s="13" t="n"/>
      <c r="F658" s="13" t="n"/>
      <c r="G658" s="13" t="n"/>
      <c r="H658" s="19" t="n"/>
      <c r="I658" s="19" t="n"/>
      <c r="J658" s="19" t="n"/>
      <c r="K658" s="16">
        <f>IF(OR(B658&amp;""="",NOT(ISNUMBER(E658)),NOT(ISNUMBER(IF(ISNUMBER(G658),G658,F658)))),"",MAX(1,IF(ISNUMBER(G658),G658,F658)-E658))</f>
        <v/>
      </c>
      <c r="L658" s="17">
        <f>IF(K658="","",ROUND(K658*N(H658),2))</f>
        <v/>
      </c>
      <c r="M658" s="17">
        <f>IF(L658="","",ROUND(L658-N(J658),2))</f>
        <v/>
      </c>
      <c r="N658" s="6">
        <f>IF(B658&amp;""="","",IF(NOT(ISNUMBER(E658)),"بيانات ناقصة",IF(ISNUMBER(G658),"سُلّمت",IF(E658&gt;'الإعدادات'!$B$4,"قادم",IF(AND(ISNUMBER(F658),F658&lt;'الإعدادات'!$B$4),"متأخر التسليم","جارٍ")))))</f>
        <v/>
      </c>
      <c r="O658" s="16">
        <f>IF(N658="متأخر التسليم",'الإعدادات'!$B$4-F658,"")</f>
        <v/>
      </c>
      <c r="P658" s="16">
        <f>IF(ISNUMBER(O658),COUNTIFS($O$6:$O$1005,"&gt;"&amp;O658)+COUNTIFS($O$6:O658,O658),"")</f>
        <v/>
      </c>
      <c r="Q658" s="6">
        <f>IF(B658&amp;""="","",IFERROR(INDEX('السيارات'!$C$6:$C$205,MATCH(B658&amp;"",'السيارات'!$A$6:$A$205,0))&amp;"","كود غير موجود"))</f>
        <v/>
      </c>
    </row>
    <row r="659">
      <c r="A659" s="5" t="n"/>
      <c r="B659" s="5" t="n"/>
      <c r="C659" s="5" t="n"/>
      <c r="D659" s="18" t="n"/>
      <c r="E659" s="13" t="n"/>
      <c r="F659" s="13" t="n"/>
      <c r="G659" s="13" t="n"/>
      <c r="H659" s="19" t="n"/>
      <c r="I659" s="19" t="n"/>
      <c r="J659" s="19" t="n"/>
      <c r="K659" s="16">
        <f>IF(OR(B659&amp;""="",NOT(ISNUMBER(E659)),NOT(ISNUMBER(IF(ISNUMBER(G659),G659,F659)))),"",MAX(1,IF(ISNUMBER(G659),G659,F659)-E659))</f>
        <v/>
      </c>
      <c r="L659" s="17">
        <f>IF(K659="","",ROUND(K659*N(H659),2))</f>
        <v/>
      </c>
      <c r="M659" s="17">
        <f>IF(L659="","",ROUND(L659-N(J659),2))</f>
        <v/>
      </c>
      <c r="N659" s="6">
        <f>IF(B659&amp;""="","",IF(NOT(ISNUMBER(E659)),"بيانات ناقصة",IF(ISNUMBER(G659),"سُلّمت",IF(E659&gt;'الإعدادات'!$B$4,"قادم",IF(AND(ISNUMBER(F659),F659&lt;'الإعدادات'!$B$4),"متأخر التسليم","جارٍ")))))</f>
        <v/>
      </c>
      <c r="O659" s="16">
        <f>IF(N659="متأخر التسليم",'الإعدادات'!$B$4-F659,"")</f>
        <v/>
      </c>
      <c r="P659" s="16">
        <f>IF(ISNUMBER(O659),COUNTIFS($O$6:$O$1005,"&gt;"&amp;O659)+COUNTIFS($O$6:O659,O659),"")</f>
        <v/>
      </c>
      <c r="Q659" s="6">
        <f>IF(B659&amp;""="","",IFERROR(INDEX('السيارات'!$C$6:$C$205,MATCH(B659&amp;"",'السيارات'!$A$6:$A$205,0))&amp;"","كود غير موجود"))</f>
        <v/>
      </c>
    </row>
    <row r="660">
      <c r="A660" s="5" t="n"/>
      <c r="B660" s="5" t="n"/>
      <c r="C660" s="5" t="n"/>
      <c r="D660" s="18" t="n"/>
      <c r="E660" s="13" t="n"/>
      <c r="F660" s="13" t="n"/>
      <c r="G660" s="13" t="n"/>
      <c r="H660" s="19" t="n"/>
      <c r="I660" s="19" t="n"/>
      <c r="J660" s="19" t="n"/>
      <c r="K660" s="16">
        <f>IF(OR(B660&amp;""="",NOT(ISNUMBER(E660)),NOT(ISNUMBER(IF(ISNUMBER(G660),G660,F660)))),"",MAX(1,IF(ISNUMBER(G660),G660,F660)-E660))</f>
        <v/>
      </c>
      <c r="L660" s="17">
        <f>IF(K660="","",ROUND(K660*N(H660),2))</f>
        <v/>
      </c>
      <c r="M660" s="17">
        <f>IF(L660="","",ROUND(L660-N(J660),2))</f>
        <v/>
      </c>
      <c r="N660" s="6">
        <f>IF(B660&amp;""="","",IF(NOT(ISNUMBER(E660)),"بيانات ناقصة",IF(ISNUMBER(G660),"سُلّمت",IF(E660&gt;'الإعدادات'!$B$4,"قادم",IF(AND(ISNUMBER(F660),F660&lt;'الإعدادات'!$B$4),"متأخر التسليم","جارٍ")))))</f>
        <v/>
      </c>
      <c r="O660" s="16">
        <f>IF(N660="متأخر التسليم",'الإعدادات'!$B$4-F660,"")</f>
        <v/>
      </c>
      <c r="P660" s="16">
        <f>IF(ISNUMBER(O660),COUNTIFS($O$6:$O$1005,"&gt;"&amp;O660)+COUNTIFS($O$6:O660,O660),"")</f>
        <v/>
      </c>
      <c r="Q660" s="6">
        <f>IF(B660&amp;""="","",IFERROR(INDEX('السيارات'!$C$6:$C$205,MATCH(B660&amp;"",'السيارات'!$A$6:$A$205,0))&amp;"","كود غير موجود"))</f>
        <v/>
      </c>
    </row>
    <row r="661">
      <c r="A661" s="5" t="n"/>
      <c r="B661" s="5" t="n"/>
      <c r="C661" s="5" t="n"/>
      <c r="D661" s="18" t="n"/>
      <c r="E661" s="13" t="n"/>
      <c r="F661" s="13" t="n"/>
      <c r="G661" s="13" t="n"/>
      <c r="H661" s="19" t="n"/>
      <c r="I661" s="19" t="n"/>
      <c r="J661" s="19" t="n"/>
      <c r="K661" s="16">
        <f>IF(OR(B661&amp;""="",NOT(ISNUMBER(E661)),NOT(ISNUMBER(IF(ISNUMBER(G661),G661,F661)))),"",MAX(1,IF(ISNUMBER(G661),G661,F661)-E661))</f>
        <v/>
      </c>
      <c r="L661" s="17">
        <f>IF(K661="","",ROUND(K661*N(H661),2))</f>
        <v/>
      </c>
      <c r="M661" s="17">
        <f>IF(L661="","",ROUND(L661-N(J661),2))</f>
        <v/>
      </c>
      <c r="N661" s="6">
        <f>IF(B661&amp;""="","",IF(NOT(ISNUMBER(E661)),"بيانات ناقصة",IF(ISNUMBER(G661),"سُلّمت",IF(E661&gt;'الإعدادات'!$B$4,"قادم",IF(AND(ISNUMBER(F661),F661&lt;'الإعدادات'!$B$4),"متأخر التسليم","جارٍ")))))</f>
        <v/>
      </c>
      <c r="O661" s="16">
        <f>IF(N661="متأخر التسليم",'الإعدادات'!$B$4-F661,"")</f>
        <v/>
      </c>
      <c r="P661" s="16">
        <f>IF(ISNUMBER(O661),COUNTIFS($O$6:$O$1005,"&gt;"&amp;O661)+COUNTIFS($O$6:O661,O661),"")</f>
        <v/>
      </c>
      <c r="Q661" s="6">
        <f>IF(B661&amp;""="","",IFERROR(INDEX('السيارات'!$C$6:$C$205,MATCH(B661&amp;"",'السيارات'!$A$6:$A$205,0))&amp;"","كود غير موجود"))</f>
        <v/>
      </c>
    </row>
    <row r="662">
      <c r="A662" s="5" t="n"/>
      <c r="B662" s="5" t="n"/>
      <c r="C662" s="5" t="n"/>
      <c r="D662" s="18" t="n"/>
      <c r="E662" s="13" t="n"/>
      <c r="F662" s="13" t="n"/>
      <c r="G662" s="13" t="n"/>
      <c r="H662" s="19" t="n"/>
      <c r="I662" s="19" t="n"/>
      <c r="J662" s="19" t="n"/>
      <c r="K662" s="16">
        <f>IF(OR(B662&amp;""="",NOT(ISNUMBER(E662)),NOT(ISNUMBER(IF(ISNUMBER(G662),G662,F662)))),"",MAX(1,IF(ISNUMBER(G662),G662,F662)-E662))</f>
        <v/>
      </c>
      <c r="L662" s="17">
        <f>IF(K662="","",ROUND(K662*N(H662),2))</f>
        <v/>
      </c>
      <c r="M662" s="17">
        <f>IF(L662="","",ROUND(L662-N(J662),2))</f>
        <v/>
      </c>
      <c r="N662" s="6">
        <f>IF(B662&amp;""="","",IF(NOT(ISNUMBER(E662)),"بيانات ناقصة",IF(ISNUMBER(G662),"سُلّمت",IF(E662&gt;'الإعدادات'!$B$4,"قادم",IF(AND(ISNUMBER(F662),F662&lt;'الإعدادات'!$B$4),"متأخر التسليم","جارٍ")))))</f>
        <v/>
      </c>
      <c r="O662" s="16">
        <f>IF(N662="متأخر التسليم",'الإعدادات'!$B$4-F662,"")</f>
        <v/>
      </c>
      <c r="P662" s="16">
        <f>IF(ISNUMBER(O662),COUNTIFS($O$6:$O$1005,"&gt;"&amp;O662)+COUNTIFS($O$6:O662,O662),"")</f>
        <v/>
      </c>
      <c r="Q662" s="6">
        <f>IF(B662&amp;""="","",IFERROR(INDEX('السيارات'!$C$6:$C$205,MATCH(B662&amp;"",'السيارات'!$A$6:$A$205,0))&amp;"","كود غير موجود"))</f>
        <v/>
      </c>
    </row>
    <row r="663">
      <c r="A663" s="5" t="n"/>
      <c r="B663" s="5" t="n"/>
      <c r="C663" s="5" t="n"/>
      <c r="D663" s="18" t="n"/>
      <c r="E663" s="13" t="n"/>
      <c r="F663" s="13" t="n"/>
      <c r="G663" s="13" t="n"/>
      <c r="H663" s="19" t="n"/>
      <c r="I663" s="19" t="n"/>
      <c r="J663" s="19" t="n"/>
      <c r="K663" s="16">
        <f>IF(OR(B663&amp;""="",NOT(ISNUMBER(E663)),NOT(ISNUMBER(IF(ISNUMBER(G663),G663,F663)))),"",MAX(1,IF(ISNUMBER(G663),G663,F663)-E663))</f>
        <v/>
      </c>
      <c r="L663" s="17">
        <f>IF(K663="","",ROUND(K663*N(H663),2))</f>
        <v/>
      </c>
      <c r="M663" s="17">
        <f>IF(L663="","",ROUND(L663-N(J663),2))</f>
        <v/>
      </c>
      <c r="N663" s="6">
        <f>IF(B663&amp;""="","",IF(NOT(ISNUMBER(E663)),"بيانات ناقصة",IF(ISNUMBER(G663),"سُلّمت",IF(E663&gt;'الإعدادات'!$B$4,"قادم",IF(AND(ISNUMBER(F663),F663&lt;'الإعدادات'!$B$4),"متأخر التسليم","جارٍ")))))</f>
        <v/>
      </c>
      <c r="O663" s="16">
        <f>IF(N663="متأخر التسليم",'الإعدادات'!$B$4-F663,"")</f>
        <v/>
      </c>
      <c r="P663" s="16">
        <f>IF(ISNUMBER(O663),COUNTIFS($O$6:$O$1005,"&gt;"&amp;O663)+COUNTIFS($O$6:O663,O663),"")</f>
        <v/>
      </c>
      <c r="Q663" s="6">
        <f>IF(B663&amp;""="","",IFERROR(INDEX('السيارات'!$C$6:$C$205,MATCH(B663&amp;"",'السيارات'!$A$6:$A$205,0))&amp;"","كود غير موجود"))</f>
        <v/>
      </c>
    </row>
    <row r="664">
      <c r="A664" s="5" t="n"/>
      <c r="B664" s="5" t="n"/>
      <c r="C664" s="5" t="n"/>
      <c r="D664" s="18" t="n"/>
      <c r="E664" s="13" t="n"/>
      <c r="F664" s="13" t="n"/>
      <c r="G664" s="13" t="n"/>
      <c r="H664" s="19" t="n"/>
      <c r="I664" s="19" t="n"/>
      <c r="J664" s="19" t="n"/>
      <c r="K664" s="16">
        <f>IF(OR(B664&amp;""="",NOT(ISNUMBER(E664)),NOT(ISNUMBER(IF(ISNUMBER(G664),G664,F664)))),"",MAX(1,IF(ISNUMBER(G664),G664,F664)-E664))</f>
        <v/>
      </c>
      <c r="L664" s="17">
        <f>IF(K664="","",ROUND(K664*N(H664),2))</f>
        <v/>
      </c>
      <c r="M664" s="17">
        <f>IF(L664="","",ROUND(L664-N(J664),2))</f>
        <v/>
      </c>
      <c r="N664" s="6">
        <f>IF(B664&amp;""="","",IF(NOT(ISNUMBER(E664)),"بيانات ناقصة",IF(ISNUMBER(G664),"سُلّمت",IF(E664&gt;'الإعدادات'!$B$4,"قادم",IF(AND(ISNUMBER(F664),F664&lt;'الإعدادات'!$B$4),"متأخر التسليم","جارٍ")))))</f>
        <v/>
      </c>
      <c r="O664" s="16">
        <f>IF(N664="متأخر التسليم",'الإعدادات'!$B$4-F664,"")</f>
        <v/>
      </c>
      <c r="P664" s="16">
        <f>IF(ISNUMBER(O664),COUNTIFS($O$6:$O$1005,"&gt;"&amp;O664)+COUNTIFS($O$6:O664,O664),"")</f>
        <v/>
      </c>
      <c r="Q664" s="6">
        <f>IF(B664&amp;""="","",IFERROR(INDEX('السيارات'!$C$6:$C$205,MATCH(B664&amp;"",'السيارات'!$A$6:$A$205,0))&amp;"","كود غير موجود"))</f>
        <v/>
      </c>
    </row>
    <row r="665">
      <c r="A665" s="5" t="n"/>
      <c r="B665" s="5" t="n"/>
      <c r="C665" s="5" t="n"/>
      <c r="D665" s="18" t="n"/>
      <c r="E665" s="13" t="n"/>
      <c r="F665" s="13" t="n"/>
      <c r="G665" s="13" t="n"/>
      <c r="H665" s="19" t="n"/>
      <c r="I665" s="19" t="n"/>
      <c r="J665" s="19" t="n"/>
      <c r="K665" s="16">
        <f>IF(OR(B665&amp;""="",NOT(ISNUMBER(E665)),NOT(ISNUMBER(IF(ISNUMBER(G665),G665,F665)))),"",MAX(1,IF(ISNUMBER(G665),G665,F665)-E665))</f>
        <v/>
      </c>
      <c r="L665" s="17">
        <f>IF(K665="","",ROUND(K665*N(H665),2))</f>
        <v/>
      </c>
      <c r="M665" s="17">
        <f>IF(L665="","",ROUND(L665-N(J665),2))</f>
        <v/>
      </c>
      <c r="N665" s="6">
        <f>IF(B665&amp;""="","",IF(NOT(ISNUMBER(E665)),"بيانات ناقصة",IF(ISNUMBER(G665),"سُلّمت",IF(E665&gt;'الإعدادات'!$B$4,"قادم",IF(AND(ISNUMBER(F665),F665&lt;'الإعدادات'!$B$4),"متأخر التسليم","جارٍ")))))</f>
        <v/>
      </c>
      <c r="O665" s="16">
        <f>IF(N665="متأخر التسليم",'الإعدادات'!$B$4-F665,"")</f>
        <v/>
      </c>
      <c r="P665" s="16">
        <f>IF(ISNUMBER(O665),COUNTIFS($O$6:$O$1005,"&gt;"&amp;O665)+COUNTIFS($O$6:O665,O665),"")</f>
        <v/>
      </c>
      <c r="Q665" s="6">
        <f>IF(B665&amp;""="","",IFERROR(INDEX('السيارات'!$C$6:$C$205,MATCH(B665&amp;"",'السيارات'!$A$6:$A$205,0))&amp;"","كود غير موجود"))</f>
        <v/>
      </c>
    </row>
    <row r="666">
      <c r="A666" s="5" t="n"/>
      <c r="B666" s="5" t="n"/>
      <c r="C666" s="5" t="n"/>
      <c r="D666" s="18" t="n"/>
      <c r="E666" s="13" t="n"/>
      <c r="F666" s="13" t="n"/>
      <c r="G666" s="13" t="n"/>
      <c r="H666" s="19" t="n"/>
      <c r="I666" s="19" t="n"/>
      <c r="J666" s="19" t="n"/>
      <c r="K666" s="16">
        <f>IF(OR(B666&amp;""="",NOT(ISNUMBER(E666)),NOT(ISNUMBER(IF(ISNUMBER(G666),G666,F666)))),"",MAX(1,IF(ISNUMBER(G666),G666,F666)-E666))</f>
        <v/>
      </c>
      <c r="L666" s="17">
        <f>IF(K666="","",ROUND(K666*N(H666),2))</f>
        <v/>
      </c>
      <c r="M666" s="17">
        <f>IF(L666="","",ROUND(L666-N(J666),2))</f>
        <v/>
      </c>
      <c r="N666" s="6">
        <f>IF(B666&amp;""="","",IF(NOT(ISNUMBER(E666)),"بيانات ناقصة",IF(ISNUMBER(G666),"سُلّمت",IF(E666&gt;'الإعدادات'!$B$4,"قادم",IF(AND(ISNUMBER(F666),F666&lt;'الإعدادات'!$B$4),"متأخر التسليم","جارٍ")))))</f>
        <v/>
      </c>
      <c r="O666" s="16">
        <f>IF(N666="متأخر التسليم",'الإعدادات'!$B$4-F666,"")</f>
        <v/>
      </c>
      <c r="P666" s="16">
        <f>IF(ISNUMBER(O666),COUNTIFS($O$6:$O$1005,"&gt;"&amp;O666)+COUNTIFS($O$6:O666,O666),"")</f>
        <v/>
      </c>
      <c r="Q666" s="6">
        <f>IF(B666&amp;""="","",IFERROR(INDEX('السيارات'!$C$6:$C$205,MATCH(B666&amp;"",'السيارات'!$A$6:$A$205,0))&amp;"","كود غير موجود"))</f>
        <v/>
      </c>
    </row>
    <row r="667">
      <c r="A667" s="5" t="n"/>
      <c r="B667" s="5" t="n"/>
      <c r="C667" s="5" t="n"/>
      <c r="D667" s="18" t="n"/>
      <c r="E667" s="13" t="n"/>
      <c r="F667" s="13" t="n"/>
      <c r="G667" s="13" t="n"/>
      <c r="H667" s="19" t="n"/>
      <c r="I667" s="19" t="n"/>
      <c r="J667" s="19" t="n"/>
      <c r="K667" s="16">
        <f>IF(OR(B667&amp;""="",NOT(ISNUMBER(E667)),NOT(ISNUMBER(IF(ISNUMBER(G667),G667,F667)))),"",MAX(1,IF(ISNUMBER(G667),G667,F667)-E667))</f>
        <v/>
      </c>
      <c r="L667" s="17">
        <f>IF(K667="","",ROUND(K667*N(H667),2))</f>
        <v/>
      </c>
      <c r="M667" s="17">
        <f>IF(L667="","",ROUND(L667-N(J667),2))</f>
        <v/>
      </c>
      <c r="N667" s="6">
        <f>IF(B667&amp;""="","",IF(NOT(ISNUMBER(E667)),"بيانات ناقصة",IF(ISNUMBER(G667),"سُلّمت",IF(E667&gt;'الإعدادات'!$B$4,"قادم",IF(AND(ISNUMBER(F667),F667&lt;'الإعدادات'!$B$4),"متأخر التسليم","جارٍ")))))</f>
        <v/>
      </c>
      <c r="O667" s="16">
        <f>IF(N667="متأخر التسليم",'الإعدادات'!$B$4-F667,"")</f>
        <v/>
      </c>
      <c r="P667" s="16">
        <f>IF(ISNUMBER(O667),COUNTIFS($O$6:$O$1005,"&gt;"&amp;O667)+COUNTIFS($O$6:O667,O667),"")</f>
        <v/>
      </c>
      <c r="Q667" s="6">
        <f>IF(B667&amp;""="","",IFERROR(INDEX('السيارات'!$C$6:$C$205,MATCH(B667&amp;"",'السيارات'!$A$6:$A$205,0))&amp;"","كود غير موجود"))</f>
        <v/>
      </c>
    </row>
    <row r="668">
      <c r="A668" s="5" t="n"/>
      <c r="B668" s="5" t="n"/>
      <c r="C668" s="5" t="n"/>
      <c r="D668" s="18" t="n"/>
      <c r="E668" s="13" t="n"/>
      <c r="F668" s="13" t="n"/>
      <c r="G668" s="13" t="n"/>
      <c r="H668" s="19" t="n"/>
      <c r="I668" s="19" t="n"/>
      <c r="J668" s="19" t="n"/>
      <c r="K668" s="16">
        <f>IF(OR(B668&amp;""="",NOT(ISNUMBER(E668)),NOT(ISNUMBER(IF(ISNUMBER(G668),G668,F668)))),"",MAX(1,IF(ISNUMBER(G668),G668,F668)-E668))</f>
        <v/>
      </c>
      <c r="L668" s="17">
        <f>IF(K668="","",ROUND(K668*N(H668),2))</f>
        <v/>
      </c>
      <c r="M668" s="17">
        <f>IF(L668="","",ROUND(L668-N(J668),2))</f>
        <v/>
      </c>
      <c r="N668" s="6">
        <f>IF(B668&amp;""="","",IF(NOT(ISNUMBER(E668)),"بيانات ناقصة",IF(ISNUMBER(G668),"سُلّمت",IF(E668&gt;'الإعدادات'!$B$4,"قادم",IF(AND(ISNUMBER(F668),F668&lt;'الإعدادات'!$B$4),"متأخر التسليم","جارٍ")))))</f>
        <v/>
      </c>
      <c r="O668" s="16">
        <f>IF(N668="متأخر التسليم",'الإعدادات'!$B$4-F668,"")</f>
        <v/>
      </c>
      <c r="P668" s="16">
        <f>IF(ISNUMBER(O668),COUNTIFS($O$6:$O$1005,"&gt;"&amp;O668)+COUNTIFS($O$6:O668,O668),"")</f>
        <v/>
      </c>
      <c r="Q668" s="6">
        <f>IF(B668&amp;""="","",IFERROR(INDEX('السيارات'!$C$6:$C$205,MATCH(B668&amp;"",'السيارات'!$A$6:$A$205,0))&amp;"","كود غير موجود"))</f>
        <v/>
      </c>
    </row>
    <row r="669">
      <c r="A669" s="5" t="n"/>
      <c r="B669" s="5" t="n"/>
      <c r="C669" s="5" t="n"/>
      <c r="D669" s="18" t="n"/>
      <c r="E669" s="13" t="n"/>
      <c r="F669" s="13" t="n"/>
      <c r="G669" s="13" t="n"/>
      <c r="H669" s="19" t="n"/>
      <c r="I669" s="19" t="n"/>
      <c r="J669" s="19" t="n"/>
      <c r="K669" s="16">
        <f>IF(OR(B669&amp;""="",NOT(ISNUMBER(E669)),NOT(ISNUMBER(IF(ISNUMBER(G669),G669,F669)))),"",MAX(1,IF(ISNUMBER(G669),G669,F669)-E669))</f>
        <v/>
      </c>
      <c r="L669" s="17">
        <f>IF(K669="","",ROUND(K669*N(H669),2))</f>
        <v/>
      </c>
      <c r="M669" s="17">
        <f>IF(L669="","",ROUND(L669-N(J669),2))</f>
        <v/>
      </c>
      <c r="N669" s="6">
        <f>IF(B669&amp;""="","",IF(NOT(ISNUMBER(E669)),"بيانات ناقصة",IF(ISNUMBER(G669),"سُلّمت",IF(E669&gt;'الإعدادات'!$B$4,"قادم",IF(AND(ISNUMBER(F669),F669&lt;'الإعدادات'!$B$4),"متأخر التسليم","جارٍ")))))</f>
        <v/>
      </c>
      <c r="O669" s="16">
        <f>IF(N669="متأخر التسليم",'الإعدادات'!$B$4-F669,"")</f>
        <v/>
      </c>
      <c r="P669" s="16">
        <f>IF(ISNUMBER(O669),COUNTIFS($O$6:$O$1005,"&gt;"&amp;O669)+COUNTIFS($O$6:O669,O669),"")</f>
        <v/>
      </c>
      <c r="Q669" s="6">
        <f>IF(B669&amp;""="","",IFERROR(INDEX('السيارات'!$C$6:$C$205,MATCH(B669&amp;"",'السيارات'!$A$6:$A$205,0))&amp;"","كود غير موجود"))</f>
        <v/>
      </c>
    </row>
    <row r="670">
      <c r="A670" s="5" t="n"/>
      <c r="B670" s="5" t="n"/>
      <c r="C670" s="5" t="n"/>
      <c r="D670" s="18" t="n"/>
      <c r="E670" s="13" t="n"/>
      <c r="F670" s="13" t="n"/>
      <c r="G670" s="13" t="n"/>
      <c r="H670" s="19" t="n"/>
      <c r="I670" s="19" t="n"/>
      <c r="J670" s="19" t="n"/>
      <c r="K670" s="16">
        <f>IF(OR(B670&amp;""="",NOT(ISNUMBER(E670)),NOT(ISNUMBER(IF(ISNUMBER(G670),G670,F670)))),"",MAX(1,IF(ISNUMBER(G670),G670,F670)-E670))</f>
        <v/>
      </c>
      <c r="L670" s="17">
        <f>IF(K670="","",ROUND(K670*N(H670),2))</f>
        <v/>
      </c>
      <c r="M670" s="17">
        <f>IF(L670="","",ROUND(L670-N(J670),2))</f>
        <v/>
      </c>
      <c r="N670" s="6">
        <f>IF(B670&amp;""="","",IF(NOT(ISNUMBER(E670)),"بيانات ناقصة",IF(ISNUMBER(G670),"سُلّمت",IF(E670&gt;'الإعدادات'!$B$4,"قادم",IF(AND(ISNUMBER(F670),F670&lt;'الإعدادات'!$B$4),"متأخر التسليم","جارٍ")))))</f>
        <v/>
      </c>
      <c r="O670" s="16">
        <f>IF(N670="متأخر التسليم",'الإعدادات'!$B$4-F670,"")</f>
        <v/>
      </c>
      <c r="P670" s="16">
        <f>IF(ISNUMBER(O670),COUNTIFS($O$6:$O$1005,"&gt;"&amp;O670)+COUNTIFS($O$6:O670,O670),"")</f>
        <v/>
      </c>
      <c r="Q670" s="6">
        <f>IF(B670&amp;""="","",IFERROR(INDEX('السيارات'!$C$6:$C$205,MATCH(B670&amp;"",'السيارات'!$A$6:$A$205,0))&amp;"","كود غير موجود"))</f>
        <v/>
      </c>
    </row>
    <row r="671">
      <c r="A671" s="5" t="n"/>
      <c r="B671" s="5" t="n"/>
      <c r="C671" s="5" t="n"/>
      <c r="D671" s="18" t="n"/>
      <c r="E671" s="13" t="n"/>
      <c r="F671" s="13" t="n"/>
      <c r="G671" s="13" t="n"/>
      <c r="H671" s="19" t="n"/>
      <c r="I671" s="19" t="n"/>
      <c r="J671" s="19" t="n"/>
      <c r="K671" s="16">
        <f>IF(OR(B671&amp;""="",NOT(ISNUMBER(E671)),NOT(ISNUMBER(IF(ISNUMBER(G671),G671,F671)))),"",MAX(1,IF(ISNUMBER(G671),G671,F671)-E671))</f>
        <v/>
      </c>
      <c r="L671" s="17">
        <f>IF(K671="","",ROUND(K671*N(H671),2))</f>
        <v/>
      </c>
      <c r="M671" s="17">
        <f>IF(L671="","",ROUND(L671-N(J671),2))</f>
        <v/>
      </c>
      <c r="N671" s="6">
        <f>IF(B671&amp;""="","",IF(NOT(ISNUMBER(E671)),"بيانات ناقصة",IF(ISNUMBER(G671),"سُلّمت",IF(E671&gt;'الإعدادات'!$B$4,"قادم",IF(AND(ISNUMBER(F671),F671&lt;'الإعدادات'!$B$4),"متأخر التسليم","جارٍ")))))</f>
        <v/>
      </c>
      <c r="O671" s="16">
        <f>IF(N671="متأخر التسليم",'الإعدادات'!$B$4-F671,"")</f>
        <v/>
      </c>
      <c r="P671" s="16">
        <f>IF(ISNUMBER(O671),COUNTIFS($O$6:$O$1005,"&gt;"&amp;O671)+COUNTIFS($O$6:O671,O671),"")</f>
        <v/>
      </c>
      <c r="Q671" s="6">
        <f>IF(B671&amp;""="","",IFERROR(INDEX('السيارات'!$C$6:$C$205,MATCH(B671&amp;"",'السيارات'!$A$6:$A$205,0))&amp;"","كود غير موجود"))</f>
        <v/>
      </c>
    </row>
    <row r="672">
      <c r="A672" s="5" t="n"/>
      <c r="B672" s="5" t="n"/>
      <c r="C672" s="5" t="n"/>
      <c r="D672" s="18" t="n"/>
      <c r="E672" s="13" t="n"/>
      <c r="F672" s="13" t="n"/>
      <c r="G672" s="13" t="n"/>
      <c r="H672" s="19" t="n"/>
      <c r="I672" s="19" t="n"/>
      <c r="J672" s="19" t="n"/>
      <c r="K672" s="16">
        <f>IF(OR(B672&amp;""="",NOT(ISNUMBER(E672)),NOT(ISNUMBER(IF(ISNUMBER(G672),G672,F672)))),"",MAX(1,IF(ISNUMBER(G672),G672,F672)-E672))</f>
        <v/>
      </c>
      <c r="L672" s="17">
        <f>IF(K672="","",ROUND(K672*N(H672),2))</f>
        <v/>
      </c>
      <c r="M672" s="17">
        <f>IF(L672="","",ROUND(L672-N(J672),2))</f>
        <v/>
      </c>
      <c r="N672" s="6">
        <f>IF(B672&amp;""="","",IF(NOT(ISNUMBER(E672)),"بيانات ناقصة",IF(ISNUMBER(G672),"سُلّمت",IF(E672&gt;'الإعدادات'!$B$4,"قادم",IF(AND(ISNUMBER(F672),F672&lt;'الإعدادات'!$B$4),"متأخر التسليم","جارٍ")))))</f>
        <v/>
      </c>
      <c r="O672" s="16">
        <f>IF(N672="متأخر التسليم",'الإعدادات'!$B$4-F672,"")</f>
        <v/>
      </c>
      <c r="P672" s="16">
        <f>IF(ISNUMBER(O672),COUNTIFS($O$6:$O$1005,"&gt;"&amp;O672)+COUNTIFS($O$6:O672,O672),"")</f>
        <v/>
      </c>
      <c r="Q672" s="6">
        <f>IF(B672&amp;""="","",IFERROR(INDEX('السيارات'!$C$6:$C$205,MATCH(B672&amp;"",'السيارات'!$A$6:$A$205,0))&amp;"","كود غير موجود"))</f>
        <v/>
      </c>
    </row>
    <row r="673">
      <c r="A673" s="5" t="n"/>
      <c r="B673" s="5" t="n"/>
      <c r="C673" s="5" t="n"/>
      <c r="D673" s="18" t="n"/>
      <c r="E673" s="13" t="n"/>
      <c r="F673" s="13" t="n"/>
      <c r="G673" s="13" t="n"/>
      <c r="H673" s="19" t="n"/>
      <c r="I673" s="19" t="n"/>
      <c r="J673" s="19" t="n"/>
      <c r="K673" s="16">
        <f>IF(OR(B673&amp;""="",NOT(ISNUMBER(E673)),NOT(ISNUMBER(IF(ISNUMBER(G673),G673,F673)))),"",MAX(1,IF(ISNUMBER(G673),G673,F673)-E673))</f>
        <v/>
      </c>
      <c r="L673" s="17">
        <f>IF(K673="","",ROUND(K673*N(H673),2))</f>
        <v/>
      </c>
      <c r="M673" s="17">
        <f>IF(L673="","",ROUND(L673-N(J673),2))</f>
        <v/>
      </c>
      <c r="N673" s="6">
        <f>IF(B673&amp;""="","",IF(NOT(ISNUMBER(E673)),"بيانات ناقصة",IF(ISNUMBER(G673),"سُلّمت",IF(E673&gt;'الإعدادات'!$B$4,"قادم",IF(AND(ISNUMBER(F673),F673&lt;'الإعدادات'!$B$4),"متأخر التسليم","جارٍ")))))</f>
        <v/>
      </c>
      <c r="O673" s="16">
        <f>IF(N673="متأخر التسليم",'الإعدادات'!$B$4-F673,"")</f>
        <v/>
      </c>
      <c r="P673" s="16">
        <f>IF(ISNUMBER(O673),COUNTIFS($O$6:$O$1005,"&gt;"&amp;O673)+COUNTIFS($O$6:O673,O673),"")</f>
        <v/>
      </c>
      <c r="Q673" s="6">
        <f>IF(B673&amp;""="","",IFERROR(INDEX('السيارات'!$C$6:$C$205,MATCH(B673&amp;"",'السيارات'!$A$6:$A$205,0))&amp;"","كود غير موجود"))</f>
        <v/>
      </c>
    </row>
    <row r="674">
      <c r="A674" s="5" t="n"/>
      <c r="B674" s="5" t="n"/>
      <c r="C674" s="5" t="n"/>
      <c r="D674" s="18" t="n"/>
      <c r="E674" s="13" t="n"/>
      <c r="F674" s="13" t="n"/>
      <c r="G674" s="13" t="n"/>
      <c r="H674" s="19" t="n"/>
      <c r="I674" s="19" t="n"/>
      <c r="J674" s="19" t="n"/>
      <c r="K674" s="16">
        <f>IF(OR(B674&amp;""="",NOT(ISNUMBER(E674)),NOT(ISNUMBER(IF(ISNUMBER(G674),G674,F674)))),"",MAX(1,IF(ISNUMBER(G674),G674,F674)-E674))</f>
        <v/>
      </c>
      <c r="L674" s="17">
        <f>IF(K674="","",ROUND(K674*N(H674),2))</f>
        <v/>
      </c>
      <c r="M674" s="17">
        <f>IF(L674="","",ROUND(L674-N(J674),2))</f>
        <v/>
      </c>
      <c r="N674" s="6">
        <f>IF(B674&amp;""="","",IF(NOT(ISNUMBER(E674)),"بيانات ناقصة",IF(ISNUMBER(G674),"سُلّمت",IF(E674&gt;'الإعدادات'!$B$4,"قادم",IF(AND(ISNUMBER(F674),F674&lt;'الإعدادات'!$B$4),"متأخر التسليم","جارٍ")))))</f>
        <v/>
      </c>
      <c r="O674" s="16">
        <f>IF(N674="متأخر التسليم",'الإعدادات'!$B$4-F674,"")</f>
        <v/>
      </c>
      <c r="P674" s="16">
        <f>IF(ISNUMBER(O674),COUNTIFS($O$6:$O$1005,"&gt;"&amp;O674)+COUNTIFS($O$6:O674,O674),"")</f>
        <v/>
      </c>
      <c r="Q674" s="6">
        <f>IF(B674&amp;""="","",IFERROR(INDEX('السيارات'!$C$6:$C$205,MATCH(B674&amp;"",'السيارات'!$A$6:$A$205,0))&amp;"","كود غير موجود"))</f>
        <v/>
      </c>
    </row>
    <row r="675">
      <c r="A675" s="5" t="n"/>
      <c r="B675" s="5" t="n"/>
      <c r="C675" s="5" t="n"/>
      <c r="D675" s="18" t="n"/>
      <c r="E675" s="13" t="n"/>
      <c r="F675" s="13" t="n"/>
      <c r="G675" s="13" t="n"/>
      <c r="H675" s="19" t="n"/>
      <c r="I675" s="19" t="n"/>
      <c r="J675" s="19" t="n"/>
      <c r="K675" s="16">
        <f>IF(OR(B675&amp;""="",NOT(ISNUMBER(E675)),NOT(ISNUMBER(IF(ISNUMBER(G675),G675,F675)))),"",MAX(1,IF(ISNUMBER(G675),G675,F675)-E675))</f>
        <v/>
      </c>
      <c r="L675" s="17">
        <f>IF(K675="","",ROUND(K675*N(H675),2))</f>
        <v/>
      </c>
      <c r="M675" s="17">
        <f>IF(L675="","",ROUND(L675-N(J675),2))</f>
        <v/>
      </c>
      <c r="N675" s="6">
        <f>IF(B675&amp;""="","",IF(NOT(ISNUMBER(E675)),"بيانات ناقصة",IF(ISNUMBER(G675),"سُلّمت",IF(E675&gt;'الإعدادات'!$B$4,"قادم",IF(AND(ISNUMBER(F675),F675&lt;'الإعدادات'!$B$4),"متأخر التسليم","جارٍ")))))</f>
        <v/>
      </c>
      <c r="O675" s="16">
        <f>IF(N675="متأخر التسليم",'الإعدادات'!$B$4-F675,"")</f>
        <v/>
      </c>
      <c r="P675" s="16">
        <f>IF(ISNUMBER(O675),COUNTIFS($O$6:$O$1005,"&gt;"&amp;O675)+COUNTIFS($O$6:O675,O675),"")</f>
        <v/>
      </c>
      <c r="Q675" s="6">
        <f>IF(B675&amp;""="","",IFERROR(INDEX('السيارات'!$C$6:$C$205,MATCH(B675&amp;"",'السيارات'!$A$6:$A$205,0))&amp;"","كود غير موجود"))</f>
        <v/>
      </c>
    </row>
    <row r="676">
      <c r="A676" s="5" t="n"/>
      <c r="B676" s="5" t="n"/>
      <c r="C676" s="5" t="n"/>
      <c r="D676" s="18" t="n"/>
      <c r="E676" s="13" t="n"/>
      <c r="F676" s="13" t="n"/>
      <c r="G676" s="13" t="n"/>
      <c r="H676" s="19" t="n"/>
      <c r="I676" s="19" t="n"/>
      <c r="J676" s="19" t="n"/>
      <c r="K676" s="16">
        <f>IF(OR(B676&amp;""="",NOT(ISNUMBER(E676)),NOT(ISNUMBER(IF(ISNUMBER(G676),G676,F676)))),"",MAX(1,IF(ISNUMBER(G676),G676,F676)-E676))</f>
        <v/>
      </c>
      <c r="L676" s="17">
        <f>IF(K676="","",ROUND(K676*N(H676),2))</f>
        <v/>
      </c>
      <c r="M676" s="17">
        <f>IF(L676="","",ROUND(L676-N(J676),2))</f>
        <v/>
      </c>
      <c r="N676" s="6">
        <f>IF(B676&amp;""="","",IF(NOT(ISNUMBER(E676)),"بيانات ناقصة",IF(ISNUMBER(G676),"سُلّمت",IF(E676&gt;'الإعدادات'!$B$4,"قادم",IF(AND(ISNUMBER(F676),F676&lt;'الإعدادات'!$B$4),"متأخر التسليم","جارٍ")))))</f>
        <v/>
      </c>
      <c r="O676" s="16">
        <f>IF(N676="متأخر التسليم",'الإعدادات'!$B$4-F676,"")</f>
        <v/>
      </c>
      <c r="P676" s="16">
        <f>IF(ISNUMBER(O676),COUNTIFS($O$6:$O$1005,"&gt;"&amp;O676)+COUNTIFS($O$6:O676,O676),"")</f>
        <v/>
      </c>
      <c r="Q676" s="6">
        <f>IF(B676&amp;""="","",IFERROR(INDEX('السيارات'!$C$6:$C$205,MATCH(B676&amp;"",'السيارات'!$A$6:$A$205,0))&amp;"","كود غير موجود"))</f>
        <v/>
      </c>
    </row>
    <row r="677">
      <c r="A677" s="5" t="n"/>
      <c r="B677" s="5" t="n"/>
      <c r="C677" s="5" t="n"/>
      <c r="D677" s="18" t="n"/>
      <c r="E677" s="13" t="n"/>
      <c r="F677" s="13" t="n"/>
      <c r="G677" s="13" t="n"/>
      <c r="H677" s="19" t="n"/>
      <c r="I677" s="19" t="n"/>
      <c r="J677" s="19" t="n"/>
      <c r="K677" s="16">
        <f>IF(OR(B677&amp;""="",NOT(ISNUMBER(E677)),NOT(ISNUMBER(IF(ISNUMBER(G677),G677,F677)))),"",MAX(1,IF(ISNUMBER(G677),G677,F677)-E677))</f>
        <v/>
      </c>
      <c r="L677" s="17">
        <f>IF(K677="","",ROUND(K677*N(H677),2))</f>
        <v/>
      </c>
      <c r="M677" s="17">
        <f>IF(L677="","",ROUND(L677-N(J677),2))</f>
        <v/>
      </c>
      <c r="N677" s="6">
        <f>IF(B677&amp;""="","",IF(NOT(ISNUMBER(E677)),"بيانات ناقصة",IF(ISNUMBER(G677),"سُلّمت",IF(E677&gt;'الإعدادات'!$B$4,"قادم",IF(AND(ISNUMBER(F677),F677&lt;'الإعدادات'!$B$4),"متأخر التسليم","جارٍ")))))</f>
        <v/>
      </c>
      <c r="O677" s="16">
        <f>IF(N677="متأخر التسليم",'الإعدادات'!$B$4-F677,"")</f>
        <v/>
      </c>
      <c r="P677" s="16">
        <f>IF(ISNUMBER(O677),COUNTIFS($O$6:$O$1005,"&gt;"&amp;O677)+COUNTIFS($O$6:O677,O677),"")</f>
        <v/>
      </c>
      <c r="Q677" s="6">
        <f>IF(B677&amp;""="","",IFERROR(INDEX('السيارات'!$C$6:$C$205,MATCH(B677&amp;"",'السيارات'!$A$6:$A$205,0))&amp;"","كود غير موجود"))</f>
        <v/>
      </c>
    </row>
    <row r="678">
      <c r="A678" s="5" t="n"/>
      <c r="B678" s="5" t="n"/>
      <c r="C678" s="5" t="n"/>
      <c r="D678" s="18" t="n"/>
      <c r="E678" s="13" t="n"/>
      <c r="F678" s="13" t="n"/>
      <c r="G678" s="13" t="n"/>
      <c r="H678" s="19" t="n"/>
      <c r="I678" s="19" t="n"/>
      <c r="J678" s="19" t="n"/>
      <c r="K678" s="16">
        <f>IF(OR(B678&amp;""="",NOT(ISNUMBER(E678)),NOT(ISNUMBER(IF(ISNUMBER(G678),G678,F678)))),"",MAX(1,IF(ISNUMBER(G678),G678,F678)-E678))</f>
        <v/>
      </c>
      <c r="L678" s="17">
        <f>IF(K678="","",ROUND(K678*N(H678),2))</f>
        <v/>
      </c>
      <c r="M678" s="17">
        <f>IF(L678="","",ROUND(L678-N(J678),2))</f>
        <v/>
      </c>
      <c r="N678" s="6">
        <f>IF(B678&amp;""="","",IF(NOT(ISNUMBER(E678)),"بيانات ناقصة",IF(ISNUMBER(G678),"سُلّمت",IF(E678&gt;'الإعدادات'!$B$4,"قادم",IF(AND(ISNUMBER(F678),F678&lt;'الإعدادات'!$B$4),"متأخر التسليم","جارٍ")))))</f>
        <v/>
      </c>
      <c r="O678" s="16">
        <f>IF(N678="متأخر التسليم",'الإعدادات'!$B$4-F678,"")</f>
        <v/>
      </c>
      <c r="P678" s="16">
        <f>IF(ISNUMBER(O678),COUNTIFS($O$6:$O$1005,"&gt;"&amp;O678)+COUNTIFS($O$6:O678,O678),"")</f>
        <v/>
      </c>
      <c r="Q678" s="6">
        <f>IF(B678&amp;""="","",IFERROR(INDEX('السيارات'!$C$6:$C$205,MATCH(B678&amp;"",'السيارات'!$A$6:$A$205,0))&amp;"","كود غير موجود"))</f>
        <v/>
      </c>
    </row>
    <row r="679">
      <c r="A679" s="5" t="n"/>
      <c r="B679" s="5" t="n"/>
      <c r="C679" s="5" t="n"/>
      <c r="D679" s="18" t="n"/>
      <c r="E679" s="13" t="n"/>
      <c r="F679" s="13" t="n"/>
      <c r="G679" s="13" t="n"/>
      <c r="H679" s="19" t="n"/>
      <c r="I679" s="19" t="n"/>
      <c r="J679" s="19" t="n"/>
      <c r="K679" s="16">
        <f>IF(OR(B679&amp;""="",NOT(ISNUMBER(E679)),NOT(ISNUMBER(IF(ISNUMBER(G679),G679,F679)))),"",MAX(1,IF(ISNUMBER(G679),G679,F679)-E679))</f>
        <v/>
      </c>
      <c r="L679" s="17">
        <f>IF(K679="","",ROUND(K679*N(H679),2))</f>
        <v/>
      </c>
      <c r="M679" s="17">
        <f>IF(L679="","",ROUND(L679-N(J679),2))</f>
        <v/>
      </c>
      <c r="N679" s="6">
        <f>IF(B679&amp;""="","",IF(NOT(ISNUMBER(E679)),"بيانات ناقصة",IF(ISNUMBER(G679),"سُلّمت",IF(E679&gt;'الإعدادات'!$B$4,"قادم",IF(AND(ISNUMBER(F679),F679&lt;'الإعدادات'!$B$4),"متأخر التسليم","جارٍ")))))</f>
        <v/>
      </c>
      <c r="O679" s="16">
        <f>IF(N679="متأخر التسليم",'الإعدادات'!$B$4-F679,"")</f>
        <v/>
      </c>
      <c r="P679" s="16">
        <f>IF(ISNUMBER(O679),COUNTIFS($O$6:$O$1005,"&gt;"&amp;O679)+COUNTIFS($O$6:O679,O679),"")</f>
        <v/>
      </c>
      <c r="Q679" s="6">
        <f>IF(B679&amp;""="","",IFERROR(INDEX('السيارات'!$C$6:$C$205,MATCH(B679&amp;"",'السيارات'!$A$6:$A$205,0))&amp;"","كود غير موجود"))</f>
        <v/>
      </c>
    </row>
    <row r="680">
      <c r="A680" s="5" t="n"/>
      <c r="B680" s="5" t="n"/>
      <c r="C680" s="5" t="n"/>
      <c r="D680" s="18" t="n"/>
      <c r="E680" s="13" t="n"/>
      <c r="F680" s="13" t="n"/>
      <c r="G680" s="13" t="n"/>
      <c r="H680" s="19" t="n"/>
      <c r="I680" s="19" t="n"/>
      <c r="J680" s="19" t="n"/>
      <c r="K680" s="16">
        <f>IF(OR(B680&amp;""="",NOT(ISNUMBER(E680)),NOT(ISNUMBER(IF(ISNUMBER(G680),G680,F680)))),"",MAX(1,IF(ISNUMBER(G680),G680,F680)-E680))</f>
        <v/>
      </c>
      <c r="L680" s="17">
        <f>IF(K680="","",ROUND(K680*N(H680),2))</f>
        <v/>
      </c>
      <c r="M680" s="17">
        <f>IF(L680="","",ROUND(L680-N(J680),2))</f>
        <v/>
      </c>
      <c r="N680" s="6">
        <f>IF(B680&amp;""="","",IF(NOT(ISNUMBER(E680)),"بيانات ناقصة",IF(ISNUMBER(G680),"سُلّمت",IF(E680&gt;'الإعدادات'!$B$4,"قادم",IF(AND(ISNUMBER(F680),F680&lt;'الإعدادات'!$B$4),"متأخر التسليم","جارٍ")))))</f>
        <v/>
      </c>
      <c r="O680" s="16">
        <f>IF(N680="متأخر التسليم",'الإعدادات'!$B$4-F680,"")</f>
        <v/>
      </c>
      <c r="P680" s="16">
        <f>IF(ISNUMBER(O680),COUNTIFS($O$6:$O$1005,"&gt;"&amp;O680)+COUNTIFS($O$6:O680,O680),"")</f>
        <v/>
      </c>
      <c r="Q680" s="6">
        <f>IF(B680&amp;""="","",IFERROR(INDEX('السيارات'!$C$6:$C$205,MATCH(B680&amp;"",'السيارات'!$A$6:$A$205,0))&amp;"","كود غير موجود"))</f>
        <v/>
      </c>
    </row>
    <row r="681">
      <c r="A681" s="5" t="n"/>
      <c r="B681" s="5" t="n"/>
      <c r="C681" s="5" t="n"/>
      <c r="D681" s="18" t="n"/>
      <c r="E681" s="13" t="n"/>
      <c r="F681" s="13" t="n"/>
      <c r="G681" s="13" t="n"/>
      <c r="H681" s="19" t="n"/>
      <c r="I681" s="19" t="n"/>
      <c r="J681" s="19" t="n"/>
      <c r="K681" s="16">
        <f>IF(OR(B681&amp;""="",NOT(ISNUMBER(E681)),NOT(ISNUMBER(IF(ISNUMBER(G681),G681,F681)))),"",MAX(1,IF(ISNUMBER(G681),G681,F681)-E681))</f>
        <v/>
      </c>
      <c r="L681" s="17">
        <f>IF(K681="","",ROUND(K681*N(H681),2))</f>
        <v/>
      </c>
      <c r="M681" s="17">
        <f>IF(L681="","",ROUND(L681-N(J681),2))</f>
        <v/>
      </c>
      <c r="N681" s="6">
        <f>IF(B681&amp;""="","",IF(NOT(ISNUMBER(E681)),"بيانات ناقصة",IF(ISNUMBER(G681),"سُلّمت",IF(E681&gt;'الإعدادات'!$B$4,"قادم",IF(AND(ISNUMBER(F681),F681&lt;'الإعدادات'!$B$4),"متأخر التسليم","جارٍ")))))</f>
        <v/>
      </c>
      <c r="O681" s="16">
        <f>IF(N681="متأخر التسليم",'الإعدادات'!$B$4-F681,"")</f>
        <v/>
      </c>
      <c r="P681" s="16">
        <f>IF(ISNUMBER(O681),COUNTIFS($O$6:$O$1005,"&gt;"&amp;O681)+COUNTIFS($O$6:O681,O681),"")</f>
        <v/>
      </c>
      <c r="Q681" s="6">
        <f>IF(B681&amp;""="","",IFERROR(INDEX('السيارات'!$C$6:$C$205,MATCH(B681&amp;"",'السيارات'!$A$6:$A$205,0))&amp;"","كود غير موجود"))</f>
        <v/>
      </c>
    </row>
    <row r="682">
      <c r="A682" s="5" t="n"/>
      <c r="B682" s="5" t="n"/>
      <c r="C682" s="5" t="n"/>
      <c r="D682" s="18" t="n"/>
      <c r="E682" s="13" t="n"/>
      <c r="F682" s="13" t="n"/>
      <c r="G682" s="13" t="n"/>
      <c r="H682" s="19" t="n"/>
      <c r="I682" s="19" t="n"/>
      <c r="J682" s="19" t="n"/>
      <c r="K682" s="16">
        <f>IF(OR(B682&amp;""="",NOT(ISNUMBER(E682)),NOT(ISNUMBER(IF(ISNUMBER(G682),G682,F682)))),"",MAX(1,IF(ISNUMBER(G682),G682,F682)-E682))</f>
        <v/>
      </c>
      <c r="L682" s="17">
        <f>IF(K682="","",ROUND(K682*N(H682),2))</f>
        <v/>
      </c>
      <c r="M682" s="17">
        <f>IF(L682="","",ROUND(L682-N(J682),2))</f>
        <v/>
      </c>
      <c r="N682" s="6">
        <f>IF(B682&amp;""="","",IF(NOT(ISNUMBER(E682)),"بيانات ناقصة",IF(ISNUMBER(G682),"سُلّمت",IF(E682&gt;'الإعدادات'!$B$4,"قادم",IF(AND(ISNUMBER(F682),F682&lt;'الإعدادات'!$B$4),"متأخر التسليم","جارٍ")))))</f>
        <v/>
      </c>
      <c r="O682" s="16">
        <f>IF(N682="متأخر التسليم",'الإعدادات'!$B$4-F682,"")</f>
        <v/>
      </c>
      <c r="P682" s="16">
        <f>IF(ISNUMBER(O682),COUNTIFS($O$6:$O$1005,"&gt;"&amp;O682)+COUNTIFS($O$6:O682,O682),"")</f>
        <v/>
      </c>
      <c r="Q682" s="6">
        <f>IF(B682&amp;""="","",IFERROR(INDEX('السيارات'!$C$6:$C$205,MATCH(B682&amp;"",'السيارات'!$A$6:$A$205,0))&amp;"","كود غير موجود"))</f>
        <v/>
      </c>
    </row>
    <row r="683">
      <c r="A683" s="5" t="n"/>
      <c r="B683" s="5" t="n"/>
      <c r="C683" s="5" t="n"/>
      <c r="D683" s="18" t="n"/>
      <c r="E683" s="13" t="n"/>
      <c r="F683" s="13" t="n"/>
      <c r="G683" s="13" t="n"/>
      <c r="H683" s="19" t="n"/>
      <c r="I683" s="19" t="n"/>
      <c r="J683" s="19" t="n"/>
      <c r="K683" s="16">
        <f>IF(OR(B683&amp;""="",NOT(ISNUMBER(E683)),NOT(ISNUMBER(IF(ISNUMBER(G683),G683,F683)))),"",MAX(1,IF(ISNUMBER(G683),G683,F683)-E683))</f>
        <v/>
      </c>
      <c r="L683" s="17">
        <f>IF(K683="","",ROUND(K683*N(H683),2))</f>
        <v/>
      </c>
      <c r="M683" s="17">
        <f>IF(L683="","",ROUND(L683-N(J683),2))</f>
        <v/>
      </c>
      <c r="N683" s="6">
        <f>IF(B683&amp;""="","",IF(NOT(ISNUMBER(E683)),"بيانات ناقصة",IF(ISNUMBER(G683),"سُلّمت",IF(E683&gt;'الإعدادات'!$B$4,"قادم",IF(AND(ISNUMBER(F683),F683&lt;'الإعدادات'!$B$4),"متأخر التسليم","جارٍ")))))</f>
        <v/>
      </c>
      <c r="O683" s="16">
        <f>IF(N683="متأخر التسليم",'الإعدادات'!$B$4-F683,"")</f>
        <v/>
      </c>
      <c r="P683" s="16">
        <f>IF(ISNUMBER(O683),COUNTIFS($O$6:$O$1005,"&gt;"&amp;O683)+COUNTIFS($O$6:O683,O683),"")</f>
        <v/>
      </c>
      <c r="Q683" s="6">
        <f>IF(B683&amp;""="","",IFERROR(INDEX('السيارات'!$C$6:$C$205,MATCH(B683&amp;"",'السيارات'!$A$6:$A$205,0))&amp;"","كود غير موجود"))</f>
        <v/>
      </c>
    </row>
    <row r="684">
      <c r="A684" s="5" t="n"/>
      <c r="B684" s="5" t="n"/>
      <c r="C684" s="5" t="n"/>
      <c r="D684" s="18" t="n"/>
      <c r="E684" s="13" t="n"/>
      <c r="F684" s="13" t="n"/>
      <c r="G684" s="13" t="n"/>
      <c r="H684" s="19" t="n"/>
      <c r="I684" s="19" t="n"/>
      <c r="J684" s="19" t="n"/>
      <c r="K684" s="16">
        <f>IF(OR(B684&amp;""="",NOT(ISNUMBER(E684)),NOT(ISNUMBER(IF(ISNUMBER(G684),G684,F684)))),"",MAX(1,IF(ISNUMBER(G684),G684,F684)-E684))</f>
        <v/>
      </c>
      <c r="L684" s="17">
        <f>IF(K684="","",ROUND(K684*N(H684),2))</f>
        <v/>
      </c>
      <c r="M684" s="17">
        <f>IF(L684="","",ROUND(L684-N(J684),2))</f>
        <v/>
      </c>
      <c r="N684" s="6">
        <f>IF(B684&amp;""="","",IF(NOT(ISNUMBER(E684)),"بيانات ناقصة",IF(ISNUMBER(G684),"سُلّمت",IF(E684&gt;'الإعدادات'!$B$4,"قادم",IF(AND(ISNUMBER(F684),F684&lt;'الإعدادات'!$B$4),"متأخر التسليم","جارٍ")))))</f>
        <v/>
      </c>
      <c r="O684" s="16">
        <f>IF(N684="متأخر التسليم",'الإعدادات'!$B$4-F684,"")</f>
        <v/>
      </c>
      <c r="P684" s="16">
        <f>IF(ISNUMBER(O684),COUNTIFS($O$6:$O$1005,"&gt;"&amp;O684)+COUNTIFS($O$6:O684,O684),"")</f>
        <v/>
      </c>
      <c r="Q684" s="6">
        <f>IF(B684&amp;""="","",IFERROR(INDEX('السيارات'!$C$6:$C$205,MATCH(B684&amp;"",'السيارات'!$A$6:$A$205,0))&amp;"","كود غير موجود"))</f>
        <v/>
      </c>
    </row>
    <row r="685">
      <c r="A685" s="5" t="n"/>
      <c r="B685" s="5" t="n"/>
      <c r="C685" s="5" t="n"/>
      <c r="D685" s="18" t="n"/>
      <c r="E685" s="13" t="n"/>
      <c r="F685" s="13" t="n"/>
      <c r="G685" s="13" t="n"/>
      <c r="H685" s="19" t="n"/>
      <c r="I685" s="19" t="n"/>
      <c r="J685" s="19" t="n"/>
      <c r="K685" s="16">
        <f>IF(OR(B685&amp;""="",NOT(ISNUMBER(E685)),NOT(ISNUMBER(IF(ISNUMBER(G685),G685,F685)))),"",MAX(1,IF(ISNUMBER(G685),G685,F685)-E685))</f>
        <v/>
      </c>
      <c r="L685" s="17">
        <f>IF(K685="","",ROUND(K685*N(H685),2))</f>
        <v/>
      </c>
      <c r="M685" s="17">
        <f>IF(L685="","",ROUND(L685-N(J685),2))</f>
        <v/>
      </c>
      <c r="N685" s="6">
        <f>IF(B685&amp;""="","",IF(NOT(ISNUMBER(E685)),"بيانات ناقصة",IF(ISNUMBER(G685),"سُلّمت",IF(E685&gt;'الإعدادات'!$B$4,"قادم",IF(AND(ISNUMBER(F685),F685&lt;'الإعدادات'!$B$4),"متأخر التسليم","جارٍ")))))</f>
        <v/>
      </c>
      <c r="O685" s="16">
        <f>IF(N685="متأخر التسليم",'الإعدادات'!$B$4-F685,"")</f>
        <v/>
      </c>
      <c r="P685" s="16">
        <f>IF(ISNUMBER(O685),COUNTIFS($O$6:$O$1005,"&gt;"&amp;O685)+COUNTIFS($O$6:O685,O685),"")</f>
        <v/>
      </c>
      <c r="Q685" s="6">
        <f>IF(B685&amp;""="","",IFERROR(INDEX('السيارات'!$C$6:$C$205,MATCH(B685&amp;"",'السيارات'!$A$6:$A$205,0))&amp;"","كود غير موجود"))</f>
        <v/>
      </c>
    </row>
    <row r="686">
      <c r="A686" s="5" t="n"/>
      <c r="B686" s="5" t="n"/>
      <c r="C686" s="5" t="n"/>
      <c r="D686" s="18" t="n"/>
      <c r="E686" s="13" t="n"/>
      <c r="F686" s="13" t="n"/>
      <c r="G686" s="13" t="n"/>
      <c r="H686" s="19" t="n"/>
      <c r="I686" s="19" t="n"/>
      <c r="J686" s="19" t="n"/>
      <c r="K686" s="16">
        <f>IF(OR(B686&amp;""="",NOT(ISNUMBER(E686)),NOT(ISNUMBER(IF(ISNUMBER(G686),G686,F686)))),"",MAX(1,IF(ISNUMBER(G686),G686,F686)-E686))</f>
        <v/>
      </c>
      <c r="L686" s="17">
        <f>IF(K686="","",ROUND(K686*N(H686),2))</f>
        <v/>
      </c>
      <c r="M686" s="17">
        <f>IF(L686="","",ROUND(L686-N(J686),2))</f>
        <v/>
      </c>
      <c r="N686" s="6">
        <f>IF(B686&amp;""="","",IF(NOT(ISNUMBER(E686)),"بيانات ناقصة",IF(ISNUMBER(G686),"سُلّمت",IF(E686&gt;'الإعدادات'!$B$4,"قادم",IF(AND(ISNUMBER(F686),F686&lt;'الإعدادات'!$B$4),"متأخر التسليم","جارٍ")))))</f>
        <v/>
      </c>
      <c r="O686" s="16">
        <f>IF(N686="متأخر التسليم",'الإعدادات'!$B$4-F686,"")</f>
        <v/>
      </c>
      <c r="P686" s="16">
        <f>IF(ISNUMBER(O686),COUNTIFS($O$6:$O$1005,"&gt;"&amp;O686)+COUNTIFS($O$6:O686,O686),"")</f>
        <v/>
      </c>
      <c r="Q686" s="6">
        <f>IF(B686&amp;""="","",IFERROR(INDEX('السيارات'!$C$6:$C$205,MATCH(B686&amp;"",'السيارات'!$A$6:$A$205,0))&amp;"","كود غير موجود"))</f>
        <v/>
      </c>
    </row>
    <row r="687">
      <c r="A687" s="5" t="n"/>
      <c r="B687" s="5" t="n"/>
      <c r="C687" s="5" t="n"/>
      <c r="D687" s="18" t="n"/>
      <c r="E687" s="13" t="n"/>
      <c r="F687" s="13" t="n"/>
      <c r="G687" s="13" t="n"/>
      <c r="H687" s="19" t="n"/>
      <c r="I687" s="19" t="n"/>
      <c r="J687" s="19" t="n"/>
      <c r="K687" s="16">
        <f>IF(OR(B687&amp;""="",NOT(ISNUMBER(E687)),NOT(ISNUMBER(IF(ISNUMBER(G687),G687,F687)))),"",MAX(1,IF(ISNUMBER(G687),G687,F687)-E687))</f>
        <v/>
      </c>
      <c r="L687" s="17">
        <f>IF(K687="","",ROUND(K687*N(H687),2))</f>
        <v/>
      </c>
      <c r="M687" s="17">
        <f>IF(L687="","",ROUND(L687-N(J687),2))</f>
        <v/>
      </c>
      <c r="N687" s="6">
        <f>IF(B687&amp;""="","",IF(NOT(ISNUMBER(E687)),"بيانات ناقصة",IF(ISNUMBER(G687),"سُلّمت",IF(E687&gt;'الإعدادات'!$B$4,"قادم",IF(AND(ISNUMBER(F687),F687&lt;'الإعدادات'!$B$4),"متأخر التسليم","جارٍ")))))</f>
        <v/>
      </c>
      <c r="O687" s="16">
        <f>IF(N687="متأخر التسليم",'الإعدادات'!$B$4-F687,"")</f>
        <v/>
      </c>
      <c r="P687" s="16">
        <f>IF(ISNUMBER(O687),COUNTIFS($O$6:$O$1005,"&gt;"&amp;O687)+COUNTIFS($O$6:O687,O687),"")</f>
        <v/>
      </c>
      <c r="Q687" s="6">
        <f>IF(B687&amp;""="","",IFERROR(INDEX('السيارات'!$C$6:$C$205,MATCH(B687&amp;"",'السيارات'!$A$6:$A$205,0))&amp;"","كود غير موجود"))</f>
        <v/>
      </c>
    </row>
    <row r="688">
      <c r="A688" s="5" t="n"/>
      <c r="B688" s="5" t="n"/>
      <c r="C688" s="5" t="n"/>
      <c r="D688" s="18" t="n"/>
      <c r="E688" s="13" t="n"/>
      <c r="F688" s="13" t="n"/>
      <c r="G688" s="13" t="n"/>
      <c r="H688" s="19" t="n"/>
      <c r="I688" s="19" t="n"/>
      <c r="J688" s="19" t="n"/>
      <c r="K688" s="16">
        <f>IF(OR(B688&amp;""="",NOT(ISNUMBER(E688)),NOT(ISNUMBER(IF(ISNUMBER(G688),G688,F688)))),"",MAX(1,IF(ISNUMBER(G688),G688,F688)-E688))</f>
        <v/>
      </c>
      <c r="L688" s="17">
        <f>IF(K688="","",ROUND(K688*N(H688),2))</f>
        <v/>
      </c>
      <c r="M688" s="17">
        <f>IF(L688="","",ROUND(L688-N(J688),2))</f>
        <v/>
      </c>
      <c r="N688" s="6">
        <f>IF(B688&amp;""="","",IF(NOT(ISNUMBER(E688)),"بيانات ناقصة",IF(ISNUMBER(G688),"سُلّمت",IF(E688&gt;'الإعدادات'!$B$4,"قادم",IF(AND(ISNUMBER(F688),F688&lt;'الإعدادات'!$B$4),"متأخر التسليم","جارٍ")))))</f>
        <v/>
      </c>
      <c r="O688" s="16">
        <f>IF(N688="متأخر التسليم",'الإعدادات'!$B$4-F688,"")</f>
        <v/>
      </c>
      <c r="P688" s="16">
        <f>IF(ISNUMBER(O688),COUNTIFS($O$6:$O$1005,"&gt;"&amp;O688)+COUNTIFS($O$6:O688,O688),"")</f>
        <v/>
      </c>
      <c r="Q688" s="6">
        <f>IF(B688&amp;""="","",IFERROR(INDEX('السيارات'!$C$6:$C$205,MATCH(B688&amp;"",'السيارات'!$A$6:$A$205,0))&amp;"","كود غير موجود"))</f>
        <v/>
      </c>
    </row>
    <row r="689">
      <c r="A689" s="5" t="n"/>
      <c r="B689" s="5" t="n"/>
      <c r="C689" s="5" t="n"/>
      <c r="D689" s="18" t="n"/>
      <c r="E689" s="13" t="n"/>
      <c r="F689" s="13" t="n"/>
      <c r="G689" s="13" t="n"/>
      <c r="H689" s="19" t="n"/>
      <c r="I689" s="19" t="n"/>
      <c r="J689" s="19" t="n"/>
      <c r="K689" s="16">
        <f>IF(OR(B689&amp;""="",NOT(ISNUMBER(E689)),NOT(ISNUMBER(IF(ISNUMBER(G689),G689,F689)))),"",MAX(1,IF(ISNUMBER(G689),G689,F689)-E689))</f>
        <v/>
      </c>
      <c r="L689" s="17">
        <f>IF(K689="","",ROUND(K689*N(H689),2))</f>
        <v/>
      </c>
      <c r="M689" s="17">
        <f>IF(L689="","",ROUND(L689-N(J689),2))</f>
        <v/>
      </c>
      <c r="N689" s="6">
        <f>IF(B689&amp;""="","",IF(NOT(ISNUMBER(E689)),"بيانات ناقصة",IF(ISNUMBER(G689),"سُلّمت",IF(E689&gt;'الإعدادات'!$B$4,"قادم",IF(AND(ISNUMBER(F689),F689&lt;'الإعدادات'!$B$4),"متأخر التسليم","جارٍ")))))</f>
        <v/>
      </c>
      <c r="O689" s="16">
        <f>IF(N689="متأخر التسليم",'الإعدادات'!$B$4-F689,"")</f>
        <v/>
      </c>
      <c r="P689" s="16">
        <f>IF(ISNUMBER(O689),COUNTIFS($O$6:$O$1005,"&gt;"&amp;O689)+COUNTIFS($O$6:O689,O689),"")</f>
        <v/>
      </c>
      <c r="Q689" s="6">
        <f>IF(B689&amp;""="","",IFERROR(INDEX('السيارات'!$C$6:$C$205,MATCH(B689&amp;"",'السيارات'!$A$6:$A$205,0))&amp;"","كود غير موجود"))</f>
        <v/>
      </c>
    </row>
    <row r="690">
      <c r="A690" s="5" t="n"/>
      <c r="B690" s="5" t="n"/>
      <c r="C690" s="5" t="n"/>
      <c r="D690" s="18" t="n"/>
      <c r="E690" s="13" t="n"/>
      <c r="F690" s="13" t="n"/>
      <c r="G690" s="13" t="n"/>
      <c r="H690" s="19" t="n"/>
      <c r="I690" s="19" t="n"/>
      <c r="J690" s="19" t="n"/>
      <c r="K690" s="16">
        <f>IF(OR(B690&amp;""="",NOT(ISNUMBER(E690)),NOT(ISNUMBER(IF(ISNUMBER(G690),G690,F690)))),"",MAX(1,IF(ISNUMBER(G690),G690,F690)-E690))</f>
        <v/>
      </c>
      <c r="L690" s="17">
        <f>IF(K690="","",ROUND(K690*N(H690),2))</f>
        <v/>
      </c>
      <c r="M690" s="17">
        <f>IF(L690="","",ROUND(L690-N(J690),2))</f>
        <v/>
      </c>
      <c r="N690" s="6">
        <f>IF(B690&amp;""="","",IF(NOT(ISNUMBER(E690)),"بيانات ناقصة",IF(ISNUMBER(G690),"سُلّمت",IF(E690&gt;'الإعدادات'!$B$4,"قادم",IF(AND(ISNUMBER(F690),F690&lt;'الإعدادات'!$B$4),"متأخر التسليم","جارٍ")))))</f>
        <v/>
      </c>
      <c r="O690" s="16">
        <f>IF(N690="متأخر التسليم",'الإعدادات'!$B$4-F690,"")</f>
        <v/>
      </c>
      <c r="P690" s="16">
        <f>IF(ISNUMBER(O690),COUNTIFS($O$6:$O$1005,"&gt;"&amp;O690)+COUNTIFS($O$6:O690,O690),"")</f>
        <v/>
      </c>
      <c r="Q690" s="6">
        <f>IF(B690&amp;""="","",IFERROR(INDEX('السيارات'!$C$6:$C$205,MATCH(B690&amp;"",'السيارات'!$A$6:$A$205,0))&amp;"","كود غير موجود"))</f>
        <v/>
      </c>
    </row>
    <row r="691">
      <c r="A691" s="5" t="n"/>
      <c r="B691" s="5" t="n"/>
      <c r="C691" s="5" t="n"/>
      <c r="D691" s="18" t="n"/>
      <c r="E691" s="13" t="n"/>
      <c r="F691" s="13" t="n"/>
      <c r="G691" s="13" t="n"/>
      <c r="H691" s="19" t="n"/>
      <c r="I691" s="19" t="n"/>
      <c r="J691" s="19" t="n"/>
      <c r="K691" s="16">
        <f>IF(OR(B691&amp;""="",NOT(ISNUMBER(E691)),NOT(ISNUMBER(IF(ISNUMBER(G691),G691,F691)))),"",MAX(1,IF(ISNUMBER(G691),G691,F691)-E691))</f>
        <v/>
      </c>
      <c r="L691" s="17">
        <f>IF(K691="","",ROUND(K691*N(H691),2))</f>
        <v/>
      </c>
      <c r="M691" s="17">
        <f>IF(L691="","",ROUND(L691-N(J691),2))</f>
        <v/>
      </c>
      <c r="N691" s="6">
        <f>IF(B691&amp;""="","",IF(NOT(ISNUMBER(E691)),"بيانات ناقصة",IF(ISNUMBER(G691),"سُلّمت",IF(E691&gt;'الإعدادات'!$B$4,"قادم",IF(AND(ISNUMBER(F691),F691&lt;'الإعدادات'!$B$4),"متأخر التسليم","جارٍ")))))</f>
        <v/>
      </c>
      <c r="O691" s="16">
        <f>IF(N691="متأخر التسليم",'الإعدادات'!$B$4-F691,"")</f>
        <v/>
      </c>
      <c r="P691" s="16">
        <f>IF(ISNUMBER(O691),COUNTIFS($O$6:$O$1005,"&gt;"&amp;O691)+COUNTIFS($O$6:O691,O691),"")</f>
        <v/>
      </c>
      <c r="Q691" s="6">
        <f>IF(B691&amp;""="","",IFERROR(INDEX('السيارات'!$C$6:$C$205,MATCH(B691&amp;"",'السيارات'!$A$6:$A$205,0))&amp;"","كود غير موجود"))</f>
        <v/>
      </c>
    </row>
    <row r="692">
      <c r="A692" s="5" t="n"/>
      <c r="B692" s="5" t="n"/>
      <c r="C692" s="5" t="n"/>
      <c r="D692" s="18" t="n"/>
      <c r="E692" s="13" t="n"/>
      <c r="F692" s="13" t="n"/>
      <c r="G692" s="13" t="n"/>
      <c r="H692" s="19" t="n"/>
      <c r="I692" s="19" t="n"/>
      <c r="J692" s="19" t="n"/>
      <c r="K692" s="16">
        <f>IF(OR(B692&amp;""="",NOT(ISNUMBER(E692)),NOT(ISNUMBER(IF(ISNUMBER(G692),G692,F692)))),"",MAX(1,IF(ISNUMBER(G692),G692,F692)-E692))</f>
        <v/>
      </c>
      <c r="L692" s="17">
        <f>IF(K692="","",ROUND(K692*N(H692),2))</f>
        <v/>
      </c>
      <c r="M692" s="17">
        <f>IF(L692="","",ROUND(L692-N(J692),2))</f>
        <v/>
      </c>
      <c r="N692" s="6">
        <f>IF(B692&amp;""="","",IF(NOT(ISNUMBER(E692)),"بيانات ناقصة",IF(ISNUMBER(G692),"سُلّمت",IF(E692&gt;'الإعدادات'!$B$4,"قادم",IF(AND(ISNUMBER(F692),F692&lt;'الإعدادات'!$B$4),"متأخر التسليم","جارٍ")))))</f>
        <v/>
      </c>
      <c r="O692" s="16">
        <f>IF(N692="متأخر التسليم",'الإعدادات'!$B$4-F692,"")</f>
        <v/>
      </c>
      <c r="P692" s="16">
        <f>IF(ISNUMBER(O692),COUNTIFS($O$6:$O$1005,"&gt;"&amp;O692)+COUNTIFS($O$6:O692,O692),"")</f>
        <v/>
      </c>
      <c r="Q692" s="6">
        <f>IF(B692&amp;""="","",IFERROR(INDEX('السيارات'!$C$6:$C$205,MATCH(B692&amp;"",'السيارات'!$A$6:$A$205,0))&amp;"","كود غير موجود"))</f>
        <v/>
      </c>
    </row>
    <row r="693">
      <c r="A693" s="5" t="n"/>
      <c r="B693" s="5" t="n"/>
      <c r="C693" s="5" t="n"/>
      <c r="D693" s="18" t="n"/>
      <c r="E693" s="13" t="n"/>
      <c r="F693" s="13" t="n"/>
      <c r="G693" s="13" t="n"/>
      <c r="H693" s="19" t="n"/>
      <c r="I693" s="19" t="n"/>
      <c r="J693" s="19" t="n"/>
      <c r="K693" s="16">
        <f>IF(OR(B693&amp;""="",NOT(ISNUMBER(E693)),NOT(ISNUMBER(IF(ISNUMBER(G693),G693,F693)))),"",MAX(1,IF(ISNUMBER(G693),G693,F693)-E693))</f>
        <v/>
      </c>
      <c r="L693" s="17">
        <f>IF(K693="","",ROUND(K693*N(H693),2))</f>
        <v/>
      </c>
      <c r="M693" s="17">
        <f>IF(L693="","",ROUND(L693-N(J693),2))</f>
        <v/>
      </c>
      <c r="N693" s="6">
        <f>IF(B693&amp;""="","",IF(NOT(ISNUMBER(E693)),"بيانات ناقصة",IF(ISNUMBER(G693),"سُلّمت",IF(E693&gt;'الإعدادات'!$B$4,"قادم",IF(AND(ISNUMBER(F693),F693&lt;'الإعدادات'!$B$4),"متأخر التسليم","جارٍ")))))</f>
        <v/>
      </c>
      <c r="O693" s="16">
        <f>IF(N693="متأخر التسليم",'الإعدادات'!$B$4-F693,"")</f>
        <v/>
      </c>
      <c r="P693" s="16">
        <f>IF(ISNUMBER(O693),COUNTIFS($O$6:$O$1005,"&gt;"&amp;O693)+COUNTIFS($O$6:O693,O693),"")</f>
        <v/>
      </c>
      <c r="Q693" s="6">
        <f>IF(B693&amp;""="","",IFERROR(INDEX('السيارات'!$C$6:$C$205,MATCH(B693&amp;"",'السيارات'!$A$6:$A$205,0))&amp;"","كود غير موجود"))</f>
        <v/>
      </c>
    </row>
    <row r="694">
      <c r="A694" s="5" t="n"/>
      <c r="B694" s="5" t="n"/>
      <c r="C694" s="5" t="n"/>
      <c r="D694" s="18" t="n"/>
      <c r="E694" s="13" t="n"/>
      <c r="F694" s="13" t="n"/>
      <c r="G694" s="13" t="n"/>
      <c r="H694" s="19" t="n"/>
      <c r="I694" s="19" t="n"/>
      <c r="J694" s="19" t="n"/>
      <c r="K694" s="16">
        <f>IF(OR(B694&amp;""="",NOT(ISNUMBER(E694)),NOT(ISNUMBER(IF(ISNUMBER(G694),G694,F694)))),"",MAX(1,IF(ISNUMBER(G694),G694,F694)-E694))</f>
        <v/>
      </c>
      <c r="L694" s="17">
        <f>IF(K694="","",ROUND(K694*N(H694),2))</f>
        <v/>
      </c>
      <c r="M694" s="17">
        <f>IF(L694="","",ROUND(L694-N(J694),2))</f>
        <v/>
      </c>
      <c r="N694" s="6">
        <f>IF(B694&amp;""="","",IF(NOT(ISNUMBER(E694)),"بيانات ناقصة",IF(ISNUMBER(G694),"سُلّمت",IF(E694&gt;'الإعدادات'!$B$4,"قادم",IF(AND(ISNUMBER(F694),F694&lt;'الإعدادات'!$B$4),"متأخر التسليم","جارٍ")))))</f>
        <v/>
      </c>
      <c r="O694" s="16">
        <f>IF(N694="متأخر التسليم",'الإعدادات'!$B$4-F694,"")</f>
        <v/>
      </c>
      <c r="P694" s="16">
        <f>IF(ISNUMBER(O694),COUNTIFS($O$6:$O$1005,"&gt;"&amp;O694)+COUNTIFS($O$6:O694,O694),"")</f>
        <v/>
      </c>
      <c r="Q694" s="6">
        <f>IF(B694&amp;""="","",IFERROR(INDEX('السيارات'!$C$6:$C$205,MATCH(B694&amp;"",'السيارات'!$A$6:$A$205,0))&amp;"","كود غير موجود"))</f>
        <v/>
      </c>
    </row>
    <row r="695">
      <c r="A695" s="5" t="n"/>
      <c r="B695" s="5" t="n"/>
      <c r="C695" s="5" t="n"/>
      <c r="D695" s="18" t="n"/>
      <c r="E695" s="13" t="n"/>
      <c r="F695" s="13" t="n"/>
      <c r="G695" s="13" t="n"/>
      <c r="H695" s="19" t="n"/>
      <c r="I695" s="19" t="n"/>
      <c r="J695" s="19" t="n"/>
      <c r="K695" s="16">
        <f>IF(OR(B695&amp;""="",NOT(ISNUMBER(E695)),NOT(ISNUMBER(IF(ISNUMBER(G695),G695,F695)))),"",MAX(1,IF(ISNUMBER(G695),G695,F695)-E695))</f>
        <v/>
      </c>
      <c r="L695" s="17">
        <f>IF(K695="","",ROUND(K695*N(H695),2))</f>
        <v/>
      </c>
      <c r="M695" s="17">
        <f>IF(L695="","",ROUND(L695-N(J695),2))</f>
        <v/>
      </c>
      <c r="N695" s="6">
        <f>IF(B695&amp;""="","",IF(NOT(ISNUMBER(E695)),"بيانات ناقصة",IF(ISNUMBER(G695),"سُلّمت",IF(E695&gt;'الإعدادات'!$B$4,"قادم",IF(AND(ISNUMBER(F695),F695&lt;'الإعدادات'!$B$4),"متأخر التسليم","جارٍ")))))</f>
        <v/>
      </c>
      <c r="O695" s="16">
        <f>IF(N695="متأخر التسليم",'الإعدادات'!$B$4-F695,"")</f>
        <v/>
      </c>
      <c r="P695" s="16">
        <f>IF(ISNUMBER(O695),COUNTIFS($O$6:$O$1005,"&gt;"&amp;O695)+COUNTIFS($O$6:O695,O695),"")</f>
        <v/>
      </c>
      <c r="Q695" s="6">
        <f>IF(B695&amp;""="","",IFERROR(INDEX('السيارات'!$C$6:$C$205,MATCH(B695&amp;"",'السيارات'!$A$6:$A$205,0))&amp;"","كود غير موجود"))</f>
        <v/>
      </c>
    </row>
    <row r="696">
      <c r="A696" s="5" t="n"/>
      <c r="B696" s="5" t="n"/>
      <c r="C696" s="5" t="n"/>
      <c r="D696" s="18" t="n"/>
      <c r="E696" s="13" t="n"/>
      <c r="F696" s="13" t="n"/>
      <c r="G696" s="13" t="n"/>
      <c r="H696" s="19" t="n"/>
      <c r="I696" s="19" t="n"/>
      <c r="J696" s="19" t="n"/>
      <c r="K696" s="16">
        <f>IF(OR(B696&amp;""="",NOT(ISNUMBER(E696)),NOT(ISNUMBER(IF(ISNUMBER(G696),G696,F696)))),"",MAX(1,IF(ISNUMBER(G696),G696,F696)-E696))</f>
        <v/>
      </c>
      <c r="L696" s="17">
        <f>IF(K696="","",ROUND(K696*N(H696),2))</f>
        <v/>
      </c>
      <c r="M696" s="17">
        <f>IF(L696="","",ROUND(L696-N(J696),2))</f>
        <v/>
      </c>
      <c r="N696" s="6">
        <f>IF(B696&amp;""="","",IF(NOT(ISNUMBER(E696)),"بيانات ناقصة",IF(ISNUMBER(G696),"سُلّمت",IF(E696&gt;'الإعدادات'!$B$4,"قادم",IF(AND(ISNUMBER(F696),F696&lt;'الإعدادات'!$B$4),"متأخر التسليم","جارٍ")))))</f>
        <v/>
      </c>
      <c r="O696" s="16">
        <f>IF(N696="متأخر التسليم",'الإعدادات'!$B$4-F696,"")</f>
        <v/>
      </c>
      <c r="P696" s="16">
        <f>IF(ISNUMBER(O696),COUNTIFS($O$6:$O$1005,"&gt;"&amp;O696)+COUNTIFS($O$6:O696,O696),"")</f>
        <v/>
      </c>
      <c r="Q696" s="6">
        <f>IF(B696&amp;""="","",IFERROR(INDEX('السيارات'!$C$6:$C$205,MATCH(B696&amp;"",'السيارات'!$A$6:$A$205,0))&amp;"","كود غير موجود"))</f>
        <v/>
      </c>
    </row>
    <row r="697">
      <c r="A697" s="5" t="n"/>
      <c r="B697" s="5" t="n"/>
      <c r="C697" s="5" t="n"/>
      <c r="D697" s="18" t="n"/>
      <c r="E697" s="13" t="n"/>
      <c r="F697" s="13" t="n"/>
      <c r="G697" s="13" t="n"/>
      <c r="H697" s="19" t="n"/>
      <c r="I697" s="19" t="n"/>
      <c r="J697" s="19" t="n"/>
      <c r="K697" s="16">
        <f>IF(OR(B697&amp;""="",NOT(ISNUMBER(E697)),NOT(ISNUMBER(IF(ISNUMBER(G697),G697,F697)))),"",MAX(1,IF(ISNUMBER(G697),G697,F697)-E697))</f>
        <v/>
      </c>
      <c r="L697" s="17">
        <f>IF(K697="","",ROUND(K697*N(H697),2))</f>
        <v/>
      </c>
      <c r="M697" s="17">
        <f>IF(L697="","",ROUND(L697-N(J697),2))</f>
        <v/>
      </c>
      <c r="N697" s="6">
        <f>IF(B697&amp;""="","",IF(NOT(ISNUMBER(E697)),"بيانات ناقصة",IF(ISNUMBER(G697),"سُلّمت",IF(E697&gt;'الإعدادات'!$B$4,"قادم",IF(AND(ISNUMBER(F697),F697&lt;'الإعدادات'!$B$4),"متأخر التسليم","جارٍ")))))</f>
        <v/>
      </c>
      <c r="O697" s="16">
        <f>IF(N697="متأخر التسليم",'الإعدادات'!$B$4-F697,"")</f>
        <v/>
      </c>
      <c r="P697" s="16">
        <f>IF(ISNUMBER(O697),COUNTIFS($O$6:$O$1005,"&gt;"&amp;O697)+COUNTIFS($O$6:O697,O697),"")</f>
        <v/>
      </c>
      <c r="Q697" s="6">
        <f>IF(B697&amp;""="","",IFERROR(INDEX('السيارات'!$C$6:$C$205,MATCH(B697&amp;"",'السيارات'!$A$6:$A$205,0))&amp;"","كود غير موجود"))</f>
        <v/>
      </c>
    </row>
    <row r="698">
      <c r="A698" s="5" t="n"/>
      <c r="B698" s="5" t="n"/>
      <c r="C698" s="5" t="n"/>
      <c r="D698" s="18" t="n"/>
      <c r="E698" s="13" t="n"/>
      <c r="F698" s="13" t="n"/>
      <c r="G698" s="13" t="n"/>
      <c r="H698" s="19" t="n"/>
      <c r="I698" s="19" t="n"/>
      <c r="J698" s="19" t="n"/>
      <c r="K698" s="16">
        <f>IF(OR(B698&amp;""="",NOT(ISNUMBER(E698)),NOT(ISNUMBER(IF(ISNUMBER(G698),G698,F698)))),"",MAX(1,IF(ISNUMBER(G698),G698,F698)-E698))</f>
        <v/>
      </c>
      <c r="L698" s="17">
        <f>IF(K698="","",ROUND(K698*N(H698),2))</f>
        <v/>
      </c>
      <c r="M698" s="17">
        <f>IF(L698="","",ROUND(L698-N(J698),2))</f>
        <v/>
      </c>
      <c r="N698" s="6">
        <f>IF(B698&amp;""="","",IF(NOT(ISNUMBER(E698)),"بيانات ناقصة",IF(ISNUMBER(G698),"سُلّمت",IF(E698&gt;'الإعدادات'!$B$4,"قادم",IF(AND(ISNUMBER(F698),F698&lt;'الإعدادات'!$B$4),"متأخر التسليم","جارٍ")))))</f>
        <v/>
      </c>
      <c r="O698" s="16">
        <f>IF(N698="متأخر التسليم",'الإعدادات'!$B$4-F698,"")</f>
        <v/>
      </c>
      <c r="P698" s="16">
        <f>IF(ISNUMBER(O698),COUNTIFS($O$6:$O$1005,"&gt;"&amp;O698)+COUNTIFS($O$6:O698,O698),"")</f>
        <v/>
      </c>
      <c r="Q698" s="6">
        <f>IF(B698&amp;""="","",IFERROR(INDEX('السيارات'!$C$6:$C$205,MATCH(B698&amp;"",'السيارات'!$A$6:$A$205,0))&amp;"","كود غير موجود"))</f>
        <v/>
      </c>
    </row>
    <row r="699">
      <c r="A699" s="5" t="n"/>
      <c r="B699" s="5" t="n"/>
      <c r="C699" s="5" t="n"/>
      <c r="D699" s="18" t="n"/>
      <c r="E699" s="13" t="n"/>
      <c r="F699" s="13" t="n"/>
      <c r="G699" s="13" t="n"/>
      <c r="H699" s="19" t="n"/>
      <c r="I699" s="19" t="n"/>
      <c r="J699" s="19" t="n"/>
      <c r="K699" s="16">
        <f>IF(OR(B699&amp;""="",NOT(ISNUMBER(E699)),NOT(ISNUMBER(IF(ISNUMBER(G699),G699,F699)))),"",MAX(1,IF(ISNUMBER(G699),G699,F699)-E699))</f>
        <v/>
      </c>
      <c r="L699" s="17">
        <f>IF(K699="","",ROUND(K699*N(H699),2))</f>
        <v/>
      </c>
      <c r="M699" s="17">
        <f>IF(L699="","",ROUND(L699-N(J699),2))</f>
        <v/>
      </c>
      <c r="N699" s="6">
        <f>IF(B699&amp;""="","",IF(NOT(ISNUMBER(E699)),"بيانات ناقصة",IF(ISNUMBER(G699),"سُلّمت",IF(E699&gt;'الإعدادات'!$B$4,"قادم",IF(AND(ISNUMBER(F699),F699&lt;'الإعدادات'!$B$4),"متأخر التسليم","جارٍ")))))</f>
        <v/>
      </c>
      <c r="O699" s="16">
        <f>IF(N699="متأخر التسليم",'الإعدادات'!$B$4-F699,"")</f>
        <v/>
      </c>
      <c r="P699" s="16">
        <f>IF(ISNUMBER(O699),COUNTIFS($O$6:$O$1005,"&gt;"&amp;O699)+COUNTIFS($O$6:O699,O699),"")</f>
        <v/>
      </c>
      <c r="Q699" s="6">
        <f>IF(B699&amp;""="","",IFERROR(INDEX('السيارات'!$C$6:$C$205,MATCH(B699&amp;"",'السيارات'!$A$6:$A$205,0))&amp;"","كود غير موجود"))</f>
        <v/>
      </c>
    </row>
    <row r="700">
      <c r="A700" s="5" t="n"/>
      <c r="B700" s="5" t="n"/>
      <c r="C700" s="5" t="n"/>
      <c r="D700" s="18" t="n"/>
      <c r="E700" s="13" t="n"/>
      <c r="F700" s="13" t="n"/>
      <c r="G700" s="13" t="n"/>
      <c r="H700" s="19" t="n"/>
      <c r="I700" s="19" t="n"/>
      <c r="J700" s="19" t="n"/>
      <c r="K700" s="16">
        <f>IF(OR(B700&amp;""="",NOT(ISNUMBER(E700)),NOT(ISNUMBER(IF(ISNUMBER(G700),G700,F700)))),"",MAX(1,IF(ISNUMBER(G700),G700,F700)-E700))</f>
        <v/>
      </c>
      <c r="L700" s="17">
        <f>IF(K700="","",ROUND(K700*N(H700),2))</f>
        <v/>
      </c>
      <c r="M700" s="17">
        <f>IF(L700="","",ROUND(L700-N(J700),2))</f>
        <v/>
      </c>
      <c r="N700" s="6">
        <f>IF(B700&amp;""="","",IF(NOT(ISNUMBER(E700)),"بيانات ناقصة",IF(ISNUMBER(G700),"سُلّمت",IF(E700&gt;'الإعدادات'!$B$4,"قادم",IF(AND(ISNUMBER(F700),F700&lt;'الإعدادات'!$B$4),"متأخر التسليم","جارٍ")))))</f>
        <v/>
      </c>
      <c r="O700" s="16">
        <f>IF(N700="متأخر التسليم",'الإعدادات'!$B$4-F700,"")</f>
        <v/>
      </c>
      <c r="P700" s="16">
        <f>IF(ISNUMBER(O700),COUNTIFS($O$6:$O$1005,"&gt;"&amp;O700)+COUNTIFS($O$6:O700,O700),"")</f>
        <v/>
      </c>
      <c r="Q700" s="6">
        <f>IF(B700&amp;""="","",IFERROR(INDEX('السيارات'!$C$6:$C$205,MATCH(B700&amp;"",'السيارات'!$A$6:$A$205,0))&amp;"","كود غير موجود"))</f>
        <v/>
      </c>
    </row>
    <row r="701">
      <c r="A701" s="5" t="n"/>
      <c r="B701" s="5" t="n"/>
      <c r="C701" s="5" t="n"/>
      <c r="D701" s="18" t="n"/>
      <c r="E701" s="13" t="n"/>
      <c r="F701" s="13" t="n"/>
      <c r="G701" s="13" t="n"/>
      <c r="H701" s="19" t="n"/>
      <c r="I701" s="19" t="n"/>
      <c r="J701" s="19" t="n"/>
      <c r="K701" s="16">
        <f>IF(OR(B701&amp;""="",NOT(ISNUMBER(E701)),NOT(ISNUMBER(IF(ISNUMBER(G701),G701,F701)))),"",MAX(1,IF(ISNUMBER(G701),G701,F701)-E701))</f>
        <v/>
      </c>
      <c r="L701" s="17">
        <f>IF(K701="","",ROUND(K701*N(H701),2))</f>
        <v/>
      </c>
      <c r="M701" s="17">
        <f>IF(L701="","",ROUND(L701-N(J701),2))</f>
        <v/>
      </c>
      <c r="N701" s="6">
        <f>IF(B701&amp;""="","",IF(NOT(ISNUMBER(E701)),"بيانات ناقصة",IF(ISNUMBER(G701),"سُلّمت",IF(E701&gt;'الإعدادات'!$B$4,"قادم",IF(AND(ISNUMBER(F701),F701&lt;'الإعدادات'!$B$4),"متأخر التسليم","جارٍ")))))</f>
        <v/>
      </c>
      <c r="O701" s="16">
        <f>IF(N701="متأخر التسليم",'الإعدادات'!$B$4-F701,"")</f>
        <v/>
      </c>
      <c r="P701" s="16">
        <f>IF(ISNUMBER(O701),COUNTIFS($O$6:$O$1005,"&gt;"&amp;O701)+COUNTIFS($O$6:O701,O701),"")</f>
        <v/>
      </c>
      <c r="Q701" s="6">
        <f>IF(B701&amp;""="","",IFERROR(INDEX('السيارات'!$C$6:$C$205,MATCH(B701&amp;"",'السيارات'!$A$6:$A$205,0))&amp;"","كود غير موجود"))</f>
        <v/>
      </c>
    </row>
    <row r="702">
      <c r="A702" s="5" t="n"/>
      <c r="B702" s="5" t="n"/>
      <c r="C702" s="5" t="n"/>
      <c r="D702" s="18" t="n"/>
      <c r="E702" s="13" t="n"/>
      <c r="F702" s="13" t="n"/>
      <c r="G702" s="13" t="n"/>
      <c r="H702" s="19" t="n"/>
      <c r="I702" s="19" t="n"/>
      <c r="J702" s="19" t="n"/>
      <c r="K702" s="16">
        <f>IF(OR(B702&amp;""="",NOT(ISNUMBER(E702)),NOT(ISNUMBER(IF(ISNUMBER(G702),G702,F702)))),"",MAX(1,IF(ISNUMBER(G702),G702,F702)-E702))</f>
        <v/>
      </c>
      <c r="L702" s="17">
        <f>IF(K702="","",ROUND(K702*N(H702),2))</f>
        <v/>
      </c>
      <c r="M702" s="17">
        <f>IF(L702="","",ROUND(L702-N(J702),2))</f>
        <v/>
      </c>
      <c r="N702" s="6">
        <f>IF(B702&amp;""="","",IF(NOT(ISNUMBER(E702)),"بيانات ناقصة",IF(ISNUMBER(G702),"سُلّمت",IF(E702&gt;'الإعدادات'!$B$4,"قادم",IF(AND(ISNUMBER(F702),F702&lt;'الإعدادات'!$B$4),"متأخر التسليم","جارٍ")))))</f>
        <v/>
      </c>
      <c r="O702" s="16">
        <f>IF(N702="متأخر التسليم",'الإعدادات'!$B$4-F702,"")</f>
        <v/>
      </c>
      <c r="P702" s="16">
        <f>IF(ISNUMBER(O702),COUNTIFS($O$6:$O$1005,"&gt;"&amp;O702)+COUNTIFS($O$6:O702,O702),"")</f>
        <v/>
      </c>
      <c r="Q702" s="6">
        <f>IF(B702&amp;""="","",IFERROR(INDEX('السيارات'!$C$6:$C$205,MATCH(B702&amp;"",'السيارات'!$A$6:$A$205,0))&amp;"","كود غير موجود"))</f>
        <v/>
      </c>
    </row>
    <row r="703">
      <c r="A703" s="5" t="n"/>
      <c r="B703" s="5" t="n"/>
      <c r="C703" s="5" t="n"/>
      <c r="D703" s="18" t="n"/>
      <c r="E703" s="13" t="n"/>
      <c r="F703" s="13" t="n"/>
      <c r="G703" s="13" t="n"/>
      <c r="H703" s="19" t="n"/>
      <c r="I703" s="19" t="n"/>
      <c r="J703" s="19" t="n"/>
      <c r="K703" s="16">
        <f>IF(OR(B703&amp;""="",NOT(ISNUMBER(E703)),NOT(ISNUMBER(IF(ISNUMBER(G703),G703,F703)))),"",MAX(1,IF(ISNUMBER(G703),G703,F703)-E703))</f>
        <v/>
      </c>
      <c r="L703" s="17">
        <f>IF(K703="","",ROUND(K703*N(H703),2))</f>
        <v/>
      </c>
      <c r="M703" s="17">
        <f>IF(L703="","",ROUND(L703-N(J703),2))</f>
        <v/>
      </c>
      <c r="N703" s="6">
        <f>IF(B703&amp;""="","",IF(NOT(ISNUMBER(E703)),"بيانات ناقصة",IF(ISNUMBER(G703),"سُلّمت",IF(E703&gt;'الإعدادات'!$B$4,"قادم",IF(AND(ISNUMBER(F703),F703&lt;'الإعدادات'!$B$4),"متأخر التسليم","جارٍ")))))</f>
        <v/>
      </c>
      <c r="O703" s="16">
        <f>IF(N703="متأخر التسليم",'الإعدادات'!$B$4-F703,"")</f>
        <v/>
      </c>
      <c r="P703" s="16">
        <f>IF(ISNUMBER(O703),COUNTIFS($O$6:$O$1005,"&gt;"&amp;O703)+COUNTIFS($O$6:O703,O703),"")</f>
        <v/>
      </c>
      <c r="Q703" s="6">
        <f>IF(B703&amp;""="","",IFERROR(INDEX('السيارات'!$C$6:$C$205,MATCH(B703&amp;"",'السيارات'!$A$6:$A$205,0))&amp;"","كود غير موجود"))</f>
        <v/>
      </c>
    </row>
    <row r="704">
      <c r="A704" s="5" t="n"/>
      <c r="B704" s="5" t="n"/>
      <c r="C704" s="5" t="n"/>
      <c r="D704" s="18" t="n"/>
      <c r="E704" s="13" t="n"/>
      <c r="F704" s="13" t="n"/>
      <c r="G704" s="13" t="n"/>
      <c r="H704" s="19" t="n"/>
      <c r="I704" s="19" t="n"/>
      <c r="J704" s="19" t="n"/>
      <c r="K704" s="16">
        <f>IF(OR(B704&amp;""="",NOT(ISNUMBER(E704)),NOT(ISNUMBER(IF(ISNUMBER(G704),G704,F704)))),"",MAX(1,IF(ISNUMBER(G704),G704,F704)-E704))</f>
        <v/>
      </c>
      <c r="L704" s="17">
        <f>IF(K704="","",ROUND(K704*N(H704),2))</f>
        <v/>
      </c>
      <c r="M704" s="17">
        <f>IF(L704="","",ROUND(L704-N(J704),2))</f>
        <v/>
      </c>
      <c r="N704" s="6">
        <f>IF(B704&amp;""="","",IF(NOT(ISNUMBER(E704)),"بيانات ناقصة",IF(ISNUMBER(G704),"سُلّمت",IF(E704&gt;'الإعدادات'!$B$4,"قادم",IF(AND(ISNUMBER(F704),F704&lt;'الإعدادات'!$B$4),"متأخر التسليم","جارٍ")))))</f>
        <v/>
      </c>
      <c r="O704" s="16">
        <f>IF(N704="متأخر التسليم",'الإعدادات'!$B$4-F704,"")</f>
        <v/>
      </c>
      <c r="P704" s="16">
        <f>IF(ISNUMBER(O704),COUNTIFS($O$6:$O$1005,"&gt;"&amp;O704)+COUNTIFS($O$6:O704,O704),"")</f>
        <v/>
      </c>
      <c r="Q704" s="6">
        <f>IF(B704&amp;""="","",IFERROR(INDEX('السيارات'!$C$6:$C$205,MATCH(B704&amp;"",'السيارات'!$A$6:$A$205,0))&amp;"","كود غير موجود"))</f>
        <v/>
      </c>
    </row>
    <row r="705">
      <c r="A705" s="5" t="n"/>
      <c r="B705" s="5" t="n"/>
      <c r="C705" s="5" t="n"/>
      <c r="D705" s="18" t="n"/>
      <c r="E705" s="13" t="n"/>
      <c r="F705" s="13" t="n"/>
      <c r="G705" s="13" t="n"/>
      <c r="H705" s="19" t="n"/>
      <c r="I705" s="19" t="n"/>
      <c r="J705" s="19" t="n"/>
      <c r="K705" s="16">
        <f>IF(OR(B705&amp;""="",NOT(ISNUMBER(E705)),NOT(ISNUMBER(IF(ISNUMBER(G705),G705,F705)))),"",MAX(1,IF(ISNUMBER(G705),G705,F705)-E705))</f>
        <v/>
      </c>
      <c r="L705" s="17">
        <f>IF(K705="","",ROUND(K705*N(H705),2))</f>
        <v/>
      </c>
      <c r="M705" s="17">
        <f>IF(L705="","",ROUND(L705-N(J705),2))</f>
        <v/>
      </c>
      <c r="N705" s="6">
        <f>IF(B705&amp;""="","",IF(NOT(ISNUMBER(E705)),"بيانات ناقصة",IF(ISNUMBER(G705),"سُلّمت",IF(E705&gt;'الإعدادات'!$B$4,"قادم",IF(AND(ISNUMBER(F705),F705&lt;'الإعدادات'!$B$4),"متأخر التسليم","جارٍ")))))</f>
        <v/>
      </c>
      <c r="O705" s="16">
        <f>IF(N705="متأخر التسليم",'الإعدادات'!$B$4-F705,"")</f>
        <v/>
      </c>
      <c r="P705" s="16">
        <f>IF(ISNUMBER(O705),COUNTIFS($O$6:$O$1005,"&gt;"&amp;O705)+COUNTIFS($O$6:O705,O705),"")</f>
        <v/>
      </c>
      <c r="Q705" s="6">
        <f>IF(B705&amp;""="","",IFERROR(INDEX('السيارات'!$C$6:$C$205,MATCH(B705&amp;"",'السيارات'!$A$6:$A$205,0))&amp;"","كود غير موجود"))</f>
        <v/>
      </c>
    </row>
    <row r="706">
      <c r="A706" s="5" t="n"/>
      <c r="B706" s="5" t="n"/>
      <c r="C706" s="5" t="n"/>
      <c r="D706" s="18" t="n"/>
      <c r="E706" s="13" t="n"/>
      <c r="F706" s="13" t="n"/>
      <c r="G706" s="13" t="n"/>
      <c r="H706" s="19" t="n"/>
      <c r="I706" s="19" t="n"/>
      <c r="J706" s="19" t="n"/>
      <c r="K706" s="16">
        <f>IF(OR(B706&amp;""="",NOT(ISNUMBER(E706)),NOT(ISNUMBER(IF(ISNUMBER(G706),G706,F706)))),"",MAX(1,IF(ISNUMBER(G706),G706,F706)-E706))</f>
        <v/>
      </c>
      <c r="L706" s="17">
        <f>IF(K706="","",ROUND(K706*N(H706),2))</f>
        <v/>
      </c>
      <c r="M706" s="17">
        <f>IF(L706="","",ROUND(L706-N(J706),2))</f>
        <v/>
      </c>
      <c r="N706" s="6">
        <f>IF(B706&amp;""="","",IF(NOT(ISNUMBER(E706)),"بيانات ناقصة",IF(ISNUMBER(G706),"سُلّمت",IF(E706&gt;'الإعدادات'!$B$4,"قادم",IF(AND(ISNUMBER(F706),F706&lt;'الإعدادات'!$B$4),"متأخر التسليم","جارٍ")))))</f>
        <v/>
      </c>
      <c r="O706" s="16">
        <f>IF(N706="متأخر التسليم",'الإعدادات'!$B$4-F706,"")</f>
        <v/>
      </c>
      <c r="P706" s="16">
        <f>IF(ISNUMBER(O706),COUNTIFS($O$6:$O$1005,"&gt;"&amp;O706)+COUNTIFS($O$6:O706,O706),"")</f>
        <v/>
      </c>
      <c r="Q706" s="6">
        <f>IF(B706&amp;""="","",IFERROR(INDEX('السيارات'!$C$6:$C$205,MATCH(B706&amp;"",'السيارات'!$A$6:$A$205,0))&amp;"","كود غير موجود"))</f>
        <v/>
      </c>
    </row>
    <row r="707">
      <c r="A707" s="5" t="n"/>
      <c r="B707" s="5" t="n"/>
      <c r="C707" s="5" t="n"/>
      <c r="D707" s="18" t="n"/>
      <c r="E707" s="13" t="n"/>
      <c r="F707" s="13" t="n"/>
      <c r="G707" s="13" t="n"/>
      <c r="H707" s="19" t="n"/>
      <c r="I707" s="19" t="n"/>
      <c r="J707" s="19" t="n"/>
      <c r="K707" s="16">
        <f>IF(OR(B707&amp;""="",NOT(ISNUMBER(E707)),NOT(ISNUMBER(IF(ISNUMBER(G707),G707,F707)))),"",MAX(1,IF(ISNUMBER(G707),G707,F707)-E707))</f>
        <v/>
      </c>
      <c r="L707" s="17">
        <f>IF(K707="","",ROUND(K707*N(H707),2))</f>
        <v/>
      </c>
      <c r="M707" s="17">
        <f>IF(L707="","",ROUND(L707-N(J707),2))</f>
        <v/>
      </c>
      <c r="N707" s="6">
        <f>IF(B707&amp;""="","",IF(NOT(ISNUMBER(E707)),"بيانات ناقصة",IF(ISNUMBER(G707),"سُلّمت",IF(E707&gt;'الإعدادات'!$B$4,"قادم",IF(AND(ISNUMBER(F707),F707&lt;'الإعدادات'!$B$4),"متأخر التسليم","جارٍ")))))</f>
        <v/>
      </c>
      <c r="O707" s="16">
        <f>IF(N707="متأخر التسليم",'الإعدادات'!$B$4-F707,"")</f>
        <v/>
      </c>
      <c r="P707" s="16">
        <f>IF(ISNUMBER(O707),COUNTIFS($O$6:$O$1005,"&gt;"&amp;O707)+COUNTIFS($O$6:O707,O707),"")</f>
        <v/>
      </c>
      <c r="Q707" s="6">
        <f>IF(B707&amp;""="","",IFERROR(INDEX('السيارات'!$C$6:$C$205,MATCH(B707&amp;"",'السيارات'!$A$6:$A$205,0))&amp;"","كود غير موجود"))</f>
        <v/>
      </c>
    </row>
    <row r="708">
      <c r="A708" s="5" t="n"/>
      <c r="B708" s="5" t="n"/>
      <c r="C708" s="5" t="n"/>
      <c r="D708" s="18" t="n"/>
      <c r="E708" s="13" t="n"/>
      <c r="F708" s="13" t="n"/>
      <c r="G708" s="13" t="n"/>
      <c r="H708" s="19" t="n"/>
      <c r="I708" s="19" t="n"/>
      <c r="J708" s="19" t="n"/>
      <c r="K708" s="16">
        <f>IF(OR(B708&amp;""="",NOT(ISNUMBER(E708)),NOT(ISNUMBER(IF(ISNUMBER(G708),G708,F708)))),"",MAX(1,IF(ISNUMBER(G708),G708,F708)-E708))</f>
        <v/>
      </c>
      <c r="L708" s="17">
        <f>IF(K708="","",ROUND(K708*N(H708),2))</f>
        <v/>
      </c>
      <c r="M708" s="17">
        <f>IF(L708="","",ROUND(L708-N(J708),2))</f>
        <v/>
      </c>
      <c r="N708" s="6">
        <f>IF(B708&amp;""="","",IF(NOT(ISNUMBER(E708)),"بيانات ناقصة",IF(ISNUMBER(G708),"سُلّمت",IF(E708&gt;'الإعدادات'!$B$4,"قادم",IF(AND(ISNUMBER(F708),F708&lt;'الإعدادات'!$B$4),"متأخر التسليم","جارٍ")))))</f>
        <v/>
      </c>
      <c r="O708" s="16">
        <f>IF(N708="متأخر التسليم",'الإعدادات'!$B$4-F708,"")</f>
        <v/>
      </c>
      <c r="P708" s="16">
        <f>IF(ISNUMBER(O708),COUNTIFS($O$6:$O$1005,"&gt;"&amp;O708)+COUNTIFS($O$6:O708,O708),"")</f>
        <v/>
      </c>
      <c r="Q708" s="6">
        <f>IF(B708&amp;""="","",IFERROR(INDEX('السيارات'!$C$6:$C$205,MATCH(B708&amp;"",'السيارات'!$A$6:$A$205,0))&amp;"","كود غير موجود"))</f>
        <v/>
      </c>
    </row>
    <row r="709">
      <c r="A709" s="5" t="n"/>
      <c r="B709" s="5" t="n"/>
      <c r="C709" s="5" t="n"/>
      <c r="D709" s="18" t="n"/>
      <c r="E709" s="13" t="n"/>
      <c r="F709" s="13" t="n"/>
      <c r="G709" s="13" t="n"/>
      <c r="H709" s="19" t="n"/>
      <c r="I709" s="19" t="n"/>
      <c r="J709" s="19" t="n"/>
      <c r="K709" s="16">
        <f>IF(OR(B709&amp;""="",NOT(ISNUMBER(E709)),NOT(ISNUMBER(IF(ISNUMBER(G709),G709,F709)))),"",MAX(1,IF(ISNUMBER(G709),G709,F709)-E709))</f>
        <v/>
      </c>
      <c r="L709" s="17">
        <f>IF(K709="","",ROUND(K709*N(H709),2))</f>
        <v/>
      </c>
      <c r="M709" s="17">
        <f>IF(L709="","",ROUND(L709-N(J709),2))</f>
        <v/>
      </c>
      <c r="N709" s="6">
        <f>IF(B709&amp;""="","",IF(NOT(ISNUMBER(E709)),"بيانات ناقصة",IF(ISNUMBER(G709),"سُلّمت",IF(E709&gt;'الإعدادات'!$B$4,"قادم",IF(AND(ISNUMBER(F709),F709&lt;'الإعدادات'!$B$4),"متأخر التسليم","جارٍ")))))</f>
        <v/>
      </c>
      <c r="O709" s="16">
        <f>IF(N709="متأخر التسليم",'الإعدادات'!$B$4-F709,"")</f>
        <v/>
      </c>
      <c r="P709" s="16">
        <f>IF(ISNUMBER(O709),COUNTIFS($O$6:$O$1005,"&gt;"&amp;O709)+COUNTIFS($O$6:O709,O709),"")</f>
        <v/>
      </c>
      <c r="Q709" s="6">
        <f>IF(B709&amp;""="","",IFERROR(INDEX('السيارات'!$C$6:$C$205,MATCH(B709&amp;"",'السيارات'!$A$6:$A$205,0))&amp;"","كود غير موجود"))</f>
        <v/>
      </c>
    </row>
    <row r="710">
      <c r="A710" s="5" t="n"/>
      <c r="B710" s="5" t="n"/>
      <c r="C710" s="5" t="n"/>
      <c r="D710" s="18" t="n"/>
      <c r="E710" s="13" t="n"/>
      <c r="F710" s="13" t="n"/>
      <c r="G710" s="13" t="n"/>
      <c r="H710" s="19" t="n"/>
      <c r="I710" s="19" t="n"/>
      <c r="J710" s="19" t="n"/>
      <c r="K710" s="16">
        <f>IF(OR(B710&amp;""="",NOT(ISNUMBER(E710)),NOT(ISNUMBER(IF(ISNUMBER(G710),G710,F710)))),"",MAX(1,IF(ISNUMBER(G710),G710,F710)-E710))</f>
        <v/>
      </c>
      <c r="L710" s="17">
        <f>IF(K710="","",ROUND(K710*N(H710),2))</f>
        <v/>
      </c>
      <c r="M710" s="17">
        <f>IF(L710="","",ROUND(L710-N(J710),2))</f>
        <v/>
      </c>
      <c r="N710" s="6">
        <f>IF(B710&amp;""="","",IF(NOT(ISNUMBER(E710)),"بيانات ناقصة",IF(ISNUMBER(G710),"سُلّمت",IF(E710&gt;'الإعدادات'!$B$4,"قادم",IF(AND(ISNUMBER(F710),F710&lt;'الإعدادات'!$B$4),"متأخر التسليم","جارٍ")))))</f>
        <v/>
      </c>
      <c r="O710" s="16">
        <f>IF(N710="متأخر التسليم",'الإعدادات'!$B$4-F710,"")</f>
        <v/>
      </c>
      <c r="P710" s="16">
        <f>IF(ISNUMBER(O710),COUNTIFS($O$6:$O$1005,"&gt;"&amp;O710)+COUNTIFS($O$6:O710,O710),"")</f>
        <v/>
      </c>
      <c r="Q710" s="6">
        <f>IF(B710&amp;""="","",IFERROR(INDEX('السيارات'!$C$6:$C$205,MATCH(B710&amp;"",'السيارات'!$A$6:$A$205,0))&amp;"","كود غير موجود"))</f>
        <v/>
      </c>
    </row>
    <row r="711">
      <c r="A711" s="5" t="n"/>
      <c r="B711" s="5" t="n"/>
      <c r="C711" s="5" t="n"/>
      <c r="D711" s="18" t="n"/>
      <c r="E711" s="13" t="n"/>
      <c r="F711" s="13" t="n"/>
      <c r="G711" s="13" t="n"/>
      <c r="H711" s="19" t="n"/>
      <c r="I711" s="19" t="n"/>
      <c r="J711" s="19" t="n"/>
      <c r="K711" s="16">
        <f>IF(OR(B711&amp;""="",NOT(ISNUMBER(E711)),NOT(ISNUMBER(IF(ISNUMBER(G711),G711,F711)))),"",MAX(1,IF(ISNUMBER(G711),G711,F711)-E711))</f>
        <v/>
      </c>
      <c r="L711" s="17">
        <f>IF(K711="","",ROUND(K711*N(H711),2))</f>
        <v/>
      </c>
      <c r="M711" s="17">
        <f>IF(L711="","",ROUND(L711-N(J711),2))</f>
        <v/>
      </c>
      <c r="N711" s="6">
        <f>IF(B711&amp;""="","",IF(NOT(ISNUMBER(E711)),"بيانات ناقصة",IF(ISNUMBER(G711),"سُلّمت",IF(E711&gt;'الإعدادات'!$B$4,"قادم",IF(AND(ISNUMBER(F711),F711&lt;'الإعدادات'!$B$4),"متأخر التسليم","جارٍ")))))</f>
        <v/>
      </c>
      <c r="O711" s="16">
        <f>IF(N711="متأخر التسليم",'الإعدادات'!$B$4-F711,"")</f>
        <v/>
      </c>
      <c r="P711" s="16">
        <f>IF(ISNUMBER(O711),COUNTIFS($O$6:$O$1005,"&gt;"&amp;O711)+COUNTIFS($O$6:O711,O711),"")</f>
        <v/>
      </c>
      <c r="Q711" s="6">
        <f>IF(B711&amp;""="","",IFERROR(INDEX('السيارات'!$C$6:$C$205,MATCH(B711&amp;"",'السيارات'!$A$6:$A$205,0))&amp;"","كود غير موجود"))</f>
        <v/>
      </c>
    </row>
    <row r="712">
      <c r="A712" s="5" t="n"/>
      <c r="B712" s="5" t="n"/>
      <c r="C712" s="5" t="n"/>
      <c r="D712" s="18" t="n"/>
      <c r="E712" s="13" t="n"/>
      <c r="F712" s="13" t="n"/>
      <c r="G712" s="13" t="n"/>
      <c r="H712" s="19" t="n"/>
      <c r="I712" s="19" t="n"/>
      <c r="J712" s="19" t="n"/>
      <c r="K712" s="16">
        <f>IF(OR(B712&amp;""="",NOT(ISNUMBER(E712)),NOT(ISNUMBER(IF(ISNUMBER(G712),G712,F712)))),"",MAX(1,IF(ISNUMBER(G712),G712,F712)-E712))</f>
        <v/>
      </c>
      <c r="L712" s="17">
        <f>IF(K712="","",ROUND(K712*N(H712),2))</f>
        <v/>
      </c>
      <c r="M712" s="17">
        <f>IF(L712="","",ROUND(L712-N(J712),2))</f>
        <v/>
      </c>
      <c r="N712" s="6">
        <f>IF(B712&amp;""="","",IF(NOT(ISNUMBER(E712)),"بيانات ناقصة",IF(ISNUMBER(G712),"سُلّمت",IF(E712&gt;'الإعدادات'!$B$4,"قادم",IF(AND(ISNUMBER(F712),F712&lt;'الإعدادات'!$B$4),"متأخر التسليم","جارٍ")))))</f>
        <v/>
      </c>
      <c r="O712" s="16">
        <f>IF(N712="متأخر التسليم",'الإعدادات'!$B$4-F712,"")</f>
        <v/>
      </c>
      <c r="P712" s="16">
        <f>IF(ISNUMBER(O712),COUNTIFS($O$6:$O$1005,"&gt;"&amp;O712)+COUNTIFS($O$6:O712,O712),"")</f>
        <v/>
      </c>
      <c r="Q712" s="6">
        <f>IF(B712&amp;""="","",IFERROR(INDEX('السيارات'!$C$6:$C$205,MATCH(B712&amp;"",'السيارات'!$A$6:$A$205,0))&amp;"","كود غير موجود"))</f>
        <v/>
      </c>
    </row>
    <row r="713">
      <c r="A713" s="5" t="n"/>
      <c r="B713" s="5" t="n"/>
      <c r="C713" s="5" t="n"/>
      <c r="D713" s="18" t="n"/>
      <c r="E713" s="13" t="n"/>
      <c r="F713" s="13" t="n"/>
      <c r="G713" s="13" t="n"/>
      <c r="H713" s="19" t="n"/>
      <c r="I713" s="19" t="n"/>
      <c r="J713" s="19" t="n"/>
      <c r="K713" s="16">
        <f>IF(OR(B713&amp;""="",NOT(ISNUMBER(E713)),NOT(ISNUMBER(IF(ISNUMBER(G713),G713,F713)))),"",MAX(1,IF(ISNUMBER(G713),G713,F713)-E713))</f>
        <v/>
      </c>
      <c r="L713" s="17">
        <f>IF(K713="","",ROUND(K713*N(H713),2))</f>
        <v/>
      </c>
      <c r="M713" s="17">
        <f>IF(L713="","",ROUND(L713-N(J713),2))</f>
        <v/>
      </c>
      <c r="N713" s="6">
        <f>IF(B713&amp;""="","",IF(NOT(ISNUMBER(E713)),"بيانات ناقصة",IF(ISNUMBER(G713),"سُلّمت",IF(E713&gt;'الإعدادات'!$B$4,"قادم",IF(AND(ISNUMBER(F713),F713&lt;'الإعدادات'!$B$4),"متأخر التسليم","جارٍ")))))</f>
        <v/>
      </c>
      <c r="O713" s="16">
        <f>IF(N713="متأخر التسليم",'الإعدادات'!$B$4-F713,"")</f>
        <v/>
      </c>
      <c r="P713" s="16">
        <f>IF(ISNUMBER(O713),COUNTIFS($O$6:$O$1005,"&gt;"&amp;O713)+COUNTIFS($O$6:O713,O713),"")</f>
        <v/>
      </c>
      <c r="Q713" s="6">
        <f>IF(B713&amp;""="","",IFERROR(INDEX('السيارات'!$C$6:$C$205,MATCH(B713&amp;"",'السيارات'!$A$6:$A$205,0))&amp;"","كود غير موجود"))</f>
        <v/>
      </c>
    </row>
    <row r="714">
      <c r="A714" s="5" t="n"/>
      <c r="B714" s="5" t="n"/>
      <c r="C714" s="5" t="n"/>
      <c r="D714" s="18" t="n"/>
      <c r="E714" s="13" t="n"/>
      <c r="F714" s="13" t="n"/>
      <c r="G714" s="13" t="n"/>
      <c r="H714" s="19" t="n"/>
      <c r="I714" s="19" t="n"/>
      <c r="J714" s="19" t="n"/>
      <c r="K714" s="16">
        <f>IF(OR(B714&amp;""="",NOT(ISNUMBER(E714)),NOT(ISNUMBER(IF(ISNUMBER(G714),G714,F714)))),"",MAX(1,IF(ISNUMBER(G714),G714,F714)-E714))</f>
        <v/>
      </c>
      <c r="L714" s="17">
        <f>IF(K714="","",ROUND(K714*N(H714),2))</f>
        <v/>
      </c>
      <c r="M714" s="17">
        <f>IF(L714="","",ROUND(L714-N(J714),2))</f>
        <v/>
      </c>
      <c r="N714" s="6">
        <f>IF(B714&amp;""="","",IF(NOT(ISNUMBER(E714)),"بيانات ناقصة",IF(ISNUMBER(G714),"سُلّمت",IF(E714&gt;'الإعدادات'!$B$4,"قادم",IF(AND(ISNUMBER(F714),F714&lt;'الإعدادات'!$B$4),"متأخر التسليم","جارٍ")))))</f>
        <v/>
      </c>
      <c r="O714" s="16">
        <f>IF(N714="متأخر التسليم",'الإعدادات'!$B$4-F714,"")</f>
        <v/>
      </c>
      <c r="P714" s="16">
        <f>IF(ISNUMBER(O714),COUNTIFS($O$6:$O$1005,"&gt;"&amp;O714)+COUNTIFS($O$6:O714,O714),"")</f>
        <v/>
      </c>
      <c r="Q714" s="6">
        <f>IF(B714&amp;""="","",IFERROR(INDEX('السيارات'!$C$6:$C$205,MATCH(B714&amp;"",'السيارات'!$A$6:$A$205,0))&amp;"","كود غير موجود"))</f>
        <v/>
      </c>
    </row>
    <row r="715">
      <c r="A715" s="5" t="n"/>
      <c r="B715" s="5" t="n"/>
      <c r="C715" s="5" t="n"/>
      <c r="D715" s="18" t="n"/>
      <c r="E715" s="13" t="n"/>
      <c r="F715" s="13" t="n"/>
      <c r="G715" s="13" t="n"/>
      <c r="H715" s="19" t="n"/>
      <c r="I715" s="19" t="n"/>
      <c r="J715" s="19" t="n"/>
      <c r="K715" s="16">
        <f>IF(OR(B715&amp;""="",NOT(ISNUMBER(E715)),NOT(ISNUMBER(IF(ISNUMBER(G715),G715,F715)))),"",MAX(1,IF(ISNUMBER(G715),G715,F715)-E715))</f>
        <v/>
      </c>
      <c r="L715" s="17">
        <f>IF(K715="","",ROUND(K715*N(H715),2))</f>
        <v/>
      </c>
      <c r="M715" s="17">
        <f>IF(L715="","",ROUND(L715-N(J715),2))</f>
        <v/>
      </c>
      <c r="N715" s="6">
        <f>IF(B715&amp;""="","",IF(NOT(ISNUMBER(E715)),"بيانات ناقصة",IF(ISNUMBER(G715),"سُلّمت",IF(E715&gt;'الإعدادات'!$B$4,"قادم",IF(AND(ISNUMBER(F715),F715&lt;'الإعدادات'!$B$4),"متأخر التسليم","جارٍ")))))</f>
        <v/>
      </c>
      <c r="O715" s="16">
        <f>IF(N715="متأخر التسليم",'الإعدادات'!$B$4-F715,"")</f>
        <v/>
      </c>
      <c r="P715" s="16">
        <f>IF(ISNUMBER(O715),COUNTIFS($O$6:$O$1005,"&gt;"&amp;O715)+COUNTIFS($O$6:O715,O715),"")</f>
        <v/>
      </c>
      <c r="Q715" s="6">
        <f>IF(B715&amp;""="","",IFERROR(INDEX('السيارات'!$C$6:$C$205,MATCH(B715&amp;"",'السيارات'!$A$6:$A$205,0))&amp;"","كود غير موجود"))</f>
        <v/>
      </c>
    </row>
    <row r="716">
      <c r="A716" s="5" t="n"/>
      <c r="B716" s="5" t="n"/>
      <c r="C716" s="5" t="n"/>
      <c r="D716" s="18" t="n"/>
      <c r="E716" s="13" t="n"/>
      <c r="F716" s="13" t="n"/>
      <c r="G716" s="13" t="n"/>
      <c r="H716" s="19" t="n"/>
      <c r="I716" s="19" t="n"/>
      <c r="J716" s="19" t="n"/>
      <c r="K716" s="16">
        <f>IF(OR(B716&amp;""="",NOT(ISNUMBER(E716)),NOT(ISNUMBER(IF(ISNUMBER(G716),G716,F716)))),"",MAX(1,IF(ISNUMBER(G716),G716,F716)-E716))</f>
        <v/>
      </c>
      <c r="L716" s="17">
        <f>IF(K716="","",ROUND(K716*N(H716),2))</f>
        <v/>
      </c>
      <c r="M716" s="17">
        <f>IF(L716="","",ROUND(L716-N(J716),2))</f>
        <v/>
      </c>
      <c r="N716" s="6">
        <f>IF(B716&amp;""="","",IF(NOT(ISNUMBER(E716)),"بيانات ناقصة",IF(ISNUMBER(G716),"سُلّمت",IF(E716&gt;'الإعدادات'!$B$4,"قادم",IF(AND(ISNUMBER(F716),F716&lt;'الإعدادات'!$B$4),"متأخر التسليم","جارٍ")))))</f>
        <v/>
      </c>
      <c r="O716" s="16">
        <f>IF(N716="متأخر التسليم",'الإعدادات'!$B$4-F716,"")</f>
        <v/>
      </c>
      <c r="P716" s="16">
        <f>IF(ISNUMBER(O716),COUNTIFS($O$6:$O$1005,"&gt;"&amp;O716)+COUNTIFS($O$6:O716,O716),"")</f>
        <v/>
      </c>
      <c r="Q716" s="6">
        <f>IF(B716&amp;""="","",IFERROR(INDEX('السيارات'!$C$6:$C$205,MATCH(B716&amp;"",'السيارات'!$A$6:$A$205,0))&amp;"","كود غير موجود"))</f>
        <v/>
      </c>
    </row>
    <row r="717">
      <c r="A717" s="5" t="n"/>
      <c r="B717" s="5" t="n"/>
      <c r="C717" s="5" t="n"/>
      <c r="D717" s="18" t="n"/>
      <c r="E717" s="13" t="n"/>
      <c r="F717" s="13" t="n"/>
      <c r="G717" s="13" t="n"/>
      <c r="H717" s="19" t="n"/>
      <c r="I717" s="19" t="n"/>
      <c r="J717" s="19" t="n"/>
      <c r="K717" s="16">
        <f>IF(OR(B717&amp;""="",NOT(ISNUMBER(E717)),NOT(ISNUMBER(IF(ISNUMBER(G717),G717,F717)))),"",MAX(1,IF(ISNUMBER(G717),G717,F717)-E717))</f>
        <v/>
      </c>
      <c r="L717" s="17">
        <f>IF(K717="","",ROUND(K717*N(H717),2))</f>
        <v/>
      </c>
      <c r="M717" s="17">
        <f>IF(L717="","",ROUND(L717-N(J717),2))</f>
        <v/>
      </c>
      <c r="N717" s="6">
        <f>IF(B717&amp;""="","",IF(NOT(ISNUMBER(E717)),"بيانات ناقصة",IF(ISNUMBER(G717),"سُلّمت",IF(E717&gt;'الإعدادات'!$B$4,"قادم",IF(AND(ISNUMBER(F717),F717&lt;'الإعدادات'!$B$4),"متأخر التسليم","جارٍ")))))</f>
        <v/>
      </c>
      <c r="O717" s="16">
        <f>IF(N717="متأخر التسليم",'الإعدادات'!$B$4-F717,"")</f>
        <v/>
      </c>
      <c r="P717" s="16">
        <f>IF(ISNUMBER(O717),COUNTIFS($O$6:$O$1005,"&gt;"&amp;O717)+COUNTIFS($O$6:O717,O717),"")</f>
        <v/>
      </c>
      <c r="Q717" s="6">
        <f>IF(B717&amp;""="","",IFERROR(INDEX('السيارات'!$C$6:$C$205,MATCH(B717&amp;"",'السيارات'!$A$6:$A$205,0))&amp;"","كود غير موجود"))</f>
        <v/>
      </c>
    </row>
    <row r="718">
      <c r="A718" s="5" t="n"/>
      <c r="B718" s="5" t="n"/>
      <c r="C718" s="5" t="n"/>
      <c r="D718" s="18" t="n"/>
      <c r="E718" s="13" t="n"/>
      <c r="F718" s="13" t="n"/>
      <c r="G718" s="13" t="n"/>
      <c r="H718" s="19" t="n"/>
      <c r="I718" s="19" t="n"/>
      <c r="J718" s="19" t="n"/>
      <c r="K718" s="16">
        <f>IF(OR(B718&amp;""="",NOT(ISNUMBER(E718)),NOT(ISNUMBER(IF(ISNUMBER(G718),G718,F718)))),"",MAX(1,IF(ISNUMBER(G718),G718,F718)-E718))</f>
        <v/>
      </c>
      <c r="L718" s="17">
        <f>IF(K718="","",ROUND(K718*N(H718),2))</f>
        <v/>
      </c>
      <c r="M718" s="17">
        <f>IF(L718="","",ROUND(L718-N(J718),2))</f>
        <v/>
      </c>
      <c r="N718" s="6">
        <f>IF(B718&amp;""="","",IF(NOT(ISNUMBER(E718)),"بيانات ناقصة",IF(ISNUMBER(G718),"سُلّمت",IF(E718&gt;'الإعدادات'!$B$4,"قادم",IF(AND(ISNUMBER(F718),F718&lt;'الإعدادات'!$B$4),"متأخر التسليم","جارٍ")))))</f>
        <v/>
      </c>
      <c r="O718" s="16">
        <f>IF(N718="متأخر التسليم",'الإعدادات'!$B$4-F718,"")</f>
        <v/>
      </c>
      <c r="P718" s="16">
        <f>IF(ISNUMBER(O718),COUNTIFS($O$6:$O$1005,"&gt;"&amp;O718)+COUNTIFS($O$6:O718,O718),"")</f>
        <v/>
      </c>
      <c r="Q718" s="6">
        <f>IF(B718&amp;""="","",IFERROR(INDEX('السيارات'!$C$6:$C$205,MATCH(B718&amp;"",'السيارات'!$A$6:$A$205,0))&amp;"","كود غير موجود"))</f>
        <v/>
      </c>
    </row>
    <row r="719">
      <c r="A719" s="5" t="n"/>
      <c r="B719" s="5" t="n"/>
      <c r="C719" s="5" t="n"/>
      <c r="D719" s="18" t="n"/>
      <c r="E719" s="13" t="n"/>
      <c r="F719" s="13" t="n"/>
      <c r="G719" s="13" t="n"/>
      <c r="H719" s="19" t="n"/>
      <c r="I719" s="19" t="n"/>
      <c r="J719" s="19" t="n"/>
      <c r="K719" s="16">
        <f>IF(OR(B719&amp;""="",NOT(ISNUMBER(E719)),NOT(ISNUMBER(IF(ISNUMBER(G719),G719,F719)))),"",MAX(1,IF(ISNUMBER(G719),G719,F719)-E719))</f>
        <v/>
      </c>
      <c r="L719" s="17">
        <f>IF(K719="","",ROUND(K719*N(H719),2))</f>
        <v/>
      </c>
      <c r="M719" s="17">
        <f>IF(L719="","",ROUND(L719-N(J719),2))</f>
        <v/>
      </c>
      <c r="N719" s="6">
        <f>IF(B719&amp;""="","",IF(NOT(ISNUMBER(E719)),"بيانات ناقصة",IF(ISNUMBER(G719),"سُلّمت",IF(E719&gt;'الإعدادات'!$B$4,"قادم",IF(AND(ISNUMBER(F719),F719&lt;'الإعدادات'!$B$4),"متأخر التسليم","جارٍ")))))</f>
        <v/>
      </c>
      <c r="O719" s="16">
        <f>IF(N719="متأخر التسليم",'الإعدادات'!$B$4-F719,"")</f>
        <v/>
      </c>
      <c r="P719" s="16">
        <f>IF(ISNUMBER(O719),COUNTIFS($O$6:$O$1005,"&gt;"&amp;O719)+COUNTIFS($O$6:O719,O719),"")</f>
        <v/>
      </c>
      <c r="Q719" s="6">
        <f>IF(B719&amp;""="","",IFERROR(INDEX('السيارات'!$C$6:$C$205,MATCH(B719&amp;"",'السيارات'!$A$6:$A$205,0))&amp;"","كود غير موجود"))</f>
        <v/>
      </c>
    </row>
    <row r="720">
      <c r="A720" s="5" t="n"/>
      <c r="B720" s="5" t="n"/>
      <c r="C720" s="5" t="n"/>
      <c r="D720" s="18" t="n"/>
      <c r="E720" s="13" t="n"/>
      <c r="F720" s="13" t="n"/>
      <c r="G720" s="13" t="n"/>
      <c r="H720" s="19" t="n"/>
      <c r="I720" s="19" t="n"/>
      <c r="J720" s="19" t="n"/>
      <c r="K720" s="16">
        <f>IF(OR(B720&amp;""="",NOT(ISNUMBER(E720)),NOT(ISNUMBER(IF(ISNUMBER(G720),G720,F720)))),"",MAX(1,IF(ISNUMBER(G720),G720,F720)-E720))</f>
        <v/>
      </c>
      <c r="L720" s="17">
        <f>IF(K720="","",ROUND(K720*N(H720),2))</f>
        <v/>
      </c>
      <c r="M720" s="17">
        <f>IF(L720="","",ROUND(L720-N(J720),2))</f>
        <v/>
      </c>
      <c r="N720" s="6">
        <f>IF(B720&amp;""="","",IF(NOT(ISNUMBER(E720)),"بيانات ناقصة",IF(ISNUMBER(G720),"سُلّمت",IF(E720&gt;'الإعدادات'!$B$4,"قادم",IF(AND(ISNUMBER(F720),F720&lt;'الإعدادات'!$B$4),"متأخر التسليم","جارٍ")))))</f>
        <v/>
      </c>
      <c r="O720" s="16">
        <f>IF(N720="متأخر التسليم",'الإعدادات'!$B$4-F720,"")</f>
        <v/>
      </c>
      <c r="P720" s="16">
        <f>IF(ISNUMBER(O720),COUNTIFS($O$6:$O$1005,"&gt;"&amp;O720)+COUNTIFS($O$6:O720,O720),"")</f>
        <v/>
      </c>
      <c r="Q720" s="6">
        <f>IF(B720&amp;""="","",IFERROR(INDEX('السيارات'!$C$6:$C$205,MATCH(B720&amp;"",'السيارات'!$A$6:$A$205,0))&amp;"","كود غير موجود"))</f>
        <v/>
      </c>
    </row>
    <row r="721">
      <c r="A721" s="5" t="n"/>
      <c r="B721" s="5" t="n"/>
      <c r="C721" s="5" t="n"/>
      <c r="D721" s="18" t="n"/>
      <c r="E721" s="13" t="n"/>
      <c r="F721" s="13" t="n"/>
      <c r="G721" s="13" t="n"/>
      <c r="H721" s="19" t="n"/>
      <c r="I721" s="19" t="n"/>
      <c r="J721" s="19" t="n"/>
      <c r="K721" s="16">
        <f>IF(OR(B721&amp;""="",NOT(ISNUMBER(E721)),NOT(ISNUMBER(IF(ISNUMBER(G721),G721,F721)))),"",MAX(1,IF(ISNUMBER(G721),G721,F721)-E721))</f>
        <v/>
      </c>
      <c r="L721" s="17">
        <f>IF(K721="","",ROUND(K721*N(H721),2))</f>
        <v/>
      </c>
      <c r="M721" s="17">
        <f>IF(L721="","",ROUND(L721-N(J721),2))</f>
        <v/>
      </c>
      <c r="N721" s="6">
        <f>IF(B721&amp;""="","",IF(NOT(ISNUMBER(E721)),"بيانات ناقصة",IF(ISNUMBER(G721),"سُلّمت",IF(E721&gt;'الإعدادات'!$B$4,"قادم",IF(AND(ISNUMBER(F721),F721&lt;'الإعدادات'!$B$4),"متأخر التسليم","جارٍ")))))</f>
        <v/>
      </c>
      <c r="O721" s="16">
        <f>IF(N721="متأخر التسليم",'الإعدادات'!$B$4-F721,"")</f>
        <v/>
      </c>
      <c r="P721" s="16">
        <f>IF(ISNUMBER(O721),COUNTIFS($O$6:$O$1005,"&gt;"&amp;O721)+COUNTIFS($O$6:O721,O721),"")</f>
        <v/>
      </c>
      <c r="Q721" s="6">
        <f>IF(B721&amp;""="","",IFERROR(INDEX('السيارات'!$C$6:$C$205,MATCH(B721&amp;"",'السيارات'!$A$6:$A$205,0))&amp;"","كود غير موجود"))</f>
        <v/>
      </c>
    </row>
    <row r="722">
      <c r="A722" s="5" t="n"/>
      <c r="B722" s="5" t="n"/>
      <c r="C722" s="5" t="n"/>
      <c r="D722" s="18" t="n"/>
      <c r="E722" s="13" t="n"/>
      <c r="F722" s="13" t="n"/>
      <c r="G722" s="13" t="n"/>
      <c r="H722" s="19" t="n"/>
      <c r="I722" s="19" t="n"/>
      <c r="J722" s="19" t="n"/>
      <c r="K722" s="16">
        <f>IF(OR(B722&amp;""="",NOT(ISNUMBER(E722)),NOT(ISNUMBER(IF(ISNUMBER(G722),G722,F722)))),"",MAX(1,IF(ISNUMBER(G722),G722,F722)-E722))</f>
        <v/>
      </c>
      <c r="L722" s="17">
        <f>IF(K722="","",ROUND(K722*N(H722),2))</f>
        <v/>
      </c>
      <c r="M722" s="17">
        <f>IF(L722="","",ROUND(L722-N(J722),2))</f>
        <v/>
      </c>
      <c r="N722" s="6">
        <f>IF(B722&amp;""="","",IF(NOT(ISNUMBER(E722)),"بيانات ناقصة",IF(ISNUMBER(G722),"سُلّمت",IF(E722&gt;'الإعدادات'!$B$4,"قادم",IF(AND(ISNUMBER(F722),F722&lt;'الإعدادات'!$B$4),"متأخر التسليم","جارٍ")))))</f>
        <v/>
      </c>
      <c r="O722" s="16">
        <f>IF(N722="متأخر التسليم",'الإعدادات'!$B$4-F722,"")</f>
        <v/>
      </c>
      <c r="P722" s="16">
        <f>IF(ISNUMBER(O722),COUNTIFS($O$6:$O$1005,"&gt;"&amp;O722)+COUNTIFS($O$6:O722,O722),"")</f>
        <v/>
      </c>
      <c r="Q722" s="6">
        <f>IF(B722&amp;""="","",IFERROR(INDEX('السيارات'!$C$6:$C$205,MATCH(B722&amp;"",'السيارات'!$A$6:$A$205,0))&amp;"","كود غير موجود"))</f>
        <v/>
      </c>
    </row>
    <row r="723">
      <c r="A723" s="5" t="n"/>
      <c r="B723" s="5" t="n"/>
      <c r="C723" s="5" t="n"/>
      <c r="D723" s="18" t="n"/>
      <c r="E723" s="13" t="n"/>
      <c r="F723" s="13" t="n"/>
      <c r="G723" s="13" t="n"/>
      <c r="H723" s="19" t="n"/>
      <c r="I723" s="19" t="n"/>
      <c r="J723" s="19" t="n"/>
      <c r="K723" s="16">
        <f>IF(OR(B723&amp;""="",NOT(ISNUMBER(E723)),NOT(ISNUMBER(IF(ISNUMBER(G723),G723,F723)))),"",MAX(1,IF(ISNUMBER(G723),G723,F723)-E723))</f>
        <v/>
      </c>
      <c r="L723" s="17">
        <f>IF(K723="","",ROUND(K723*N(H723),2))</f>
        <v/>
      </c>
      <c r="M723" s="17">
        <f>IF(L723="","",ROUND(L723-N(J723),2))</f>
        <v/>
      </c>
      <c r="N723" s="6">
        <f>IF(B723&amp;""="","",IF(NOT(ISNUMBER(E723)),"بيانات ناقصة",IF(ISNUMBER(G723),"سُلّمت",IF(E723&gt;'الإعدادات'!$B$4,"قادم",IF(AND(ISNUMBER(F723),F723&lt;'الإعدادات'!$B$4),"متأخر التسليم","جارٍ")))))</f>
        <v/>
      </c>
      <c r="O723" s="16">
        <f>IF(N723="متأخر التسليم",'الإعدادات'!$B$4-F723,"")</f>
        <v/>
      </c>
      <c r="P723" s="16">
        <f>IF(ISNUMBER(O723),COUNTIFS($O$6:$O$1005,"&gt;"&amp;O723)+COUNTIFS($O$6:O723,O723),"")</f>
        <v/>
      </c>
      <c r="Q723" s="6">
        <f>IF(B723&amp;""="","",IFERROR(INDEX('السيارات'!$C$6:$C$205,MATCH(B723&amp;"",'السيارات'!$A$6:$A$205,0))&amp;"","كود غير موجود"))</f>
        <v/>
      </c>
    </row>
    <row r="724">
      <c r="A724" s="5" t="n"/>
      <c r="B724" s="5" t="n"/>
      <c r="C724" s="5" t="n"/>
      <c r="D724" s="18" t="n"/>
      <c r="E724" s="13" t="n"/>
      <c r="F724" s="13" t="n"/>
      <c r="G724" s="13" t="n"/>
      <c r="H724" s="19" t="n"/>
      <c r="I724" s="19" t="n"/>
      <c r="J724" s="19" t="n"/>
      <c r="K724" s="16">
        <f>IF(OR(B724&amp;""="",NOT(ISNUMBER(E724)),NOT(ISNUMBER(IF(ISNUMBER(G724),G724,F724)))),"",MAX(1,IF(ISNUMBER(G724),G724,F724)-E724))</f>
        <v/>
      </c>
      <c r="L724" s="17">
        <f>IF(K724="","",ROUND(K724*N(H724),2))</f>
        <v/>
      </c>
      <c r="M724" s="17">
        <f>IF(L724="","",ROUND(L724-N(J724),2))</f>
        <v/>
      </c>
      <c r="N724" s="6">
        <f>IF(B724&amp;""="","",IF(NOT(ISNUMBER(E724)),"بيانات ناقصة",IF(ISNUMBER(G724),"سُلّمت",IF(E724&gt;'الإعدادات'!$B$4,"قادم",IF(AND(ISNUMBER(F724),F724&lt;'الإعدادات'!$B$4),"متأخر التسليم","جارٍ")))))</f>
        <v/>
      </c>
      <c r="O724" s="16">
        <f>IF(N724="متأخر التسليم",'الإعدادات'!$B$4-F724,"")</f>
        <v/>
      </c>
      <c r="P724" s="16">
        <f>IF(ISNUMBER(O724),COUNTIFS($O$6:$O$1005,"&gt;"&amp;O724)+COUNTIFS($O$6:O724,O724),"")</f>
        <v/>
      </c>
      <c r="Q724" s="6">
        <f>IF(B724&amp;""="","",IFERROR(INDEX('السيارات'!$C$6:$C$205,MATCH(B724&amp;"",'السيارات'!$A$6:$A$205,0))&amp;"","كود غير موجود"))</f>
        <v/>
      </c>
    </row>
    <row r="725">
      <c r="A725" s="5" t="n"/>
      <c r="B725" s="5" t="n"/>
      <c r="C725" s="5" t="n"/>
      <c r="D725" s="18" t="n"/>
      <c r="E725" s="13" t="n"/>
      <c r="F725" s="13" t="n"/>
      <c r="G725" s="13" t="n"/>
      <c r="H725" s="19" t="n"/>
      <c r="I725" s="19" t="n"/>
      <c r="J725" s="19" t="n"/>
      <c r="K725" s="16">
        <f>IF(OR(B725&amp;""="",NOT(ISNUMBER(E725)),NOT(ISNUMBER(IF(ISNUMBER(G725),G725,F725)))),"",MAX(1,IF(ISNUMBER(G725),G725,F725)-E725))</f>
        <v/>
      </c>
      <c r="L725" s="17">
        <f>IF(K725="","",ROUND(K725*N(H725),2))</f>
        <v/>
      </c>
      <c r="M725" s="17">
        <f>IF(L725="","",ROUND(L725-N(J725),2))</f>
        <v/>
      </c>
      <c r="N725" s="6">
        <f>IF(B725&amp;""="","",IF(NOT(ISNUMBER(E725)),"بيانات ناقصة",IF(ISNUMBER(G725),"سُلّمت",IF(E725&gt;'الإعدادات'!$B$4,"قادم",IF(AND(ISNUMBER(F725),F725&lt;'الإعدادات'!$B$4),"متأخر التسليم","جارٍ")))))</f>
        <v/>
      </c>
      <c r="O725" s="16">
        <f>IF(N725="متأخر التسليم",'الإعدادات'!$B$4-F725,"")</f>
        <v/>
      </c>
      <c r="P725" s="16">
        <f>IF(ISNUMBER(O725),COUNTIFS($O$6:$O$1005,"&gt;"&amp;O725)+COUNTIFS($O$6:O725,O725),"")</f>
        <v/>
      </c>
      <c r="Q725" s="6">
        <f>IF(B725&amp;""="","",IFERROR(INDEX('السيارات'!$C$6:$C$205,MATCH(B725&amp;"",'السيارات'!$A$6:$A$205,0))&amp;"","كود غير موجود"))</f>
        <v/>
      </c>
    </row>
    <row r="726">
      <c r="A726" s="5" t="n"/>
      <c r="B726" s="5" t="n"/>
      <c r="C726" s="5" t="n"/>
      <c r="D726" s="18" t="n"/>
      <c r="E726" s="13" t="n"/>
      <c r="F726" s="13" t="n"/>
      <c r="G726" s="13" t="n"/>
      <c r="H726" s="19" t="n"/>
      <c r="I726" s="19" t="n"/>
      <c r="J726" s="19" t="n"/>
      <c r="K726" s="16">
        <f>IF(OR(B726&amp;""="",NOT(ISNUMBER(E726)),NOT(ISNUMBER(IF(ISNUMBER(G726),G726,F726)))),"",MAX(1,IF(ISNUMBER(G726),G726,F726)-E726))</f>
        <v/>
      </c>
      <c r="L726" s="17">
        <f>IF(K726="","",ROUND(K726*N(H726),2))</f>
        <v/>
      </c>
      <c r="M726" s="17">
        <f>IF(L726="","",ROUND(L726-N(J726),2))</f>
        <v/>
      </c>
      <c r="N726" s="6">
        <f>IF(B726&amp;""="","",IF(NOT(ISNUMBER(E726)),"بيانات ناقصة",IF(ISNUMBER(G726),"سُلّمت",IF(E726&gt;'الإعدادات'!$B$4,"قادم",IF(AND(ISNUMBER(F726),F726&lt;'الإعدادات'!$B$4),"متأخر التسليم","جارٍ")))))</f>
        <v/>
      </c>
      <c r="O726" s="16">
        <f>IF(N726="متأخر التسليم",'الإعدادات'!$B$4-F726,"")</f>
        <v/>
      </c>
      <c r="P726" s="16">
        <f>IF(ISNUMBER(O726),COUNTIFS($O$6:$O$1005,"&gt;"&amp;O726)+COUNTIFS($O$6:O726,O726),"")</f>
        <v/>
      </c>
      <c r="Q726" s="6">
        <f>IF(B726&amp;""="","",IFERROR(INDEX('السيارات'!$C$6:$C$205,MATCH(B726&amp;"",'السيارات'!$A$6:$A$205,0))&amp;"","كود غير موجود"))</f>
        <v/>
      </c>
    </row>
    <row r="727">
      <c r="A727" s="5" t="n"/>
      <c r="B727" s="5" t="n"/>
      <c r="C727" s="5" t="n"/>
      <c r="D727" s="18" t="n"/>
      <c r="E727" s="13" t="n"/>
      <c r="F727" s="13" t="n"/>
      <c r="G727" s="13" t="n"/>
      <c r="H727" s="19" t="n"/>
      <c r="I727" s="19" t="n"/>
      <c r="J727" s="19" t="n"/>
      <c r="K727" s="16">
        <f>IF(OR(B727&amp;""="",NOT(ISNUMBER(E727)),NOT(ISNUMBER(IF(ISNUMBER(G727),G727,F727)))),"",MAX(1,IF(ISNUMBER(G727),G727,F727)-E727))</f>
        <v/>
      </c>
      <c r="L727" s="17">
        <f>IF(K727="","",ROUND(K727*N(H727),2))</f>
        <v/>
      </c>
      <c r="M727" s="17">
        <f>IF(L727="","",ROUND(L727-N(J727),2))</f>
        <v/>
      </c>
      <c r="N727" s="6">
        <f>IF(B727&amp;""="","",IF(NOT(ISNUMBER(E727)),"بيانات ناقصة",IF(ISNUMBER(G727),"سُلّمت",IF(E727&gt;'الإعدادات'!$B$4,"قادم",IF(AND(ISNUMBER(F727),F727&lt;'الإعدادات'!$B$4),"متأخر التسليم","جارٍ")))))</f>
        <v/>
      </c>
      <c r="O727" s="16">
        <f>IF(N727="متأخر التسليم",'الإعدادات'!$B$4-F727,"")</f>
        <v/>
      </c>
      <c r="P727" s="16">
        <f>IF(ISNUMBER(O727),COUNTIFS($O$6:$O$1005,"&gt;"&amp;O727)+COUNTIFS($O$6:O727,O727),"")</f>
        <v/>
      </c>
      <c r="Q727" s="6">
        <f>IF(B727&amp;""="","",IFERROR(INDEX('السيارات'!$C$6:$C$205,MATCH(B727&amp;"",'السيارات'!$A$6:$A$205,0))&amp;"","كود غير موجود"))</f>
        <v/>
      </c>
    </row>
    <row r="728">
      <c r="A728" s="5" t="n"/>
      <c r="B728" s="5" t="n"/>
      <c r="C728" s="5" t="n"/>
      <c r="D728" s="18" t="n"/>
      <c r="E728" s="13" t="n"/>
      <c r="F728" s="13" t="n"/>
      <c r="G728" s="13" t="n"/>
      <c r="H728" s="19" t="n"/>
      <c r="I728" s="19" t="n"/>
      <c r="J728" s="19" t="n"/>
      <c r="K728" s="16">
        <f>IF(OR(B728&amp;""="",NOT(ISNUMBER(E728)),NOT(ISNUMBER(IF(ISNUMBER(G728),G728,F728)))),"",MAX(1,IF(ISNUMBER(G728),G728,F728)-E728))</f>
        <v/>
      </c>
      <c r="L728" s="17">
        <f>IF(K728="","",ROUND(K728*N(H728),2))</f>
        <v/>
      </c>
      <c r="M728" s="17">
        <f>IF(L728="","",ROUND(L728-N(J728),2))</f>
        <v/>
      </c>
      <c r="N728" s="6">
        <f>IF(B728&amp;""="","",IF(NOT(ISNUMBER(E728)),"بيانات ناقصة",IF(ISNUMBER(G728),"سُلّمت",IF(E728&gt;'الإعدادات'!$B$4,"قادم",IF(AND(ISNUMBER(F728),F728&lt;'الإعدادات'!$B$4),"متأخر التسليم","جارٍ")))))</f>
        <v/>
      </c>
      <c r="O728" s="16">
        <f>IF(N728="متأخر التسليم",'الإعدادات'!$B$4-F728,"")</f>
        <v/>
      </c>
      <c r="P728" s="16">
        <f>IF(ISNUMBER(O728),COUNTIFS($O$6:$O$1005,"&gt;"&amp;O728)+COUNTIFS($O$6:O728,O728),"")</f>
        <v/>
      </c>
      <c r="Q728" s="6">
        <f>IF(B728&amp;""="","",IFERROR(INDEX('السيارات'!$C$6:$C$205,MATCH(B728&amp;"",'السيارات'!$A$6:$A$205,0))&amp;"","كود غير موجود"))</f>
        <v/>
      </c>
    </row>
    <row r="729">
      <c r="A729" s="5" t="n"/>
      <c r="B729" s="5" t="n"/>
      <c r="C729" s="5" t="n"/>
      <c r="D729" s="18" t="n"/>
      <c r="E729" s="13" t="n"/>
      <c r="F729" s="13" t="n"/>
      <c r="G729" s="13" t="n"/>
      <c r="H729" s="19" t="n"/>
      <c r="I729" s="19" t="n"/>
      <c r="J729" s="19" t="n"/>
      <c r="K729" s="16">
        <f>IF(OR(B729&amp;""="",NOT(ISNUMBER(E729)),NOT(ISNUMBER(IF(ISNUMBER(G729),G729,F729)))),"",MAX(1,IF(ISNUMBER(G729),G729,F729)-E729))</f>
        <v/>
      </c>
      <c r="L729" s="17">
        <f>IF(K729="","",ROUND(K729*N(H729),2))</f>
        <v/>
      </c>
      <c r="M729" s="17">
        <f>IF(L729="","",ROUND(L729-N(J729),2))</f>
        <v/>
      </c>
      <c r="N729" s="6">
        <f>IF(B729&amp;""="","",IF(NOT(ISNUMBER(E729)),"بيانات ناقصة",IF(ISNUMBER(G729),"سُلّمت",IF(E729&gt;'الإعدادات'!$B$4,"قادم",IF(AND(ISNUMBER(F729),F729&lt;'الإعدادات'!$B$4),"متأخر التسليم","جارٍ")))))</f>
        <v/>
      </c>
      <c r="O729" s="16">
        <f>IF(N729="متأخر التسليم",'الإعدادات'!$B$4-F729,"")</f>
        <v/>
      </c>
      <c r="P729" s="16">
        <f>IF(ISNUMBER(O729),COUNTIFS($O$6:$O$1005,"&gt;"&amp;O729)+COUNTIFS($O$6:O729,O729),"")</f>
        <v/>
      </c>
      <c r="Q729" s="6">
        <f>IF(B729&amp;""="","",IFERROR(INDEX('السيارات'!$C$6:$C$205,MATCH(B729&amp;"",'السيارات'!$A$6:$A$205,0))&amp;"","كود غير موجود"))</f>
        <v/>
      </c>
    </row>
    <row r="730">
      <c r="A730" s="5" t="n"/>
      <c r="B730" s="5" t="n"/>
      <c r="C730" s="5" t="n"/>
      <c r="D730" s="18" t="n"/>
      <c r="E730" s="13" t="n"/>
      <c r="F730" s="13" t="n"/>
      <c r="G730" s="13" t="n"/>
      <c r="H730" s="19" t="n"/>
      <c r="I730" s="19" t="n"/>
      <c r="J730" s="19" t="n"/>
      <c r="K730" s="16">
        <f>IF(OR(B730&amp;""="",NOT(ISNUMBER(E730)),NOT(ISNUMBER(IF(ISNUMBER(G730),G730,F730)))),"",MAX(1,IF(ISNUMBER(G730),G730,F730)-E730))</f>
        <v/>
      </c>
      <c r="L730" s="17">
        <f>IF(K730="","",ROUND(K730*N(H730),2))</f>
        <v/>
      </c>
      <c r="M730" s="17">
        <f>IF(L730="","",ROUND(L730-N(J730),2))</f>
        <v/>
      </c>
      <c r="N730" s="6">
        <f>IF(B730&amp;""="","",IF(NOT(ISNUMBER(E730)),"بيانات ناقصة",IF(ISNUMBER(G730),"سُلّمت",IF(E730&gt;'الإعدادات'!$B$4,"قادم",IF(AND(ISNUMBER(F730),F730&lt;'الإعدادات'!$B$4),"متأخر التسليم","جارٍ")))))</f>
        <v/>
      </c>
      <c r="O730" s="16">
        <f>IF(N730="متأخر التسليم",'الإعدادات'!$B$4-F730,"")</f>
        <v/>
      </c>
      <c r="P730" s="16">
        <f>IF(ISNUMBER(O730),COUNTIFS($O$6:$O$1005,"&gt;"&amp;O730)+COUNTIFS($O$6:O730,O730),"")</f>
        <v/>
      </c>
      <c r="Q730" s="6">
        <f>IF(B730&amp;""="","",IFERROR(INDEX('السيارات'!$C$6:$C$205,MATCH(B730&amp;"",'السيارات'!$A$6:$A$205,0))&amp;"","كود غير موجود"))</f>
        <v/>
      </c>
    </row>
    <row r="731">
      <c r="A731" s="5" t="n"/>
      <c r="B731" s="5" t="n"/>
      <c r="C731" s="5" t="n"/>
      <c r="D731" s="18" t="n"/>
      <c r="E731" s="13" t="n"/>
      <c r="F731" s="13" t="n"/>
      <c r="G731" s="13" t="n"/>
      <c r="H731" s="19" t="n"/>
      <c r="I731" s="19" t="n"/>
      <c r="J731" s="19" t="n"/>
      <c r="K731" s="16">
        <f>IF(OR(B731&amp;""="",NOT(ISNUMBER(E731)),NOT(ISNUMBER(IF(ISNUMBER(G731),G731,F731)))),"",MAX(1,IF(ISNUMBER(G731),G731,F731)-E731))</f>
        <v/>
      </c>
      <c r="L731" s="17">
        <f>IF(K731="","",ROUND(K731*N(H731),2))</f>
        <v/>
      </c>
      <c r="M731" s="17">
        <f>IF(L731="","",ROUND(L731-N(J731),2))</f>
        <v/>
      </c>
      <c r="N731" s="6">
        <f>IF(B731&amp;""="","",IF(NOT(ISNUMBER(E731)),"بيانات ناقصة",IF(ISNUMBER(G731),"سُلّمت",IF(E731&gt;'الإعدادات'!$B$4,"قادم",IF(AND(ISNUMBER(F731),F731&lt;'الإعدادات'!$B$4),"متأخر التسليم","جارٍ")))))</f>
        <v/>
      </c>
      <c r="O731" s="16">
        <f>IF(N731="متأخر التسليم",'الإعدادات'!$B$4-F731,"")</f>
        <v/>
      </c>
      <c r="P731" s="16">
        <f>IF(ISNUMBER(O731),COUNTIFS($O$6:$O$1005,"&gt;"&amp;O731)+COUNTIFS($O$6:O731,O731),"")</f>
        <v/>
      </c>
      <c r="Q731" s="6">
        <f>IF(B731&amp;""="","",IFERROR(INDEX('السيارات'!$C$6:$C$205,MATCH(B731&amp;"",'السيارات'!$A$6:$A$205,0))&amp;"","كود غير موجود"))</f>
        <v/>
      </c>
    </row>
    <row r="732">
      <c r="A732" s="5" t="n"/>
      <c r="B732" s="5" t="n"/>
      <c r="C732" s="5" t="n"/>
      <c r="D732" s="18" t="n"/>
      <c r="E732" s="13" t="n"/>
      <c r="F732" s="13" t="n"/>
      <c r="G732" s="13" t="n"/>
      <c r="H732" s="19" t="n"/>
      <c r="I732" s="19" t="n"/>
      <c r="J732" s="19" t="n"/>
      <c r="K732" s="16">
        <f>IF(OR(B732&amp;""="",NOT(ISNUMBER(E732)),NOT(ISNUMBER(IF(ISNUMBER(G732),G732,F732)))),"",MAX(1,IF(ISNUMBER(G732),G732,F732)-E732))</f>
        <v/>
      </c>
      <c r="L732" s="17">
        <f>IF(K732="","",ROUND(K732*N(H732),2))</f>
        <v/>
      </c>
      <c r="M732" s="17">
        <f>IF(L732="","",ROUND(L732-N(J732),2))</f>
        <v/>
      </c>
      <c r="N732" s="6">
        <f>IF(B732&amp;""="","",IF(NOT(ISNUMBER(E732)),"بيانات ناقصة",IF(ISNUMBER(G732),"سُلّمت",IF(E732&gt;'الإعدادات'!$B$4,"قادم",IF(AND(ISNUMBER(F732),F732&lt;'الإعدادات'!$B$4),"متأخر التسليم","جارٍ")))))</f>
        <v/>
      </c>
      <c r="O732" s="16">
        <f>IF(N732="متأخر التسليم",'الإعدادات'!$B$4-F732,"")</f>
        <v/>
      </c>
      <c r="P732" s="16">
        <f>IF(ISNUMBER(O732),COUNTIFS($O$6:$O$1005,"&gt;"&amp;O732)+COUNTIFS($O$6:O732,O732),"")</f>
        <v/>
      </c>
      <c r="Q732" s="6">
        <f>IF(B732&amp;""="","",IFERROR(INDEX('السيارات'!$C$6:$C$205,MATCH(B732&amp;"",'السيارات'!$A$6:$A$205,0))&amp;"","كود غير موجود"))</f>
        <v/>
      </c>
    </row>
    <row r="733">
      <c r="A733" s="5" t="n"/>
      <c r="B733" s="5" t="n"/>
      <c r="C733" s="5" t="n"/>
      <c r="D733" s="18" t="n"/>
      <c r="E733" s="13" t="n"/>
      <c r="F733" s="13" t="n"/>
      <c r="G733" s="13" t="n"/>
      <c r="H733" s="19" t="n"/>
      <c r="I733" s="19" t="n"/>
      <c r="J733" s="19" t="n"/>
      <c r="K733" s="16">
        <f>IF(OR(B733&amp;""="",NOT(ISNUMBER(E733)),NOT(ISNUMBER(IF(ISNUMBER(G733),G733,F733)))),"",MAX(1,IF(ISNUMBER(G733),G733,F733)-E733))</f>
        <v/>
      </c>
      <c r="L733" s="17">
        <f>IF(K733="","",ROUND(K733*N(H733),2))</f>
        <v/>
      </c>
      <c r="M733" s="17">
        <f>IF(L733="","",ROUND(L733-N(J733),2))</f>
        <v/>
      </c>
      <c r="N733" s="6">
        <f>IF(B733&amp;""="","",IF(NOT(ISNUMBER(E733)),"بيانات ناقصة",IF(ISNUMBER(G733),"سُلّمت",IF(E733&gt;'الإعدادات'!$B$4,"قادم",IF(AND(ISNUMBER(F733),F733&lt;'الإعدادات'!$B$4),"متأخر التسليم","جارٍ")))))</f>
        <v/>
      </c>
      <c r="O733" s="16">
        <f>IF(N733="متأخر التسليم",'الإعدادات'!$B$4-F733,"")</f>
        <v/>
      </c>
      <c r="P733" s="16">
        <f>IF(ISNUMBER(O733),COUNTIFS($O$6:$O$1005,"&gt;"&amp;O733)+COUNTIFS($O$6:O733,O733),"")</f>
        <v/>
      </c>
      <c r="Q733" s="6">
        <f>IF(B733&amp;""="","",IFERROR(INDEX('السيارات'!$C$6:$C$205,MATCH(B733&amp;"",'السيارات'!$A$6:$A$205,0))&amp;"","كود غير موجود"))</f>
        <v/>
      </c>
    </row>
    <row r="734">
      <c r="A734" s="5" t="n"/>
      <c r="B734" s="5" t="n"/>
      <c r="C734" s="5" t="n"/>
      <c r="D734" s="18" t="n"/>
      <c r="E734" s="13" t="n"/>
      <c r="F734" s="13" t="n"/>
      <c r="G734" s="13" t="n"/>
      <c r="H734" s="19" t="n"/>
      <c r="I734" s="19" t="n"/>
      <c r="J734" s="19" t="n"/>
      <c r="K734" s="16">
        <f>IF(OR(B734&amp;""="",NOT(ISNUMBER(E734)),NOT(ISNUMBER(IF(ISNUMBER(G734),G734,F734)))),"",MAX(1,IF(ISNUMBER(G734),G734,F734)-E734))</f>
        <v/>
      </c>
      <c r="L734" s="17">
        <f>IF(K734="","",ROUND(K734*N(H734),2))</f>
        <v/>
      </c>
      <c r="M734" s="17">
        <f>IF(L734="","",ROUND(L734-N(J734),2))</f>
        <v/>
      </c>
      <c r="N734" s="6">
        <f>IF(B734&amp;""="","",IF(NOT(ISNUMBER(E734)),"بيانات ناقصة",IF(ISNUMBER(G734),"سُلّمت",IF(E734&gt;'الإعدادات'!$B$4,"قادم",IF(AND(ISNUMBER(F734),F734&lt;'الإعدادات'!$B$4),"متأخر التسليم","جارٍ")))))</f>
        <v/>
      </c>
      <c r="O734" s="16">
        <f>IF(N734="متأخر التسليم",'الإعدادات'!$B$4-F734,"")</f>
        <v/>
      </c>
      <c r="P734" s="16">
        <f>IF(ISNUMBER(O734),COUNTIFS($O$6:$O$1005,"&gt;"&amp;O734)+COUNTIFS($O$6:O734,O734),"")</f>
        <v/>
      </c>
      <c r="Q734" s="6">
        <f>IF(B734&amp;""="","",IFERROR(INDEX('السيارات'!$C$6:$C$205,MATCH(B734&amp;"",'السيارات'!$A$6:$A$205,0))&amp;"","كود غير موجود"))</f>
        <v/>
      </c>
    </row>
    <row r="735">
      <c r="A735" s="5" t="n"/>
      <c r="B735" s="5" t="n"/>
      <c r="C735" s="5" t="n"/>
      <c r="D735" s="18" t="n"/>
      <c r="E735" s="13" t="n"/>
      <c r="F735" s="13" t="n"/>
      <c r="G735" s="13" t="n"/>
      <c r="H735" s="19" t="n"/>
      <c r="I735" s="19" t="n"/>
      <c r="J735" s="19" t="n"/>
      <c r="K735" s="16">
        <f>IF(OR(B735&amp;""="",NOT(ISNUMBER(E735)),NOT(ISNUMBER(IF(ISNUMBER(G735),G735,F735)))),"",MAX(1,IF(ISNUMBER(G735),G735,F735)-E735))</f>
        <v/>
      </c>
      <c r="L735" s="17">
        <f>IF(K735="","",ROUND(K735*N(H735),2))</f>
        <v/>
      </c>
      <c r="M735" s="17">
        <f>IF(L735="","",ROUND(L735-N(J735),2))</f>
        <v/>
      </c>
      <c r="N735" s="6">
        <f>IF(B735&amp;""="","",IF(NOT(ISNUMBER(E735)),"بيانات ناقصة",IF(ISNUMBER(G735),"سُلّمت",IF(E735&gt;'الإعدادات'!$B$4,"قادم",IF(AND(ISNUMBER(F735),F735&lt;'الإعدادات'!$B$4),"متأخر التسليم","جارٍ")))))</f>
        <v/>
      </c>
      <c r="O735" s="16">
        <f>IF(N735="متأخر التسليم",'الإعدادات'!$B$4-F735,"")</f>
        <v/>
      </c>
      <c r="P735" s="16">
        <f>IF(ISNUMBER(O735),COUNTIFS($O$6:$O$1005,"&gt;"&amp;O735)+COUNTIFS($O$6:O735,O735),"")</f>
        <v/>
      </c>
      <c r="Q735" s="6">
        <f>IF(B735&amp;""="","",IFERROR(INDEX('السيارات'!$C$6:$C$205,MATCH(B735&amp;"",'السيارات'!$A$6:$A$205,0))&amp;"","كود غير موجود"))</f>
        <v/>
      </c>
    </row>
    <row r="736">
      <c r="A736" s="5" t="n"/>
      <c r="B736" s="5" t="n"/>
      <c r="C736" s="5" t="n"/>
      <c r="D736" s="18" t="n"/>
      <c r="E736" s="13" t="n"/>
      <c r="F736" s="13" t="n"/>
      <c r="G736" s="13" t="n"/>
      <c r="H736" s="19" t="n"/>
      <c r="I736" s="19" t="n"/>
      <c r="J736" s="19" t="n"/>
      <c r="K736" s="16">
        <f>IF(OR(B736&amp;""="",NOT(ISNUMBER(E736)),NOT(ISNUMBER(IF(ISNUMBER(G736),G736,F736)))),"",MAX(1,IF(ISNUMBER(G736),G736,F736)-E736))</f>
        <v/>
      </c>
      <c r="L736" s="17">
        <f>IF(K736="","",ROUND(K736*N(H736),2))</f>
        <v/>
      </c>
      <c r="M736" s="17">
        <f>IF(L736="","",ROUND(L736-N(J736),2))</f>
        <v/>
      </c>
      <c r="N736" s="6">
        <f>IF(B736&amp;""="","",IF(NOT(ISNUMBER(E736)),"بيانات ناقصة",IF(ISNUMBER(G736),"سُلّمت",IF(E736&gt;'الإعدادات'!$B$4,"قادم",IF(AND(ISNUMBER(F736),F736&lt;'الإعدادات'!$B$4),"متأخر التسليم","جارٍ")))))</f>
        <v/>
      </c>
      <c r="O736" s="16">
        <f>IF(N736="متأخر التسليم",'الإعدادات'!$B$4-F736,"")</f>
        <v/>
      </c>
      <c r="P736" s="16">
        <f>IF(ISNUMBER(O736),COUNTIFS($O$6:$O$1005,"&gt;"&amp;O736)+COUNTIFS($O$6:O736,O736),"")</f>
        <v/>
      </c>
      <c r="Q736" s="6">
        <f>IF(B736&amp;""="","",IFERROR(INDEX('السيارات'!$C$6:$C$205,MATCH(B736&amp;"",'السيارات'!$A$6:$A$205,0))&amp;"","كود غير موجود"))</f>
        <v/>
      </c>
    </row>
    <row r="737">
      <c r="A737" s="5" t="n"/>
      <c r="B737" s="5" t="n"/>
      <c r="C737" s="5" t="n"/>
      <c r="D737" s="18" t="n"/>
      <c r="E737" s="13" t="n"/>
      <c r="F737" s="13" t="n"/>
      <c r="G737" s="13" t="n"/>
      <c r="H737" s="19" t="n"/>
      <c r="I737" s="19" t="n"/>
      <c r="J737" s="19" t="n"/>
      <c r="K737" s="16">
        <f>IF(OR(B737&amp;""="",NOT(ISNUMBER(E737)),NOT(ISNUMBER(IF(ISNUMBER(G737),G737,F737)))),"",MAX(1,IF(ISNUMBER(G737),G737,F737)-E737))</f>
        <v/>
      </c>
      <c r="L737" s="17">
        <f>IF(K737="","",ROUND(K737*N(H737),2))</f>
        <v/>
      </c>
      <c r="M737" s="17">
        <f>IF(L737="","",ROUND(L737-N(J737),2))</f>
        <v/>
      </c>
      <c r="N737" s="6">
        <f>IF(B737&amp;""="","",IF(NOT(ISNUMBER(E737)),"بيانات ناقصة",IF(ISNUMBER(G737),"سُلّمت",IF(E737&gt;'الإعدادات'!$B$4,"قادم",IF(AND(ISNUMBER(F737),F737&lt;'الإعدادات'!$B$4),"متأخر التسليم","جارٍ")))))</f>
        <v/>
      </c>
      <c r="O737" s="16">
        <f>IF(N737="متأخر التسليم",'الإعدادات'!$B$4-F737,"")</f>
        <v/>
      </c>
      <c r="P737" s="16">
        <f>IF(ISNUMBER(O737),COUNTIFS($O$6:$O$1005,"&gt;"&amp;O737)+COUNTIFS($O$6:O737,O737),"")</f>
        <v/>
      </c>
      <c r="Q737" s="6">
        <f>IF(B737&amp;""="","",IFERROR(INDEX('السيارات'!$C$6:$C$205,MATCH(B737&amp;"",'السيارات'!$A$6:$A$205,0))&amp;"","كود غير موجود"))</f>
        <v/>
      </c>
    </row>
    <row r="738">
      <c r="A738" s="5" t="n"/>
      <c r="B738" s="5" t="n"/>
      <c r="C738" s="5" t="n"/>
      <c r="D738" s="18" t="n"/>
      <c r="E738" s="13" t="n"/>
      <c r="F738" s="13" t="n"/>
      <c r="G738" s="13" t="n"/>
      <c r="H738" s="19" t="n"/>
      <c r="I738" s="19" t="n"/>
      <c r="J738" s="19" t="n"/>
      <c r="K738" s="16">
        <f>IF(OR(B738&amp;""="",NOT(ISNUMBER(E738)),NOT(ISNUMBER(IF(ISNUMBER(G738),G738,F738)))),"",MAX(1,IF(ISNUMBER(G738),G738,F738)-E738))</f>
        <v/>
      </c>
      <c r="L738" s="17">
        <f>IF(K738="","",ROUND(K738*N(H738),2))</f>
        <v/>
      </c>
      <c r="M738" s="17">
        <f>IF(L738="","",ROUND(L738-N(J738),2))</f>
        <v/>
      </c>
      <c r="N738" s="6">
        <f>IF(B738&amp;""="","",IF(NOT(ISNUMBER(E738)),"بيانات ناقصة",IF(ISNUMBER(G738),"سُلّمت",IF(E738&gt;'الإعدادات'!$B$4,"قادم",IF(AND(ISNUMBER(F738),F738&lt;'الإعدادات'!$B$4),"متأخر التسليم","جارٍ")))))</f>
        <v/>
      </c>
      <c r="O738" s="16">
        <f>IF(N738="متأخر التسليم",'الإعدادات'!$B$4-F738,"")</f>
        <v/>
      </c>
      <c r="P738" s="16">
        <f>IF(ISNUMBER(O738),COUNTIFS($O$6:$O$1005,"&gt;"&amp;O738)+COUNTIFS($O$6:O738,O738),"")</f>
        <v/>
      </c>
      <c r="Q738" s="6">
        <f>IF(B738&amp;""="","",IFERROR(INDEX('السيارات'!$C$6:$C$205,MATCH(B738&amp;"",'السيارات'!$A$6:$A$205,0))&amp;"","كود غير موجود"))</f>
        <v/>
      </c>
    </row>
    <row r="739">
      <c r="A739" s="5" t="n"/>
      <c r="B739" s="5" t="n"/>
      <c r="C739" s="5" t="n"/>
      <c r="D739" s="18" t="n"/>
      <c r="E739" s="13" t="n"/>
      <c r="F739" s="13" t="n"/>
      <c r="G739" s="13" t="n"/>
      <c r="H739" s="19" t="n"/>
      <c r="I739" s="19" t="n"/>
      <c r="J739" s="19" t="n"/>
      <c r="K739" s="16">
        <f>IF(OR(B739&amp;""="",NOT(ISNUMBER(E739)),NOT(ISNUMBER(IF(ISNUMBER(G739),G739,F739)))),"",MAX(1,IF(ISNUMBER(G739),G739,F739)-E739))</f>
        <v/>
      </c>
      <c r="L739" s="17">
        <f>IF(K739="","",ROUND(K739*N(H739),2))</f>
        <v/>
      </c>
      <c r="M739" s="17">
        <f>IF(L739="","",ROUND(L739-N(J739),2))</f>
        <v/>
      </c>
      <c r="N739" s="6">
        <f>IF(B739&amp;""="","",IF(NOT(ISNUMBER(E739)),"بيانات ناقصة",IF(ISNUMBER(G739),"سُلّمت",IF(E739&gt;'الإعدادات'!$B$4,"قادم",IF(AND(ISNUMBER(F739),F739&lt;'الإعدادات'!$B$4),"متأخر التسليم","جارٍ")))))</f>
        <v/>
      </c>
      <c r="O739" s="16">
        <f>IF(N739="متأخر التسليم",'الإعدادات'!$B$4-F739,"")</f>
        <v/>
      </c>
      <c r="P739" s="16">
        <f>IF(ISNUMBER(O739),COUNTIFS($O$6:$O$1005,"&gt;"&amp;O739)+COUNTIFS($O$6:O739,O739),"")</f>
        <v/>
      </c>
      <c r="Q739" s="6">
        <f>IF(B739&amp;""="","",IFERROR(INDEX('السيارات'!$C$6:$C$205,MATCH(B739&amp;"",'السيارات'!$A$6:$A$205,0))&amp;"","كود غير موجود"))</f>
        <v/>
      </c>
    </row>
    <row r="740">
      <c r="A740" s="5" t="n"/>
      <c r="B740" s="5" t="n"/>
      <c r="C740" s="5" t="n"/>
      <c r="D740" s="18" t="n"/>
      <c r="E740" s="13" t="n"/>
      <c r="F740" s="13" t="n"/>
      <c r="G740" s="13" t="n"/>
      <c r="H740" s="19" t="n"/>
      <c r="I740" s="19" t="n"/>
      <c r="J740" s="19" t="n"/>
      <c r="K740" s="16">
        <f>IF(OR(B740&amp;""="",NOT(ISNUMBER(E740)),NOT(ISNUMBER(IF(ISNUMBER(G740),G740,F740)))),"",MAX(1,IF(ISNUMBER(G740),G740,F740)-E740))</f>
        <v/>
      </c>
      <c r="L740" s="17">
        <f>IF(K740="","",ROUND(K740*N(H740),2))</f>
        <v/>
      </c>
      <c r="M740" s="17">
        <f>IF(L740="","",ROUND(L740-N(J740),2))</f>
        <v/>
      </c>
      <c r="N740" s="6">
        <f>IF(B740&amp;""="","",IF(NOT(ISNUMBER(E740)),"بيانات ناقصة",IF(ISNUMBER(G740),"سُلّمت",IF(E740&gt;'الإعدادات'!$B$4,"قادم",IF(AND(ISNUMBER(F740),F740&lt;'الإعدادات'!$B$4),"متأخر التسليم","جارٍ")))))</f>
        <v/>
      </c>
      <c r="O740" s="16">
        <f>IF(N740="متأخر التسليم",'الإعدادات'!$B$4-F740,"")</f>
        <v/>
      </c>
      <c r="P740" s="16">
        <f>IF(ISNUMBER(O740),COUNTIFS($O$6:$O$1005,"&gt;"&amp;O740)+COUNTIFS($O$6:O740,O740),"")</f>
        <v/>
      </c>
      <c r="Q740" s="6">
        <f>IF(B740&amp;""="","",IFERROR(INDEX('السيارات'!$C$6:$C$205,MATCH(B740&amp;"",'السيارات'!$A$6:$A$205,0))&amp;"","كود غير موجود"))</f>
        <v/>
      </c>
    </row>
    <row r="741">
      <c r="A741" s="5" t="n"/>
      <c r="B741" s="5" t="n"/>
      <c r="C741" s="5" t="n"/>
      <c r="D741" s="18" t="n"/>
      <c r="E741" s="13" t="n"/>
      <c r="F741" s="13" t="n"/>
      <c r="G741" s="13" t="n"/>
      <c r="H741" s="19" t="n"/>
      <c r="I741" s="19" t="n"/>
      <c r="J741" s="19" t="n"/>
      <c r="K741" s="16">
        <f>IF(OR(B741&amp;""="",NOT(ISNUMBER(E741)),NOT(ISNUMBER(IF(ISNUMBER(G741),G741,F741)))),"",MAX(1,IF(ISNUMBER(G741),G741,F741)-E741))</f>
        <v/>
      </c>
      <c r="L741" s="17">
        <f>IF(K741="","",ROUND(K741*N(H741),2))</f>
        <v/>
      </c>
      <c r="M741" s="17">
        <f>IF(L741="","",ROUND(L741-N(J741),2))</f>
        <v/>
      </c>
      <c r="N741" s="6">
        <f>IF(B741&amp;""="","",IF(NOT(ISNUMBER(E741)),"بيانات ناقصة",IF(ISNUMBER(G741),"سُلّمت",IF(E741&gt;'الإعدادات'!$B$4,"قادم",IF(AND(ISNUMBER(F741),F741&lt;'الإعدادات'!$B$4),"متأخر التسليم","جارٍ")))))</f>
        <v/>
      </c>
      <c r="O741" s="16">
        <f>IF(N741="متأخر التسليم",'الإعدادات'!$B$4-F741,"")</f>
        <v/>
      </c>
      <c r="P741" s="16">
        <f>IF(ISNUMBER(O741),COUNTIFS($O$6:$O$1005,"&gt;"&amp;O741)+COUNTIFS($O$6:O741,O741),"")</f>
        <v/>
      </c>
      <c r="Q741" s="6">
        <f>IF(B741&amp;""="","",IFERROR(INDEX('السيارات'!$C$6:$C$205,MATCH(B741&amp;"",'السيارات'!$A$6:$A$205,0))&amp;"","كود غير موجود"))</f>
        <v/>
      </c>
    </row>
    <row r="742">
      <c r="A742" s="5" t="n"/>
      <c r="B742" s="5" t="n"/>
      <c r="C742" s="5" t="n"/>
      <c r="D742" s="18" t="n"/>
      <c r="E742" s="13" t="n"/>
      <c r="F742" s="13" t="n"/>
      <c r="G742" s="13" t="n"/>
      <c r="H742" s="19" t="n"/>
      <c r="I742" s="19" t="n"/>
      <c r="J742" s="19" t="n"/>
      <c r="K742" s="16">
        <f>IF(OR(B742&amp;""="",NOT(ISNUMBER(E742)),NOT(ISNUMBER(IF(ISNUMBER(G742),G742,F742)))),"",MAX(1,IF(ISNUMBER(G742),G742,F742)-E742))</f>
        <v/>
      </c>
      <c r="L742" s="17">
        <f>IF(K742="","",ROUND(K742*N(H742),2))</f>
        <v/>
      </c>
      <c r="M742" s="17">
        <f>IF(L742="","",ROUND(L742-N(J742),2))</f>
        <v/>
      </c>
      <c r="N742" s="6">
        <f>IF(B742&amp;""="","",IF(NOT(ISNUMBER(E742)),"بيانات ناقصة",IF(ISNUMBER(G742),"سُلّمت",IF(E742&gt;'الإعدادات'!$B$4,"قادم",IF(AND(ISNUMBER(F742),F742&lt;'الإعدادات'!$B$4),"متأخر التسليم","جارٍ")))))</f>
        <v/>
      </c>
      <c r="O742" s="16">
        <f>IF(N742="متأخر التسليم",'الإعدادات'!$B$4-F742,"")</f>
        <v/>
      </c>
      <c r="P742" s="16">
        <f>IF(ISNUMBER(O742),COUNTIFS($O$6:$O$1005,"&gt;"&amp;O742)+COUNTIFS($O$6:O742,O742),"")</f>
        <v/>
      </c>
      <c r="Q742" s="6">
        <f>IF(B742&amp;""="","",IFERROR(INDEX('السيارات'!$C$6:$C$205,MATCH(B742&amp;"",'السيارات'!$A$6:$A$205,0))&amp;"","كود غير موجود"))</f>
        <v/>
      </c>
    </row>
    <row r="743">
      <c r="A743" s="5" t="n"/>
      <c r="B743" s="5" t="n"/>
      <c r="C743" s="5" t="n"/>
      <c r="D743" s="18" t="n"/>
      <c r="E743" s="13" t="n"/>
      <c r="F743" s="13" t="n"/>
      <c r="G743" s="13" t="n"/>
      <c r="H743" s="19" t="n"/>
      <c r="I743" s="19" t="n"/>
      <c r="J743" s="19" t="n"/>
      <c r="K743" s="16">
        <f>IF(OR(B743&amp;""="",NOT(ISNUMBER(E743)),NOT(ISNUMBER(IF(ISNUMBER(G743),G743,F743)))),"",MAX(1,IF(ISNUMBER(G743),G743,F743)-E743))</f>
        <v/>
      </c>
      <c r="L743" s="17">
        <f>IF(K743="","",ROUND(K743*N(H743),2))</f>
        <v/>
      </c>
      <c r="M743" s="17">
        <f>IF(L743="","",ROUND(L743-N(J743),2))</f>
        <v/>
      </c>
      <c r="N743" s="6">
        <f>IF(B743&amp;""="","",IF(NOT(ISNUMBER(E743)),"بيانات ناقصة",IF(ISNUMBER(G743),"سُلّمت",IF(E743&gt;'الإعدادات'!$B$4,"قادم",IF(AND(ISNUMBER(F743),F743&lt;'الإعدادات'!$B$4),"متأخر التسليم","جارٍ")))))</f>
        <v/>
      </c>
      <c r="O743" s="16">
        <f>IF(N743="متأخر التسليم",'الإعدادات'!$B$4-F743,"")</f>
        <v/>
      </c>
      <c r="P743" s="16">
        <f>IF(ISNUMBER(O743),COUNTIFS($O$6:$O$1005,"&gt;"&amp;O743)+COUNTIFS($O$6:O743,O743),"")</f>
        <v/>
      </c>
      <c r="Q743" s="6">
        <f>IF(B743&amp;""="","",IFERROR(INDEX('السيارات'!$C$6:$C$205,MATCH(B743&amp;"",'السيارات'!$A$6:$A$205,0))&amp;"","كود غير موجود"))</f>
        <v/>
      </c>
    </row>
    <row r="744">
      <c r="A744" s="5" t="n"/>
      <c r="B744" s="5" t="n"/>
      <c r="C744" s="5" t="n"/>
      <c r="D744" s="18" t="n"/>
      <c r="E744" s="13" t="n"/>
      <c r="F744" s="13" t="n"/>
      <c r="G744" s="13" t="n"/>
      <c r="H744" s="19" t="n"/>
      <c r="I744" s="19" t="n"/>
      <c r="J744" s="19" t="n"/>
      <c r="K744" s="16">
        <f>IF(OR(B744&amp;""="",NOT(ISNUMBER(E744)),NOT(ISNUMBER(IF(ISNUMBER(G744),G744,F744)))),"",MAX(1,IF(ISNUMBER(G744),G744,F744)-E744))</f>
        <v/>
      </c>
      <c r="L744" s="17">
        <f>IF(K744="","",ROUND(K744*N(H744),2))</f>
        <v/>
      </c>
      <c r="M744" s="17">
        <f>IF(L744="","",ROUND(L744-N(J744),2))</f>
        <v/>
      </c>
      <c r="N744" s="6">
        <f>IF(B744&amp;""="","",IF(NOT(ISNUMBER(E744)),"بيانات ناقصة",IF(ISNUMBER(G744),"سُلّمت",IF(E744&gt;'الإعدادات'!$B$4,"قادم",IF(AND(ISNUMBER(F744),F744&lt;'الإعدادات'!$B$4),"متأخر التسليم","جارٍ")))))</f>
        <v/>
      </c>
      <c r="O744" s="16">
        <f>IF(N744="متأخر التسليم",'الإعدادات'!$B$4-F744,"")</f>
        <v/>
      </c>
      <c r="P744" s="16">
        <f>IF(ISNUMBER(O744),COUNTIFS($O$6:$O$1005,"&gt;"&amp;O744)+COUNTIFS($O$6:O744,O744),"")</f>
        <v/>
      </c>
      <c r="Q744" s="6">
        <f>IF(B744&amp;""="","",IFERROR(INDEX('السيارات'!$C$6:$C$205,MATCH(B744&amp;"",'السيارات'!$A$6:$A$205,0))&amp;"","كود غير موجود"))</f>
        <v/>
      </c>
    </row>
    <row r="745">
      <c r="A745" s="5" t="n"/>
      <c r="B745" s="5" t="n"/>
      <c r="C745" s="5" t="n"/>
      <c r="D745" s="18" t="n"/>
      <c r="E745" s="13" t="n"/>
      <c r="F745" s="13" t="n"/>
      <c r="G745" s="13" t="n"/>
      <c r="H745" s="19" t="n"/>
      <c r="I745" s="19" t="n"/>
      <c r="J745" s="19" t="n"/>
      <c r="K745" s="16">
        <f>IF(OR(B745&amp;""="",NOT(ISNUMBER(E745)),NOT(ISNUMBER(IF(ISNUMBER(G745),G745,F745)))),"",MAX(1,IF(ISNUMBER(G745),G745,F745)-E745))</f>
        <v/>
      </c>
      <c r="L745" s="17">
        <f>IF(K745="","",ROUND(K745*N(H745),2))</f>
        <v/>
      </c>
      <c r="M745" s="17">
        <f>IF(L745="","",ROUND(L745-N(J745),2))</f>
        <v/>
      </c>
      <c r="N745" s="6">
        <f>IF(B745&amp;""="","",IF(NOT(ISNUMBER(E745)),"بيانات ناقصة",IF(ISNUMBER(G745),"سُلّمت",IF(E745&gt;'الإعدادات'!$B$4,"قادم",IF(AND(ISNUMBER(F745),F745&lt;'الإعدادات'!$B$4),"متأخر التسليم","جارٍ")))))</f>
        <v/>
      </c>
      <c r="O745" s="16">
        <f>IF(N745="متأخر التسليم",'الإعدادات'!$B$4-F745,"")</f>
        <v/>
      </c>
      <c r="P745" s="16">
        <f>IF(ISNUMBER(O745),COUNTIFS($O$6:$O$1005,"&gt;"&amp;O745)+COUNTIFS($O$6:O745,O745),"")</f>
        <v/>
      </c>
      <c r="Q745" s="6">
        <f>IF(B745&amp;""="","",IFERROR(INDEX('السيارات'!$C$6:$C$205,MATCH(B745&amp;"",'السيارات'!$A$6:$A$205,0))&amp;"","كود غير موجود"))</f>
        <v/>
      </c>
    </row>
    <row r="746">
      <c r="A746" s="5" t="n"/>
      <c r="B746" s="5" t="n"/>
      <c r="C746" s="5" t="n"/>
      <c r="D746" s="18" t="n"/>
      <c r="E746" s="13" t="n"/>
      <c r="F746" s="13" t="n"/>
      <c r="G746" s="13" t="n"/>
      <c r="H746" s="19" t="n"/>
      <c r="I746" s="19" t="n"/>
      <c r="J746" s="19" t="n"/>
      <c r="K746" s="16">
        <f>IF(OR(B746&amp;""="",NOT(ISNUMBER(E746)),NOT(ISNUMBER(IF(ISNUMBER(G746),G746,F746)))),"",MAX(1,IF(ISNUMBER(G746),G746,F746)-E746))</f>
        <v/>
      </c>
      <c r="L746" s="17">
        <f>IF(K746="","",ROUND(K746*N(H746),2))</f>
        <v/>
      </c>
      <c r="M746" s="17">
        <f>IF(L746="","",ROUND(L746-N(J746),2))</f>
        <v/>
      </c>
      <c r="N746" s="6">
        <f>IF(B746&amp;""="","",IF(NOT(ISNUMBER(E746)),"بيانات ناقصة",IF(ISNUMBER(G746),"سُلّمت",IF(E746&gt;'الإعدادات'!$B$4,"قادم",IF(AND(ISNUMBER(F746),F746&lt;'الإعدادات'!$B$4),"متأخر التسليم","جارٍ")))))</f>
        <v/>
      </c>
      <c r="O746" s="16">
        <f>IF(N746="متأخر التسليم",'الإعدادات'!$B$4-F746,"")</f>
        <v/>
      </c>
      <c r="P746" s="16">
        <f>IF(ISNUMBER(O746),COUNTIFS($O$6:$O$1005,"&gt;"&amp;O746)+COUNTIFS($O$6:O746,O746),"")</f>
        <v/>
      </c>
      <c r="Q746" s="6">
        <f>IF(B746&amp;""="","",IFERROR(INDEX('السيارات'!$C$6:$C$205,MATCH(B746&amp;"",'السيارات'!$A$6:$A$205,0))&amp;"","كود غير موجود"))</f>
        <v/>
      </c>
    </row>
    <row r="747">
      <c r="A747" s="5" t="n"/>
      <c r="B747" s="5" t="n"/>
      <c r="C747" s="5" t="n"/>
      <c r="D747" s="18" t="n"/>
      <c r="E747" s="13" t="n"/>
      <c r="F747" s="13" t="n"/>
      <c r="G747" s="13" t="n"/>
      <c r="H747" s="19" t="n"/>
      <c r="I747" s="19" t="n"/>
      <c r="J747" s="19" t="n"/>
      <c r="K747" s="16">
        <f>IF(OR(B747&amp;""="",NOT(ISNUMBER(E747)),NOT(ISNUMBER(IF(ISNUMBER(G747),G747,F747)))),"",MAX(1,IF(ISNUMBER(G747),G747,F747)-E747))</f>
        <v/>
      </c>
      <c r="L747" s="17">
        <f>IF(K747="","",ROUND(K747*N(H747),2))</f>
        <v/>
      </c>
      <c r="M747" s="17">
        <f>IF(L747="","",ROUND(L747-N(J747),2))</f>
        <v/>
      </c>
      <c r="N747" s="6">
        <f>IF(B747&amp;""="","",IF(NOT(ISNUMBER(E747)),"بيانات ناقصة",IF(ISNUMBER(G747),"سُلّمت",IF(E747&gt;'الإعدادات'!$B$4,"قادم",IF(AND(ISNUMBER(F747),F747&lt;'الإعدادات'!$B$4),"متأخر التسليم","جارٍ")))))</f>
        <v/>
      </c>
      <c r="O747" s="16">
        <f>IF(N747="متأخر التسليم",'الإعدادات'!$B$4-F747,"")</f>
        <v/>
      </c>
      <c r="P747" s="16">
        <f>IF(ISNUMBER(O747),COUNTIFS($O$6:$O$1005,"&gt;"&amp;O747)+COUNTIFS($O$6:O747,O747),"")</f>
        <v/>
      </c>
      <c r="Q747" s="6">
        <f>IF(B747&amp;""="","",IFERROR(INDEX('السيارات'!$C$6:$C$205,MATCH(B747&amp;"",'السيارات'!$A$6:$A$205,0))&amp;"","كود غير موجود"))</f>
        <v/>
      </c>
    </row>
    <row r="748">
      <c r="A748" s="5" t="n"/>
      <c r="B748" s="5" t="n"/>
      <c r="C748" s="5" t="n"/>
      <c r="D748" s="18" t="n"/>
      <c r="E748" s="13" t="n"/>
      <c r="F748" s="13" t="n"/>
      <c r="G748" s="13" t="n"/>
      <c r="H748" s="19" t="n"/>
      <c r="I748" s="19" t="n"/>
      <c r="J748" s="19" t="n"/>
      <c r="K748" s="16">
        <f>IF(OR(B748&amp;""="",NOT(ISNUMBER(E748)),NOT(ISNUMBER(IF(ISNUMBER(G748),G748,F748)))),"",MAX(1,IF(ISNUMBER(G748),G748,F748)-E748))</f>
        <v/>
      </c>
      <c r="L748" s="17">
        <f>IF(K748="","",ROUND(K748*N(H748),2))</f>
        <v/>
      </c>
      <c r="M748" s="17">
        <f>IF(L748="","",ROUND(L748-N(J748),2))</f>
        <v/>
      </c>
      <c r="N748" s="6">
        <f>IF(B748&amp;""="","",IF(NOT(ISNUMBER(E748)),"بيانات ناقصة",IF(ISNUMBER(G748),"سُلّمت",IF(E748&gt;'الإعدادات'!$B$4,"قادم",IF(AND(ISNUMBER(F748),F748&lt;'الإعدادات'!$B$4),"متأخر التسليم","جارٍ")))))</f>
        <v/>
      </c>
      <c r="O748" s="16">
        <f>IF(N748="متأخر التسليم",'الإعدادات'!$B$4-F748,"")</f>
        <v/>
      </c>
      <c r="P748" s="16">
        <f>IF(ISNUMBER(O748),COUNTIFS($O$6:$O$1005,"&gt;"&amp;O748)+COUNTIFS($O$6:O748,O748),"")</f>
        <v/>
      </c>
      <c r="Q748" s="6">
        <f>IF(B748&amp;""="","",IFERROR(INDEX('السيارات'!$C$6:$C$205,MATCH(B748&amp;"",'السيارات'!$A$6:$A$205,0))&amp;"","كود غير موجود"))</f>
        <v/>
      </c>
    </row>
    <row r="749">
      <c r="A749" s="5" t="n"/>
      <c r="B749" s="5" t="n"/>
      <c r="C749" s="5" t="n"/>
      <c r="D749" s="18" t="n"/>
      <c r="E749" s="13" t="n"/>
      <c r="F749" s="13" t="n"/>
      <c r="G749" s="13" t="n"/>
      <c r="H749" s="19" t="n"/>
      <c r="I749" s="19" t="n"/>
      <c r="J749" s="19" t="n"/>
      <c r="K749" s="16">
        <f>IF(OR(B749&amp;""="",NOT(ISNUMBER(E749)),NOT(ISNUMBER(IF(ISNUMBER(G749),G749,F749)))),"",MAX(1,IF(ISNUMBER(G749),G749,F749)-E749))</f>
        <v/>
      </c>
      <c r="L749" s="17">
        <f>IF(K749="","",ROUND(K749*N(H749),2))</f>
        <v/>
      </c>
      <c r="M749" s="17">
        <f>IF(L749="","",ROUND(L749-N(J749),2))</f>
        <v/>
      </c>
      <c r="N749" s="6">
        <f>IF(B749&amp;""="","",IF(NOT(ISNUMBER(E749)),"بيانات ناقصة",IF(ISNUMBER(G749),"سُلّمت",IF(E749&gt;'الإعدادات'!$B$4,"قادم",IF(AND(ISNUMBER(F749),F749&lt;'الإعدادات'!$B$4),"متأخر التسليم","جارٍ")))))</f>
        <v/>
      </c>
      <c r="O749" s="16">
        <f>IF(N749="متأخر التسليم",'الإعدادات'!$B$4-F749,"")</f>
        <v/>
      </c>
      <c r="P749" s="16">
        <f>IF(ISNUMBER(O749),COUNTIFS($O$6:$O$1005,"&gt;"&amp;O749)+COUNTIFS($O$6:O749,O749),"")</f>
        <v/>
      </c>
      <c r="Q749" s="6">
        <f>IF(B749&amp;""="","",IFERROR(INDEX('السيارات'!$C$6:$C$205,MATCH(B749&amp;"",'السيارات'!$A$6:$A$205,0))&amp;"","كود غير موجود"))</f>
        <v/>
      </c>
    </row>
    <row r="750">
      <c r="A750" s="5" t="n"/>
      <c r="B750" s="5" t="n"/>
      <c r="C750" s="5" t="n"/>
      <c r="D750" s="18" t="n"/>
      <c r="E750" s="13" t="n"/>
      <c r="F750" s="13" t="n"/>
      <c r="G750" s="13" t="n"/>
      <c r="H750" s="19" t="n"/>
      <c r="I750" s="19" t="n"/>
      <c r="J750" s="19" t="n"/>
      <c r="K750" s="16">
        <f>IF(OR(B750&amp;""="",NOT(ISNUMBER(E750)),NOT(ISNUMBER(IF(ISNUMBER(G750),G750,F750)))),"",MAX(1,IF(ISNUMBER(G750),G750,F750)-E750))</f>
        <v/>
      </c>
      <c r="L750" s="17">
        <f>IF(K750="","",ROUND(K750*N(H750),2))</f>
        <v/>
      </c>
      <c r="M750" s="17">
        <f>IF(L750="","",ROUND(L750-N(J750),2))</f>
        <v/>
      </c>
      <c r="N750" s="6">
        <f>IF(B750&amp;""="","",IF(NOT(ISNUMBER(E750)),"بيانات ناقصة",IF(ISNUMBER(G750),"سُلّمت",IF(E750&gt;'الإعدادات'!$B$4,"قادم",IF(AND(ISNUMBER(F750),F750&lt;'الإعدادات'!$B$4),"متأخر التسليم","جارٍ")))))</f>
        <v/>
      </c>
      <c r="O750" s="16">
        <f>IF(N750="متأخر التسليم",'الإعدادات'!$B$4-F750,"")</f>
        <v/>
      </c>
      <c r="P750" s="16">
        <f>IF(ISNUMBER(O750),COUNTIFS($O$6:$O$1005,"&gt;"&amp;O750)+COUNTIFS($O$6:O750,O750),"")</f>
        <v/>
      </c>
      <c r="Q750" s="6">
        <f>IF(B750&amp;""="","",IFERROR(INDEX('السيارات'!$C$6:$C$205,MATCH(B750&amp;"",'السيارات'!$A$6:$A$205,0))&amp;"","كود غير موجود"))</f>
        <v/>
      </c>
    </row>
    <row r="751">
      <c r="A751" s="5" t="n"/>
      <c r="B751" s="5" t="n"/>
      <c r="C751" s="5" t="n"/>
      <c r="D751" s="18" t="n"/>
      <c r="E751" s="13" t="n"/>
      <c r="F751" s="13" t="n"/>
      <c r="G751" s="13" t="n"/>
      <c r="H751" s="19" t="n"/>
      <c r="I751" s="19" t="n"/>
      <c r="J751" s="19" t="n"/>
      <c r="K751" s="16">
        <f>IF(OR(B751&amp;""="",NOT(ISNUMBER(E751)),NOT(ISNUMBER(IF(ISNUMBER(G751),G751,F751)))),"",MAX(1,IF(ISNUMBER(G751),G751,F751)-E751))</f>
        <v/>
      </c>
      <c r="L751" s="17">
        <f>IF(K751="","",ROUND(K751*N(H751),2))</f>
        <v/>
      </c>
      <c r="M751" s="17">
        <f>IF(L751="","",ROUND(L751-N(J751),2))</f>
        <v/>
      </c>
      <c r="N751" s="6">
        <f>IF(B751&amp;""="","",IF(NOT(ISNUMBER(E751)),"بيانات ناقصة",IF(ISNUMBER(G751),"سُلّمت",IF(E751&gt;'الإعدادات'!$B$4,"قادم",IF(AND(ISNUMBER(F751),F751&lt;'الإعدادات'!$B$4),"متأخر التسليم","جارٍ")))))</f>
        <v/>
      </c>
      <c r="O751" s="16">
        <f>IF(N751="متأخر التسليم",'الإعدادات'!$B$4-F751,"")</f>
        <v/>
      </c>
      <c r="P751" s="16">
        <f>IF(ISNUMBER(O751),COUNTIFS($O$6:$O$1005,"&gt;"&amp;O751)+COUNTIFS($O$6:O751,O751),"")</f>
        <v/>
      </c>
      <c r="Q751" s="6">
        <f>IF(B751&amp;""="","",IFERROR(INDEX('السيارات'!$C$6:$C$205,MATCH(B751&amp;"",'السيارات'!$A$6:$A$205,0))&amp;"","كود غير موجود"))</f>
        <v/>
      </c>
    </row>
    <row r="752">
      <c r="A752" s="5" t="n"/>
      <c r="B752" s="5" t="n"/>
      <c r="C752" s="5" t="n"/>
      <c r="D752" s="18" t="n"/>
      <c r="E752" s="13" t="n"/>
      <c r="F752" s="13" t="n"/>
      <c r="G752" s="13" t="n"/>
      <c r="H752" s="19" t="n"/>
      <c r="I752" s="19" t="n"/>
      <c r="J752" s="19" t="n"/>
      <c r="K752" s="16">
        <f>IF(OR(B752&amp;""="",NOT(ISNUMBER(E752)),NOT(ISNUMBER(IF(ISNUMBER(G752),G752,F752)))),"",MAX(1,IF(ISNUMBER(G752),G752,F752)-E752))</f>
        <v/>
      </c>
      <c r="L752" s="17">
        <f>IF(K752="","",ROUND(K752*N(H752),2))</f>
        <v/>
      </c>
      <c r="M752" s="17">
        <f>IF(L752="","",ROUND(L752-N(J752),2))</f>
        <v/>
      </c>
      <c r="N752" s="6">
        <f>IF(B752&amp;""="","",IF(NOT(ISNUMBER(E752)),"بيانات ناقصة",IF(ISNUMBER(G752),"سُلّمت",IF(E752&gt;'الإعدادات'!$B$4,"قادم",IF(AND(ISNUMBER(F752),F752&lt;'الإعدادات'!$B$4),"متأخر التسليم","جارٍ")))))</f>
        <v/>
      </c>
      <c r="O752" s="16">
        <f>IF(N752="متأخر التسليم",'الإعدادات'!$B$4-F752,"")</f>
        <v/>
      </c>
      <c r="P752" s="16">
        <f>IF(ISNUMBER(O752),COUNTIFS($O$6:$O$1005,"&gt;"&amp;O752)+COUNTIFS($O$6:O752,O752),"")</f>
        <v/>
      </c>
      <c r="Q752" s="6">
        <f>IF(B752&amp;""="","",IFERROR(INDEX('السيارات'!$C$6:$C$205,MATCH(B752&amp;"",'السيارات'!$A$6:$A$205,0))&amp;"","كود غير موجود"))</f>
        <v/>
      </c>
    </row>
    <row r="753">
      <c r="A753" s="5" t="n"/>
      <c r="B753" s="5" t="n"/>
      <c r="C753" s="5" t="n"/>
      <c r="D753" s="18" t="n"/>
      <c r="E753" s="13" t="n"/>
      <c r="F753" s="13" t="n"/>
      <c r="G753" s="13" t="n"/>
      <c r="H753" s="19" t="n"/>
      <c r="I753" s="19" t="n"/>
      <c r="J753" s="19" t="n"/>
      <c r="K753" s="16">
        <f>IF(OR(B753&amp;""="",NOT(ISNUMBER(E753)),NOT(ISNUMBER(IF(ISNUMBER(G753),G753,F753)))),"",MAX(1,IF(ISNUMBER(G753),G753,F753)-E753))</f>
        <v/>
      </c>
      <c r="L753" s="17">
        <f>IF(K753="","",ROUND(K753*N(H753),2))</f>
        <v/>
      </c>
      <c r="M753" s="17">
        <f>IF(L753="","",ROUND(L753-N(J753),2))</f>
        <v/>
      </c>
      <c r="N753" s="6">
        <f>IF(B753&amp;""="","",IF(NOT(ISNUMBER(E753)),"بيانات ناقصة",IF(ISNUMBER(G753),"سُلّمت",IF(E753&gt;'الإعدادات'!$B$4,"قادم",IF(AND(ISNUMBER(F753),F753&lt;'الإعدادات'!$B$4),"متأخر التسليم","جارٍ")))))</f>
        <v/>
      </c>
      <c r="O753" s="16">
        <f>IF(N753="متأخر التسليم",'الإعدادات'!$B$4-F753,"")</f>
        <v/>
      </c>
      <c r="P753" s="16">
        <f>IF(ISNUMBER(O753),COUNTIFS($O$6:$O$1005,"&gt;"&amp;O753)+COUNTIFS($O$6:O753,O753),"")</f>
        <v/>
      </c>
      <c r="Q753" s="6">
        <f>IF(B753&amp;""="","",IFERROR(INDEX('السيارات'!$C$6:$C$205,MATCH(B753&amp;"",'السيارات'!$A$6:$A$205,0))&amp;"","كود غير موجود"))</f>
        <v/>
      </c>
    </row>
    <row r="754">
      <c r="A754" s="5" t="n"/>
      <c r="B754" s="5" t="n"/>
      <c r="C754" s="5" t="n"/>
      <c r="D754" s="18" t="n"/>
      <c r="E754" s="13" t="n"/>
      <c r="F754" s="13" t="n"/>
      <c r="G754" s="13" t="n"/>
      <c r="H754" s="19" t="n"/>
      <c r="I754" s="19" t="n"/>
      <c r="J754" s="19" t="n"/>
      <c r="K754" s="16">
        <f>IF(OR(B754&amp;""="",NOT(ISNUMBER(E754)),NOT(ISNUMBER(IF(ISNUMBER(G754),G754,F754)))),"",MAX(1,IF(ISNUMBER(G754),G754,F754)-E754))</f>
        <v/>
      </c>
      <c r="L754" s="17">
        <f>IF(K754="","",ROUND(K754*N(H754),2))</f>
        <v/>
      </c>
      <c r="M754" s="17">
        <f>IF(L754="","",ROUND(L754-N(J754),2))</f>
        <v/>
      </c>
      <c r="N754" s="6">
        <f>IF(B754&amp;""="","",IF(NOT(ISNUMBER(E754)),"بيانات ناقصة",IF(ISNUMBER(G754),"سُلّمت",IF(E754&gt;'الإعدادات'!$B$4,"قادم",IF(AND(ISNUMBER(F754),F754&lt;'الإعدادات'!$B$4),"متأخر التسليم","جارٍ")))))</f>
        <v/>
      </c>
      <c r="O754" s="16">
        <f>IF(N754="متأخر التسليم",'الإعدادات'!$B$4-F754,"")</f>
        <v/>
      </c>
      <c r="P754" s="16">
        <f>IF(ISNUMBER(O754),COUNTIFS($O$6:$O$1005,"&gt;"&amp;O754)+COUNTIFS($O$6:O754,O754),"")</f>
        <v/>
      </c>
      <c r="Q754" s="6">
        <f>IF(B754&amp;""="","",IFERROR(INDEX('السيارات'!$C$6:$C$205,MATCH(B754&amp;"",'السيارات'!$A$6:$A$205,0))&amp;"","كود غير موجود"))</f>
        <v/>
      </c>
    </row>
    <row r="755">
      <c r="A755" s="5" t="n"/>
      <c r="B755" s="5" t="n"/>
      <c r="C755" s="5" t="n"/>
      <c r="D755" s="18" t="n"/>
      <c r="E755" s="13" t="n"/>
      <c r="F755" s="13" t="n"/>
      <c r="G755" s="13" t="n"/>
      <c r="H755" s="19" t="n"/>
      <c r="I755" s="19" t="n"/>
      <c r="J755" s="19" t="n"/>
      <c r="K755" s="16">
        <f>IF(OR(B755&amp;""="",NOT(ISNUMBER(E755)),NOT(ISNUMBER(IF(ISNUMBER(G755),G755,F755)))),"",MAX(1,IF(ISNUMBER(G755),G755,F755)-E755))</f>
        <v/>
      </c>
      <c r="L755" s="17">
        <f>IF(K755="","",ROUND(K755*N(H755),2))</f>
        <v/>
      </c>
      <c r="M755" s="17">
        <f>IF(L755="","",ROUND(L755-N(J755),2))</f>
        <v/>
      </c>
      <c r="N755" s="6">
        <f>IF(B755&amp;""="","",IF(NOT(ISNUMBER(E755)),"بيانات ناقصة",IF(ISNUMBER(G755),"سُلّمت",IF(E755&gt;'الإعدادات'!$B$4,"قادم",IF(AND(ISNUMBER(F755),F755&lt;'الإعدادات'!$B$4),"متأخر التسليم","جارٍ")))))</f>
        <v/>
      </c>
      <c r="O755" s="16">
        <f>IF(N755="متأخر التسليم",'الإعدادات'!$B$4-F755,"")</f>
        <v/>
      </c>
      <c r="P755" s="16">
        <f>IF(ISNUMBER(O755),COUNTIFS($O$6:$O$1005,"&gt;"&amp;O755)+COUNTIFS($O$6:O755,O755),"")</f>
        <v/>
      </c>
      <c r="Q755" s="6">
        <f>IF(B755&amp;""="","",IFERROR(INDEX('السيارات'!$C$6:$C$205,MATCH(B755&amp;"",'السيارات'!$A$6:$A$205,0))&amp;"","كود غير موجود"))</f>
        <v/>
      </c>
    </row>
    <row r="756">
      <c r="A756" s="5" t="n"/>
      <c r="B756" s="5" t="n"/>
      <c r="C756" s="5" t="n"/>
      <c r="D756" s="18" t="n"/>
      <c r="E756" s="13" t="n"/>
      <c r="F756" s="13" t="n"/>
      <c r="G756" s="13" t="n"/>
      <c r="H756" s="19" t="n"/>
      <c r="I756" s="19" t="n"/>
      <c r="J756" s="19" t="n"/>
      <c r="K756" s="16">
        <f>IF(OR(B756&amp;""="",NOT(ISNUMBER(E756)),NOT(ISNUMBER(IF(ISNUMBER(G756),G756,F756)))),"",MAX(1,IF(ISNUMBER(G756),G756,F756)-E756))</f>
        <v/>
      </c>
      <c r="L756" s="17">
        <f>IF(K756="","",ROUND(K756*N(H756),2))</f>
        <v/>
      </c>
      <c r="M756" s="17">
        <f>IF(L756="","",ROUND(L756-N(J756),2))</f>
        <v/>
      </c>
      <c r="N756" s="6">
        <f>IF(B756&amp;""="","",IF(NOT(ISNUMBER(E756)),"بيانات ناقصة",IF(ISNUMBER(G756),"سُلّمت",IF(E756&gt;'الإعدادات'!$B$4,"قادم",IF(AND(ISNUMBER(F756),F756&lt;'الإعدادات'!$B$4),"متأخر التسليم","جارٍ")))))</f>
        <v/>
      </c>
      <c r="O756" s="16">
        <f>IF(N756="متأخر التسليم",'الإعدادات'!$B$4-F756,"")</f>
        <v/>
      </c>
      <c r="P756" s="16">
        <f>IF(ISNUMBER(O756),COUNTIFS($O$6:$O$1005,"&gt;"&amp;O756)+COUNTIFS($O$6:O756,O756),"")</f>
        <v/>
      </c>
      <c r="Q756" s="6">
        <f>IF(B756&amp;""="","",IFERROR(INDEX('السيارات'!$C$6:$C$205,MATCH(B756&amp;"",'السيارات'!$A$6:$A$205,0))&amp;"","كود غير موجود"))</f>
        <v/>
      </c>
    </row>
    <row r="757">
      <c r="A757" s="5" t="n"/>
      <c r="B757" s="5" t="n"/>
      <c r="C757" s="5" t="n"/>
      <c r="D757" s="18" t="n"/>
      <c r="E757" s="13" t="n"/>
      <c r="F757" s="13" t="n"/>
      <c r="G757" s="13" t="n"/>
      <c r="H757" s="19" t="n"/>
      <c r="I757" s="19" t="n"/>
      <c r="J757" s="19" t="n"/>
      <c r="K757" s="16">
        <f>IF(OR(B757&amp;""="",NOT(ISNUMBER(E757)),NOT(ISNUMBER(IF(ISNUMBER(G757),G757,F757)))),"",MAX(1,IF(ISNUMBER(G757),G757,F757)-E757))</f>
        <v/>
      </c>
      <c r="L757" s="17">
        <f>IF(K757="","",ROUND(K757*N(H757),2))</f>
        <v/>
      </c>
      <c r="M757" s="17">
        <f>IF(L757="","",ROUND(L757-N(J757),2))</f>
        <v/>
      </c>
      <c r="N757" s="6">
        <f>IF(B757&amp;""="","",IF(NOT(ISNUMBER(E757)),"بيانات ناقصة",IF(ISNUMBER(G757),"سُلّمت",IF(E757&gt;'الإعدادات'!$B$4,"قادم",IF(AND(ISNUMBER(F757),F757&lt;'الإعدادات'!$B$4),"متأخر التسليم","جارٍ")))))</f>
        <v/>
      </c>
      <c r="O757" s="16">
        <f>IF(N757="متأخر التسليم",'الإعدادات'!$B$4-F757,"")</f>
        <v/>
      </c>
      <c r="P757" s="16">
        <f>IF(ISNUMBER(O757),COUNTIFS($O$6:$O$1005,"&gt;"&amp;O757)+COUNTIFS($O$6:O757,O757),"")</f>
        <v/>
      </c>
      <c r="Q757" s="6">
        <f>IF(B757&amp;""="","",IFERROR(INDEX('السيارات'!$C$6:$C$205,MATCH(B757&amp;"",'السيارات'!$A$6:$A$205,0))&amp;"","كود غير موجود"))</f>
        <v/>
      </c>
    </row>
    <row r="758">
      <c r="A758" s="5" t="n"/>
      <c r="B758" s="5" t="n"/>
      <c r="C758" s="5" t="n"/>
      <c r="D758" s="18" t="n"/>
      <c r="E758" s="13" t="n"/>
      <c r="F758" s="13" t="n"/>
      <c r="G758" s="13" t="n"/>
      <c r="H758" s="19" t="n"/>
      <c r="I758" s="19" t="n"/>
      <c r="J758" s="19" t="n"/>
      <c r="K758" s="16">
        <f>IF(OR(B758&amp;""="",NOT(ISNUMBER(E758)),NOT(ISNUMBER(IF(ISNUMBER(G758),G758,F758)))),"",MAX(1,IF(ISNUMBER(G758),G758,F758)-E758))</f>
        <v/>
      </c>
      <c r="L758" s="17">
        <f>IF(K758="","",ROUND(K758*N(H758),2))</f>
        <v/>
      </c>
      <c r="M758" s="17">
        <f>IF(L758="","",ROUND(L758-N(J758),2))</f>
        <v/>
      </c>
      <c r="N758" s="6">
        <f>IF(B758&amp;""="","",IF(NOT(ISNUMBER(E758)),"بيانات ناقصة",IF(ISNUMBER(G758),"سُلّمت",IF(E758&gt;'الإعدادات'!$B$4,"قادم",IF(AND(ISNUMBER(F758),F758&lt;'الإعدادات'!$B$4),"متأخر التسليم","جارٍ")))))</f>
        <v/>
      </c>
      <c r="O758" s="16">
        <f>IF(N758="متأخر التسليم",'الإعدادات'!$B$4-F758,"")</f>
        <v/>
      </c>
      <c r="P758" s="16">
        <f>IF(ISNUMBER(O758),COUNTIFS($O$6:$O$1005,"&gt;"&amp;O758)+COUNTIFS($O$6:O758,O758),"")</f>
        <v/>
      </c>
      <c r="Q758" s="6">
        <f>IF(B758&amp;""="","",IFERROR(INDEX('السيارات'!$C$6:$C$205,MATCH(B758&amp;"",'السيارات'!$A$6:$A$205,0))&amp;"","كود غير موجود"))</f>
        <v/>
      </c>
    </row>
    <row r="759">
      <c r="A759" s="5" t="n"/>
      <c r="B759" s="5" t="n"/>
      <c r="C759" s="5" t="n"/>
      <c r="D759" s="18" t="n"/>
      <c r="E759" s="13" t="n"/>
      <c r="F759" s="13" t="n"/>
      <c r="G759" s="13" t="n"/>
      <c r="H759" s="19" t="n"/>
      <c r="I759" s="19" t="n"/>
      <c r="J759" s="19" t="n"/>
      <c r="K759" s="16">
        <f>IF(OR(B759&amp;""="",NOT(ISNUMBER(E759)),NOT(ISNUMBER(IF(ISNUMBER(G759),G759,F759)))),"",MAX(1,IF(ISNUMBER(G759),G759,F759)-E759))</f>
        <v/>
      </c>
      <c r="L759" s="17">
        <f>IF(K759="","",ROUND(K759*N(H759),2))</f>
        <v/>
      </c>
      <c r="M759" s="17">
        <f>IF(L759="","",ROUND(L759-N(J759),2))</f>
        <v/>
      </c>
      <c r="N759" s="6">
        <f>IF(B759&amp;""="","",IF(NOT(ISNUMBER(E759)),"بيانات ناقصة",IF(ISNUMBER(G759),"سُلّمت",IF(E759&gt;'الإعدادات'!$B$4,"قادم",IF(AND(ISNUMBER(F759),F759&lt;'الإعدادات'!$B$4),"متأخر التسليم","جارٍ")))))</f>
        <v/>
      </c>
      <c r="O759" s="16">
        <f>IF(N759="متأخر التسليم",'الإعدادات'!$B$4-F759,"")</f>
        <v/>
      </c>
      <c r="P759" s="16">
        <f>IF(ISNUMBER(O759),COUNTIFS($O$6:$O$1005,"&gt;"&amp;O759)+COUNTIFS($O$6:O759,O759),"")</f>
        <v/>
      </c>
      <c r="Q759" s="6">
        <f>IF(B759&amp;""="","",IFERROR(INDEX('السيارات'!$C$6:$C$205,MATCH(B759&amp;"",'السيارات'!$A$6:$A$205,0))&amp;"","كود غير موجود"))</f>
        <v/>
      </c>
    </row>
    <row r="760">
      <c r="A760" s="5" t="n"/>
      <c r="B760" s="5" t="n"/>
      <c r="C760" s="5" t="n"/>
      <c r="D760" s="18" t="n"/>
      <c r="E760" s="13" t="n"/>
      <c r="F760" s="13" t="n"/>
      <c r="G760" s="13" t="n"/>
      <c r="H760" s="19" t="n"/>
      <c r="I760" s="19" t="n"/>
      <c r="J760" s="19" t="n"/>
      <c r="K760" s="16">
        <f>IF(OR(B760&amp;""="",NOT(ISNUMBER(E760)),NOT(ISNUMBER(IF(ISNUMBER(G760),G760,F760)))),"",MAX(1,IF(ISNUMBER(G760),G760,F760)-E760))</f>
        <v/>
      </c>
      <c r="L760" s="17">
        <f>IF(K760="","",ROUND(K760*N(H760),2))</f>
        <v/>
      </c>
      <c r="M760" s="17">
        <f>IF(L760="","",ROUND(L760-N(J760),2))</f>
        <v/>
      </c>
      <c r="N760" s="6">
        <f>IF(B760&amp;""="","",IF(NOT(ISNUMBER(E760)),"بيانات ناقصة",IF(ISNUMBER(G760),"سُلّمت",IF(E760&gt;'الإعدادات'!$B$4,"قادم",IF(AND(ISNUMBER(F760),F760&lt;'الإعدادات'!$B$4),"متأخر التسليم","جارٍ")))))</f>
        <v/>
      </c>
      <c r="O760" s="16">
        <f>IF(N760="متأخر التسليم",'الإعدادات'!$B$4-F760,"")</f>
        <v/>
      </c>
      <c r="P760" s="16">
        <f>IF(ISNUMBER(O760),COUNTIFS($O$6:$O$1005,"&gt;"&amp;O760)+COUNTIFS($O$6:O760,O760),"")</f>
        <v/>
      </c>
      <c r="Q760" s="6">
        <f>IF(B760&amp;""="","",IFERROR(INDEX('السيارات'!$C$6:$C$205,MATCH(B760&amp;"",'السيارات'!$A$6:$A$205,0))&amp;"","كود غير موجود"))</f>
        <v/>
      </c>
    </row>
    <row r="761">
      <c r="A761" s="5" t="n"/>
      <c r="B761" s="5" t="n"/>
      <c r="C761" s="5" t="n"/>
      <c r="D761" s="18" t="n"/>
      <c r="E761" s="13" t="n"/>
      <c r="F761" s="13" t="n"/>
      <c r="G761" s="13" t="n"/>
      <c r="H761" s="19" t="n"/>
      <c r="I761" s="19" t="n"/>
      <c r="J761" s="19" t="n"/>
      <c r="K761" s="16">
        <f>IF(OR(B761&amp;""="",NOT(ISNUMBER(E761)),NOT(ISNUMBER(IF(ISNUMBER(G761),G761,F761)))),"",MAX(1,IF(ISNUMBER(G761),G761,F761)-E761))</f>
        <v/>
      </c>
      <c r="L761" s="17">
        <f>IF(K761="","",ROUND(K761*N(H761),2))</f>
        <v/>
      </c>
      <c r="M761" s="17">
        <f>IF(L761="","",ROUND(L761-N(J761),2))</f>
        <v/>
      </c>
      <c r="N761" s="6">
        <f>IF(B761&amp;""="","",IF(NOT(ISNUMBER(E761)),"بيانات ناقصة",IF(ISNUMBER(G761),"سُلّمت",IF(E761&gt;'الإعدادات'!$B$4,"قادم",IF(AND(ISNUMBER(F761),F761&lt;'الإعدادات'!$B$4),"متأخر التسليم","جارٍ")))))</f>
        <v/>
      </c>
      <c r="O761" s="16">
        <f>IF(N761="متأخر التسليم",'الإعدادات'!$B$4-F761,"")</f>
        <v/>
      </c>
      <c r="P761" s="16">
        <f>IF(ISNUMBER(O761),COUNTIFS($O$6:$O$1005,"&gt;"&amp;O761)+COUNTIFS($O$6:O761,O761),"")</f>
        <v/>
      </c>
      <c r="Q761" s="6">
        <f>IF(B761&amp;""="","",IFERROR(INDEX('السيارات'!$C$6:$C$205,MATCH(B761&amp;"",'السيارات'!$A$6:$A$205,0))&amp;"","كود غير موجود"))</f>
        <v/>
      </c>
    </row>
    <row r="762">
      <c r="A762" s="5" t="n"/>
      <c r="B762" s="5" t="n"/>
      <c r="C762" s="5" t="n"/>
      <c r="D762" s="18" t="n"/>
      <c r="E762" s="13" t="n"/>
      <c r="F762" s="13" t="n"/>
      <c r="G762" s="13" t="n"/>
      <c r="H762" s="19" t="n"/>
      <c r="I762" s="19" t="n"/>
      <c r="J762" s="19" t="n"/>
      <c r="K762" s="16">
        <f>IF(OR(B762&amp;""="",NOT(ISNUMBER(E762)),NOT(ISNUMBER(IF(ISNUMBER(G762),G762,F762)))),"",MAX(1,IF(ISNUMBER(G762),G762,F762)-E762))</f>
        <v/>
      </c>
      <c r="L762" s="17">
        <f>IF(K762="","",ROUND(K762*N(H762),2))</f>
        <v/>
      </c>
      <c r="M762" s="17">
        <f>IF(L762="","",ROUND(L762-N(J762),2))</f>
        <v/>
      </c>
      <c r="N762" s="6">
        <f>IF(B762&amp;""="","",IF(NOT(ISNUMBER(E762)),"بيانات ناقصة",IF(ISNUMBER(G762),"سُلّمت",IF(E762&gt;'الإعدادات'!$B$4,"قادم",IF(AND(ISNUMBER(F762),F762&lt;'الإعدادات'!$B$4),"متأخر التسليم","جارٍ")))))</f>
        <v/>
      </c>
      <c r="O762" s="16">
        <f>IF(N762="متأخر التسليم",'الإعدادات'!$B$4-F762,"")</f>
        <v/>
      </c>
      <c r="P762" s="16">
        <f>IF(ISNUMBER(O762),COUNTIFS($O$6:$O$1005,"&gt;"&amp;O762)+COUNTIFS($O$6:O762,O762),"")</f>
        <v/>
      </c>
      <c r="Q762" s="6">
        <f>IF(B762&amp;""="","",IFERROR(INDEX('السيارات'!$C$6:$C$205,MATCH(B762&amp;"",'السيارات'!$A$6:$A$205,0))&amp;"","كود غير موجود"))</f>
        <v/>
      </c>
    </row>
    <row r="763">
      <c r="A763" s="5" t="n"/>
      <c r="B763" s="5" t="n"/>
      <c r="C763" s="5" t="n"/>
      <c r="D763" s="18" t="n"/>
      <c r="E763" s="13" t="n"/>
      <c r="F763" s="13" t="n"/>
      <c r="G763" s="13" t="n"/>
      <c r="H763" s="19" t="n"/>
      <c r="I763" s="19" t="n"/>
      <c r="J763" s="19" t="n"/>
      <c r="K763" s="16">
        <f>IF(OR(B763&amp;""="",NOT(ISNUMBER(E763)),NOT(ISNUMBER(IF(ISNUMBER(G763),G763,F763)))),"",MAX(1,IF(ISNUMBER(G763),G763,F763)-E763))</f>
        <v/>
      </c>
      <c r="L763" s="17">
        <f>IF(K763="","",ROUND(K763*N(H763),2))</f>
        <v/>
      </c>
      <c r="M763" s="17">
        <f>IF(L763="","",ROUND(L763-N(J763),2))</f>
        <v/>
      </c>
      <c r="N763" s="6">
        <f>IF(B763&amp;""="","",IF(NOT(ISNUMBER(E763)),"بيانات ناقصة",IF(ISNUMBER(G763),"سُلّمت",IF(E763&gt;'الإعدادات'!$B$4,"قادم",IF(AND(ISNUMBER(F763),F763&lt;'الإعدادات'!$B$4),"متأخر التسليم","جارٍ")))))</f>
        <v/>
      </c>
      <c r="O763" s="16">
        <f>IF(N763="متأخر التسليم",'الإعدادات'!$B$4-F763,"")</f>
        <v/>
      </c>
      <c r="P763" s="16">
        <f>IF(ISNUMBER(O763),COUNTIFS($O$6:$O$1005,"&gt;"&amp;O763)+COUNTIFS($O$6:O763,O763),"")</f>
        <v/>
      </c>
      <c r="Q763" s="6">
        <f>IF(B763&amp;""="","",IFERROR(INDEX('السيارات'!$C$6:$C$205,MATCH(B763&amp;"",'السيارات'!$A$6:$A$205,0))&amp;"","كود غير موجود"))</f>
        <v/>
      </c>
    </row>
    <row r="764">
      <c r="A764" s="5" t="n"/>
      <c r="B764" s="5" t="n"/>
      <c r="C764" s="5" t="n"/>
      <c r="D764" s="18" t="n"/>
      <c r="E764" s="13" t="n"/>
      <c r="F764" s="13" t="n"/>
      <c r="G764" s="13" t="n"/>
      <c r="H764" s="19" t="n"/>
      <c r="I764" s="19" t="n"/>
      <c r="J764" s="19" t="n"/>
      <c r="K764" s="16">
        <f>IF(OR(B764&amp;""="",NOT(ISNUMBER(E764)),NOT(ISNUMBER(IF(ISNUMBER(G764),G764,F764)))),"",MAX(1,IF(ISNUMBER(G764),G764,F764)-E764))</f>
        <v/>
      </c>
      <c r="L764" s="17">
        <f>IF(K764="","",ROUND(K764*N(H764),2))</f>
        <v/>
      </c>
      <c r="M764" s="17">
        <f>IF(L764="","",ROUND(L764-N(J764),2))</f>
        <v/>
      </c>
      <c r="N764" s="6">
        <f>IF(B764&amp;""="","",IF(NOT(ISNUMBER(E764)),"بيانات ناقصة",IF(ISNUMBER(G764),"سُلّمت",IF(E764&gt;'الإعدادات'!$B$4,"قادم",IF(AND(ISNUMBER(F764),F764&lt;'الإعدادات'!$B$4),"متأخر التسليم","جارٍ")))))</f>
        <v/>
      </c>
      <c r="O764" s="16">
        <f>IF(N764="متأخر التسليم",'الإعدادات'!$B$4-F764,"")</f>
        <v/>
      </c>
      <c r="P764" s="16">
        <f>IF(ISNUMBER(O764),COUNTIFS($O$6:$O$1005,"&gt;"&amp;O764)+COUNTIFS($O$6:O764,O764),"")</f>
        <v/>
      </c>
      <c r="Q764" s="6">
        <f>IF(B764&amp;""="","",IFERROR(INDEX('السيارات'!$C$6:$C$205,MATCH(B764&amp;"",'السيارات'!$A$6:$A$205,0))&amp;"","كود غير موجود"))</f>
        <v/>
      </c>
    </row>
    <row r="765">
      <c r="A765" s="5" t="n"/>
      <c r="B765" s="5" t="n"/>
      <c r="C765" s="5" t="n"/>
      <c r="D765" s="18" t="n"/>
      <c r="E765" s="13" t="n"/>
      <c r="F765" s="13" t="n"/>
      <c r="G765" s="13" t="n"/>
      <c r="H765" s="19" t="n"/>
      <c r="I765" s="19" t="n"/>
      <c r="J765" s="19" t="n"/>
      <c r="K765" s="16">
        <f>IF(OR(B765&amp;""="",NOT(ISNUMBER(E765)),NOT(ISNUMBER(IF(ISNUMBER(G765),G765,F765)))),"",MAX(1,IF(ISNUMBER(G765),G765,F765)-E765))</f>
        <v/>
      </c>
      <c r="L765" s="17">
        <f>IF(K765="","",ROUND(K765*N(H765),2))</f>
        <v/>
      </c>
      <c r="M765" s="17">
        <f>IF(L765="","",ROUND(L765-N(J765),2))</f>
        <v/>
      </c>
      <c r="N765" s="6">
        <f>IF(B765&amp;""="","",IF(NOT(ISNUMBER(E765)),"بيانات ناقصة",IF(ISNUMBER(G765),"سُلّمت",IF(E765&gt;'الإعدادات'!$B$4,"قادم",IF(AND(ISNUMBER(F765),F765&lt;'الإعدادات'!$B$4),"متأخر التسليم","جارٍ")))))</f>
        <v/>
      </c>
      <c r="O765" s="16">
        <f>IF(N765="متأخر التسليم",'الإعدادات'!$B$4-F765,"")</f>
        <v/>
      </c>
      <c r="P765" s="16">
        <f>IF(ISNUMBER(O765),COUNTIFS($O$6:$O$1005,"&gt;"&amp;O765)+COUNTIFS($O$6:O765,O765),"")</f>
        <v/>
      </c>
      <c r="Q765" s="6">
        <f>IF(B765&amp;""="","",IFERROR(INDEX('السيارات'!$C$6:$C$205,MATCH(B765&amp;"",'السيارات'!$A$6:$A$205,0))&amp;"","كود غير موجود"))</f>
        <v/>
      </c>
    </row>
    <row r="766">
      <c r="A766" s="5" t="n"/>
      <c r="B766" s="5" t="n"/>
      <c r="C766" s="5" t="n"/>
      <c r="D766" s="18" t="n"/>
      <c r="E766" s="13" t="n"/>
      <c r="F766" s="13" t="n"/>
      <c r="G766" s="13" t="n"/>
      <c r="H766" s="19" t="n"/>
      <c r="I766" s="19" t="n"/>
      <c r="J766" s="19" t="n"/>
      <c r="K766" s="16">
        <f>IF(OR(B766&amp;""="",NOT(ISNUMBER(E766)),NOT(ISNUMBER(IF(ISNUMBER(G766),G766,F766)))),"",MAX(1,IF(ISNUMBER(G766),G766,F766)-E766))</f>
        <v/>
      </c>
      <c r="L766" s="17">
        <f>IF(K766="","",ROUND(K766*N(H766),2))</f>
        <v/>
      </c>
      <c r="M766" s="17">
        <f>IF(L766="","",ROUND(L766-N(J766),2))</f>
        <v/>
      </c>
      <c r="N766" s="6">
        <f>IF(B766&amp;""="","",IF(NOT(ISNUMBER(E766)),"بيانات ناقصة",IF(ISNUMBER(G766),"سُلّمت",IF(E766&gt;'الإعدادات'!$B$4,"قادم",IF(AND(ISNUMBER(F766),F766&lt;'الإعدادات'!$B$4),"متأخر التسليم","جارٍ")))))</f>
        <v/>
      </c>
      <c r="O766" s="16">
        <f>IF(N766="متأخر التسليم",'الإعدادات'!$B$4-F766,"")</f>
        <v/>
      </c>
      <c r="P766" s="16">
        <f>IF(ISNUMBER(O766),COUNTIFS($O$6:$O$1005,"&gt;"&amp;O766)+COUNTIFS($O$6:O766,O766),"")</f>
        <v/>
      </c>
      <c r="Q766" s="6">
        <f>IF(B766&amp;""="","",IFERROR(INDEX('السيارات'!$C$6:$C$205,MATCH(B766&amp;"",'السيارات'!$A$6:$A$205,0))&amp;"","كود غير موجود"))</f>
        <v/>
      </c>
    </row>
    <row r="767">
      <c r="A767" s="5" t="n"/>
      <c r="B767" s="5" t="n"/>
      <c r="C767" s="5" t="n"/>
      <c r="D767" s="18" t="n"/>
      <c r="E767" s="13" t="n"/>
      <c r="F767" s="13" t="n"/>
      <c r="G767" s="13" t="n"/>
      <c r="H767" s="19" t="n"/>
      <c r="I767" s="19" t="n"/>
      <c r="J767" s="19" t="n"/>
      <c r="K767" s="16">
        <f>IF(OR(B767&amp;""="",NOT(ISNUMBER(E767)),NOT(ISNUMBER(IF(ISNUMBER(G767),G767,F767)))),"",MAX(1,IF(ISNUMBER(G767),G767,F767)-E767))</f>
        <v/>
      </c>
      <c r="L767" s="17">
        <f>IF(K767="","",ROUND(K767*N(H767),2))</f>
        <v/>
      </c>
      <c r="M767" s="17">
        <f>IF(L767="","",ROUND(L767-N(J767),2))</f>
        <v/>
      </c>
      <c r="N767" s="6">
        <f>IF(B767&amp;""="","",IF(NOT(ISNUMBER(E767)),"بيانات ناقصة",IF(ISNUMBER(G767),"سُلّمت",IF(E767&gt;'الإعدادات'!$B$4,"قادم",IF(AND(ISNUMBER(F767),F767&lt;'الإعدادات'!$B$4),"متأخر التسليم","جارٍ")))))</f>
        <v/>
      </c>
      <c r="O767" s="16">
        <f>IF(N767="متأخر التسليم",'الإعدادات'!$B$4-F767,"")</f>
        <v/>
      </c>
      <c r="P767" s="16">
        <f>IF(ISNUMBER(O767),COUNTIFS($O$6:$O$1005,"&gt;"&amp;O767)+COUNTIFS($O$6:O767,O767),"")</f>
        <v/>
      </c>
      <c r="Q767" s="6">
        <f>IF(B767&amp;""="","",IFERROR(INDEX('السيارات'!$C$6:$C$205,MATCH(B767&amp;"",'السيارات'!$A$6:$A$205,0))&amp;"","كود غير موجود"))</f>
        <v/>
      </c>
    </row>
    <row r="768">
      <c r="A768" s="5" t="n"/>
      <c r="B768" s="5" t="n"/>
      <c r="C768" s="5" t="n"/>
      <c r="D768" s="18" t="n"/>
      <c r="E768" s="13" t="n"/>
      <c r="F768" s="13" t="n"/>
      <c r="G768" s="13" t="n"/>
      <c r="H768" s="19" t="n"/>
      <c r="I768" s="19" t="n"/>
      <c r="J768" s="19" t="n"/>
      <c r="K768" s="16">
        <f>IF(OR(B768&amp;""="",NOT(ISNUMBER(E768)),NOT(ISNUMBER(IF(ISNUMBER(G768),G768,F768)))),"",MAX(1,IF(ISNUMBER(G768),G768,F768)-E768))</f>
        <v/>
      </c>
      <c r="L768" s="17">
        <f>IF(K768="","",ROUND(K768*N(H768),2))</f>
        <v/>
      </c>
      <c r="M768" s="17">
        <f>IF(L768="","",ROUND(L768-N(J768),2))</f>
        <v/>
      </c>
      <c r="N768" s="6">
        <f>IF(B768&amp;""="","",IF(NOT(ISNUMBER(E768)),"بيانات ناقصة",IF(ISNUMBER(G768),"سُلّمت",IF(E768&gt;'الإعدادات'!$B$4,"قادم",IF(AND(ISNUMBER(F768),F768&lt;'الإعدادات'!$B$4),"متأخر التسليم","جارٍ")))))</f>
        <v/>
      </c>
      <c r="O768" s="16">
        <f>IF(N768="متأخر التسليم",'الإعدادات'!$B$4-F768,"")</f>
        <v/>
      </c>
      <c r="P768" s="16">
        <f>IF(ISNUMBER(O768),COUNTIFS($O$6:$O$1005,"&gt;"&amp;O768)+COUNTIFS($O$6:O768,O768),"")</f>
        <v/>
      </c>
      <c r="Q768" s="6">
        <f>IF(B768&amp;""="","",IFERROR(INDEX('السيارات'!$C$6:$C$205,MATCH(B768&amp;"",'السيارات'!$A$6:$A$205,0))&amp;"","كود غير موجود"))</f>
        <v/>
      </c>
    </row>
    <row r="769">
      <c r="A769" s="5" t="n"/>
      <c r="B769" s="5" t="n"/>
      <c r="C769" s="5" t="n"/>
      <c r="D769" s="18" t="n"/>
      <c r="E769" s="13" t="n"/>
      <c r="F769" s="13" t="n"/>
      <c r="G769" s="13" t="n"/>
      <c r="H769" s="19" t="n"/>
      <c r="I769" s="19" t="n"/>
      <c r="J769" s="19" t="n"/>
      <c r="K769" s="16">
        <f>IF(OR(B769&amp;""="",NOT(ISNUMBER(E769)),NOT(ISNUMBER(IF(ISNUMBER(G769),G769,F769)))),"",MAX(1,IF(ISNUMBER(G769),G769,F769)-E769))</f>
        <v/>
      </c>
      <c r="L769" s="17">
        <f>IF(K769="","",ROUND(K769*N(H769),2))</f>
        <v/>
      </c>
      <c r="M769" s="17">
        <f>IF(L769="","",ROUND(L769-N(J769),2))</f>
        <v/>
      </c>
      <c r="N769" s="6">
        <f>IF(B769&amp;""="","",IF(NOT(ISNUMBER(E769)),"بيانات ناقصة",IF(ISNUMBER(G769),"سُلّمت",IF(E769&gt;'الإعدادات'!$B$4,"قادم",IF(AND(ISNUMBER(F769),F769&lt;'الإعدادات'!$B$4),"متأخر التسليم","جارٍ")))))</f>
        <v/>
      </c>
      <c r="O769" s="16">
        <f>IF(N769="متأخر التسليم",'الإعدادات'!$B$4-F769,"")</f>
        <v/>
      </c>
      <c r="P769" s="16">
        <f>IF(ISNUMBER(O769),COUNTIFS($O$6:$O$1005,"&gt;"&amp;O769)+COUNTIFS($O$6:O769,O769),"")</f>
        <v/>
      </c>
      <c r="Q769" s="6">
        <f>IF(B769&amp;""="","",IFERROR(INDEX('السيارات'!$C$6:$C$205,MATCH(B769&amp;"",'السيارات'!$A$6:$A$205,0))&amp;"","كود غير موجود"))</f>
        <v/>
      </c>
    </row>
    <row r="770">
      <c r="A770" s="5" t="n"/>
      <c r="B770" s="5" t="n"/>
      <c r="C770" s="5" t="n"/>
      <c r="D770" s="18" t="n"/>
      <c r="E770" s="13" t="n"/>
      <c r="F770" s="13" t="n"/>
      <c r="G770" s="13" t="n"/>
      <c r="H770" s="19" t="n"/>
      <c r="I770" s="19" t="n"/>
      <c r="J770" s="19" t="n"/>
      <c r="K770" s="16">
        <f>IF(OR(B770&amp;""="",NOT(ISNUMBER(E770)),NOT(ISNUMBER(IF(ISNUMBER(G770),G770,F770)))),"",MAX(1,IF(ISNUMBER(G770),G770,F770)-E770))</f>
        <v/>
      </c>
      <c r="L770" s="17">
        <f>IF(K770="","",ROUND(K770*N(H770),2))</f>
        <v/>
      </c>
      <c r="M770" s="17">
        <f>IF(L770="","",ROUND(L770-N(J770),2))</f>
        <v/>
      </c>
      <c r="N770" s="6">
        <f>IF(B770&amp;""="","",IF(NOT(ISNUMBER(E770)),"بيانات ناقصة",IF(ISNUMBER(G770),"سُلّمت",IF(E770&gt;'الإعدادات'!$B$4,"قادم",IF(AND(ISNUMBER(F770),F770&lt;'الإعدادات'!$B$4),"متأخر التسليم","جارٍ")))))</f>
        <v/>
      </c>
      <c r="O770" s="16">
        <f>IF(N770="متأخر التسليم",'الإعدادات'!$B$4-F770,"")</f>
        <v/>
      </c>
      <c r="P770" s="16">
        <f>IF(ISNUMBER(O770),COUNTIFS($O$6:$O$1005,"&gt;"&amp;O770)+COUNTIFS($O$6:O770,O770),"")</f>
        <v/>
      </c>
      <c r="Q770" s="6">
        <f>IF(B770&amp;""="","",IFERROR(INDEX('السيارات'!$C$6:$C$205,MATCH(B770&amp;"",'السيارات'!$A$6:$A$205,0))&amp;"","كود غير موجود"))</f>
        <v/>
      </c>
    </row>
    <row r="771">
      <c r="A771" s="5" t="n"/>
      <c r="B771" s="5" t="n"/>
      <c r="C771" s="5" t="n"/>
      <c r="D771" s="18" t="n"/>
      <c r="E771" s="13" t="n"/>
      <c r="F771" s="13" t="n"/>
      <c r="G771" s="13" t="n"/>
      <c r="H771" s="19" t="n"/>
      <c r="I771" s="19" t="n"/>
      <c r="J771" s="19" t="n"/>
      <c r="K771" s="16">
        <f>IF(OR(B771&amp;""="",NOT(ISNUMBER(E771)),NOT(ISNUMBER(IF(ISNUMBER(G771),G771,F771)))),"",MAX(1,IF(ISNUMBER(G771),G771,F771)-E771))</f>
        <v/>
      </c>
      <c r="L771" s="17">
        <f>IF(K771="","",ROUND(K771*N(H771),2))</f>
        <v/>
      </c>
      <c r="M771" s="17">
        <f>IF(L771="","",ROUND(L771-N(J771),2))</f>
        <v/>
      </c>
      <c r="N771" s="6">
        <f>IF(B771&amp;""="","",IF(NOT(ISNUMBER(E771)),"بيانات ناقصة",IF(ISNUMBER(G771),"سُلّمت",IF(E771&gt;'الإعدادات'!$B$4,"قادم",IF(AND(ISNUMBER(F771),F771&lt;'الإعدادات'!$B$4),"متأخر التسليم","جارٍ")))))</f>
        <v/>
      </c>
      <c r="O771" s="16">
        <f>IF(N771="متأخر التسليم",'الإعدادات'!$B$4-F771,"")</f>
        <v/>
      </c>
      <c r="P771" s="16">
        <f>IF(ISNUMBER(O771),COUNTIFS($O$6:$O$1005,"&gt;"&amp;O771)+COUNTIFS($O$6:O771,O771),"")</f>
        <v/>
      </c>
      <c r="Q771" s="6">
        <f>IF(B771&amp;""="","",IFERROR(INDEX('السيارات'!$C$6:$C$205,MATCH(B771&amp;"",'السيارات'!$A$6:$A$205,0))&amp;"","كود غير موجود"))</f>
        <v/>
      </c>
    </row>
    <row r="772">
      <c r="A772" s="5" t="n"/>
      <c r="B772" s="5" t="n"/>
      <c r="C772" s="5" t="n"/>
      <c r="D772" s="18" t="n"/>
      <c r="E772" s="13" t="n"/>
      <c r="F772" s="13" t="n"/>
      <c r="G772" s="13" t="n"/>
      <c r="H772" s="19" t="n"/>
      <c r="I772" s="19" t="n"/>
      <c r="J772" s="19" t="n"/>
      <c r="K772" s="16">
        <f>IF(OR(B772&amp;""="",NOT(ISNUMBER(E772)),NOT(ISNUMBER(IF(ISNUMBER(G772),G772,F772)))),"",MAX(1,IF(ISNUMBER(G772),G772,F772)-E772))</f>
        <v/>
      </c>
      <c r="L772" s="17">
        <f>IF(K772="","",ROUND(K772*N(H772),2))</f>
        <v/>
      </c>
      <c r="M772" s="17">
        <f>IF(L772="","",ROUND(L772-N(J772),2))</f>
        <v/>
      </c>
      <c r="N772" s="6">
        <f>IF(B772&amp;""="","",IF(NOT(ISNUMBER(E772)),"بيانات ناقصة",IF(ISNUMBER(G772),"سُلّمت",IF(E772&gt;'الإعدادات'!$B$4,"قادم",IF(AND(ISNUMBER(F772),F772&lt;'الإعدادات'!$B$4),"متأخر التسليم","جارٍ")))))</f>
        <v/>
      </c>
      <c r="O772" s="16">
        <f>IF(N772="متأخر التسليم",'الإعدادات'!$B$4-F772,"")</f>
        <v/>
      </c>
      <c r="P772" s="16">
        <f>IF(ISNUMBER(O772),COUNTIFS($O$6:$O$1005,"&gt;"&amp;O772)+COUNTIFS($O$6:O772,O772),"")</f>
        <v/>
      </c>
      <c r="Q772" s="6">
        <f>IF(B772&amp;""="","",IFERROR(INDEX('السيارات'!$C$6:$C$205,MATCH(B772&amp;"",'السيارات'!$A$6:$A$205,0))&amp;"","كود غير موجود"))</f>
        <v/>
      </c>
    </row>
    <row r="773">
      <c r="A773" s="5" t="n"/>
      <c r="B773" s="5" t="n"/>
      <c r="C773" s="5" t="n"/>
      <c r="D773" s="18" t="n"/>
      <c r="E773" s="13" t="n"/>
      <c r="F773" s="13" t="n"/>
      <c r="G773" s="13" t="n"/>
      <c r="H773" s="19" t="n"/>
      <c r="I773" s="19" t="n"/>
      <c r="J773" s="19" t="n"/>
      <c r="K773" s="16">
        <f>IF(OR(B773&amp;""="",NOT(ISNUMBER(E773)),NOT(ISNUMBER(IF(ISNUMBER(G773),G773,F773)))),"",MAX(1,IF(ISNUMBER(G773),G773,F773)-E773))</f>
        <v/>
      </c>
      <c r="L773" s="17">
        <f>IF(K773="","",ROUND(K773*N(H773),2))</f>
        <v/>
      </c>
      <c r="M773" s="17">
        <f>IF(L773="","",ROUND(L773-N(J773),2))</f>
        <v/>
      </c>
      <c r="N773" s="6">
        <f>IF(B773&amp;""="","",IF(NOT(ISNUMBER(E773)),"بيانات ناقصة",IF(ISNUMBER(G773),"سُلّمت",IF(E773&gt;'الإعدادات'!$B$4,"قادم",IF(AND(ISNUMBER(F773),F773&lt;'الإعدادات'!$B$4),"متأخر التسليم","جارٍ")))))</f>
        <v/>
      </c>
      <c r="O773" s="16">
        <f>IF(N773="متأخر التسليم",'الإعدادات'!$B$4-F773,"")</f>
        <v/>
      </c>
      <c r="P773" s="16">
        <f>IF(ISNUMBER(O773),COUNTIFS($O$6:$O$1005,"&gt;"&amp;O773)+COUNTIFS($O$6:O773,O773),"")</f>
        <v/>
      </c>
      <c r="Q773" s="6">
        <f>IF(B773&amp;""="","",IFERROR(INDEX('السيارات'!$C$6:$C$205,MATCH(B773&amp;"",'السيارات'!$A$6:$A$205,0))&amp;"","كود غير موجود"))</f>
        <v/>
      </c>
    </row>
    <row r="774">
      <c r="A774" s="5" t="n"/>
      <c r="B774" s="5" t="n"/>
      <c r="C774" s="5" t="n"/>
      <c r="D774" s="18" t="n"/>
      <c r="E774" s="13" t="n"/>
      <c r="F774" s="13" t="n"/>
      <c r="G774" s="13" t="n"/>
      <c r="H774" s="19" t="n"/>
      <c r="I774" s="19" t="n"/>
      <c r="J774" s="19" t="n"/>
      <c r="K774" s="16">
        <f>IF(OR(B774&amp;""="",NOT(ISNUMBER(E774)),NOT(ISNUMBER(IF(ISNUMBER(G774),G774,F774)))),"",MAX(1,IF(ISNUMBER(G774),G774,F774)-E774))</f>
        <v/>
      </c>
      <c r="L774" s="17">
        <f>IF(K774="","",ROUND(K774*N(H774),2))</f>
        <v/>
      </c>
      <c r="M774" s="17">
        <f>IF(L774="","",ROUND(L774-N(J774),2))</f>
        <v/>
      </c>
      <c r="N774" s="6">
        <f>IF(B774&amp;""="","",IF(NOT(ISNUMBER(E774)),"بيانات ناقصة",IF(ISNUMBER(G774),"سُلّمت",IF(E774&gt;'الإعدادات'!$B$4,"قادم",IF(AND(ISNUMBER(F774),F774&lt;'الإعدادات'!$B$4),"متأخر التسليم","جارٍ")))))</f>
        <v/>
      </c>
      <c r="O774" s="16">
        <f>IF(N774="متأخر التسليم",'الإعدادات'!$B$4-F774,"")</f>
        <v/>
      </c>
      <c r="P774" s="16">
        <f>IF(ISNUMBER(O774),COUNTIFS($O$6:$O$1005,"&gt;"&amp;O774)+COUNTIFS($O$6:O774,O774),"")</f>
        <v/>
      </c>
      <c r="Q774" s="6">
        <f>IF(B774&amp;""="","",IFERROR(INDEX('السيارات'!$C$6:$C$205,MATCH(B774&amp;"",'السيارات'!$A$6:$A$205,0))&amp;"","كود غير موجود"))</f>
        <v/>
      </c>
    </row>
    <row r="775">
      <c r="A775" s="5" t="n"/>
      <c r="B775" s="5" t="n"/>
      <c r="C775" s="5" t="n"/>
      <c r="D775" s="18" t="n"/>
      <c r="E775" s="13" t="n"/>
      <c r="F775" s="13" t="n"/>
      <c r="G775" s="13" t="n"/>
      <c r="H775" s="19" t="n"/>
      <c r="I775" s="19" t="n"/>
      <c r="J775" s="19" t="n"/>
      <c r="K775" s="16">
        <f>IF(OR(B775&amp;""="",NOT(ISNUMBER(E775)),NOT(ISNUMBER(IF(ISNUMBER(G775),G775,F775)))),"",MAX(1,IF(ISNUMBER(G775),G775,F775)-E775))</f>
        <v/>
      </c>
      <c r="L775" s="17">
        <f>IF(K775="","",ROUND(K775*N(H775),2))</f>
        <v/>
      </c>
      <c r="M775" s="17">
        <f>IF(L775="","",ROUND(L775-N(J775),2))</f>
        <v/>
      </c>
      <c r="N775" s="6">
        <f>IF(B775&amp;""="","",IF(NOT(ISNUMBER(E775)),"بيانات ناقصة",IF(ISNUMBER(G775),"سُلّمت",IF(E775&gt;'الإعدادات'!$B$4,"قادم",IF(AND(ISNUMBER(F775),F775&lt;'الإعدادات'!$B$4),"متأخر التسليم","جارٍ")))))</f>
        <v/>
      </c>
      <c r="O775" s="16">
        <f>IF(N775="متأخر التسليم",'الإعدادات'!$B$4-F775,"")</f>
        <v/>
      </c>
      <c r="P775" s="16">
        <f>IF(ISNUMBER(O775),COUNTIFS($O$6:$O$1005,"&gt;"&amp;O775)+COUNTIFS($O$6:O775,O775),"")</f>
        <v/>
      </c>
      <c r="Q775" s="6">
        <f>IF(B775&amp;""="","",IFERROR(INDEX('السيارات'!$C$6:$C$205,MATCH(B775&amp;"",'السيارات'!$A$6:$A$205,0))&amp;"","كود غير موجود"))</f>
        <v/>
      </c>
    </row>
    <row r="776">
      <c r="A776" s="5" t="n"/>
      <c r="B776" s="5" t="n"/>
      <c r="C776" s="5" t="n"/>
      <c r="D776" s="18" t="n"/>
      <c r="E776" s="13" t="n"/>
      <c r="F776" s="13" t="n"/>
      <c r="G776" s="13" t="n"/>
      <c r="H776" s="19" t="n"/>
      <c r="I776" s="19" t="n"/>
      <c r="J776" s="19" t="n"/>
      <c r="K776" s="16">
        <f>IF(OR(B776&amp;""="",NOT(ISNUMBER(E776)),NOT(ISNUMBER(IF(ISNUMBER(G776),G776,F776)))),"",MAX(1,IF(ISNUMBER(G776),G776,F776)-E776))</f>
        <v/>
      </c>
      <c r="L776" s="17">
        <f>IF(K776="","",ROUND(K776*N(H776),2))</f>
        <v/>
      </c>
      <c r="M776" s="17">
        <f>IF(L776="","",ROUND(L776-N(J776),2))</f>
        <v/>
      </c>
      <c r="N776" s="6">
        <f>IF(B776&amp;""="","",IF(NOT(ISNUMBER(E776)),"بيانات ناقصة",IF(ISNUMBER(G776),"سُلّمت",IF(E776&gt;'الإعدادات'!$B$4,"قادم",IF(AND(ISNUMBER(F776),F776&lt;'الإعدادات'!$B$4),"متأخر التسليم","جارٍ")))))</f>
        <v/>
      </c>
      <c r="O776" s="16">
        <f>IF(N776="متأخر التسليم",'الإعدادات'!$B$4-F776,"")</f>
        <v/>
      </c>
      <c r="P776" s="16">
        <f>IF(ISNUMBER(O776),COUNTIFS($O$6:$O$1005,"&gt;"&amp;O776)+COUNTIFS($O$6:O776,O776),"")</f>
        <v/>
      </c>
      <c r="Q776" s="6">
        <f>IF(B776&amp;""="","",IFERROR(INDEX('السيارات'!$C$6:$C$205,MATCH(B776&amp;"",'السيارات'!$A$6:$A$205,0))&amp;"","كود غير موجود"))</f>
        <v/>
      </c>
    </row>
    <row r="777">
      <c r="A777" s="5" t="n"/>
      <c r="B777" s="5" t="n"/>
      <c r="C777" s="5" t="n"/>
      <c r="D777" s="18" t="n"/>
      <c r="E777" s="13" t="n"/>
      <c r="F777" s="13" t="n"/>
      <c r="G777" s="13" t="n"/>
      <c r="H777" s="19" t="n"/>
      <c r="I777" s="19" t="n"/>
      <c r="J777" s="19" t="n"/>
      <c r="K777" s="16">
        <f>IF(OR(B777&amp;""="",NOT(ISNUMBER(E777)),NOT(ISNUMBER(IF(ISNUMBER(G777),G777,F777)))),"",MAX(1,IF(ISNUMBER(G777),G777,F777)-E777))</f>
        <v/>
      </c>
      <c r="L777" s="17">
        <f>IF(K777="","",ROUND(K777*N(H777),2))</f>
        <v/>
      </c>
      <c r="M777" s="17">
        <f>IF(L777="","",ROUND(L777-N(J777),2))</f>
        <v/>
      </c>
      <c r="N777" s="6">
        <f>IF(B777&amp;""="","",IF(NOT(ISNUMBER(E777)),"بيانات ناقصة",IF(ISNUMBER(G777),"سُلّمت",IF(E777&gt;'الإعدادات'!$B$4,"قادم",IF(AND(ISNUMBER(F777),F777&lt;'الإعدادات'!$B$4),"متأخر التسليم","جارٍ")))))</f>
        <v/>
      </c>
      <c r="O777" s="16">
        <f>IF(N777="متأخر التسليم",'الإعدادات'!$B$4-F777,"")</f>
        <v/>
      </c>
      <c r="P777" s="16">
        <f>IF(ISNUMBER(O777),COUNTIFS($O$6:$O$1005,"&gt;"&amp;O777)+COUNTIFS($O$6:O777,O777),"")</f>
        <v/>
      </c>
      <c r="Q777" s="6">
        <f>IF(B777&amp;""="","",IFERROR(INDEX('السيارات'!$C$6:$C$205,MATCH(B777&amp;"",'السيارات'!$A$6:$A$205,0))&amp;"","كود غير موجود"))</f>
        <v/>
      </c>
    </row>
    <row r="778">
      <c r="A778" s="5" t="n"/>
      <c r="B778" s="5" t="n"/>
      <c r="C778" s="5" t="n"/>
      <c r="D778" s="18" t="n"/>
      <c r="E778" s="13" t="n"/>
      <c r="F778" s="13" t="n"/>
      <c r="G778" s="13" t="n"/>
      <c r="H778" s="19" t="n"/>
      <c r="I778" s="19" t="n"/>
      <c r="J778" s="19" t="n"/>
      <c r="K778" s="16">
        <f>IF(OR(B778&amp;""="",NOT(ISNUMBER(E778)),NOT(ISNUMBER(IF(ISNUMBER(G778),G778,F778)))),"",MAX(1,IF(ISNUMBER(G778),G778,F778)-E778))</f>
        <v/>
      </c>
      <c r="L778" s="17">
        <f>IF(K778="","",ROUND(K778*N(H778),2))</f>
        <v/>
      </c>
      <c r="M778" s="17">
        <f>IF(L778="","",ROUND(L778-N(J778),2))</f>
        <v/>
      </c>
      <c r="N778" s="6">
        <f>IF(B778&amp;""="","",IF(NOT(ISNUMBER(E778)),"بيانات ناقصة",IF(ISNUMBER(G778),"سُلّمت",IF(E778&gt;'الإعدادات'!$B$4,"قادم",IF(AND(ISNUMBER(F778),F778&lt;'الإعدادات'!$B$4),"متأخر التسليم","جارٍ")))))</f>
        <v/>
      </c>
      <c r="O778" s="16">
        <f>IF(N778="متأخر التسليم",'الإعدادات'!$B$4-F778,"")</f>
        <v/>
      </c>
      <c r="P778" s="16">
        <f>IF(ISNUMBER(O778),COUNTIFS($O$6:$O$1005,"&gt;"&amp;O778)+COUNTIFS($O$6:O778,O778),"")</f>
        <v/>
      </c>
      <c r="Q778" s="6">
        <f>IF(B778&amp;""="","",IFERROR(INDEX('السيارات'!$C$6:$C$205,MATCH(B778&amp;"",'السيارات'!$A$6:$A$205,0))&amp;"","كود غير موجود"))</f>
        <v/>
      </c>
    </row>
    <row r="779">
      <c r="A779" s="5" t="n"/>
      <c r="B779" s="5" t="n"/>
      <c r="C779" s="5" t="n"/>
      <c r="D779" s="18" t="n"/>
      <c r="E779" s="13" t="n"/>
      <c r="F779" s="13" t="n"/>
      <c r="G779" s="13" t="n"/>
      <c r="H779" s="19" t="n"/>
      <c r="I779" s="19" t="n"/>
      <c r="J779" s="19" t="n"/>
      <c r="K779" s="16">
        <f>IF(OR(B779&amp;""="",NOT(ISNUMBER(E779)),NOT(ISNUMBER(IF(ISNUMBER(G779),G779,F779)))),"",MAX(1,IF(ISNUMBER(G779),G779,F779)-E779))</f>
        <v/>
      </c>
      <c r="L779" s="17">
        <f>IF(K779="","",ROUND(K779*N(H779),2))</f>
        <v/>
      </c>
      <c r="M779" s="17">
        <f>IF(L779="","",ROUND(L779-N(J779),2))</f>
        <v/>
      </c>
      <c r="N779" s="6">
        <f>IF(B779&amp;""="","",IF(NOT(ISNUMBER(E779)),"بيانات ناقصة",IF(ISNUMBER(G779),"سُلّمت",IF(E779&gt;'الإعدادات'!$B$4,"قادم",IF(AND(ISNUMBER(F779),F779&lt;'الإعدادات'!$B$4),"متأخر التسليم","جارٍ")))))</f>
        <v/>
      </c>
      <c r="O779" s="16">
        <f>IF(N779="متأخر التسليم",'الإعدادات'!$B$4-F779,"")</f>
        <v/>
      </c>
      <c r="P779" s="16">
        <f>IF(ISNUMBER(O779),COUNTIFS($O$6:$O$1005,"&gt;"&amp;O779)+COUNTIFS($O$6:O779,O779),"")</f>
        <v/>
      </c>
      <c r="Q779" s="6">
        <f>IF(B779&amp;""="","",IFERROR(INDEX('السيارات'!$C$6:$C$205,MATCH(B779&amp;"",'السيارات'!$A$6:$A$205,0))&amp;"","كود غير موجود"))</f>
        <v/>
      </c>
    </row>
    <row r="780">
      <c r="A780" s="5" t="n"/>
      <c r="B780" s="5" t="n"/>
      <c r="C780" s="5" t="n"/>
      <c r="D780" s="18" t="n"/>
      <c r="E780" s="13" t="n"/>
      <c r="F780" s="13" t="n"/>
      <c r="G780" s="13" t="n"/>
      <c r="H780" s="19" t="n"/>
      <c r="I780" s="19" t="n"/>
      <c r="J780" s="19" t="n"/>
      <c r="K780" s="16">
        <f>IF(OR(B780&amp;""="",NOT(ISNUMBER(E780)),NOT(ISNUMBER(IF(ISNUMBER(G780),G780,F780)))),"",MAX(1,IF(ISNUMBER(G780),G780,F780)-E780))</f>
        <v/>
      </c>
      <c r="L780" s="17">
        <f>IF(K780="","",ROUND(K780*N(H780),2))</f>
        <v/>
      </c>
      <c r="M780" s="17">
        <f>IF(L780="","",ROUND(L780-N(J780),2))</f>
        <v/>
      </c>
      <c r="N780" s="6">
        <f>IF(B780&amp;""="","",IF(NOT(ISNUMBER(E780)),"بيانات ناقصة",IF(ISNUMBER(G780),"سُلّمت",IF(E780&gt;'الإعدادات'!$B$4,"قادم",IF(AND(ISNUMBER(F780),F780&lt;'الإعدادات'!$B$4),"متأخر التسليم","جارٍ")))))</f>
        <v/>
      </c>
      <c r="O780" s="16">
        <f>IF(N780="متأخر التسليم",'الإعدادات'!$B$4-F780,"")</f>
        <v/>
      </c>
      <c r="P780" s="16">
        <f>IF(ISNUMBER(O780),COUNTIFS($O$6:$O$1005,"&gt;"&amp;O780)+COUNTIFS($O$6:O780,O780),"")</f>
        <v/>
      </c>
      <c r="Q780" s="6">
        <f>IF(B780&amp;""="","",IFERROR(INDEX('السيارات'!$C$6:$C$205,MATCH(B780&amp;"",'السيارات'!$A$6:$A$205,0))&amp;"","كود غير موجود"))</f>
        <v/>
      </c>
    </row>
    <row r="781">
      <c r="A781" s="5" t="n"/>
      <c r="B781" s="5" t="n"/>
      <c r="C781" s="5" t="n"/>
      <c r="D781" s="18" t="n"/>
      <c r="E781" s="13" t="n"/>
      <c r="F781" s="13" t="n"/>
      <c r="G781" s="13" t="n"/>
      <c r="H781" s="19" t="n"/>
      <c r="I781" s="19" t="n"/>
      <c r="J781" s="19" t="n"/>
      <c r="K781" s="16">
        <f>IF(OR(B781&amp;""="",NOT(ISNUMBER(E781)),NOT(ISNUMBER(IF(ISNUMBER(G781),G781,F781)))),"",MAX(1,IF(ISNUMBER(G781),G781,F781)-E781))</f>
        <v/>
      </c>
      <c r="L781" s="17">
        <f>IF(K781="","",ROUND(K781*N(H781),2))</f>
        <v/>
      </c>
      <c r="M781" s="17">
        <f>IF(L781="","",ROUND(L781-N(J781),2))</f>
        <v/>
      </c>
      <c r="N781" s="6">
        <f>IF(B781&amp;""="","",IF(NOT(ISNUMBER(E781)),"بيانات ناقصة",IF(ISNUMBER(G781),"سُلّمت",IF(E781&gt;'الإعدادات'!$B$4,"قادم",IF(AND(ISNUMBER(F781),F781&lt;'الإعدادات'!$B$4),"متأخر التسليم","جارٍ")))))</f>
        <v/>
      </c>
      <c r="O781" s="16">
        <f>IF(N781="متأخر التسليم",'الإعدادات'!$B$4-F781,"")</f>
        <v/>
      </c>
      <c r="P781" s="16">
        <f>IF(ISNUMBER(O781),COUNTIFS($O$6:$O$1005,"&gt;"&amp;O781)+COUNTIFS($O$6:O781,O781),"")</f>
        <v/>
      </c>
      <c r="Q781" s="6">
        <f>IF(B781&amp;""="","",IFERROR(INDEX('السيارات'!$C$6:$C$205,MATCH(B781&amp;"",'السيارات'!$A$6:$A$205,0))&amp;"","كود غير موجود"))</f>
        <v/>
      </c>
    </row>
    <row r="782">
      <c r="A782" s="5" t="n"/>
      <c r="B782" s="5" t="n"/>
      <c r="C782" s="5" t="n"/>
      <c r="D782" s="18" t="n"/>
      <c r="E782" s="13" t="n"/>
      <c r="F782" s="13" t="n"/>
      <c r="G782" s="13" t="n"/>
      <c r="H782" s="19" t="n"/>
      <c r="I782" s="19" t="n"/>
      <c r="J782" s="19" t="n"/>
      <c r="K782" s="16">
        <f>IF(OR(B782&amp;""="",NOT(ISNUMBER(E782)),NOT(ISNUMBER(IF(ISNUMBER(G782),G782,F782)))),"",MAX(1,IF(ISNUMBER(G782),G782,F782)-E782))</f>
        <v/>
      </c>
      <c r="L782" s="17">
        <f>IF(K782="","",ROUND(K782*N(H782),2))</f>
        <v/>
      </c>
      <c r="M782" s="17">
        <f>IF(L782="","",ROUND(L782-N(J782),2))</f>
        <v/>
      </c>
      <c r="N782" s="6">
        <f>IF(B782&amp;""="","",IF(NOT(ISNUMBER(E782)),"بيانات ناقصة",IF(ISNUMBER(G782),"سُلّمت",IF(E782&gt;'الإعدادات'!$B$4,"قادم",IF(AND(ISNUMBER(F782),F782&lt;'الإعدادات'!$B$4),"متأخر التسليم","جارٍ")))))</f>
        <v/>
      </c>
      <c r="O782" s="16">
        <f>IF(N782="متأخر التسليم",'الإعدادات'!$B$4-F782,"")</f>
        <v/>
      </c>
      <c r="P782" s="16">
        <f>IF(ISNUMBER(O782),COUNTIFS($O$6:$O$1005,"&gt;"&amp;O782)+COUNTIFS($O$6:O782,O782),"")</f>
        <v/>
      </c>
      <c r="Q782" s="6">
        <f>IF(B782&amp;""="","",IFERROR(INDEX('السيارات'!$C$6:$C$205,MATCH(B782&amp;"",'السيارات'!$A$6:$A$205,0))&amp;"","كود غير موجود"))</f>
        <v/>
      </c>
    </row>
    <row r="783">
      <c r="A783" s="5" t="n"/>
      <c r="B783" s="5" t="n"/>
      <c r="C783" s="5" t="n"/>
      <c r="D783" s="18" t="n"/>
      <c r="E783" s="13" t="n"/>
      <c r="F783" s="13" t="n"/>
      <c r="G783" s="13" t="n"/>
      <c r="H783" s="19" t="n"/>
      <c r="I783" s="19" t="n"/>
      <c r="J783" s="19" t="n"/>
      <c r="K783" s="16">
        <f>IF(OR(B783&amp;""="",NOT(ISNUMBER(E783)),NOT(ISNUMBER(IF(ISNUMBER(G783),G783,F783)))),"",MAX(1,IF(ISNUMBER(G783),G783,F783)-E783))</f>
        <v/>
      </c>
      <c r="L783" s="17">
        <f>IF(K783="","",ROUND(K783*N(H783),2))</f>
        <v/>
      </c>
      <c r="M783" s="17">
        <f>IF(L783="","",ROUND(L783-N(J783),2))</f>
        <v/>
      </c>
      <c r="N783" s="6">
        <f>IF(B783&amp;""="","",IF(NOT(ISNUMBER(E783)),"بيانات ناقصة",IF(ISNUMBER(G783),"سُلّمت",IF(E783&gt;'الإعدادات'!$B$4,"قادم",IF(AND(ISNUMBER(F783),F783&lt;'الإعدادات'!$B$4),"متأخر التسليم","جارٍ")))))</f>
        <v/>
      </c>
      <c r="O783" s="16">
        <f>IF(N783="متأخر التسليم",'الإعدادات'!$B$4-F783,"")</f>
        <v/>
      </c>
      <c r="P783" s="16">
        <f>IF(ISNUMBER(O783),COUNTIFS($O$6:$O$1005,"&gt;"&amp;O783)+COUNTIFS($O$6:O783,O783),"")</f>
        <v/>
      </c>
      <c r="Q783" s="6">
        <f>IF(B783&amp;""="","",IFERROR(INDEX('السيارات'!$C$6:$C$205,MATCH(B783&amp;"",'السيارات'!$A$6:$A$205,0))&amp;"","كود غير موجود"))</f>
        <v/>
      </c>
    </row>
    <row r="784">
      <c r="A784" s="5" t="n"/>
      <c r="B784" s="5" t="n"/>
      <c r="C784" s="5" t="n"/>
      <c r="D784" s="18" t="n"/>
      <c r="E784" s="13" t="n"/>
      <c r="F784" s="13" t="n"/>
      <c r="G784" s="13" t="n"/>
      <c r="H784" s="19" t="n"/>
      <c r="I784" s="19" t="n"/>
      <c r="J784" s="19" t="n"/>
      <c r="K784" s="16">
        <f>IF(OR(B784&amp;""="",NOT(ISNUMBER(E784)),NOT(ISNUMBER(IF(ISNUMBER(G784),G784,F784)))),"",MAX(1,IF(ISNUMBER(G784),G784,F784)-E784))</f>
        <v/>
      </c>
      <c r="L784" s="17">
        <f>IF(K784="","",ROUND(K784*N(H784),2))</f>
        <v/>
      </c>
      <c r="M784" s="17">
        <f>IF(L784="","",ROUND(L784-N(J784),2))</f>
        <v/>
      </c>
      <c r="N784" s="6">
        <f>IF(B784&amp;""="","",IF(NOT(ISNUMBER(E784)),"بيانات ناقصة",IF(ISNUMBER(G784),"سُلّمت",IF(E784&gt;'الإعدادات'!$B$4,"قادم",IF(AND(ISNUMBER(F784),F784&lt;'الإعدادات'!$B$4),"متأخر التسليم","جارٍ")))))</f>
        <v/>
      </c>
      <c r="O784" s="16">
        <f>IF(N784="متأخر التسليم",'الإعدادات'!$B$4-F784,"")</f>
        <v/>
      </c>
      <c r="P784" s="16">
        <f>IF(ISNUMBER(O784),COUNTIFS($O$6:$O$1005,"&gt;"&amp;O784)+COUNTIFS($O$6:O784,O784),"")</f>
        <v/>
      </c>
      <c r="Q784" s="6">
        <f>IF(B784&amp;""="","",IFERROR(INDEX('السيارات'!$C$6:$C$205,MATCH(B784&amp;"",'السيارات'!$A$6:$A$205,0))&amp;"","كود غير موجود"))</f>
        <v/>
      </c>
    </row>
    <row r="785">
      <c r="A785" s="5" t="n"/>
      <c r="B785" s="5" t="n"/>
      <c r="C785" s="5" t="n"/>
      <c r="D785" s="18" t="n"/>
      <c r="E785" s="13" t="n"/>
      <c r="F785" s="13" t="n"/>
      <c r="G785" s="13" t="n"/>
      <c r="H785" s="19" t="n"/>
      <c r="I785" s="19" t="n"/>
      <c r="J785" s="19" t="n"/>
      <c r="K785" s="16">
        <f>IF(OR(B785&amp;""="",NOT(ISNUMBER(E785)),NOT(ISNUMBER(IF(ISNUMBER(G785),G785,F785)))),"",MAX(1,IF(ISNUMBER(G785),G785,F785)-E785))</f>
        <v/>
      </c>
      <c r="L785" s="17">
        <f>IF(K785="","",ROUND(K785*N(H785),2))</f>
        <v/>
      </c>
      <c r="M785" s="17">
        <f>IF(L785="","",ROUND(L785-N(J785),2))</f>
        <v/>
      </c>
      <c r="N785" s="6">
        <f>IF(B785&amp;""="","",IF(NOT(ISNUMBER(E785)),"بيانات ناقصة",IF(ISNUMBER(G785),"سُلّمت",IF(E785&gt;'الإعدادات'!$B$4,"قادم",IF(AND(ISNUMBER(F785),F785&lt;'الإعدادات'!$B$4),"متأخر التسليم","جارٍ")))))</f>
        <v/>
      </c>
      <c r="O785" s="16">
        <f>IF(N785="متأخر التسليم",'الإعدادات'!$B$4-F785,"")</f>
        <v/>
      </c>
      <c r="P785" s="16">
        <f>IF(ISNUMBER(O785),COUNTIFS($O$6:$O$1005,"&gt;"&amp;O785)+COUNTIFS($O$6:O785,O785),"")</f>
        <v/>
      </c>
      <c r="Q785" s="6">
        <f>IF(B785&amp;""="","",IFERROR(INDEX('السيارات'!$C$6:$C$205,MATCH(B785&amp;"",'السيارات'!$A$6:$A$205,0))&amp;"","كود غير موجود"))</f>
        <v/>
      </c>
    </row>
    <row r="786">
      <c r="A786" s="5" t="n"/>
      <c r="B786" s="5" t="n"/>
      <c r="C786" s="5" t="n"/>
      <c r="D786" s="18" t="n"/>
      <c r="E786" s="13" t="n"/>
      <c r="F786" s="13" t="n"/>
      <c r="G786" s="13" t="n"/>
      <c r="H786" s="19" t="n"/>
      <c r="I786" s="19" t="n"/>
      <c r="J786" s="19" t="n"/>
      <c r="K786" s="16">
        <f>IF(OR(B786&amp;""="",NOT(ISNUMBER(E786)),NOT(ISNUMBER(IF(ISNUMBER(G786),G786,F786)))),"",MAX(1,IF(ISNUMBER(G786),G786,F786)-E786))</f>
        <v/>
      </c>
      <c r="L786" s="17">
        <f>IF(K786="","",ROUND(K786*N(H786),2))</f>
        <v/>
      </c>
      <c r="M786" s="17">
        <f>IF(L786="","",ROUND(L786-N(J786),2))</f>
        <v/>
      </c>
      <c r="N786" s="6">
        <f>IF(B786&amp;""="","",IF(NOT(ISNUMBER(E786)),"بيانات ناقصة",IF(ISNUMBER(G786),"سُلّمت",IF(E786&gt;'الإعدادات'!$B$4,"قادم",IF(AND(ISNUMBER(F786),F786&lt;'الإعدادات'!$B$4),"متأخر التسليم","جارٍ")))))</f>
        <v/>
      </c>
      <c r="O786" s="16">
        <f>IF(N786="متأخر التسليم",'الإعدادات'!$B$4-F786,"")</f>
        <v/>
      </c>
      <c r="P786" s="16">
        <f>IF(ISNUMBER(O786),COUNTIFS($O$6:$O$1005,"&gt;"&amp;O786)+COUNTIFS($O$6:O786,O786),"")</f>
        <v/>
      </c>
      <c r="Q786" s="6">
        <f>IF(B786&amp;""="","",IFERROR(INDEX('السيارات'!$C$6:$C$205,MATCH(B786&amp;"",'السيارات'!$A$6:$A$205,0))&amp;"","كود غير موجود"))</f>
        <v/>
      </c>
    </row>
    <row r="787">
      <c r="A787" s="5" t="n"/>
      <c r="B787" s="5" t="n"/>
      <c r="C787" s="5" t="n"/>
      <c r="D787" s="18" t="n"/>
      <c r="E787" s="13" t="n"/>
      <c r="F787" s="13" t="n"/>
      <c r="G787" s="13" t="n"/>
      <c r="H787" s="19" t="n"/>
      <c r="I787" s="19" t="n"/>
      <c r="J787" s="19" t="n"/>
      <c r="K787" s="16">
        <f>IF(OR(B787&amp;""="",NOT(ISNUMBER(E787)),NOT(ISNUMBER(IF(ISNUMBER(G787),G787,F787)))),"",MAX(1,IF(ISNUMBER(G787),G787,F787)-E787))</f>
        <v/>
      </c>
      <c r="L787" s="17">
        <f>IF(K787="","",ROUND(K787*N(H787),2))</f>
        <v/>
      </c>
      <c r="M787" s="17">
        <f>IF(L787="","",ROUND(L787-N(J787),2))</f>
        <v/>
      </c>
      <c r="N787" s="6">
        <f>IF(B787&amp;""="","",IF(NOT(ISNUMBER(E787)),"بيانات ناقصة",IF(ISNUMBER(G787),"سُلّمت",IF(E787&gt;'الإعدادات'!$B$4,"قادم",IF(AND(ISNUMBER(F787),F787&lt;'الإعدادات'!$B$4),"متأخر التسليم","جارٍ")))))</f>
        <v/>
      </c>
      <c r="O787" s="16">
        <f>IF(N787="متأخر التسليم",'الإعدادات'!$B$4-F787,"")</f>
        <v/>
      </c>
      <c r="P787" s="16">
        <f>IF(ISNUMBER(O787),COUNTIFS($O$6:$O$1005,"&gt;"&amp;O787)+COUNTIFS($O$6:O787,O787),"")</f>
        <v/>
      </c>
      <c r="Q787" s="6">
        <f>IF(B787&amp;""="","",IFERROR(INDEX('السيارات'!$C$6:$C$205,MATCH(B787&amp;"",'السيارات'!$A$6:$A$205,0))&amp;"","كود غير موجود"))</f>
        <v/>
      </c>
    </row>
    <row r="788">
      <c r="A788" s="5" t="n"/>
      <c r="B788" s="5" t="n"/>
      <c r="C788" s="5" t="n"/>
      <c r="D788" s="18" t="n"/>
      <c r="E788" s="13" t="n"/>
      <c r="F788" s="13" t="n"/>
      <c r="G788" s="13" t="n"/>
      <c r="H788" s="19" t="n"/>
      <c r="I788" s="19" t="n"/>
      <c r="J788" s="19" t="n"/>
      <c r="K788" s="16">
        <f>IF(OR(B788&amp;""="",NOT(ISNUMBER(E788)),NOT(ISNUMBER(IF(ISNUMBER(G788),G788,F788)))),"",MAX(1,IF(ISNUMBER(G788),G788,F788)-E788))</f>
        <v/>
      </c>
      <c r="L788" s="17">
        <f>IF(K788="","",ROUND(K788*N(H788),2))</f>
        <v/>
      </c>
      <c r="M788" s="17">
        <f>IF(L788="","",ROUND(L788-N(J788),2))</f>
        <v/>
      </c>
      <c r="N788" s="6">
        <f>IF(B788&amp;""="","",IF(NOT(ISNUMBER(E788)),"بيانات ناقصة",IF(ISNUMBER(G788),"سُلّمت",IF(E788&gt;'الإعدادات'!$B$4,"قادم",IF(AND(ISNUMBER(F788),F788&lt;'الإعدادات'!$B$4),"متأخر التسليم","جارٍ")))))</f>
        <v/>
      </c>
      <c r="O788" s="16">
        <f>IF(N788="متأخر التسليم",'الإعدادات'!$B$4-F788,"")</f>
        <v/>
      </c>
      <c r="P788" s="16">
        <f>IF(ISNUMBER(O788),COUNTIFS($O$6:$O$1005,"&gt;"&amp;O788)+COUNTIFS($O$6:O788,O788),"")</f>
        <v/>
      </c>
      <c r="Q788" s="6">
        <f>IF(B788&amp;""="","",IFERROR(INDEX('السيارات'!$C$6:$C$205,MATCH(B788&amp;"",'السيارات'!$A$6:$A$205,0))&amp;"","كود غير موجود"))</f>
        <v/>
      </c>
    </row>
    <row r="789">
      <c r="A789" s="5" t="n"/>
      <c r="B789" s="5" t="n"/>
      <c r="C789" s="5" t="n"/>
      <c r="D789" s="18" t="n"/>
      <c r="E789" s="13" t="n"/>
      <c r="F789" s="13" t="n"/>
      <c r="G789" s="13" t="n"/>
      <c r="H789" s="19" t="n"/>
      <c r="I789" s="19" t="n"/>
      <c r="J789" s="19" t="n"/>
      <c r="K789" s="16">
        <f>IF(OR(B789&amp;""="",NOT(ISNUMBER(E789)),NOT(ISNUMBER(IF(ISNUMBER(G789),G789,F789)))),"",MAX(1,IF(ISNUMBER(G789),G789,F789)-E789))</f>
        <v/>
      </c>
      <c r="L789" s="17">
        <f>IF(K789="","",ROUND(K789*N(H789),2))</f>
        <v/>
      </c>
      <c r="M789" s="17">
        <f>IF(L789="","",ROUND(L789-N(J789),2))</f>
        <v/>
      </c>
      <c r="N789" s="6">
        <f>IF(B789&amp;""="","",IF(NOT(ISNUMBER(E789)),"بيانات ناقصة",IF(ISNUMBER(G789),"سُلّمت",IF(E789&gt;'الإعدادات'!$B$4,"قادم",IF(AND(ISNUMBER(F789),F789&lt;'الإعدادات'!$B$4),"متأخر التسليم","جارٍ")))))</f>
        <v/>
      </c>
      <c r="O789" s="16">
        <f>IF(N789="متأخر التسليم",'الإعدادات'!$B$4-F789,"")</f>
        <v/>
      </c>
      <c r="P789" s="16">
        <f>IF(ISNUMBER(O789),COUNTIFS($O$6:$O$1005,"&gt;"&amp;O789)+COUNTIFS($O$6:O789,O789),"")</f>
        <v/>
      </c>
      <c r="Q789" s="6">
        <f>IF(B789&amp;""="","",IFERROR(INDEX('السيارات'!$C$6:$C$205,MATCH(B789&amp;"",'السيارات'!$A$6:$A$205,0))&amp;"","كود غير موجود"))</f>
        <v/>
      </c>
    </row>
    <row r="790">
      <c r="A790" s="5" t="n"/>
      <c r="B790" s="5" t="n"/>
      <c r="C790" s="5" t="n"/>
      <c r="D790" s="18" t="n"/>
      <c r="E790" s="13" t="n"/>
      <c r="F790" s="13" t="n"/>
      <c r="G790" s="13" t="n"/>
      <c r="H790" s="19" t="n"/>
      <c r="I790" s="19" t="n"/>
      <c r="J790" s="19" t="n"/>
      <c r="K790" s="16">
        <f>IF(OR(B790&amp;""="",NOT(ISNUMBER(E790)),NOT(ISNUMBER(IF(ISNUMBER(G790),G790,F790)))),"",MAX(1,IF(ISNUMBER(G790),G790,F790)-E790))</f>
        <v/>
      </c>
      <c r="L790" s="17">
        <f>IF(K790="","",ROUND(K790*N(H790),2))</f>
        <v/>
      </c>
      <c r="M790" s="17">
        <f>IF(L790="","",ROUND(L790-N(J790),2))</f>
        <v/>
      </c>
      <c r="N790" s="6">
        <f>IF(B790&amp;""="","",IF(NOT(ISNUMBER(E790)),"بيانات ناقصة",IF(ISNUMBER(G790),"سُلّمت",IF(E790&gt;'الإعدادات'!$B$4,"قادم",IF(AND(ISNUMBER(F790),F790&lt;'الإعدادات'!$B$4),"متأخر التسليم","جارٍ")))))</f>
        <v/>
      </c>
      <c r="O790" s="16">
        <f>IF(N790="متأخر التسليم",'الإعدادات'!$B$4-F790,"")</f>
        <v/>
      </c>
      <c r="P790" s="16">
        <f>IF(ISNUMBER(O790),COUNTIFS($O$6:$O$1005,"&gt;"&amp;O790)+COUNTIFS($O$6:O790,O790),"")</f>
        <v/>
      </c>
      <c r="Q790" s="6">
        <f>IF(B790&amp;""="","",IFERROR(INDEX('السيارات'!$C$6:$C$205,MATCH(B790&amp;"",'السيارات'!$A$6:$A$205,0))&amp;"","كود غير موجود"))</f>
        <v/>
      </c>
    </row>
    <row r="791">
      <c r="A791" s="5" t="n"/>
      <c r="B791" s="5" t="n"/>
      <c r="C791" s="5" t="n"/>
      <c r="D791" s="18" t="n"/>
      <c r="E791" s="13" t="n"/>
      <c r="F791" s="13" t="n"/>
      <c r="G791" s="13" t="n"/>
      <c r="H791" s="19" t="n"/>
      <c r="I791" s="19" t="n"/>
      <c r="J791" s="19" t="n"/>
      <c r="K791" s="16">
        <f>IF(OR(B791&amp;""="",NOT(ISNUMBER(E791)),NOT(ISNUMBER(IF(ISNUMBER(G791),G791,F791)))),"",MAX(1,IF(ISNUMBER(G791),G791,F791)-E791))</f>
        <v/>
      </c>
      <c r="L791" s="17">
        <f>IF(K791="","",ROUND(K791*N(H791),2))</f>
        <v/>
      </c>
      <c r="M791" s="17">
        <f>IF(L791="","",ROUND(L791-N(J791),2))</f>
        <v/>
      </c>
      <c r="N791" s="6">
        <f>IF(B791&amp;""="","",IF(NOT(ISNUMBER(E791)),"بيانات ناقصة",IF(ISNUMBER(G791),"سُلّمت",IF(E791&gt;'الإعدادات'!$B$4,"قادم",IF(AND(ISNUMBER(F791),F791&lt;'الإعدادات'!$B$4),"متأخر التسليم","جارٍ")))))</f>
        <v/>
      </c>
      <c r="O791" s="16">
        <f>IF(N791="متأخر التسليم",'الإعدادات'!$B$4-F791,"")</f>
        <v/>
      </c>
      <c r="P791" s="16">
        <f>IF(ISNUMBER(O791),COUNTIFS($O$6:$O$1005,"&gt;"&amp;O791)+COUNTIFS($O$6:O791,O791),"")</f>
        <v/>
      </c>
      <c r="Q791" s="6">
        <f>IF(B791&amp;""="","",IFERROR(INDEX('السيارات'!$C$6:$C$205,MATCH(B791&amp;"",'السيارات'!$A$6:$A$205,0))&amp;"","كود غير موجود"))</f>
        <v/>
      </c>
    </row>
    <row r="792">
      <c r="A792" s="5" t="n"/>
      <c r="B792" s="5" t="n"/>
      <c r="C792" s="5" t="n"/>
      <c r="D792" s="18" t="n"/>
      <c r="E792" s="13" t="n"/>
      <c r="F792" s="13" t="n"/>
      <c r="G792" s="13" t="n"/>
      <c r="H792" s="19" t="n"/>
      <c r="I792" s="19" t="n"/>
      <c r="J792" s="19" t="n"/>
      <c r="K792" s="16">
        <f>IF(OR(B792&amp;""="",NOT(ISNUMBER(E792)),NOT(ISNUMBER(IF(ISNUMBER(G792),G792,F792)))),"",MAX(1,IF(ISNUMBER(G792),G792,F792)-E792))</f>
        <v/>
      </c>
      <c r="L792" s="17">
        <f>IF(K792="","",ROUND(K792*N(H792),2))</f>
        <v/>
      </c>
      <c r="M792" s="17">
        <f>IF(L792="","",ROUND(L792-N(J792),2))</f>
        <v/>
      </c>
      <c r="N792" s="6">
        <f>IF(B792&amp;""="","",IF(NOT(ISNUMBER(E792)),"بيانات ناقصة",IF(ISNUMBER(G792),"سُلّمت",IF(E792&gt;'الإعدادات'!$B$4,"قادم",IF(AND(ISNUMBER(F792),F792&lt;'الإعدادات'!$B$4),"متأخر التسليم","جارٍ")))))</f>
        <v/>
      </c>
      <c r="O792" s="16">
        <f>IF(N792="متأخر التسليم",'الإعدادات'!$B$4-F792,"")</f>
        <v/>
      </c>
      <c r="P792" s="16">
        <f>IF(ISNUMBER(O792),COUNTIFS($O$6:$O$1005,"&gt;"&amp;O792)+COUNTIFS($O$6:O792,O792),"")</f>
        <v/>
      </c>
      <c r="Q792" s="6">
        <f>IF(B792&amp;""="","",IFERROR(INDEX('السيارات'!$C$6:$C$205,MATCH(B792&amp;"",'السيارات'!$A$6:$A$205,0))&amp;"","كود غير موجود"))</f>
        <v/>
      </c>
    </row>
    <row r="793">
      <c r="A793" s="5" t="n"/>
      <c r="B793" s="5" t="n"/>
      <c r="C793" s="5" t="n"/>
      <c r="D793" s="18" t="n"/>
      <c r="E793" s="13" t="n"/>
      <c r="F793" s="13" t="n"/>
      <c r="G793" s="13" t="n"/>
      <c r="H793" s="19" t="n"/>
      <c r="I793" s="19" t="n"/>
      <c r="J793" s="19" t="n"/>
      <c r="K793" s="16">
        <f>IF(OR(B793&amp;""="",NOT(ISNUMBER(E793)),NOT(ISNUMBER(IF(ISNUMBER(G793),G793,F793)))),"",MAX(1,IF(ISNUMBER(G793),G793,F793)-E793))</f>
        <v/>
      </c>
      <c r="L793" s="17">
        <f>IF(K793="","",ROUND(K793*N(H793),2))</f>
        <v/>
      </c>
      <c r="M793" s="17">
        <f>IF(L793="","",ROUND(L793-N(J793),2))</f>
        <v/>
      </c>
      <c r="N793" s="6">
        <f>IF(B793&amp;""="","",IF(NOT(ISNUMBER(E793)),"بيانات ناقصة",IF(ISNUMBER(G793),"سُلّمت",IF(E793&gt;'الإعدادات'!$B$4,"قادم",IF(AND(ISNUMBER(F793),F793&lt;'الإعدادات'!$B$4),"متأخر التسليم","جارٍ")))))</f>
        <v/>
      </c>
      <c r="O793" s="16">
        <f>IF(N793="متأخر التسليم",'الإعدادات'!$B$4-F793,"")</f>
        <v/>
      </c>
      <c r="P793" s="16">
        <f>IF(ISNUMBER(O793),COUNTIFS($O$6:$O$1005,"&gt;"&amp;O793)+COUNTIFS($O$6:O793,O793),"")</f>
        <v/>
      </c>
      <c r="Q793" s="6">
        <f>IF(B793&amp;""="","",IFERROR(INDEX('السيارات'!$C$6:$C$205,MATCH(B793&amp;"",'السيارات'!$A$6:$A$205,0))&amp;"","كود غير موجود"))</f>
        <v/>
      </c>
    </row>
    <row r="794">
      <c r="A794" s="5" t="n"/>
      <c r="B794" s="5" t="n"/>
      <c r="C794" s="5" t="n"/>
      <c r="D794" s="18" t="n"/>
      <c r="E794" s="13" t="n"/>
      <c r="F794" s="13" t="n"/>
      <c r="G794" s="13" t="n"/>
      <c r="H794" s="19" t="n"/>
      <c r="I794" s="19" t="n"/>
      <c r="J794" s="19" t="n"/>
      <c r="K794" s="16">
        <f>IF(OR(B794&amp;""="",NOT(ISNUMBER(E794)),NOT(ISNUMBER(IF(ISNUMBER(G794),G794,F794)))),"",MAX(1,IF(ISNUMBER(G794),G794,F794)-E794))</f>
        <v/>
      </c>
      <c r="L794" s="17">
        <f>IF(K794="","",ROUND(K794*N(H794),2))</f>
        <v/>
      </c>
      <c r="M794" s="17">
        <f>IF(L794="","",ROUND(L794-N(J794),2))</f>
        <v/>
      </c>
      <c r="N794" s="6">
        <f>IF(B794&amp;""="","",IF(NOT(ISNUMBER(E794)),"بيانات ناقصة",IF(ISNUMBER(G794),"سُلّمت",IF(E794&gt;'الإعدادات'!$B$4,"قادم",IF(AND(ISNUMBER(F794),F794&lt;'الإعدادات'!$B$4),"متأخر التسليم","جارٍ")))))</f>
        <v/>
      </c>
      <c r="O794" s="16">
        <f>IF(N794="متأخر التسليم",'الإعدادات'!$B$4-F794,"")</f>
        <v/>
      </c>
      <c r="P794" s="16">
        <f>IF(ISNUMBER(O794),COUNTIFS($O$6:$O$1005,"&gt;"&amp;O794)+COUNTIFS($O$6:O794,O794),"")</f>
        <v/>
      </c>
      <c r="Q794" s="6">
        <f>IF(B794&amp;""="","",IFERROR(INDEX('السيارات'!$C$6:$C$205,MATCH(B794&amp;"",'السيارات'!$A$6:$A$205,0))&amp;"","كود غير موجود"))</f>
        <v/>
      </c>
    </row>
    <row r="795">
      <c r="A795" s="5" t="n"/>
      <c r="B795" s="5" t="n"/>
      <c r="C795" s="5" t="n"/>
      <c r="D795" s="18" t="n"/>
      <c r="E795" s="13" t="n"/>
      <c r="F795" s="13" t="n"/>
      <c r="G795" s="13" t="n"/>
      <c r="H795" s="19" t="n"/>
      <c r="I795" s="19" t="n"/>
      <c r="J795" s="19" t="n"/>
      <c r="K795" s="16">
        <f>IF(OR(B795&amp;""="",NOT(ISNUMBER(E795)),NOT(ISNUMBER(IF(ISNUMBER(G795),G795,F795)))),"",MAX(1,IF(ISNUMBER(G795),G795,F795)-E795))</f>
        <v/>
      </c>
      <c r="L795" s="17">
        <f>IF(K795="","",ROUND(K795*N(H795),2))</f>
        <v/>
      </c>
      <c r="M795" s="17">
        <f>IF(L795="","",ROUND(L795-N(J795),2))</f>
        <v/>
      </c>
      <c r="N795" s="6">
        <f>IF(B795&amp;""="","",IF(NOT(ISNUMBER(E795)),"بيانات ناقصة",IF(ISNUMBER(G795),"سُلّمت",IF(E795&gt;'الإعدادات'!$B$4,"قادم",IF(AND(ISNUMBER(F795),F795&lt;'الإعدادات'!$B$4),"متأخر التسليم","جارٍ")))))</f>
        <v/>
      </c>
      <c r="O795" s="16">
        <f>IF(N795="متأخر التسليم",'الإعدادات'!$B$4-F795,"")</f>
        <v/>
      </c>
      <c r="P795" s="16">
        <f>IF(ISNUMBER(O795),COUNTIFS($O$6:$O$1005,"&gt;"&amp;O795)+COUNTIFS($O$6:O795,O795),"")</f>
        <v/>
      </c>
      <c r="Q795" s="6">
        <f>IF(B795&amp;""="","",IFERROR(INDEX('السيارات'!$C$6:$C$205,MATCH(B795&amp;"",'السيارات'!$A$6:$A$205,0))&amp;"","كود غير موجود"))</f>
        <v/>
      </c>
    </row>
    <row r="796">
      <c r="A796" s="5" t="n"/>
      <c r="B796" s="5" t="n"/>
      <c r="C796" s="5" t="n"/>
      <c r="D796" s="18" t="n"/>
      <c r="E796" s="13" t="n"/>
      <c r="F796" s="13" t="n"/>
      <c r="G796" s="13" t="n"/>
      <c r="H796" s="19" t="n"/>
      <c r="I796" s="19" t="n"/>
      <c r="J796" s="19" t="n"/>
      <c r="K796" s="16">
        <f>IF(OR(B796&amp;""="",NOT(ISNUMBER(E796)),NOT(ISNUMBER(IF(ISNUMBER(G796),G796,F796)))),"",MAX(1,IF(ISNUMBER(G796),G796,F796)-E796))</f>
        <v/>
      </c>
      <c r="L796" s="17">
        <f>IF(K796="","",ROUND(K796*N(H796),2))</f>
        <v/>
      </c>
      <c r="M796" s="17">
        <f>IF(L796="","",ROUND(L796-N(J796),2))</f>
        <v/>
      </c>
      <c r="N796" s="6">
        <f>IF(B796&amp;""="","",IF(NOT(ISNUMBER(E796)),"بيانات ناقصة",IF(ISNUMBER(G796),"سُلّمت",IF(E796&gt;'الإعدادات'!$B$4,"قادم",IF(AND(ISNUMBER(F796),F796&lt;'الإعدادات'!$B$4),"متأخر التسليم","جارٍ")))))</f>
        <v/>
      </c>
      <c r="O796" s="16">
        <f>IF(N796="متأخر التسليم",'الإعدادات'!$B$4-F796,"")</f>
        <v/>
      </c>
      <c r="P796" s="16">
        <f>IF(ISNUMBER(O796),COUNTIFS($O$6:$O$1005,"&gt;"&amp;O796)+COUNTIFS($O$6:O796,O796),"")</f>
        <v/>
      </c>
      <c r="Q796" s="6">
        <f>IF(B796&amp;""="","",IFERROR(INDEX('السيارات'!$C$6:$C$205,MATCH(B796&amp;"",'السيارات'!$A$6:$A$205,0))&amp;"","كود غير موجود"))</f>
        <v/>
      </c>
    </row>
    <row r="797">
      <c r="A797" s="5" t="n"/>
      <c r="B797" s="5" t="n"/>
      <c r="C797" s="5" t="n"/>
      <c r="D797" s="18" t="n"/>
      <c r="E797" s="13" t="n"/>
      <c r="F797" s="13" t="n"/>
      <c r="G797" s="13" t="n"/>
      <c r="H797" s="19" t="n"/>
      <c r="I797" s="19" t="n"/>
      <c r="J797" s="19" t="n"/>
      <c r="K797" s="16">
        <f>IF(OR(B797&amp;""="",NOT(ISNUMBER(E797)),NOT(ISNUMBER(IF(ISNUMBER(G797),G797,F797)))),"",MAX(1,IF(ISNUMBER(G797),G797,F797)-E797))</f>
        <v/>
      </c>
      <c r="L797" s="17">
        <f>IF(K797="","",ROUND(K797*N(H797),2))</f>
        <v/>
      </c>
      <c r="M797" s="17">
        <f>IF(L797="","",ROUND(L797-N(J797),2))</f>
        <v/>
      </c>
      <c r="N797" s="6">
        <f>IF(B797&amp;""="","",IF(NOT(ISNUMBER(E797)),"بيانات ناقصة",IF(ISNUMBER(G797),"سُلّمت",IF(E797&gt;'الإعدادات'!$B$4,"قادم",IF(AND(ISNUMBER(F797),F797&lt;'الإعدادات'!$B$4),"متأخر التسليم","جارٍ")))))</f>
        <v/>
      </c>
      <c r="O797" s="16">
        <f>IF(N797="متأخر التسليم",'الإعدادات'!$B$4-F797,"")</f>
        <v/>
      </c>
      <c r="P797" s="16">
        <f>IF(ISNUMBER(O797),COUNTIFS($O$6:$O$1005,"&gt;"&amp;O797)+COUNTIFS($O$6:O797,O797),"")</f>
        <v/>
      </c>
      <c r="Q797" s="6">
        <f>IF(B797&amp;""="","",IFERROR(INDEX('السيارات'!$C$6:$C$205,MATCH(B797&amp;"",'السيارات'!$A$6:$A$205,0))&amp;"","كود غير موجود"))</f>
        <v/>
      </c>
    </row>
    <row r="798">
      <c r="A798" s="5" t="n"/>
      <c r="B798" s="5" t="n"/>
      <c r="C798" s="5" t="n"/>
      <c r="D798" s="18" t="n"/>
      <c r="E798" s="13" t="n"/>
      <c r="F798" s="13" t="n"/>
      <c r="G798" s="13" t="n"/>
      <c r="H798" s="19" t="n"/>
      <c r="I798" s="19" t="n"/>
      <c r="J798" s="19" t="n"/>
      <c r="K798" s="16">
        <f>IF(OR(B798&amp;""="",NOT(ISNUMBER(E798)),NOT(ISNUMBER(IF(ISNUMBER(G798),G798,F798)))),"",MAX(1,IF(ISNUMBER(G798),G798,F798)-E798))</f>
        <v/>
      </c>
      <c r="L798" s="17">
        <f>IF(K798="","",ROUND(K798*N(H798),2))</f>
        <v/>
      </c>
      <c r="M798" s="17">
        <f>IF(L798="","",ROUND(L798-N(J798),2))</f>
        <v/>
      </c>
      <c r="N798" s="6">
        <f>IF(B798&amp;""="","",IF(NOT(ISNUMBER(E798)),"بيانات ناقصة",IF(ISNUMBER(G798),"سُلّمت",IF(E798&gt;'الإعدادات'!$B$4,"قادم",IF(AND(ISNUMBER(F798),F798&lt;'الإعدادات'!$B$4),"متأخر التسليم","جارٍ")))))</f>
        <v/>
      </c>
      <c r="O798" s="16">
        <f>IF(N798="متأخر التسليم",'الإعدادات'!$B$4-F798,"")</f>
        <v/>
      </c>
      <c r="P798" s="16">
        <f>IF(ISNUMBER(O798),COUNTIFS($O$6:$O$1005,"&gt;"&amp;O798)+COUNTIFS($O$6:O798,O798),"")</f>
        <v/>
      </c>
      <c r="Q798" s="6">
        <f>IF(B798&amp;""="","",IFERROR(INDEX('السيارات'!$C$6:$C$205,MATCH(B798&amp;"",'السيارات'!$A$6:$A$205,0))&amp;"","كود غير موجود"))</f>
        <v/>
      </c>
    </row>
    <row r="799">
      <c r="A799" s="5" t="n"/>
      <c r="B799" s="5" t="n"/>
      <c r="C799" s="5" t="n"/>
      <c r="D799" s="18" t="n"/>
      <c r="E799" s="13" t="n"/>
      <c r="F799" s="13" t="n"/>
      <c r="G799" s="13" t="n"/>
      <c r="H799" s="19" t="n"/>
      <c r="I799" s="19" t="n"/>
      <c r="J799" s="19" t="n"/>
      <c r="K799" s="16">
        <f>IF(OR(B799&amp;""="",NOT(ISNUMBER(E799)),NOT(ISNUMBER(IF(ISNUMBER(G799),G799,F799)))),"",MAX(1,IF(ISNUMBER(G799),G799,F799)-E799))</f>
        <v/>
      </c>
      <c r="L799" s="17">
        <f>IF(K799="","",ROUND(K799*N(H799),2))</f>
        <v/>
      </c>
      <c r="M799" s="17">
        <f>IF(L799="","",ROUND(L799-N(J799),2))</f>
        <v/>
      </c>
      <c r="N799" s="6">
        <f>IF(B799&amp;""="","",IF(NOT(ISNUMBER(E799)),"بيانات ناقصة",IF(ISNUMBER(G799),"سُلّمت",IF(E799&gt;'الإعدادات'!$B$4,"قادم",IF(AND(ISNUMBER(F799),F799&lt;'الإعدادات'!$B$4),"متأخر التسليم","جارٍ")))))</f>
        <v/>
      </c>
      <c r="O799" s="16">
        <f>IF(N799="متأخر التسليم",'الإعدادات'!$B$4-F799,"")</f>
        <v/>
      </c>
      <c r="P799" s="16">
        <f>IF(ISNUMBER(O799),COUNTIFS($O$6:$O$1005,"&gt;"&amp;O799)+COUNTIFS($O$6:O799,O799),"")</f>
        <v/>
      </c>
      <c r="Q799" s="6">
        <f>IF(B799&amp;""="","",IFERROR(INDEX('السيارات'!$C$6:$C$205,MATCH(B799&amp;"",'السيارات'!$A$6:$A$205,0))&amp;"","كود غير موجود"))</f>
        <v/>
      </c>
    </row>
    <row r="800">
      <c r="A800" s="5" t="n"/>
      <c r="B800" s="5" t="n"/>
      <c r="C800" s="5" t="n"/>
      <c r="D800" s="18" t="n"/>
      <c r="E800" s="13" t="n"/>
      <c r="F800" s="13" t="n"/>
      <c r="G800" s="13" t="n"/>
      <c r="H800" s="19" t="n"/>
      <c r="I800" s="19" t="n"/>
      <c r="J800" s="19" t="n"/>
      <c r="K800" s="16">
        <f>IF(OR(B800&amp;""="",NOT(ISNUMBER(E800)),NOT(ISNUMBER(IF(ISNUMBER(G800),G800,F800)))),"",MAX(1,IF(ISNUMBER(G800),G800,F800)-E800))</f>
        <v/>
      </c>
      <c r="L800" s="17">
        <f>IF(K800="","",ROUND(K800*N(H800),2))</f>
        <v/>
      </c>
      <c r="M800" s="17">
        <f>IF(L800="","",ROUND(L800-N(J800),2))</f>
        <v/>
      </c>
      <c r="N800" s="6">
        <f>IF(B800&amp;""="","",IF(NOT(ISNUMBER(E800)),"بيانات ناقصة",IF(ISNUMBER(G800),"سُلّمت",IF(E800&gt;'الإعدادات'!$B$4,"قادم",IF(AND(ISNUMBER(F800),F800&lt;'الإعدادات'!$B$4),"متأخر التسليم","جارٍ")))))</f>
        <v/>
      </c>
      <c r="O800" s="16">
        <f>IF(N800="متأخر التسليم",'الإعدادات'!$B$4-F800,"")</f>
        <v/>
      </c>
      <c r="P800" s="16">
        <f>IF(ISNUMBER(O800),COUNTIFS($O$6:$O$1005,"&gt;"&amp;O800)+COUNTIFS($O$6:O800,O800),"")</f>
        <v/>
      </c>
      <c r="Q800" s="6">
        <f>IF(B800&amp;""="","",IFERROR(INDEX('السيارات'!$C$6:$C$205,MATCH(B800&amp;"",'السيارات'!$A$6:$A$205,0))&amp;"","كود غير موجود"))</f>
        <v/>
      </c>
    </row>
    <row r="801">
      <c r="A801" s="5" t="n"/>
      <c r="B801" s="5" t="n"/>
      <c r="C801" s="5" t="n"/>
      <c r="D801" s="18" t="n"/>
      <c r="E801" s="13" t="n"/>
      <c r="F801" s="13" t="n"/>
      <c r="G801" s="13" t="n"/>
      <c r="H801" s="19" t="n"/>
      <c r="I801" s="19" t="n"/>
      <c r="J801" s="19" t="n"/>
      <c r="K801" s="16">
        <f>IF(OR(B801&amp;""="",NOT(ISNUMBER(E801)),NOT(ISNUMBER(IF(ISNUMBER(G801),G801,F801)))),"",MAX(1,IF(ISNUMBER(G801),G801,F801)-E801))</f>
        <v/>
      </c>
      <c r="L801" s="17">
        <f>IF(K801="","",ROUND(K801*N(H801),2))</f>
        <v/>
      </c>
      <c r="M801" s="17">
        <f>IF(L801="","",ROUND(L801-N(J801),2))</f>
        <v/>
      </c>
      <c r="N801" s="6">
        <f>IF(B801&amp;""="","",IF(NOT(ISNUMBER(E801)),"بيانات ناقصة",IF(ISNUMBER(G801),"سُلّمت",IF(E801&gt;'الإعدادات'!$B$4,"قادم",IF(AND(ISNUMBER(F801),F801&lt;'الإعدادات'!$B$4),"متأخر التسليم","جارٍ")))))</f>
        <v/>
      </c>
      <c r="O801" s="16">
        <f>IF(N801="متأخر التسليم",'الإعدادات'!$B$4-F801,"")</f>
        <v/>
      </c>
      <c r="P801" s="16">
        <f>IF(ISNUMBER(O801),COUNTIFS($O$6:$O$1005,"&gt;"&amp;O801)+COUNTIFS($O$6:O801,O801),"")</f>
        <v/>
      </c>
      <c r="Q801" s="6">
        <f>IF(B801&amp;""="","",IFERROR(INDEX('السيارات'!$C$6:$C$205,MATCH(B801&amp;"",'السيارات'!$A$6:$A$205,0))&amp;"","كود غير موجود"))</f>
        <v/>
      </c>
    </row>
    <row r="802">
      <c r="A802" s="5" t="n"/>
      <c r="B802" s="5" t="n"/>
      <c r="C802" s="5" t="n"/>
      <c r="D802" s="18" t="n"/>
      <c r="E802" s="13" t="n"/>
      <c r="F802" s="13" t="n"/>
      <c r="G802" s="13" t="n"/>
      <c r="H802" s="19" t="n"/>
      <c r="I802" s="19" t="n"/>
      <c r="J802" s="19" t="n"/>
      <c r="K802" s="16">
        <f>IF(OR(B802&amp;""="",NOT(ISNUMBER(E802)),NOT(ISNUMBER(IF(ISNUMBER(G802),G802,F802)))),"",MAX(1,IF(ISNUMBER(G802),G802,F802)-E802))</f>
        <v/>
      </c>
      <c r="L802" s="17">
        <f>IF(K802="","",ROUND(K802*N(H802),2))</f>
        <v/>
      </c>
      <c r="M802" s="17">
        <f>IF(L802="","",ROUND(L802-N(J802),2))</f>
        <v/>
      </c>
      <c r="N802" s="6">
        <f>IF(B802&amp;""="","",IF(NOT(ISNUMBER(E802)),"بيانات ناقصة",IF(ISNUMBER(G802),"سُلّمت",IF(E802&gt;'الإعدادات'!$B$4,"قادم",IF(AND(ISNUMBER(F802),F802&lt;'الإعدادات'!$B$4),"متأخر التسليم","جارٍ")))))</f>
        <v/>
      </c>
      <c r="O802" s="16">
        <f>IF(N802="متأخر التسليم",'الإعدادات'!$B$4-F802,"")</f>
        <v/>
      </c>
      <c r="P802" s="16">
        <f>IF(ISNUMBER(O802),COUNTIFS($O$6:$O$1005,"&gt;"&amp;O802)+COUNTIFS($O$6:O802,O802),"")</f>
        <v/>
      </c>
      <c r="Q802" s="6">
        <f>IF(B802&amp;""="","",IFERROR(INDEX('السيارات'!$C$6:$C$205,MATCH(B802&amp;"",'السيارات'!$A$6:$A$205,0))&amp;"","كود غير موجود"))</f>
        <v/>
      </c>
    </row>
    <row r="803">
      <c r="A803" s="5" t="n"/>
      <c r="B803" s="5" t="n"/>
      <c r="C803" s="5" t="n"/>
      <c r="D803" s="18" t="n"/>
      <c r="E803" s="13" t="n"/>
      <c r="F803" s="13" t="n"/>
      <c r="G803" s="13" t="n"/>
      <c r="H803" s="19" t="n"/>
      <c r="I803" s="19" t="n"/>
      <c r="J803" s="19" t="n"/>
      <c r="K803" s="16">
        <f>IF(OR(B803&amp;""="",NOT(ISNUMBER(E803)),NOT(ISNUMBER(IF(ISNUMBER(G803),G803,F803)))),"",MAX(1,IF(ISNUMBER(G803),G803,F803)-E803))</f>
        <v/>
      </c>
      <c r="L803" s="17">
        <f>IF(K803="","",ROUND(K803*N(H803),2))</f>
        <v/>
      </c>
      <c r="M803" s="17">
        <f>IF(L803="","",ROUND(L803-N(J803),2))</f>
        <v/>
      </c>
      <c r="N803" s="6">
        <f>IF(B803&amp;""="","",IF(NOT(ISNUMBER(E803)),"بيانات ناقصة",IF(ISNUMBER(G803),"سُلّمت",IF(E803&gt;'الإعدادات'!$B$4,"قادم",IF(AND(ISNUMBER(F803),F803&lt;'الإعدادات'!$B$4),"متأخر التسليم","جارٍ")))))</f>
        <v/>
      </c>
      <c r="O803" s="16">
        <f>IF(N803="متأخر التسليم",'الإعدادات'!$B$4-F803,"")</f>
        <v/>
      </c>
      <c r="P803" s="16">
        <f>IF(ISNUMBER(O803),COUNTIFS($O$6:$O$1005,"&gt;"&amp;O803)+COUNTIFS($O$6:O803,O803),"")</f>
        <v/>
      </c>
      <c r="Q803" s="6">
        <f>IF(B803&amp;""="","",IFERROR(INDEX('السيارات'!$C$6:$C$205,MATCH(B803&amp;"",'السيارات'!$A$6:$A$205,0))&amp;"","كود غير موجود"))</f>
        <v/>
      </c>
    </row>
    <row r="804">
      <c r="A804" s="5" t="n"/>
      <c r="B804" s="5" t="n"/>
      <c r="C804" s="5" t="n"/>
      <c r="D804" s="18" t="n"/>
      <c r="E804" s="13" t="n"/>
      <c r="F804" s="13" t="n"/>
      <c r="G804" s="13" t="n"/>
      <c r="H804" s="19" t="n"/>
      <c r="I804" s="19" t="n"/>
      <c r="J804" s="19" t="n"/>
      <c r="K804" s="16">
        <f>IF(OR(B804&amp;""="",NOT(ISNUMBER(E804)),NOT(ISNUMBER(IF(ISNUMBER(G804),G804,F804)))),"",MAX(1,IF(ISNUMBER(G804),G804,F804)-E804))</f>
        <v/>
      </c>
      <c r="L804" s="17">
        <f>IF(K804="","",ROUND(K804*N(H804),2))</f>
        <v/>
      </c>
      <c r="M804" s="17">
        <f>IF(L804="","",ROUND(L804-N(J804),2))</f>
        <v/>
      </c>
      <c r="N804" s="6">
        <f>IF(B804&amp;""="","",IF(NOT(ISNUMBER(E804)),"بيانات ناقصة",IF(ISNUMBER(G804),"سُلّمت",IF(E804&gt;'الإعدادات'!$B$4,"قادم",IF(AND(ISNUMBER(F804),F804&lt;'الإعدادات'!$B$4),"متأخر التسليم","جارٍ")))))</f>
        <v/>
      </c>
      <c r="O804" s="16">
        <f>IF(N804="متأخر التسليم",'الإعدادات'!$B$4-F804,"")</f>
        <v/>
      </c>
      <c r="P804" s="16">
        <f>IF(ISNUMBER(O804),COUNTIFS($O$6:$O$1005,"&gt;"&amp;O804)+COUNTIFS($O$6:O804,O804),"")</f>
        <v/>
      </c>
      <c r="Q804" s="6">
        <f>IF(B804&amp;""="","",IFERROR(INDEX('السيارات'!$C$6:$C$205,MATCH(B804&amp;"",'السيارات'!$A$6:$A$205,0))&amp;"","كود غير موجود"))</f>
        <v/>
      </c>
    </row>
    <row r="805">
      <c r="A805" s="5" t="n"/>
      <c r="B805" s="5" t="n"/>
      <c r="C805" s="5" t="n"/>
      <c r="D805" s="18" t="n"/>
      <c r="E805" s="13" t="n"/>
      <c r="F805" s="13" t="n"/>
      <c r="G805" s="13" t="n"/>
      <c r="H805" s="19" t="n"/>
      <c r="I805" s="19" t="n"/>
      <c r="J805" s="19" t="n"/>
      <c r="K805" s="16">
        <f>IF(OR(B805&amp;""="",NOT(ISNUMBER(E805)),NOT(ISNUMBER(IF(ISNUMBER(G805),G805,F805)))),"",MAX(1,IF(ISNUMBER(G805),G805,F805)-E805))</f>
        <v/>
      </c>
      <c r="L805" s="17">
        <f>IF(K805="","",ROUND(K805*N(H805),2))</f>
        <v/>
      </c>
      <c r="M805" s="17">
        <f>IF(L805="","",ROUND(L805-N(J805),2))</f>
        <v/>
      </c>
      <c r="N805" s="6">
        <f>IF(B805&amp;""="","",IF(NOT(ISNUMBER(E805)),"بيانات ناقصة",IF(ISNUMBER(G805),"سُلّمت",IF(E805&gt;'الإعدادات'!$B$4,"قادم",IF(AND(ISNUMBER(F805),F805&lt;'الإعدادات'!$B$4),"متأخر التسليم","جارٍ")))))</f>
        <v/>
      </c>
      <c r="O805" s="16">
        <f>IF(N805="متأخر التسليم",'الإعدادات'!$B$4-F805,"")</f>
        <v/>
      </c>
      <c r="P805" s="16">
        <f>IF(ISNUMBER(O805),COUNTIFS($O$6:$O$1005,"&gt;"&amp;O805)+COUNTIFS($O$6:O805,O805),"")</f>
        <v/>
      </c>
      <c r="Q805" s="6">
        <f>IF(B805&amp;""="","",IFERROR(INDEX('السيارات'!$C$6:$C$205,MATCH(B805&amp;"",'السيارات'!$A$6:$A$205,0))&amp;"","كود غير موجود"))</f>
        <v/>
      </c>
    </row>
    <row r="806">
      <c r="A806" s="5" t="n"/>
      <c r="B806" s="5" t="n"/>
      <c r="C806" s="5" t="n"/>
      <c r="D806" s="18" t="n"/>
      <c r="E806" s="13" t="n"/>
      <c r="F806" s="13" t="n"/>
      <c r="G806" s="13" t="n"/>
      <c r="H806" s="19" t="n"/>
      <c r="I806" s="19" t="n"/>
      <c r="J806" s="19" t="n"/>
      <c r="K806" s="16">
        <f>IF(OR(B806&amp;""="",NOT(ISNUMBER(E806)),NOT(ISNUMBER(IF(ISNUMBER(G806),G806,F806)))),"",MAX(1,IF(ISNUMBER(G806),G806,F806)-E806))</f>
        <v/>
      </c>
      <c r="L806" s="17">
        <f>IF(K806="","",ROUND(K806*N(H806),2))</f>
        <v/>
      </c>
      <c r="M806" s="17">
        <f>IF(L806="","",ROUND(L806-N(J806),2))</f>
        <v/>
      </c>
      <c r="N806" s="6">
        <f>IF(B806&amp;""="","",IF(NOT(ISNUMBER(E806)),"بيانات ناقصة",IF(ISNUMBER(G806),"سُلّمت",IF(E806&gt;'الإعدادات'!$B$4,"قادم",IF(AND(ISNUMBER(F806),F806&lt;'الإعدادات'!$B$4),"متأخر التسليم","جارٍ")))))</f>
        <v/>
      </c>
      <c r="O806" s="16">
        <f>IF(N806="متأخر التسليم",'الإعدادات'!$B$4-F806,"")</f>
        <v/>
      </c>
      <c r="P806" s="16">
        <f>IF(ISNUMBER(O806),COUNTIFS($O$6:$O$1005,"&gt;"&amp;O806)+COUNTIFS($O$6:O806,O806),"")</f>
        <v/>
      </c>
      <c r="Q806" s="6">
        <f>IF(B806&amp;""="","",IFERROR(INDEX('السيارات'!$C$6:$C$205,MATCH(B806&amp;"",'السيارات'!$A$6:$A$205,0))&amp;"","كود غير موجود"))</f>
        <v/>
      </c>
    </row>
    <row r="807">
      <c r="A807" s="5" t="n"/>
      <c r="B807" s="5" t="n"/>
      <c r="C807" s="5" t="n"/>
      <c r="D807" s="18" t="n"/>
      <c r="E807" s="13" t="n"/>
      <c r="F807" s="13" t="n"/>
      <c r="G807" s="13" t="n"/>
      <c r="H807" s="19" t="n"/>
      <c r="I807" s="19" t="n"/>
      <c r="J807" s="19" t="n"/>
      <c r="K807" s="16">
        <f>IF(OR(B807&amp;""="",NOT(ISNUMBER(E807)),NOT(ISNUMBER(IF(ISNUMBER(G807),G807,F807)))),"",MAX(1,IF(ISNUMBER(G807),G807,F807)-E807))</f>
        <v/>
      </c>
      <c r="L807" s="17">
        <f>IF(K807="","",ROUND(K807*N(H807),2))</f>
        <v/>
      </c>
      <c r="M807" s="17">
        <f>IF(L807="","",ROUND(L807-N(J807),2))</f>
        <v/>
      </c>
      <c r="N807" s="6">
        <f>IF(B807&amp;""="","",IF(NOT(ISNUMBER(E807)),"بيانات ناقصة",IF(ISNUMBER(G807),"سُلّمت",IF(E807&gt;'الإعدادات'!$B$4,"قادم",IF(AND(ISNUMBER(F807),F807&lt;'الإعدادات'!$B$4),"متأخر التسليم","جارٍ")))))</f>
        <v/>
      </c>
      <c r="O807" s="16">
        <f>IF(N807="متأخر التسليم",'الإعدادات'!$B$4-F807,"")</f>
        <v/>
      </c>
      <c r="P807" s="16">
        <f>IF(ISNUMBER(O807),COUNTIFS($O$6:$O$1005,"&gt;"&amp;O807)+COUNTIFS($O$6:O807,O807),"")</f>
        <v/>
      </c>
      <c r="Q807" s="6">
        <f>IF(B807&amp;""="","",IFERROR(INDEX('السيارات'!$C$6:$C$205,MATCH(B807&amp;"",'السيارات'!$A$6:$A$205,0))&amp;"","كود غير موجود"))</f>
        <v/>
      </c>
    </row>
    <row r="808">
      <c r="A808" s="5" t="n"/>
      <c r="B808" s="5" t="n"/>
      <c r="C808" s="5" t="n"/>
      <c r="D808" s="18" t="n"/>
      <c r="E808" s="13" t="n"/>
      <c r="F808" s="13" t="n"/>
      <c r="G808" s="13" t="n"/>
      <c r="H808" s="19" t="n"/>
      <c r="I808" s="19" t="n"/>
      <c r="J808" s="19" t="n"/>
      <c r="K808" s="16">
        <f>IF(OR(B808&amp;""="",NOT(ISNUMBER(E808)),NOT(ISNUMBER(IF(ISNUMBER(G808),G808,F808)))),"",MAX(1,IF(ISNUMBER(G808),G808,F808)-E808))</f>
        <v/>
      </c>
      <c r="L808" s="17">
        <f>IF(K808="","",ROUND(K808*N(H808),2))</f>
        <v/>
      </c>
      <c r="M808" s="17">
        <f>IF(L808="","",ROUND(L808-N(J808),2))</f>
        <v/>
      </c>
      <c r="N808" s="6">
        <f>IF(B808&amp;""="","",IF(NOT(ISNUMBER(E808)),"بيانات ناقصة",IF(ISNUMBER(G808),"سُلّمت",IF(E808&gt;'الإعدادات'!$B$4,"قادم",IF(AND(ISNUMBER(F808),F808&lt;'الإعدادات'!$B$4),"متأخر التسليم","جارٍ")))))</f>
        <v/>
      </c>
      <c r="O808" s="16">
        <f>IF(N808="متأخر التسليم",'الإعدادات'!$B$4-F808,"")</f>
        <v/>
      </c>
      <c r="P808" s="16">
        <f>IF(ISNUMBER(O808),COUNTIFS($O$6:$O$1005,"&gt;"&amp;O808)+COUNTIFS($O$6:O808,O808),"")</f>
        <v/>
      </c>
      <c r="Q808" s="6">
        <f>IF(B808&amp;""="","",IFERROR(INDEX('السيارات'!$C$6:$C$205,MATCH(B808&amp;"",'السيارات'!$A$6:$A$205,0))&amp;"","كود غير موجود"))</f>
        <v/>
      </c>
    </row>
    <row r="809">
      <c r="A809" s="5" t="n"/>
      <c r="B809" s="5" t="n"/>
      <c r="C809" s="5" t="n"/>
      <c r="D809" s="18" t="n"/>
      <c r="E809" s="13" t="n"/>
      <c r="F809" s="13" t="n"/>
      <c r="G809" s="13" t="n"/>
      <c r="H809" s="19" t="n"/>
      <c r="I809" s="19" t="n"/>
      <c r="J809" s="19" t="n"/>
      <c r="K809" s="16">
        <f>IF(OR(B809&amp;""="",NOT(ISNUMBER(E809)),NOT(ISNUMBER(IF(ISNUMBER(G809),G809,F809)))),"",MAX(1,IF(ISNUMBER(G809),G809,F809)-E809))</f>
        <v/>
      </c>
      <c r="L809" s="17">
        <f>IF(K809="","",ROUND(K809*N(H809),2))</f>
        <v/>
      </c>
      <c r="M809" s="17">
        <f>IF(L809="","",ROUND(L809-N(J809),2))</f>
        <v/>
      </c>
      <c r="N809" s="6">
        <f>IF(B809&amp;""="","",IF(NOT(ISNUMBER(E809)),"بيانات ناقصة",IF(ISNUMBER(G809),"سُلّمت",IF(E809&gt;'الإعدادات'!$B$4,"قادم",IF(AND(ISNUMBER(F809),F809&lt;'الإعدادات'!$B$4),"متأخر التسليم","جارٍ")))))</f>
        <v/>
      </c>
      <c r="O809" s="16">
        <f>IF(N809="متأخر التسليم",'الإعدادات'!$B$4-F809,"")</f>
        <v/>
      </c>
      <c r="P809" s="16">
        <f>IF(ISNUMBER(O809),COUNTIFS($O$6:$O$1005,"&gt;"&amp;O809)+COUNTIFS($O$6:O809,O809),"")</f>
        <v/>
      </c>
      <c r="Q809" s="6">
        <f>IF(B809&amp;""="","",IFERROR(INDEX('السيارات'!$C$6:$C$205,MATCH(B809&amp;"",'السيارات'!$A$6:$A$205,0))&amp;"","كود غير موجود"))</f>
        <v/>
      </c>
    </row>
    <row r="810">
      <c r="A810" s="5" t="n"/>
      <c r="B810" s="5" t="n"/>
      <c r="C810" s="5" t="n"/>
      <c r="D810" s="18" t="n"/>
      <c r="E810" s="13" t="n"/>
      <c r="F810" s="13" t="n"/>
      <c r="G810" s="13" t="n"/>
      <c r="H810" s="19" t="n"/>
      <c r="I810" s="19" t="n"/>
      <c r="J810" s="19" t="n"/>
      <c r="K810" s="16">
        <f>IF(OR(B810&amp;""="",NOT(ISNUMBER(E810)),NOT(ISNUMBER(IF(ISNUMBER(G810),G810,F810)))),"",MAX(1,IF(ISNUMBER(G810),G810,F810)-E810))</f>
        <v/>
      </c>
      <c r="L810" s="17">
        <f>IF(K810="","",ROUND(K810*N(H810),2))</f>
        <v/>
      </c>
      <c r="M810" s="17">
        <f>IF(L810="","",ROUND(L810-N(J810),2))</f>
        <v/>
      </c>
      <c r="N810" s="6">
        <f>IF(B810&amp;""="","",IF(NOT(ISNUMBER(E810)),"بيانات ناقصة",IF(ISNUMBER(G810),"سُلّمت",IF(E810&gt;'الإعدادات'!$B$4,"قادم",IF(AND(ISNUMBER(F810),F810&lt;'الإعدادات'!$B$4),"متأخر التسليم","جارٍ")))))</f>
        <v/>
      </c>
      <c r="O810" s="16">
        <f>IF(N810="متأخر التسليم",'الإعدادات'!$B$4-F810,"")</f>
        <v/>
      </c>
      <c r="P810" s="16">
        <f>IF(ISNUMBER(O810),COUNTIFS($O$6:$O$1005,"&gt;"&amp;O810)+COUNTIFS($O$6:O810,O810),"")</f>
        <v/>
      </c>
      <c r="Q810" s="6">
        <f>IF(B810&amp;""="","",IFERROR(INDEX('السيارات'!$C$6:$C$205,MATCH(B810&amp;"",'السيارات'!$A$6:$A$205,0))&amp;"","كود غير موجود"))</f>
        <v/>
      </c>
    </row>
    <row r="811">
      <c r="A811" s="5" t="n"/>
      <c r="B811" s="5" t="n"/>
      <c r="C811" s="5" t="n"/>
      <c r="D811" s="18" t="n"/>
      <c r="E811" s="13" t="n"/>
      <c r="F811" s="13" t="n"/>
      <c r="G811" s="13" t="n"/>
      <c r="H811" s="19" t="n"/>
      <c r="I811" s="19" t="n"/>
      <c r="J811" s="19" t="n"/>
      <c r="K811" s="16">
        <f>IF(OR(B811&amp;""="",NOT(ISNUMBER(E811)),NOT(ISNUMBER(IF(ISNUMBER(G811),G811,F811)))),"",MAX(1,IF(ISNUMBER(G811),G811,F811)-E811))</f>
        <v/>
      </c>
      <c r="L811" s="17">
        <f>IF(K811="","",ROUND(K811*N(H811),2))</f>
        <v/>
      </c>
      <c r="M811" s="17">
        <f>IF(L811="","",ROUND(L811-N(J811),2))</f>
        <v/>
      </c>
      <c r="N811" s="6">
        <f>IF(B811&amp;""="","",IF(NOT(ISNUMBER(E811)),"بيانات ناقصة",IF(ISNUMBER(G811),"سُلّمت",IF(E811&gt;'الإعدادات'!$B$4,"قادم",IF(AND(ISNUMBER(F811),F811&lt;'الإعدادات'!$B$4),"متأخر التسليم","جارٍ")))))</f>
        <v/>
      </c>
      <c r="O811" s="16">
        <f>IF(N811="متأخر التسليم",'الإعدادات'!$B$4-F811,"")</f>
        <v/>
      </c>
      <c r="P811" s="16">
        <f>IF(ISNUMBER(O811),COUNTIFS($O$6:$O$1005,"&gt;"&amp;O811)+COUNTIFS($O$6:O811,O811),"")</f>
        <v/>
      </c>
      <c r="Q811" s="6">
        <f>IF(B811&amp;""="","",IFERROR(INDEX('السيارات'!$C$6:$C$205,MATCH(B811&amp;"",'السيارات'!$A$6:$A$205,0))&amp;"","كود غير موجود"))</f>
        <v/>
      </c>
    </row>
    <row r="812">
      <c r="A812" s="5" t="n"/>
      <c r="B812" s="5" t="n"/>
      <c r="C812" s="5" t="n"/>
      <c r="D812" s="18" t="n"/>
      <c r="E812" s="13" t="n"/>
      <c r="F812" s="13" t="n"/>
      <c r="G812" s="13" t="n"/>
      <c r="H812" s="19" t="n"/>
      <c r="I812" s="19" t="n"/>
      <c r="J812" s="19" t="n"/>
      <c r="K812" s="16">
        <f>IF(OR(B812&amp;""="",NOT(ISNUMBER(E812)),NOT(ISNUMBER(IF(ISNUMBER(G812),G812,F812)))),"",MAX(1,IF(ISNUMBER(G812),G812,F812)-E812))</f>
        <v/>
      </c>
      <c r="L812" s="17">
        <f>IF(K812="","",ROUND(K812*N(H812),2))</f>
        <v/>
      </c>
      <c r="M812" s="17">
        <f>IF(L812="","",ROUND(L812-N(J812),2))</f>
        <v/>
      </c>
      <c r="N812" s="6">
        <f>IF(B812&amp;""="","",IF(NOT(ISNUMBER(E812)),"بيانات ناقصة",IF(ISNUMBER(G812),"سُلّمت",IF(E812&gt;'الإعدادات'!$B$4,"قادم",IF(AND(ISNUMBER(F812),F812&lt;'الإعدادات'!$B$4),"متأخر التسليم","جارٍ")))))</f>
        <v/>
      </c>
      <c r="O812" s="16">
        <f>IF(N812="متأخر التسليم",'الإعدادات'!$B$4-F812,"")</f>
        <v/>
      </c>
      <c r="P812" s="16">
        <f>IF(ISNUMBER(O812),COUNTIFS($O$6:$O$1005,"&gt;"&amp;O812)+COUNTIFS($O$6:O812,O812),"")</f>
        <v/>
      </c>
      <c r="Q812" s="6">
        <f>IF(B812&amp;""="","",IFERROR(INDEX('السيارات'!$C$6:$C$205,MATCH(B812&amp;"",'السيارات'!$A$6:$A$205,0))&amp;"","كود غير موجود"))</f>
        <v/>
      </c>
    </row>
    <row r="813">
      <c r="A813" s="5" t="n"/>
      <c r="B813" s="5" t="n"/>
      <c r="C813" s="5" t="n"/>
      <c r="D813" s="18" t="n"/>
      <c r="E813" s="13" t="n"/>
      <c r="F813" s="13" t="n"/>
      <c r="G813" s="13" t="n"/>
      <c r="H813" s="19" t="n"/>
      <c r="I813" s="19" t="n"/>
      <c r="J813" s="19" t="n"/>
      <c r="K813" s="16">
        <f>IF(OR(B813&amp;""="",NOT(ISNUMBER(E813)),NOT(ISNUMBER(IF(ISNUMBER(G813),G813,F813)))),"",MAX(1,IF(ISNUMBER(G813),G813,F813)-E813))</f>
        <v/>
      </c>
      <c r="L813" s="17">
        <f>IF(K813="","",ROUND(K813*N(H813),2))</f>
        <v/>
      </c>
      <c r="M813" s="17">
        <f>IF(L813="","",ROUND(L813-N(J813),2))</f>
        <v/>
      </c>
      <c r="N813" s="6">
        <f>IF(B813&amp;""="","",IF(NOT(ISNUMBER(E813)),"بيانات ناقصة",IF(ISNUMBER(G813),"سُلّمت",IF(E813&gt;'الإعدادات'!$B$4,"قادم",IF(AND(ISNUMBER(F813),F813&lt;'الإعدادات'!$B$4),"متأخر التسليم","جارٍ")))))</f>
        <v/>
      </c>
      <c r="O813" s="16">
        <f>IF(N813="متأخر التسليم",'الإعدادات'!$B$4-F813,"")</f>
        <v/>
      </c>
      <c r="P813" s="16">
        <f>IF(ISNUMBER(O813),COUNTIFS($O$6:$O$1005,"&gt;"&amp;O813)+COUNTIFS($O$6:O813,O813),"")</f>
        <v/>
      </c>
      <c r="Q813" s="6">
        <f>IF(B813&amp;""="","",IFERROR(INDEX('السيارات'!$C$6:$C$205,MATCH(B813&amp;"",'السيارات'!$A$6:$A$205,0))&amp;"","كود غير موجود"))</f>
        <v/>
      </c>
    </row>
    <row r="814">
      <c r="A814" s="5" t="n"/>
      <c r="B814" s="5" t="n"/>
      <c r="C814" s="5" t="n"/>
      <c r="D814" s="18" t="n"/>
      <c r="E814" s="13" t="n"/>
      <c r="F814" s="13" t="n"/>
      <c r="G814" s="13" t="n"/>
      <c r="H814" s="19" t="n"/>
      <c r="I814" s="19" t="n"/>
      <c r="J814" s="19" t="n"/>
      <c r="K814" s="16">
        <f>IF(OR(B814&amp;""="",NOT(ISNUMBER(E814)),NOT(ISNUMBER(IF(ISNUMBER(G814),G814,F814)))),"",MAX(1,IF(ISNUMBER(G814),G814,F814)-E814))</f>
        <v/>
      </c>
      <c r="L814" s="17">
        <f>IF(K814="","",ROUND(K814*N(H814),2))</f>
        <v/>
      </c>
      <c r="M814" s="17">
        <f>IF(L814="","",ROUND(L814-N(J814),2))</f>
        <v/>
      </c>
      <c r="N814" s="6">
        <f>IF(B814&amp;""="","",IF(NOT(ISNUMBER(E814)),"بيانات ناقصة",IF(ISNUMBER(G814),"سُلّمت",IF(E814&gt;'الإعدادات'!$B$4,"قادم",IF(AND(ISNUMBER(F814),F814&lt;'الإعدادات'!$B$4),"متأخر التسليم","جارٍ")))))</f>
        <v/>
      </c>
      <c r="O814" s="16">
        <f>IF(N814="متأخر التسليم",'الإعدادات'!$B$4-F814,"")</f>
        <v/>
      </c>
      <c r="P814" s="16">
        <f>IF(ISNUMBER(O814),COUNTIFS($O$6:$O$1005,"&gt;"&amp;O814)+COUNTIFS($O$6:O814,O814),"")</f>
        <v/>
      </c>
      <c r="Q814" s="6">
        <f>IF(B814&amp;""="","",IFERROR(INDEX('السيارات'!$C$6:$C$205,MATCH(B814&amp;"",'السيارات'!$A$6:$A$205,0))&amp;"","كود غير موجود"))</f>
        <v/>
      </c>
    </row>
    <row r="815">
      <c r="A815" s="5" t="n"/>
      <c r="B815" s="5" t="n"/>
      <c r="C815" s="5" t="n"/>
      <c r="D815" s="18" t="n"/>
      <c r="E815" s="13" t="n"/>
      <c r="F815" s="13" t="n"/>
      <c r="G815" s="13" t="n"/>
      <c r="H815" s="19" t="n"/>
      <c r="I815" s="19" t="n"/>
      <c r="J815" s="19" t="n"/>
      <c r="K815" s="16">
        <f>IF(OR(B815&amp;""="",NOT(ISNUMBER(E815)),NOT(ISNUMBER(IF(ISNUMBER(G815),G815,F815)))),"",MAX(1,IF(ISNUMBER(G815),G815,F815)-E815))</f>
        <v/>
      </c>
      <c r="L815" s="17">
        <f>IF(K815="","",ROUND(K815*N(H815),2))</f>
        <v/>
      </c>
      <c r="M815" s="17">
        <f>IF(L815="","",ROUND(L815-N(J815),2))</f>
        <v/>
      </c>
      <c r="N815" s="6">
        <f>IF(B815&amp;""="","",IF(NOT(ISNUMBER(E815)),"بيانات ناقصة",IF(ISNUMBER(G815),"سُلّمت",IF(E815&gt;'الإعدادات'!$B$4,"قادم",IF(AND(ISNUMBER(F815),F815&lt;'الإعدادات'!$B$4),"متأخر التسليم","جارٍ")))))</f>
        <v/>
      </c>
      <c r="O815" s="16">
        <f>IF(N815="متأخر التسليم",'الإعدادات'!$B$4-F815,"")</f>
        <v/>
      </c>
      <c r="P815" s="16">
        <f>IF(ISNUMBER(O815),COUNTIFS($O$6:$O$1005,"&gt;"&amp;O815)+COUNTIFS($O$6:O815,O815),"")</f>
        <v/>
      </c>
      <c r="Q815" s="6">
        <f>IF(B815&amp;""="","",IFERROR(INDEX('السيارات'!$C$6:$C$205,MATCH(B815&amp;"",'السيارات'!$A$6:$A$205,0))&amp;"","كود غير موجود"))</f>
        <v/>
      </c>
    </row>
    <row r="816">
      <c r="A816" s="5" t="n"/>
      <c r="B816" s="5" t="n"/>
      <c r="C816" s="5" t="n"/>
      <c r="D816" s="18" t="n"/>
      <c r="E816" s="13" t="n"/>
      <c r="F816" s="13" t="n"/>
      <c r="G816" s="13" t="n"/>
      <c r="H816" s="19" t="n"/>
      <c r="I816" s="19" t="n"/>
      <c r="J816" s="19" t="n"/>
      <c r="K816" s="16">
        <f>IF(OR(B816&amp;""="",NOT(ISNUMBER(E816)),NOT(ISNUMBER(IF(ISNUMBER(G816),G816,F816)))),"",MAX(1,IF(ISNUMBER(G816),G816,F816)-E816))</f>
        <v/>
      </c>
      <c r="L816" s="17">
        <f>IF(K816="","",ROUND(K816*N(H816),2))</f>
        <v/>
      </c>
      <c r="M816" s="17">
        <f>IF(L816="","",ROUND(L816-N(J816),2))</f>
        <v/>
      </c>
      <c r="N816" s="6">
        <f>IF(B816&amp;""="","",IF(NOT(ISNUMBER(E816)),"بيانات ناقصة",IF(ISNUMBER(G816),"سُلّمت",IF(E816&gt;'الإعدادات'!$B$4,"قادم",IF(AND(ISNUMBER(F816),F816&lt;'الإعدادات'!$B$4),"متأخر التسليم","جارٍ")))))</f>
        <v/>
      </c>
      <c r="O816" s="16">
        <f>IF(N816="متأخر التسليم",'الإعدادات'!$B$4-F816,"")</f>
        <v/>
      </c>
      <c r="P816" s="16">
        <f>IF(ISNUMBER(O816),COUNTIFS($O$6:$O$1005,"&gt;"&amp;O816)+COUNTIFS($O$6:O816,O816),"")</f>
        <v/>
      </c>
      <c r="Q816" s="6">
        <f>IF(B816&amp;""="","",IFERROR(INDEX('السيارات'!$C$6:$C$205,MATCH(B816&amp;"",'السيارات'!$A$6:$A$205,0))&amp;"","كود غير موجود"))</f>
        <v/>
      </c>
    </row>
    <row r="817">
      <c r="A817" s="5" t="n"/>
      <c r="B817" s="5" t="n"/>
      <c r="C817" s="5" t="n"/>
      <c r="D817" s="18" t="n"/>
      <c r="E817" s="13" t="n"/>
      <c r="F817" s="13" t="n"/>
      <c r="G817" s="13" t="n"/>
      <c r="H817" s="19" t="n"/>
      <c r="I817" s="19" t="n"/>
      <c r="J817" s="19" t="n"/>
      <c r="K817" s="16">
        <f>IF(OR(B817&amp;""="",NOT(ISNUMBER(E817)),NOT(ISNUMBER(IF(ISNUMBER(G817),G817,F817)))),"",MAX(1,IF(ISNUMBER(G817),G817,F817)-E817))</f>
        <v/>
      </c>
      <c r="L817" s="17">
        <f>IF(K817="","",ROUND(K817*N(H817),2))</f>
        <v/>
      </c>
      <c r="M817" s="17">
        <f>IF(L817="","",ROUND(L817-N(J817),2))</f>
        <v/>
      </c>
      <c r="N817" s="6">
        <f>IF(B817&amp;""="","",IF(NOT(ISNUMBER(E817)),"بيانات ناقصة",IF(ISNUMBER(G817),"سُلّمت",IF(E817&gt;'الإعدادات'!$B$4,"قادم",IF(AND(ISNUMBER(F817),F817&lt;'الإعدادات'!$B$4),"متأخر التسليم","جارٍ")))))</f>
        <v/>
      </c>
      <c r="O817" s="16">
        <f>IF(N817="متأخر التسليم",'الإعدادات'!$B$4-F817,"")</f>
        <v/>
      </c>
      <c r="P817" s="16">
        <f>IF(ISNUMBER(O817),COUNTIFS($O$6:$O$1005,"&gt;"&amp;O817)+COUNTIFS($O$6:O817,O817),"")</f>
        <v/>
      </c>
      <c r="Q817" s="6">
        <f>IF(B817&amp;""="","",IFERROR(INDEX('السيارات'!$C$6:$C$205,MATCH(B817&amp;"",'السيارات'!$A$6:$A$205,0))&amp;"","كود غير موجود"))</f>
        <v/>
      </c>
    </row>
    <row r="818">
      <c r="A818" s="5" t="n"/>
      <c r="B818" s="5" t="n"/>
      <c r="C818" s="5" t="n"/>
      <c r="D818" s="18" t="n"/>
      <c r="E818" s="13" t="n"/>
      <c r="F818" s="13" t="n"/>
      <c r="G818" s="13" t="n"/>
      <c r="H818" s="19" t="n"/>
      <c r="I818" s="19" t="n"/>
      <c r="J818" s="19" t="n"/>
      <c r="K818" s="16">
        <f>IF(OR(B818&amp;""="",NOT(ISNUMBER(E818)),NOT(ISNUMBER(IF(ISNUMBER(G818),G818,F818)))),"",MAX(1,IF(ISNUMBER(G818),G818,F818)-E818))</f>
        <v/>
      </c>
      <c r="L818" s="17">
        <f>IF(K818="","",ROUND(K818*N(H818),2))</f>
        <v/>
      </c>
      <c r="M818" s="17">
        <f>IF(L818="","",ROUND(L818-N(J818),2))</f>
        <v/>
      </c>
      <c r="N818" s="6">
        <f>IF(B818&amp;""="","",IF(NOT(ISNUMBER(E818)),"بيانات ناقصة",IF(ISNUMBER(G818),"سُلّمت",IF(E818&gt;'الإعدادات'!$B$4,"قادم",IF(AND(ISNUMBER(F818),F818&lt;'الإعدادات'!$B$4),"متأخر التسليم","جارٍ")))))</f>
        <v/>
      </c>
      <c r="O818" s="16">
        <f>IF(N818="متأخر التسليم",'الإعدادات'!$B$4-F818,"")</f>
        <v/>
      </c>
      <c r="P818" s="16">
        <f>IF(ISNUMBER(O818),COUNTIFS($O$6:$O$1005,"&gt;"&amp;O818)+COUNTIFS($O$6:O818,O818),"")</f>
        <v/>
      </c>
      <c r="Q818" s="6">
        <f>IF(B818&amp;""="","",IFERROR(INDEX('السيارات'!$C$6:$C$205,MATCH(B818&amp;"",'السيارات'!$A$6:$A$205,0))&amp;"","كود غير موجود"))</f>
        <v/>
      </c>
    </row>
    <row r="819">
      <c r="A819" s="5" t="n"/>
      <c r="B819" s="5" t="n"/>
      <c r="C819" s="5" t="n"/>
      <c r="D819" s="18" t="n"/>
      <c r="E819" s="13" t="n"/>
      <c r="F819" s="13" t="n"/>
      <c r="G819" s="13" t="n"/>
      <c r="H819" s="19" t="n"/>
      <c r="I819" s="19" t="n"/>
      <c r="J819" s="19" t="n"/>
      <c r="K819" s="16">
        <f>IF(OR(B819&amp;""="",NOT(ISNUMBER(E819)),NOT(ISNUMBER(IF(ISNUMBER(G819),G819,F819)))),"",MAX(1,IF(ISNUMBER(G819),G819,F819)-E819))</f>
        <v/>
      </c>
      <c r="L819" s="17">
        <f>IF(K819="","",ROUND(K819*N(H819),2))</f>
        <v/>
      </c>
      <c r="M819" s="17">
        <f>IF(L819="","",ROUND(L819-N(J819),2))</f>
        <v/>
      </c>
      <c r="N819" s="6">
        <f>IF(B819&amp;""="","",IF(NOT(ISNUMBER(E819)),"بيانات ناقصة",IF(ISNUMBER(G819),"سُلّمت",IF(E819&gt;'الإعدادات'!$B$4,"قادم",IF(AND(ISNUMBER(F819),F819&lt;'الإعدادات'!$B$4),"متأخر التسليم","جارٍ")))))</f>
        <v/>
      </c>
      <c r="O819" s="16">
        <f>IF(N819="متأخر التسليم",'الإعدادات'!$B$4-F819,"")</f>
        <v/>
      </c>
      <c r="P819" s="16">
        <f>IF(ISNUMBER(O819),COUNTIFS($O$6:$O$1005,"&gt;"&amp;O819)+COUNTIFS($O$6:O819,O819),"")</f>
        <v/>
      </c>
      <c r="Q819" s="6">
        <f>IF(B819&amp;""="","",IFERROR(INDEX('السيارات'!$C$6:$C$205,MATCH(B819&amp;"",'السيارات'!$A$6:$A$205,0))&amp;"","كود غير موجود"))</f>
        <v/>
      </c>
    </row>
    <row r="820">
      <c r="A820" s="5" t="n"/>
      <c r="B820" s="5" t="n"/>
      <c r="C820" s="5" t="n"/>
      <c r="D820" s="18" t="n"/>
      <c r="E820" s="13" t="n"/>
      <c r="F820" s="13" t="n"/>
      <c r="G820" s="13" t="n"/>
      <c r="H820" s="19" t="n"/>
      <c r="I820" s="19" t="n"/>
      <c r="J820" s="19" t="n"/>
      <c r="K820" s="16">
        <f>IF(OR(B820&amp;""="",NOT(ISNUMBER(E820)),NOT(ISNUMBER(IF(ISNUMBER(G820),G820,F820)))),"",MAX(1,IF(ISNUMBER(G820),G820,F820)-E820))</f>
        <v/>
      </c>
      <c r="L820" s="17">
        <f>IF(K820="","",ROUND(K820*N(H820),2))</f>
        <v/>
      </c>
      <c r="M820" s="17">
        <f>IF(L820="","",ROUND(L820-N(J820),2))</f>
        <v/>
      </c>
      <c r="N820" s="6">
        <f>IF(B820&amp;""="","",IF(NOT(ISNUMBER(E820)),"بيانات ناقصة",IF(ISNUMBER(G820),"سُلّمت",IF(E820&gt;'الإعدادات'!$B$4,"قادم",IF(AND(ISNUMBER(F820),F820&lt;'الإعدادات'!$B$4),"متأخر التسليم","جارٍ")))))</f>
        <v/>
      </c>
      <c r="O820" s="16">
        <f>IF(N820="متأخر التسليم",'الإعدادات'!$B$4-F820,"")</f>
        <v/>
      </c>
      <c r="P820" s="16">
        <f>IF(ISNUMBER(O820),COUNTIFS($O$6:$O$1005,"&gt;"&amp;O820)+COUNTIFS($O$6:O820,O820),"")</f>
        <v/>
      </c>
      <c r="Q820" s="6">
        <f>IF(B820&amp;""="","",IFERROR(INDEX('السيارات'!$C$6:$C$205,MATCH(B820&amp;"",'السيارات'!$A$6:$A$205,0))&amp;"","كود غير موجود"))</f>
        <v/>
      </c>
    </row>
    <row r="821">
      <c r="A821" s="5" t="n"/>
      <c r="B821" s="5" t="n"/>
      <c r="C821" s="5" t="n"/>
      <c r="D821" s="18" t="n"/>
      <c r="E821" s="13" t="n"/>
      <c r="F821" s="13" t="n"/>
      <c r="G821" s="13" t="n"/>
      <c r="H821" s="19" t="n"/>
      <c r="I821" s="19" t="n"/>
      <c r="J821" s="19" t="n"/>
      <c r="K821" s="16">
        <f>IF(OR(B821&amp;""="",NOT(ISNUMBER(E821)),NOT(ISNUMBER(IF(ISNUMBER(G821),G821,F821)))),"",MAX(1,IF(ISNUMBER(G821),G821,F821)-E821))</f>
        <v/>
      </c>
      <c r="L821" s="17">
        <f>IF(K821="","",ROUND(K821*N(H821),2))</f>
        <v/>
      </c>
      <c r="M821" s="17">
        <f>IF(L821="","",ROUND(L821-N(J821),2))</f>
        <v/>
      </c>
      <c r="N821" s="6">
        <f>IF(B821&amp;""="","",IF(NOT(ISNUMBER(E821)),"بيانات ناقصة",IF(ISNUMBER(G821),"سُلّمت",IF(E821&gt;'الإعدادات'!$B$4,"قادم",IF(AND(ISNUMBER(F821),F821&lt;'الإعدادات'!$B$4),"متأخر التسليم","جارٍ")))))</f>
        <v/>
      </c>
      <c r="O821" s="16">
        <f>IF(N821="متأخر التسليم",'الإعدادات'!$B$4-F821,"")</f>
        <v/>
      </c>
      <c r="P821" s="16">
        <f>IF(ISNUMBER(O821),COUNTIFS($O$6:$O$1005,"&gt;"&amp;O821)+COUNTIFS($O$6:O821,O821),"")</f>
        <v/>
      </c>
      <c r="Q821" s="6">
        <f>IF(B821&amp;""="","",IFERROR(INDEX('السيارات'!$C$6:$C$205,MATCH(B821&amp;"",'السيارات'!$A$6:$A$205,0))&amp;"","كود غير موجود"))</f>
        <v/>
      </c>
    </row>
    <row r="822">
      <c r="A822" s="5" t="n"/>
      <c r="B822" s="5" t="n"/>
      <c r="C822" s="5" t="n"/>
      <c r="D822" s="18" t="n"/>
      <c r="E822" s="13" t="n"/>
      <c r="F822" s="13" t="n"/>
      <c r="G822" s="13" t="n"/>
      <c r="H822" s="19" t="n"/>
      <c r="I822" s="19" t="n"/>
      <c r="J822" s="19" t="n"/>
      <c r="K822" s="16">
        <f>IF(OR(B822&amp;""="",NOT(ISNUMBER(E822)),NOT(ISNUMBER(IF(ISNUMBER(G822),G822,F822)))),"",MAX(1,IF(ISNUMBER(G822),G822,F822)-E822))</f>
        <v/>
      </c>
      <c r="L822" s="17">
        <f>IF(K822="","",ROUND(K822*N(H822),2))</f>
        <v/>
      </c>
      <c r="M822" s="17">
        <f>IF(L822="","",ROUND(L822-N(J822),2))</f>
        <v/>
      </c>
      <c r="N822" s="6">
        <f>IF(B822&amp;""="","",IF(NOT(ISNUMBER(E822)),"بيانات ناقصة",IF(ISNUMBER(G822),"سُلّمت",IF(E822&gt;'الإعدادات'!$B$4,"قادم",IF(AND(ISNUMBER(F822),F822&lt;'الإعدادات'!$B$4),"متأخر التسليم","جارٍ")))))</f>
        <v/>
      </c>
      <c r="O822" s="16">
        <f>IF(N822="متأخر التسليم",'الإعدادات'!$B$4-F822,"")</f>
        <v/>
      </c>
      <c r="P822" s="16">
        <f>IF(ISNUMBER(O822),COUNTIFS($O$6:$O$1005,"&gt;"&amp;O822)+COUNTIFS($O$6:O822,O822),"")</f>
        <v/>
      </c>
      <c r="Q822" s="6">
        <f>IF(B822&amp;""="","",IFERROR(INDEX('السيارات'!$C$6:$C$205,MATCH(B822&amp;"",'السيارات'!$A$6:$A$205,0))&amp;"","كود غير موجود"))</f>
        <v/>
      </c>
    </row>
    <row r="823">
      <c r="A823" s="5" t="n"/>
      <c r="B823" s="5" t="n"/>
      <c r="C823" s="5" t="n"/>
      <c r="D823" s="18" t="n"/>
      <c r="E823" s="13" t="n"/>
      <c r="F823" s="13" t="n"/>
      <c r="G823" s="13" t="n"/>
      <c r="H823" s="19" t="n"/>
      <c r="I823" s="19" t="n"/>
      <c r="J823" s="19" t="n"/>
      <c r="K823" s="16">
        <f>IF(OR(B823&amp;""="",NOT(ISNUMBER(E823)),NOT(ISNUMBER(IF(ISNUMBER(G823),G823,F823)))),"",MAX(1,IF(ISNUMBER(G823),G823,F823)-E823))</f>
        <v/>
      </c>
      <c r="L823" s="17">
        <f>IF(K823="","",ROUND(K823*N(H823),2))</f>
        <v/>
      </c>
      <c r="M823" s="17">
        <f>IF(L823="","",ROUND(L823-N(J823),2))</f>
        <v/>
      </c>
      <c r="N823" s="6">
        <f>IF(B823&amp;""="","",IF(NOT(ISNUMBER(E823)),"بيانات ناقصة",IF(ISNUMBER(G823),"سُلّمت",IF(E823&gt;'الإعدادات'!$B$4,"قادم",IF(AND(ISNUMBER(F823),F823&lt;'الإعدادات'!$B$4),"متأخر التسليم","جارٍ")))))</f>
        <v/>
      </c>
      <c r="O823" s="16">
        <f>IF(N823="متأخر التسليم",'الإعدادات'!$B$4-F823,"")</f>
        <v/>
      </c>
      <c r="P823" s="16">
        <f>IF(ISNUMBER(O823),COUNTIFS($O$6:$O$1005,"&gt;"&amp;O823)+COUNTIFS($O$6:O823,O823),"")</f>
        <v/>
      </c>
      <c r="Q823" s="6">
        <f>IF(B823&amp;""="","",IFERROR(INDEX('السيارات'!$C$6:$C$205,MATCH(B823&amp;"",'السيارات'!$A$6:$A$205,0))&amp;"","كود غير موجود"))</f>
        <v/>
      </c>
    </row>
    <row r="824">
      <c r="A824" s="5" t="n"/>
      <c r="B824" s="5" t="n"/>
      <c r="C824" s="5" t="n"/>
      <c r="D824" s="18" t="n"/>
      <c r="E824" s="13" t="n"/>
      <c r="F824" s="13" t="n"/>
      <c r="G824" s="13" t="n"/>
      <c r="H824" s="19" t="n"/>
      <c r="I824" s="19" t="n"/>
      <c r="J824" s="19" t="n"/>
      <c r="K824" s="16">
        <f>IF(OR(B824&amp;""="",NOT(ISNUMBER(E824)),NOT(ISNUMBER(IF(ISNUMBER(G824),G824,F824)))),"",MAX(1,IF(ISNUMBER(G824),G824,F824)-E824))</f>
        <v/>
      </c>
      <c r="L824" s="17">
        <f>IF(K824="","",ROUND(K824*N(H824),2))</f>
        <v/>
      </c>
      <c r="M824" s="17">
        <f>IF(L824="","",ROUND(L824-N(J824),2))</f>
        <v/>
      </c>
      <c r="N824" s="6">
        <f>IF(B824&amp;""="","",IF(NOT(ISNUMBER(E824)),"بيانات ناقصة",IF(ISNUMBER(G824),"سُلّمت",IF(E824&gt;'الإعدادات'!$B$4,"قادم",IF(AND(ISNUMBER(F824),F824&lt;'الإعدادات'!$B$4),"متأخر التسليم","جارٍ")))))</f>
        <v/>
      </c>
      <c r="O824" s="16">
        <f>IF(N824="متأخر التسليم",'الإعدادات'!$B$4-F824,"")</f>
        <v/>
      </c>
      <c r="P824" s="16">
        <f>IF(ISNUMBER(O824),COUNTIFS($O$6:$O$1005,"&gt;"&amp;O824)+COUNTIFS($O$6:O824,O824),"")</f>
        <v/>
      </c>
      <c r="Q824" s="6">
        <f>IF(B824&amp;""="","",IFERROR(INDEX('السيارات'!$C$6:$C$205,MATCH(B824&amp;"",'السيارات'!$A$6:$A$205,0))&amp;"","كود غير موجود"))</f>
        <v/>
      </c>
    </row>
    <row r="825">
      <c r="A825" s="5" t="n"/>
      <c r="B825" s="5" t="n"/>
      <c r="C825" s="5" t="n"/>
      <c r="D825" s="18" t="n"/>
      <c r="E825" s="13" t="n"/>
      <c r="F825" s="13" t="n"/>
      <c r="G825" s="13" t="n"/>
      <c r="H825" s="19" t="n"/>
      <c r="I825" s="19" t="n"/>
      <c r="J825" s="19" t="n"/>
      <c r="K825" s="16">
        <f>IF(OR(B825&amp;""="",NOT(ISNUMBER(E825)),NOT(ISNUMBER(IF(ISNUMBER(G825),G825,F825)))),"",MAX(1,IF(ISNUMBER(G825),G825,F825)-E825))</f>
        <v/>
      </c>
      <c r="L825" s="17">
        <f>IF(K825="","",ROUND(K825*N(H825),2))</f>
        <v/>
      </c>
      <c r="M825" s="17">
        <f>IF(L825="","",ROUND(L825-N(J825),2))</f>
        <v/>
      </c>
      <c r="N825" s="6">
        <f>IF(B825&amp;""="","",IF(NOT(ISNUMBER(E825)),"بيانات ناقصة",IF(ISNUMBER(G825),"سُلّمت",IF(E825&gt;'الإعدادات'!$B$4,"قادم",IF(AND(ISNUMBER(F825),F825&lt;'الإعدادات'!$B$4),"متأخر التسليم","جارٍ")))))</f>
        <v/>
      </c>
      <c r="O825" s="16">
        <f>IF(N825="متأخر التسليم",'الإعدادات'!$B$4-F825,"")</f>
        <v/>
      </c>
      <c r="P825" s="16">
        <f>IF(ISNUMBER(O825),COUNTIFS($O$6:$O$1005,"&gt;"&amp;O825)+COUNTIFS($O$6:O825,O825),"")</f>
        <v/>
      </c>
      <c r="Q825" s="6">
        <f>IF(B825&amp;""="","",IFERROR(INDEX('السيارات'!$C$6:$C$205,MATCH(B825&amp;"",'السيارات'!$A$6:$A$205,0))&amp;"","كود غير موجود"))</f>
        <v/>
      </c>
    </row>
    <row r="826">
      <c r="A826" s="5" t="n"/>
      <c r="B826" s="5" t="n"/>
      <c r="C826" s="5" t="n"/>
      <c r="D826" s="18" t="n"/>
      <c r="E826" s="13" t="n"/>
      <c r="F826" s="13" t="n"/>
      <c r="G826" s="13" t="n"/>
      <c r="H826" s="19" t="n"/>
      <c r="I826" s="19" t="n"/>
      <c r="J826" s="19" t="n"/>
      <c r="K826" s="16">
        <f>IF(OR(B826&amp;""="",NOT(ISNUMBER(E826)),NOT(ISNUMBER(IF(ISNUMBER(G826),G826,F826)))),"",MAX(1,IF(ISNUMBER(G826),G826,F826)-E826))</f>
        <v/>
      </c>
      <c r="L826" s="17">
        <f>IF(K826="","",ROUND(K826*N(H826),2))</f>
        <v/>
      </c>
      <c r="M826" s="17">
        <f>IF(L826="","",ROUND(L826-N(J826),2))</f>
        <v/>
      </c>
      <c r="N826" s="6">
        <f>IF(B826&amp;""="","",IF(NOT(ISNUMBER(E826)),"بيانات ناقصة",IF(ISNUMBER(G826),"سُلّمت",IF(E826&gt;'الإعدادات'!$B$4,"قادم",IF(AND(ISNUMBER(F826),F826&lt;'الإعدادات'!$B$4),"متأخر التسليم","جارٍ")))))</f>
        <v/>
      </c>
      <c r="O826" s="16">
        <f>IF(N826="متأخر التسليم",'الإعدادات'!$B$4-F826,"")</f>
        <v/>
      </c>
      <c r="P826" s="16">
        <f>IF(ISNUMBER(O826),COUNTIFS($O$6:$O$1005,"&gt;"&amp;O826)+COUNTIFS($O$6:O826,O826),"")</f>
        <v/>
      </c>
      <c r="Q826" s="6">
        <f>IF(B826&amp;""="","",IFERROR(INDEX('السيارات'!$C$6:$C$205,MATCH(B826&amp;"",'السيارات'!$A$6:$A$205,0))&amp;"","كود غير موجود"))</f>
        <v/>
      </c>
    </row>
    <row r="827">
      <c r="A827" s="5" t="n"/>
      <c r="B827" s="5" t="n"/>
      <c r="C827" s="5" t="n"/>
      <c r="D827" s="18" t="n"/>
      <c r="E827" s="13" t="n"/>
      <c r="F827" s="13" t="n"/>
      <c r="G827" s="13" t="n"/>
      <c r="H827" s="19" t="n"/>
      <c r="I827" s="19" t="n"/>
      <c r="J827" s="19" t="n"/>
      <c r="K827" s="16">
        <f>IF(OR(B827&amp;""="",NOT(ISNUMBER(E827)),NOT(ISNUMBER(IF(ISNUMBER(G827),G827,F827)))),"",MAX(1,IF(ISNUMBER(G827),G827,F827)-E827))</f>
        <v/>
      </c>
      <c r="L827" s="17">
        <f>IF(K827="","",ROUND(K827*N(H827),2))</f>
        <v/>
      </c>
      <c r="M827" s="17">
        <f>IF(L827="","",ROUND(L827-N(J827),2))</f>
        <v/>
      </c>
      <c r="N827" s="6">
        <f>IF(B827&amp;""="","",IF(NOT(ISNUMBER(E827)),"بيانات ناقصة",IF(ISNUMBER(G827),"سُلّمت",IF(E827&gt;'الإعدادات'!$B$4,"قادم",IF(AND(ISNUMBER(F827),F827&lt;'الإعدادات'!$B$4),"متأخر التسليم","جارٍ")))))</f>
        <v/>
      </c>
      <c r="O827" s="16">
        <f>IF(N827="متأخر التسليم",'الإعدادات'!$B$4-F827,"")</f>
        <v/>
      </c>
      <c r="P827" s="16">
        <f>IF(ISNUMBER(O827),COUNTIFS($O$6:$O$1005,"&gt;"&amp;O827)+COUNTIFS($O$6:O827,O827),"")</f>
        <v/>
      </c>
      <c r="Q827" s="6">
        <f>IF(B827&amp;""="","",IFERROR(INDEX('السيارات'!$C$6:$C$205,MATCH(B827&amp;"",'السيارات'!$A$6:$A$205,0))&amp;"","كود غير موجود"))</f>
        <v/>
      </c>
    </row>
    <row r="828">
      <c r="A828" s="5" t="n"/>
      <c r="B828" s="5" t="n"/>
      <c r="C828" s="5" t="n"/>
      <c r="D828" s="18" t="n"/>
      <c r="E828" s="13" t="n"/>
      <c r="F828" s="13" t="n"/>
      <c r="G828" s="13" t="n"/>
      <c r="H828" s="19" t="n"/>
      <c r="I828" s="19" t="n"/>
      <c r="J828" s="19" t="n"/>
      <c r="K828" s="16">
        <f>IF(OR(B828&amp;""="",NOT(ISNUMBER(E828)),NOT(ISNUMBER(IF(ISNUMBER(G828),G828,F828)))),"",MAX(1,IF(ISNUMBER(G828),G828,F828)-E828))</f>
        <v/>
      </c>
      <c r="L828" s="17">
        <f>IF(K828="","",ROUND(K828*N(H828),2))</f>
        <v/>
      </c>
      <c r="M828" s="17">
        <f>IF(L828="","",ROUND(L828-N(J828),2))</f>
        <v/>
      </c>
      <c r="N828" s="6">
        <f>IF(B828&amp;""="","",IF(NOT(ISNUMBER(E828)),"بيانات ناقصة",IF(ISNUMBER(G828),"سُلّمت",IF(E828&gt;'الإعدادات'!$B$4,"قادم",IF(AND(ISNUMBER(F828),F828&lt;'الإعدادات'!$B$4),"متأخر التسليم","جارٍ")))))</f>
        <v/>
      </c>
      <c r="O828" s="16">
        <f>IF(N828="متأخر التسليم",'الإعدادات'!$B$4-F828,"")</f>
        <v/>
      </c>
      <c r="P828" s="16">
        <f>IF(ISNUMBER(O828),COUNTIFS($O$6:$O$1005,"&gt;"&amp;O828)+COUNTIFS($O$6:O828,O828),"")</f>
        <v/>
      </c>
      <c r="Q828" s="6">
        <f>IF(B828&amp;""="","",IFERROR(INDEX('السيارات'!$C$6:$C$205,MATCH(B828&amp;"",'السيارات'!$A$6:$A$205,0))&amp;"","كود غير موجود"))</f>
        <v/>
      </c>
    </row>
    <row r="829">
      <c r="A829" s="5" t="n"/>
      <c r="B829" s="5" t="n"/>
      <c r="C829" s="5" t="n"/>
      <c r="D829" s="18" t="n"/>
      <c r="E829" s="13" t="n"/>
      <c r="F829" s="13" t="n"/>
      <c r="G829" s="13" t="n"/>
      <c r="H829" s="19" t="n"/>
      <c r="I829" s="19" t="n"/>
      <c r="J829" s="19" t="n"/>
      <c r="K829" s="16">
        <f>IF(OR(B829&amp;""="",NOT(ISNUMBER(E829)),NOT(ISNUMBER(IF(ISNUMBER(G829),G829,F829)))),"",MAX(1,IF(ISNUMBER(G829),G829,F829)-E829))</f>
        <v/>
      </c>
      <c r="L829" s="17">
        <f>IF(K829="","",ROUND(K829*N(H829),2))</f>
        <v/>
      </c>
      <c r="M829" s="17">
        <f>IF(L829="","",ROUND(L829-N(J829),2))</f>
        <v/>
      </c>
      <c r="N829" s="6">
        <f>IF(B829&amp;""="","",IF(NOT(ISNUMBER(E829)),"بيانات ناقصة",IF(ISNUMBER(G829),"سُلّمت",IF(E829&gt;'الإعدادات'!$B$4,"قادم",IF(AND(ISNUMBER(F829),F829&lt;'الإعدادات'!$B$4),"متأخر التسليم","جارٍ")))))</f>
        <v/>
      </c>
      <c r="O829" s="16">
        <f>IF(N829="متأخر التسليم",'الإعدادات'!$B$4-F829,"")</f>
        <v/>
      </c>
      <c r="P829" s="16">
        <f>IF(ISNUMBER(O829),COUNTIFS($O$6:$O$1005,"&gt;"&amp;O829)+COUNTIFS($O$6:O829,O829),"")</f>
        <v/>
      </c>
      <c r="Q829" s="6">
        <f>IF(B829&amp;""="","",IFERROR(INDEX('السيارات'!$C$6:$C$205,MATCH(B829&amp;"",'السيارات'!$A$6:$A$205,0))&amp;"","كود غير موجود"))</f>
        <v/>
      </c>
    </row>
    <row r="830">
      <c r="A830" s="5" t="n"/>
      <c r="B830" s="5" t="n"/>
      <c r="C830" s="5" t="n"/>
      <c r="D830" s="18" t="n"/>
      <c r="E830" s="13" t="n"/>
      <c r="F830" s="13" t="n"/>
      <c r="G830" s="13" t="n"/>
      <c r="H830" s="19" t="n"/>
      <c r="I830" s="19" t="n"/>
      <c r="J830" s="19" t="n"/>
      <c r="K830" s="16">
        <f>IF(OR(B830&amp;""="",NOT(ISNUMBER(E830)),NOT(ISNUMBER(IF(ISNUMBER(G830),G830,F830)))),"",MAX(1,IF(ISNUMBER(G830),G830,F830)-E830))</f>
        <v/>
      </c>
      <c r="L830" s="17">
        <f>IF(K830="","",ROUND(K830*N(H830),2))</f>
        <v/>
      </c>
      <c r="M830" s="17">
        <f>IF(L830="","",ROUND(L830-N(J830),2))</f>
        <v/>
      </c>
      <c r="N830" s="6">
        <f>IF(B830&amp;""="","",IF(NOT(ISNUMBER(E830)),"بيانات ناقصة",IF(ISNUMBER(G830),"سُلّمت",IF(E830&gt;'الإعدادات'!$B$4,"قادم",IF(AND(ISNUMBER(F830),F830&lt;'الإعدادات'!$B$4),"متأخر التسليم","جارٍ")))))</f>
        <v/>
      </c>
      <c r="O830" s="16">
        <f>IF(N830="متأخر التسليم",'الإعدادات'!$B$4-F830,"")</f>
        <v/>
      </c>
      <c r="P830" s="16">
        <f>IF(ISNUMBER(O830),COUNTIFS($O$6:$O$1005,"&gt;"&amp;O830)+COUNTIFS($O$6:O830,O830),"")</f>
        <v/>
      </c>
      <c r="Q830" s="6">
        <f>IF(B830&amp;""="","",IFERROR(INDEX('السيارات'!$C$6:$C$205,MATCH(B830&amp;"",'السيارات'!$A$6:$A$205,0))&amp;"","كود غير موجود"))</f>
        <v/>
      </c>
    </row>
    <row r="831">
      <c r="A831" s="5" t="n"/>
      <c r="B831" s="5" t="n"/>
      <c r="C831" s="5" t="n"/>
      <c r="D831" s="18" t="n"/>
      <c r="E831" s="13" t="n"/>
      <c r="F831" s="13" t="n"/>
      <c r="G831" s="13" t="n"/>
      <c r="H831" s="19" t="n"/>
      <c r="I831" s="19" t="n"/>
      <c r="J831" s="19" t="n"/>
      <c r="K831" s="16">
        <f>IF(OR(B831&amp;""="",NOT(ISNUMBER(E831)),NOT(ISNUMBER(IF(ISNUMBER(G831),G831,F831)))),"",MAX(1,IF(ISNUMBER(G831),G831,F831)-E831))</f>
        <v/>
      </c>
      <c r="L831" s="17">
        <f>IF(K831="","",ROUND(K831*N(H831),2))</f>
        <v/>
      </c>
      <c r="M831" s="17">
        <f>IF(L831="","",ROUND(L831-N(J831),2))</f>
        <v/>
      </c>
      <c r="N831" s="6">
        <f>IF(B831&amp;""="","",IF(NOT(ISNUMBER(E831)),"بيانات ناقصة",IF(ISNUMBER(G831),"سُلّمت",IF(E831&gt;'الإعدادات'!$B$4,"قادم",IF(AND(ISNUMBER(F831),F831&lt;'الإعدادات'!$B$4),"متأخر التسليم","جارٍ")))))</f>
        <v/>
      </c>
      <c r="O831" s="16">
        <f>IF(N831="متأخر التسليم",'الإعدادات'!$B$4-F831,"")</f>
        <v/>
      </c>
      <c r="P831" s="16">
        <f>IF(ISNUMBER(O831),COUNTIFS($O$6:$O$1005,"&gt;"&amp;O831)+COUNTIFS($O$6:O831,O831),"")</f>
        <v/>
      </c>
      <c r="Q831" s="6">
        <f>IF(B831&amp;""="","",IFERROR(INDEX('السيارات'!$C$6:$C$205,MATCH(B831&amp;"",'السيارات'!$A$6:$A$205,0))&amp;"","كود غير موجود"))</f>
        <v/>
      </c>
    </row>
    <row r="832">
      <c r="A832" s="5" t="n"/>
      <c r="B832" s="5" t="n"/>
      <c r="C832" s="5" t="n"/>
      <c r="D832" s="18" t="n"/>
      <c r="E832" s="13" t="n"/>
      <c r="F832" s="13" t="n"/>
      <c r="G832" s="13" t="n"/>
      <c r="H832" s="19" t="n"/>
      <c r="I832" s="19" t="n"/>
      <c r="J832" s="19" t="n"/>
      <c r="K832" s="16">
        <f>IF(OR(B832&amp;""="",NOT(ISNUMBER(E832)),NOT(ISNUMBER(IF(ISNUMBER(G832),G832,F832)))),"",MAX(1,IF(ISNUMBER(G832),G832,F832)-E832))</f>
        <v/>
      </c>
      <c r="L832" s="17">
        <f>IF(K832="","",ROUND(K832*N(H832),2))</f>
        <v/>
      </c>
      <c r="M832" s="17">
        <f>IF(L832="","",ROUND(L832-N(J832),2))</f>
        <v/>
      </c>
      <c r="N832" s="6">
        <f>IF(B832&amp;""="","",IF(NOT(ISNUMBER(E832)),"بيانات ناقصة",IF(ISNUMBER(G832),"سُلّمت",IF(E832&gt;'الإعدادات'!$B$4,"قادم",IF(AND(ISNUMBER(F832),F832&lt;'الإعدادات'!$B$4),"متأخر التسليم","جارٍ")))))</f>
        <v/>
      </c>
      <c r="O832" s="16">
        <f>IF(N832="متأخر التسليم",'الإعدادات'!$B$4-F832,"")</f>
        <v/>
      </c>
      <c r="P832" s="16">
        <f>IF(ISNUMBER(O832),COUNTIFS($O$6:$O$1005,"&gt;"&amp;O832)+COUNTIFS($O$6:O832,O832),"")</f>
        <v/>
      </c>
      <c r="Q832" s="6">
        <f>IF(B832&amp;""="","",IFERROR(INDEX('السيارات'!$C$6:$C$205,MATCH(B832&amp;"",'السيارات'!$A$6:$A$205,0))&amp;"","كود غير موجود"))</f>
        <v/>
      </c>
    </row>
    <row r="833">
      <c r="A833" s="5" t="n"/>
      <c r="B833" s="5" t="n"/>
      <c r="C833" s="5" t="n"/>
      <c r="D833" s="18" t="n"/>
      <c r="E833" s="13" t="n"/>
      <c r="F833" s="13" t="n"/>
      <c r="G833" s="13" t="n"/>
      <c r="H833" s="19" t="n"/>
      <c r="I833" s="19" t="n"/>
      <c r="J833" s="19" t="n"/>
      <c r="K833" s="16">
        <f>IF(OR(B833&amp;""="",NOT(ISNUMBER(E833)),NOT(ISNUMBER(IF(ISNUMBER(G833),G833,F833)))),"",MAX(1,IF(ISNUMBER(G833),G833,F833)-E833))</f>
        <v/>
      </c>
      <c r="L833" s="17">
        <f>IF(K833="","",ROUND(K833*N(H833),2))</f>
        <v/>
      </c>
      <c r="M833" s="17">
        <f>IF(L833="","",ROUND(L833-N(J833),2))</f>
        <v/>
      </c>
      <c r="N833" s="6">
        <f>IF(B833&amp;""="","",IF(NOT(ISNUMBER(E833)),"بيانات ناقصة",IF(ISNUMBER(G833),"سُلّمت",IF(E833&gt;'الإعدادات'!$B$4,"قادم",IF(AND(ISNUMBER(F833),F833&lt;'الإعدادات'!$B$4),"متأخر التسليم","جارٍ")))))</f>
        <v/>
      </c>
      <c r="O833" s="16">
        <f>IF(N833="متأخر التسليم",'الإعدادات'!$B$4-F833,"")</f>
        <v/>
      </c>
      <c r="P833" s="16">
        <f>IF(ISNUMBER(O833),COUNTIFS($O$6:$O$1005,"&gt;"&amp;O833)+COUNTIFS($O$6:O833,O833),"")</f>
        <v/>
      </c>
      <c r="Q833" s="6">
        <f>IF(B833&amp;""="","",IFERROR(INDEX('السيارات'!$C$6:$C$205,MATCH(B833&amp;"",'السيارات'!$A$6:$A$205,0))&amp;"","كود غير موجود"))</f>
        <v/>
      </c>
    </row>
    <row r="834">
      <c r="A834" s="5" t="n"/>
      <c r="B834" s="5" t="n"/>
      <c r="C834" s="5" t="n"/>
      <c r="D834" s="18" t="n"/>
      <c r="E834" s="13" t="n"/>
      <c r="F834" s="13" t="n"/>
      <c r="G834" s="13" t="n"/>
      <c r="H834" s="19" t="n"/>
      <c r="I834" s="19" t="n"/>
      <c r="J834" s="19" t="n"/>
      <c r="K834" s="16">
        <f>IF(OR(B834&amp;""="",NOT(ISNUMBER(E834)),NOT(ISNUMBER(IF(ISNUMBER(G834),G834,F834)))),"",MAX(1,IF(ISNUMBER(G834),G834,F834)-E834))</f>
        <v/>
      </c>
      <c r="L834" s="17">
        <f>IF(K834="","",ROUND(K834*N(H834),2))</f>
        <v/>
      </c>
      <c r="M834" s="17">
        <f>IF(L834="","",ROUND(L834-N(J834),2))</f>
        <v/>
      </c>
      <c r="N834" s="6">
        <f>IF(B834&amp;""="","",IF(NOT(ISNUMBER(E834)),"بيانات ناقصة",IF(ISNUMBER(G834),"سُلّمت",IF(E834&gt;'الإعدادات'!$B$4,"قادم",IF(AND(ISNUMBER(F834),F834&lt;'الإعدادات'!$B$4),"متأخر التسليم","جارٍ")))))</f>
        <v/>
      </c>
      <c r="O834" s="16">
        <f>IF(N834="متأخر التسليم",'الإعدادات'!$B$4-F834,"")</f>
        <v/>
      </c>
      <c r="P834" s="16">
        <f>IF(ISNUMBER(O834),COUNTIFS($O$6:$O$1005,"&gt;"&amp;O834)+COUNTIFS($O$6:O834,O834),"")</f>
        <v/>
      </c>
      <c r="Q834" s="6">
        <f>IF(B834&amp;""="","",IFERROR(INDEX('السيارات'!$C$6:$C$205,MATCH(B834&amp;"",'السيارات'!$A$6:$A$205,0))&amp;"","كود غير موجود"))</f>
        <v/>
      </c>
    </row>
    <row r="835">
      <c r="A835" s="5" t="n"/>
      <c r="B835" s="5" t="n"/>
      <c r="C835" s="5" t="n"/>
      <c r="D835" s="18" t="n"/>
      <c r="E835" s="13" t="n"/>
      <c r="F835" s="13" t="n"/>
      <c r="G835" s="13" t="n"/>
      <c r="H835" s="19" t="n"/>
      <c r="I835" s="19" t="n"/>
      <c r="J835" s="19" t="n"/>
      <c r="K835" s="16">
        <f>IF(OR(B835&amp;""="",NOT(ISNUMBER(E835)),NOT(ISNUMBER(IF(ISNUMBER(G835),G835,F835)))),"",MAX(1,IF(ISNUMBER(G835),G835,F835)-E835))</f>
        <v/>
      </c>
      <c r="L835" s="17">
        <f>IF(K835="","",ROUND(K835*N(H835),2))</f>
        <v/>
      </c>
      <c r="M835" s="17">
        <f>IF(L835="","",ROUND(L835-N(J835),2))</f>
        <v/>
      </c>
      <c r="N835" s="6">
        <f>IF(B835&amp;""="","",IF(NOT(ISNUMBER(E835)),"بيانات ناقصة",IF(ISNUMBER(G835),"سُلّمت",IF(E835&gt;'الإعدادات'!$B$4,"قادم",IF(AND(ISNUMBER(F835),F835&lt;'الإعدادات'!$B$4),"متأخر التسليم","جارٍ")))))</f>
        <v/>
      </c>
      <c r="O835" s="16">
        <f>IF(N835="متأخر التسليم",'الإعدادات'!$B$4-F835,"")</f>
        <v/>
      </c>
      <c r="P835" s="16">
        <f>IF(ISNUMBER(O835),COUNTIFS($O$6:$O$1005,"&gt;"&amp;O835)+COUNTIFS($O$6:O835,O835),"")</f>
        <v/>
      </c>
      <c r="Q835" s="6">
        <f>IF(B835&amp;""="","",IFERROR(INDEX('السيارات'!$C$6:$C$205,MATCH(B835&amp;"",'السيارات'!$A$6:$A$205,0))&amp;"","كود غير موجود"))</f>
        <v/>
      </c>
    </row>
    <row r="836">
      <c r="A836" s="5" t="n"/>
      <c r="B836" s="5" t="n"/>
      <c r="C836" s="5" t="n"/>
      <c r="D836" s="18" t="n"/>
      <c r="E836" s="13" t="n"/>
      <c r="F836" s="13" t="n"/>
      <c r="G836" s="13" t="n"/>
      <c r="H836" s="19" t="n"/>
      <c r="I836" s="19" t="n"/>
      <c r="J836" s="19" t="n"/>
      <c r="K836" s="16">
        <f>IF(OR(B836&amp;""="",NOT(ISNUMBER(E836)),NOT(ISNUMBER(IF(ISNUMBER(G836),G836,F836)))),"",MAX(1,IF(ISNUMBER(G836),G836,F836)-E836))</f>
        <v/>
      </c>
      <c r="L836" s="17">
        <f>IF(K836="","",ROUND(K836*N(H836),2))</f>
        <v/>
      </c>
      <c r="M836" s="17">
        <f>IF(L836="","",ROUND(L836-N(J836),2))</f>
        <v/>
      </c>
      <c r="N836" s="6">
        <f>IF(B836&amp;""="","",IF(NOT(ISNUMBER(E836)),"بيانات ناقصة",IF(ISNUMBER(G836),"سُلّمت",IF(E836&gt;'الإعدادات'!$B$4,"قادم",IF(AND(ISNUMBER(F836),F836&lt;'الإعدادات'!$B$4),"متأخر التسليم","جارٍ")))))</f>
        <v/>
      </c>
      <c r="O836" s="16">
        <f>IF(N836="متأخر التسليم",'الإعدادات'!$B$4-F836,"")</f>
        <v/>
      </c>
      <c r="P836" s="16">
        <f>IF(ISNUMBER(O836),COUNTIFS($O$6:$O$1005,"&gt;"&amp;O836)+COUNTIFS($O$6:O836,O836),"")</f>
        <v/>
      </c>
      <c r="Q836" s="6">
        <f>IF(B836&amp;""="","",IFERROR(INDEX('السيارات'!$C$6:$C$205,MATCH(B836&amp;"",'السيارات'!$A$6:$A$205,0))&amp;"","كود غير موجود"))</f>
        <v/>
      </c>
    </row>
    <row r="837">
      <c r="A837" s="5" t="n"/>
      <c r="B837" s="5" t="n"/>
      <c r="C837" s="5" t="n"/>
      <c r="D837" s="18" t="n"/>
      <c r="E837" s="13" t="n"/>
      <c r="F837" s="13" t="n"/>
      <c r="G837" s="13" t="n"/>
      <c r="H837" s="19" t="n"/>
      <c r="I837" s="19" t="n"/>
      <c r="J837" s="19" t="n"/>
      <c r="K837" s="16">
        <f>IF(OR(B837&amp;""="",NOT(ISNUMBER(E837)),NOT(ISNUMBER(IF(ISNUMBER(G837),G837,F837)))),"",MAX(1,IF(ISNUMBER(G837),G837,F837)-E837))</f>
        <v/>
      </c>
      <c r="L837" s="17">
        <f>IF(K837="","",ROUND(K837*N(H837),2))</f>
        <v/>
      </c>
      <c r="M837" s="17">
        <f>IF(L837="","",ROUND(L837-N(J837),2))</f>
        <v/>
      </c>
      <c r="N837" s="6">
        <f>IF(B837&amp;""="","",IF(NOT(ISNUMBER(E837)),"بيانات ناقصة",IF(ISNUMBER(G837),"سُلّمت",IF(E837&gt;'الإعدادات'!$B$4,"قادم",IF(AND(ISNUMBER(F837),F837&lt;'الإعدادات'!$B$4),"متأخر التسليم","جارٍ")))))</f>
        <v/>
      </c>
      <c r="O837" s="16">
        <f>IF(N837="متأخر التسليم",'الإعدادات'!$B$4-F837,"")</f>
        <v/>
      </c>
      <c r="P837" s="16">
        <f>IF(ISNUMBER(O837),COUNTIFS($O$6:$O$1005,"&gt;"&amp;O837)+COUNTIFS($O$6:O837,O837),"")</f>
        <v/>
      </c>
      <c r="Q837" s="6">
        <f>IF(B837&amp;""="","",IFERROR(INDEX('السيارات'!$C$6:$C$205,MATCH(B837&amp;"",'السيارات'!$A$6:$A$205,0))&amp;"","كود غير موجود"))</f>
        <v/>
      </c>
    </row>
    <row r="838">
      <c r="A838" s="5" t="n"/>
      <c r="B838" s="5" t="n"/>
      <c r="C838" s="5" t="n"/>
      <c r="D838" s="18" t="n"/>
      <c r="E838" s="13" t="n"/>
      <c r="F838" s="13" t="n"/>
      <c r="G838" s="13" t="n"/>
      <c r="H838" s="19" t="n"/>
      <c r="I838" s="19" t="n"/>
      <c r="J838" s="19" t="n"/>
      <c r="K838" s="16">
        <f>IF(OR(B838&amp;""="",NOT(ISNUMBER(E838)),NOT(ISNUMBER(IF(ISNUMBER(G838),G838,F838)))),"",MAX(1,IF(ISNUMBER(G838),G838,F838)-E838))</f>
        <v/>
      </c>
      <c r="L838" s="17">
        <f>IF(K838="","",ROUND(K838*N(H838),2))</f>
        <v/>
      </c>
      <c r="M838" s="17">
        <f>IF(L838="","",ROUND(L838-N(J838),2))</f>
        <v/>
      </c>
      <c r="N838" s="6">
        <f>IF(B838&amp;""="","",IF(NOT(ISNUMBER(E838)),"بيانات ناقصة",IF(ISNUMBER(G838),"سُلّمت",IF(E838&gt;'الإعدادات'!$B$4,"قادم",IF(AND(ISNUMBER(F838),F838&lt;'الإعدادات'!$B$4),"متأخر التسليم","جارٍ")))))</f>
        <v/>
      </c>
      <c r="O838" s="16">
        <f>IF(N838="متأخر التسليم",'الإعدادات'!$B$4-F838,"")</f>
        <v/>
      </c>
      <c r="P838" s="16">
        <f>IF(ISNUMBER(O838),COUNTIFS($O$6:$O$1005,"&gt;"&amp;O838)+COUNTIFS($O$6:O838,O838),"")</f>
        <v/>
      </c>
      <c r="Q838" s="6">
        <f>IF(B838&amp;""="","",IFERROR(INDEX('السيارات'!$C$6:$C$205,MATCH(B838&amp;"",'السيارات'!$A$6:$A$205,0))&amp;"","كود غير موجود"))</f>
        <v/>
      </c>
    </row>
    <row r="839">
      <c r="A839" s="5" t="n"/>
      <c r="B839" s="5" t="n"/>
      <c r="C839" s="5" t="n"/>
      <c r="D839" s="18" t="n"/>
      <c r="E839" s="13" t="n"/>
      <c r="F839" s="13" t="n"/>
      <c r="G839" s="13" t="n"/>
      <c r="H839" s="19" t="n"/>
      <c r="I839" s="19" t="n"/>
      <c r="J839" s="19" t="n"/>
      <c r="K839" s="16">
        <f>IF(OR(B839&amp;""="",NOT(ISNUMBER(E839)),NOT(ISNUMBER(IF(ISNUMBER(G839),G839,F839)))),"",MAX(1,IF(ISNUMBER(G839),G839,F839)-E839))</f>
        <v/>
      </c>
      <c r="L839" s="17">
        <f>IF(K839="","",ROUND(K839*N(H839),2))</f>
        <v/>
      </c>
      <c r="M839" s="17">
        <f>IF(L839="","",ROUND(L839-N(J839),2))</f>
        <v/>
      </c>
      <c r="N839" s="6">
        <f>IF(B839&amp;""="","",IF(NOT(ISNUMBER(E839)),"بيانات ناقصة",IF(ISNUMBER(G839),"سُلّمت",IF(E839&gt;'الإعدادات'!$B$4,"قادم",IF(AND(ISNUMBER(F839),F839&lt;'الإعدادات'!$B$4),"متأخر التسليم","جارٍ")))))</f>
        <v/>
      </c>
      <c r="O839" s="16">
        <f>IF(N839="متأخر التسليم",'الإعدادات'!$B$4-F839,"")</f>
        <v/>
      </c>
      <c r="P839" s="16">
        <f>IF(ISNUMBER(O839),COUNTIFS($O$6:$O$1005,"&gt;"&amp;O839)+COUNTIFS($O$6:O839,O839),"")</f>
        <v/>
      </c>
      <c r="Q839" s="6">
        <f>IF(B839&amp;""="","",IFERROR(INDEX('السيارات'!$C$6:$C$205,MATCH(B839&amp;"",'السيارات'!$A$6:$A$205,0))&amp;"","كود غير موجود"))</f>
        <v/>
      </c>
    </row>
    <row r="840">
      <c r="A840" s="5" t="n"/>
      <c r="B840" s="5" t="n"/>
      <c r="C840" s="5" t="n"/>
      <c r="D840" s="18" t="n"/>
      <c r="E840" s="13" t="n"/>
      <c r="F840" s="13" t="n"/>
      <c r="G840" s="13" t="n"/>
      <c r="H840" s="19" t="n"/>
      <c r="I840" s="19" t="n"/>
      <c r="J840" s="19" t="n"/>
      <c r="K840" s="16">
        <f>IF(OR(B840&amp;""="",NOT(ISNUMBER(E840)),NOT(ISNUMBER(IF(ISNUMBER(G840),G840,F840)))),"",MAX(1,IF(ISNUMBER(G840),G840,F840)-E840))</f>
        <v/>
      </c>
      <c r="L840" s="17">
        <f>IF(K840="","",ROUND(K840*N(H840),2))</f>
        <v/>
      </c>
      <c r="M840" s="17">
        <f>IF(L840="","",ROUND(L840-N(J840),2))</f>
        <v/>
      </c>
      <c r="N840" s="6">
        <f>IF(B840&amp;""="","",IF(NOT(ISNUMBER(E840)),"بيانات ناقصة",IF(ISNUMBER(G840),"سُلّمت",IF(E840&gt;'الإعدادات'!$B$4,"قادم",IF(AND(ISNUMBER(F840),F840&lt;'الإعدادات'!$B$4),"متأخر التسليم","جارٍ")))))</f>
        <v/>
      </c>
      <c r="O840" s="16">
        <f>IF(N840="متأخر التسليم",'الإعدادات'!$B$4-F840,"")</f>
        <v/>
      </c>
      <c r="P840" s="16">
        <f>IF(ISNUMBER(O840),COUNTIFS($O$6:$O$1005,"&gt;"&amp;O840)+COUNTIFS($O$6:O840,O840),"")</f>
        <v/>
      </c>
      <c r="Q840" s="6">
        <f>IF(B840&amp;""="","",IFERROR(INDEX('السيارات'!$C$6:$C$205,MATCH(B840&amp;"",'السيارات'!$A$6:$A$205,0))&amp;"","كود غير موجود"))</f>
        <v/>
      </c>
    </row>
    <row r="841">
      <c r="A841" s="5" t="n"/>
      <c r="B841" s="5" t="n"/>
      <c r="C841" s="5" t="n"/>
      <c r="D841" s="18" t="n"/>
      <c r="E841" s="13" t="n"/>
      <c r="F841" s="13" t="n"/>
      <c r="G841" s="13" t="n"/>
      <c r="H841" s="19" t="n"/>
      <c r="I841" s="19" t="n"/>
      <c r="J841" s="19" t="n"/>
      <c r="K841" s="16">
        <f>IF(OR(B841&amp;""="",NOT(ISNUMBER(E841)),NOT(ISNUMBER(IF(ISNUMBER(G841),G841,F841)))),"",MAX(1,IF(ISNUMBER(G841),G841,F841)-E841))</f>
        <v/>
      </c>
      <c r="L841" s="17">
        <f>IF(K841="","",ROUND(K841*N(H841),2))</f>
        <v/>
      </c>
      <c r="M841" s="17">
        <f>IF(L841="","",ROUND(L841-N(J841),2))</f>
        <v/>
      </c>
      <c r="N841" s="6">
        <f>IF(B841&amp;""="","",IF(NOT(ISNUMBER(E841)),"بيانات ناقصة",IF(ISNUMBER(G841),"سُلّمت",IF(E841&gt;'الإعدادات'!$B$4,"قادم",IF(AND(ISNUMBER(F841),F841&lt;'الإعدادات'!$B$4),"متأخر التسليم","جارٍ")))))</f>
        <v/>
      </c>
      <c r="O841" s="16">
        <f>IF(N841="متأخر التسليم",'الإعدادات'!$B$4-F841,"")</f>
        <v/>
      </c>
      <c r="P841" s="16">
        <f>IF(ISNUMBER(O841),COUNTIFS($O$6:$O$1005,"&gt;"&amp;O841)+COUNTIFS($O$6:O841,O841),"")</f>
        <v/>
      </c>
      <c r="Q841" s="6">
        <f>IF(B841&amp;""="","",IFERROR(INDEX('السيارات'!$C$6:$C$205,MATCH(B841&amp;"",'السيارات'!$A$6:$A$205,0))&amp;"","كود غير موجود"))</f>
        <v/>
      </c>
    </row>
    <row r="842">
      <c r="A842" s="5" t="n"/>
      <c r="B842" s="5" t="n"/>
      <c r="C842" s="5" t="n"/>
      <c r="D842" s="18" t="n"/>
      <c r="E842" s="13" t="n"/>
      <c r="F842" s="13" t="n"/>
      <c r="G842" s="13" t="n"/>
      <c r="H842" s="19" t="n"/>
      <c r="I842" s="19" t="n"/>
      <c r="J842" s="19" t="n"/>
      <c r="K842" s="16">
        <f>IF(OR(B842&amp;""="",NOT(ISNUMBER(E842)),NOT(ISNUMBER(IF(ISNUMBER(G842),G842,F842)))),"",MAX(1,IF(ISNUMBER(G842),G842,F842)-E842))</f>
        <v/>
      </c>
      <c r="L842" s="17">
        <f>IF(K842="","",ROUND(K842*N(H842),2))</f>
        <v/>
      </c>
      <c r="M842" s="17">
        <f>IF(L842="","",ROUND(L842-N(J842),2))</f>
        <v/>
      </c>
      <c r="N842" s="6">
        <f>IF(B842&amp;""="","",IF(NOT(ISNUMBER(E842)),"بيانات ناقصة",IF(ISNUMBER(G842),"سُلّمت",IF(E842&gt;'الإعدادات'!$B$4,"قادم",IF(AND(ISNUMBER(F842),F842&lt;'الإعدادات'!$B$4),"متأخر التسليم","جارٍ")))))</f>
        <v/>
      </c>
      <c r="O842" s="16">
        <f>IF(N842="متأخر التسليم",'الإعدادات'!$B$4-F842,"")</f>
        <v/>
      </c>
      <c r="P842" s="16">
        <f>IF(ISNUMBER(O842),COUNTIFS($O$6:$O$1005,"&gt;"&amp;O842)+COUNTIFS($O$6:O842,O842),"")</f>
        <v/>
      </c>
      <c r="Q842" s="6">
        <f>IF(B842&amp;""="","",IFERROR(INDEX('السيارات'!$C$6:$C$205,MATCH(B842&amp;"",'السيارات'!$A$6:$A$205,0))&amp;"","كود غير موجود"))</f>
        <v/>
      </c>
    </row>
    <row r="843">
      <c r="A843" s="5" t="n"/>
      <c r="B843" s="5" t="n"/>
      <c r="C843" s="5" t="n"/>
      <c r="D843" s="18" t="n"/>
      <c r="E843" s="13" t="n"/>
      <c r="F843" s="13" t="n"/>
      <c r="G843" s="13" t="n"/>
      <c r="H843" s="19" t="n"/>
      <c r="I843" s="19" t="n"/>
      <c r="J843" s="19" t="n"/>
      <c r="K843" s="16">
        <f>IF(OR(B843&amp;""="",NOT(ISNUMBER(E843)),NOT(ISNUMBER(IF(ISNUMBER(G843),G843,F843)))),"",MAX(1,IF(ISNUMBER(G843),G843,F843)-E843))</f>
        <v/>
      </c>
      <c r="L843" s="17">
        <f>IF(K843="","",ROUND(K843*N(H843),2))</f>
        <v/>
      </c>
      <c r="M843" s="17">
        <f>IF(L843="","",ROUND(L843-N(J843),2))</f>
        <v/>
      </c>
      <c r="N843" s="6">
        <f>IF(B843&amp;""="","",IF(NOT(ISNUMBER(E843)),"بيانات ناقصة",IF(ISNUMBER(G843),"سُلّمت",IF(E843&gt;'الإعدادات'!$B$4,"قادم",IF(AND(ISNUMBER(F843),F843&lt;'الإعدادات'!$B$4),"متأخر التسليم","جارٍ")))))</f>
        <v/>
      </c>
      <c r="O843" s="16">
        <f>IF(N843="متأخر التسليم",'الإعدادات'!$B$4-F843,"")</f>
        <v/>
      </c>
      <c r="P843" s="16">
        <f>IF(ISNUMBER(O843),COUNTIFS($O$6:$O$1005,"&gt;"&amp;O843)+COUNTIFS($O$6:O843,O843),"")</f>
        <v/>
      </c>
      <c r="Q843" s="6">
        <f>IF(B843&amp;""="","",IFERROR(INDEX('السيارات'!$C$6:$C$205,MATCH(B843&amp;"",'السيارات'!$A$6:$A$205,0))&amp;"","كود غير موجود"))</f>
        <v/>
      </c>
    </row>
    <row r="844">
      <c r="A844" s="5" t="n"/>
      <c r="B844" s="5" t="n"/>
      <c r="C844" s="5" t="n"/>
      <c r="D844" s="18" t="n"/>
      <c r="E844" s="13" t="n"/>
      <c r="F844" s="13" t="n"/>
      <c r="G844" s="13" t="n"/>
      <c r="H844" s="19" t="n"/>
      <c r="I844" s="19" t="n"/>
      <c r="J844" s="19" t="n"/>
      <c r="K844" s="16">
        <f>IF(OR(B844&amp;""="",NOT(ISNUMBER(E844)),NOT(ISNUMBER(IF(ISNUMBER(G844),G844,F844)))),"",MAX(1,IF(ISNUMBER(G844),G844,F844)-E844))</f>
        <v/>
      </c>
      <c r="L844" s="17">
        <f>IF(K844="","",ROUND(K844*N(H844),2))</f>
        <v/>
      </c>
      <c r="M844" s="17">
        <f>IF(L844="","",ROUND(L844-N(J844),2))</f>
        <v/>
      </c>
      <c r="N844" s="6">
        <f>IF(B844&amp;""="","",IF(NOT(ISNUMBER(E844)),"بيانات ناقصة",IF(ISNUMBER(G844),"سُلّمت",IF(E844&gt;'الإعدادات'!$B$4,"قادم",IF(AND(ISNUMBER(F844),F844&lt;'الإعدادات'!$B$4),"متأخر التسليم","جارٍ")))))</f>
        <v/>
      </c>
      <c r="O844" s="16">
        <f>IF(N844="متأخر التسليم",'الإعدادات'!$B$4-F844,"")</f>
        <v/>
      </c>
      <c r="P844" s="16">
        <f>IF(ISNUMBER(O844),COUNTIFS($O$6:$O$1005,"&gt;"&amp;O844)+COUNTIFS($O$6:O844,O844),"")</f>
        <v/>
      </c>
      <c r="Q844" s="6">
        <f>IF(B844&amp;""="","",IFERROR(INDEX('السيارات'!$C$6:$C$205,MATCH(B844&amp;"",'السيارات'!$A$6:$A$205,0))&amp;"","كود غير موجود"))</f>
        <v/>
      </c>
    </row>
    <row r="845">
      <c r="A845" s="5" t="n"/>
      <c r="B845" s="5" t="n"/>
      <c r="C845" s="5" t="n"/>
      <c r="D845" s="18" t="n"/>
      <c r="E845" s="13" t="n"/>
      <c r="F845" s="13" t="n"/>
      <c r="G845" s="13" t="n"/>
      <c r="H845" s="19" t="n"/>
      <c r="I845" s="19" t="n"/>
      <c r="J845" s="19" t="n"/>
      <c r="K845" s="16">
        <f>IF(OR(B845&amp;""="",NOT(ISNUMBER(E845)),NOT(ISNUMBER(IF(ISNUMBER(G845),G845,F845)))),"",MAX(1,IF(ISNUMBER(G845),G845,F845)-E845))</f>
        <v/>
      </c>
      <c r="L845" s="17">
        <f>IF(K845="","",ROUND(K845*N(H845),2))</f>
        <v/>
      </c>
      <c r="M845" s="17">
        <f>IF(L845="","",ROUND(L845-N(J845),2))</f>
        <v/>
      </c>
      <c r="N845" s="6">
        <f>IF(B845&amp;""="","",IF(NOT(ISNUMBER(E845)),"بيانات ناقصة",IF(ISNUMBER(G845),"سُلّمت",IF(E845&gt;'الإعدادات'!$B$4,"قادم",IF(AND(ISNUMBER(F845),F845&lt;'الإعدادات'!$B$4),"متأخر التسليم","جارٍ")))))</f>
        <v/>
      </c>
      <c r="O845" s="16">
        <f>IF(N845="متأخر التسليم",'الإعدادات'!$B$4-F845,"")</f>
        <v/>
      </c>
      <c r="P845" s="16">
        <f>IF(ISNUMBER(O845),COUNTIFS($O$6:$O$1005,"&gt;"&amp;O845)+COUNTIFS($O$6:O845,O845),"")</f>
        <v/>
      </c>
      <c r="Q845" s="6">
        <f>IF(B845&amp;""="","",IFERROR(INDEX('السيارات'!$C$6:$C$205,MATCH(B845&amp;"",'السيارات'!$A$6:$A$205,0))&amp;"","كود غير موجود"))</f>
        <v/>
      </c>
    </row>
    <row r="846">
      <c r="A846" s="5" t="n"/>
      <c r="B846" s="5" t="n"/>
      <c r="C846" s="5" t="n"/>
      <c r="D846" s="18" t="n"/>
      <c r="E846" s="13" t="n"/>
      <c r="F846" s="13" t="n"/>
      <c r="G846" s="13" t="n"/>
      <c r="H846" s="19" t="n"/>
      <c r="I846" s="19" t="n"/>
      <c r="J846" s="19" t="n"/>
      <c r="K846" s="16">
        <f>IF(OR(B846&amp;""="",NOT(ISNUMBER(E846)),NOT(ISNUMBER(IF(ISNUMBER(G846),G846,F846)))),"",MAX(1,IF(ISNUMBER(G846),G846,F846)-E846))</f>
        <v/>
      </c>
      <c r="L846" s="17">
        <f>IF(K846="","",ROUND(K846*N(H846),2))</f>
        <v/>
      </c>
      <c r="M846" s="17">
        <f>IF(L846="","",ROUND(L846-N(J846),2))</f>
        <v/>
      </c>
      <c r="N846" s="6">
        <f>IF(B846&amp;""="","",IF(NOT(ISNUMBER(E846)),"بيانات ناقصة",IF(ISNUMBER(G846),"سُلّمت",IF(E846&gt;'الإعدادات'!$B$4,"قادم",IF(AND(ISNUMBER(F846),F846&lt;'الإعدادات'!$B$4),"متأخر التسليم","جارٍ")))))</f>
        <v/>
      </c>
      <c r="O846" s="16">
        <f>IF(N846="متأخر التسليم",'الإعدادات'!$B$4-F846,"")</f>
        <v/>
      </c>
      <c r="P846" s="16">
        <f>IF(ISNUMBER(O846),COUNTIFS($O$6:$O$1005,"&gt;"&amp;O846)+COUNTIFS($O$6:O846,O846),"")</f>
        <v/>
      </c>
      <c r="Q846" s="6">
        <f>IF(B846&amp;""="","",IFERROR(INDEX('السيارات'!$C$6:$C$205,MATCH(B846&amp;"",'السيارات'!$A$6:$A$205,0))&amp;"","كود غير موجود"))</f>
        <v/>
      </c>
    </row>
    <row r="847">
      <c r="A847" s="5" t="n"/>
      <c r="B847" s="5" t="n"/>
      <c r="C847" s="5" t="n"/>
      <c r="D847" s="18" t="n"/>
      <c r="E847" s="13" t="n"/>
      <c r="F847" s="13" t="n"/>
      <c r="G847" s="13" t="n"/>
      <c r="H847" s="19" t="n"/>
      <c r="I847" s="19" t="n"/>
      <c r="J847" s="19" t="n"/>
      <c r="K847" s="16">
        <f>IF(OR(B847&amp;""="",NOT(ISNUMBER(E847)),NOT(ISNUMBER(IF(ISNUMBER(G847),G847,F847)))),"",MAX(1,IF(ISNUMBER(G847),G847,F847)-E847))</f>
        <v/>
      </c>
      <c r="L847" s="17">
        <f>IF(K847="","",ROUND(K847*N(H847),2))</f>
        <v/>
      </c>
      <c r="M847" s="17">
        <f>IF(L847="","",ROUND(L847-N(J847),2))</f>
        <v/>
      </c>
      <c r="N847" s="6">
        <f>IF(B847&amp;""="","",IF(NOT(ISNUMBER(E847)),"بيانات ناقصة",IF(ISNUMBER(G847),"سُلّمت",IF(E847&gt;'الإعدادات'!$B$4,"قادم",IF(AND(ISNUMBER(F847),F847&lt;'الإعدادات'!$B$4),"متأخر التسليم","جارٍ")))))</f>
        <v/>
      </c>
      <c r="O847" s="16">
        <f>IF(N847="متأخر التسليم",'الإعدادات'!$B$4-F847,"")</f>
        <v/>
      </c>
      <c r="P847" s="16">
        <f>IF(ISNUMBER(O847),COUNTIFS($O$6:$O$1005,"&gt;"&amp;O847)+COUNTIFS($O$6:O847,O847),"")</f>
        <v/>
      </c>
      <c r="Q847" s="6">
        <f>IF(B847&amp;""="","",IFERROR(INDEX('السيارات'!$C$6:$C$205,MATCH(B847&amp;"",'السيارات'!$A$6:$A$205,0))&amp;"","كود غير موجود"))</f>
        <v/>
      </c>
    </row>
    <row r="848">
      <c r="A848" s="5" t="n"/>
      <c r="B848" s="5" t="n"/>
      <c r="C848" s="5" t="n"/>
      <c r="D848" s="18" t="n"/>
      <c r="E848" s="13" t="n"/>
      <c r="F848" s="13" t="n"/>
      <c r="G848" s="13" t="n"/>
      <c r="H848" s="19" t="n"/>
      <c r="I848" s="19" t="n"/>
      <c r="J848" s="19" t="n"/>
      <c r="K848" s="16">
        <f>IF(OR(B848&amp;""="",NOT(ISNUMBER(E848)),NOT(ISNUMBER(IF(ISNUMBER(G848),G848,F848)))),"",MAX(1,IF(ISNUMBER(G848),G848,F848)-E848))</f>
        <v/>
      </c>
      <c r="L848" s="17">
        <f>IF(K848="","",ROUND(K848*N(H848),2))</f>
        <v/>
      </c>
      <c r="M848" s="17">
        <f>IF(L848="","",ROUND(L848-N(J848),2))</f>
        <v/>
      </c>
      <c r="N848" s="6">
        <f>IF(B848&amp;""="","",IF(NOT(ISNUMBER(E848)),"بيانات ناقصة",IF(ISNUMBER(G848),"سُلّمت",IF(E848&gt;'الإعدادات'!$B$4,"قادم",IF(AND(ISNUMBER(F848),F848&lt;'الإعدادات'!$B$4),"متأخر التسليم","جارٍ")))))</f>
        <v/>
      </c>
      <c r="O848" s="16">
        <f>IF(N848="متأخر التسليم",'الإعدادات'!$B$4-F848,"")</f>
        <v/>
      </c>
      <c r="P848" s="16">
        <f>IF(ISNUMBER(O848),COUNTIFS($O$6:$O$1005,"&gt;"&amp;O848)+COUNTIFS($O$6:O848,O848),"")</f>
        <v/>
      </c>
      <c r="Q848" s="6">
        <f>IF(B848&amp;""="","",IFERROR(INDEX('السيارات'!$C$6:$C$205,MATCH(B848&amp;"",'السيارات'!$A$6:$A$205,0))&amp;"","كود غير موجود"))</f>
        <v/>
      </c>
    </row>
    <row r="849">
      <c r="A849" s="5" t="n"/>
      <c r="B849" s="5" t="n"/>
      <c r="C849" s="5" t="n"/>
      <c r="D849" s="18" t="n"/>
      <c r="E849" s="13" t="n"/>
      <c r="F849" s="13" t="n"/>
      <c r="G849" s="13" t="n"/>
      <c r="H849" s="19" t="n"/>
      <c r="I849" s="19" t="n"/>
      <c r="J849" s="19" t="n"/>
      <c r="K849" s="16">
        <f>IF(OR(B849&amp;""="",NOT(ISNUMBER(E849)),NOT(ISNUMBER(IF(ISNUMBER(G849),G849,F849)))),"",MAX(1,IF(ISNUMBER(G849),G849,F849)-E849))</f>
        <v/>
      </c>
      <c r="L849" s="17">
        <f>IF(K849="","",ROUND(K849*N(H849),2))</f>
        <v/>
      </c>
      <c r="M849" s="17">
        <f>IF(L849="","",ROUND(L849-N(J849),2))</f>
        <v/>
      </c>
      <c r="N849" s="6">
        <f>IF(B849&amp;""="","",IF(NOT(ISNUMBER(E849)),"بيانات ناقصة",IF(ISNUMBER(G849),"سُلّمت",IF(E849&gt;'الإعدادات'!$B$4,"قادم",IF(AND(ISNUMBER(F849),F849&lt;'الإعدادات'!$B$4),"متأخر التسليم","جارٍ")))))</f>
        <v/>
      </c>
      <c r="O849" s="16">
        <f>IF(N849="متأخر التسليم",'الإعدادات'!$B$4-F849,"")</f>
        <v/>
      </c>
      <c r="P849" s="16">
        <f>IF(ISNUMBER(O849),COUNTIFS($O$6:$O$1005,"&gt;"&amp;O849)+COUNTIFS($O$6:O849,O849),"")</f>
        <v/>
      </c>
      <c r="Q849" s="6">
        <f>IF(B849&amp;""="","",IFERROR(INDEX('السيارات'!$C$6:$C$205,MATCH(B849&amp;"",'السيارات'!$A$6:$A$205,0))&amp;"","كود غير موجود"))</f>
        <v/>
      </c>
    </row>
    <row r="850">
      <c r="A850" s="5" t="n"/>
      <c r="B850" s="5" t="n"/>
      <c r="C850" s="5" t="n"/>
      <c r="D850" s="18" t="n"/>
      <c r="E850" s="13" t="n"/>
      <c r="F850" s="13" t="n"/>
      <c r="G850" s="13" t="n"/>
      <c r="H850" s="19" t="n"/>
      <c r="I850" s="19" t="n"/>
      <c r="J850" s="19" t="n"/>
      <c r="K850" s="16">
        <f>IF(OR(B850&amp;""="",NOT(ISNUMBER(E850)),NOT(ISNUMBER(IF(ISNUMBER(G850),G850,F850)))),"",MAX(1,IF(ISNUMBER(G850),G850,F850)-E850))</f>
        <v/>
      </c>
      <c r="L850" s="17">
        <f>IF(K850="","",ROUND(K850*N(H850),2))</f>
        <v/>
      </c>
      <c r="M850" s="17">
        <f>IF(L850="","",ROUND(L850-N(J850),2))</f>
        <v/>
      </c>
      <c r="N850" s="6">
        <f>IF(B850&amp;""="","",IF(NOT(ISNUMBER(E850)),"بيانات ناقصة",IF(ISNUMBER(G850),"سُلّمت",IF(E850&gt;'الإعدادات'!$B$4,"قادم",IF(AND(ISNUMBER(F850),F850&lt;'الإعدادات'!$B$4),"متأخر التسليم","جارٍ")))))</f>
        <v/>
      </c>
      <c r="O850" s="16">
        <f>IF(N850="متأخر التسليم",'الإعدادات'!$B$4-F850,"")</f>
        <v/>
      </c>
      <c r="P850" s="16">
        <f>IF(ISNUMBER(O850),COUNTIFS($O$6:$O$1005,"&gt;"&amp;O850)+COUNTIFS($O$6:O850,O850),"")</f>
        <v/>
      </c>
      <c r="Q850" s="6">
        <f>IF(B850&amp;""="","",IFERROR(INDEX('السيارات'!$C$6:$C$205,MATCH(B850&amp;"",'السيارات'!$A$6:$A$205,0))&amp;"","كود غير موجود"))</f>
        <v/>
      </c>
    </row>
    <row r="851">
      <c r="A851" s="5" t="n"/>
      <c r="B851" s="5" t="n"/>
      <c r="C851" s="5" t="n"/>
      <c r="D851" s="18" t="n"/>
      <c r="E851" s="13" t="n"/>
      <c r="F851" s="13" t="n"/>
      <c r="G851" s="13" t="n"/>
      <c r="H851" s="19" t="n"/>
      <c r="I851" s="19" t="n"/>
      <c r="J851" s="19" t="n"/>
      <c r="K851" s="16">
        <f>IF(OR(B851&amp;""="",NOT(ISNUMBER(E851)),NOT(ISNUMBER(IF(ISNUMBER(G851),G851,F851)))),"",MAX(1,IF(ISNUMBER(G851),G851,F851)-E851))</f>
        <v/>
      </c>
      <c r="L851" s="17">
        <f>IF(K851="","",ROUND(K851*N(H851),2))</f>
        <v/>
      </c>
      <c r="M851" s="17">
        <f>IF(L851="","",ROUND(L851-N(J851),2))</f>
        <v/>
      </c>
      <c r="N851" s="6">
        <f>IF(B851&amp;""="","",IF(NOT(ISNUMBER(E851)),"بيانات ناقصة",IF(ISNUMBER(G851),"سُلّمت",IF(E851&gt;'الإعدادات'!$B$4,"قادم",IF(AND(ISNUMBER(F851),F851&lt;'الإعدادات'!$B$4),"متأخر التسليم","جارٍ")))))</f>
        <v/>
      </c>
      <c r="O851" s="16">
        <f>IF(N851="متأخر التسليم",'الإعدادات'!$B$4-F851,"")</f>
        <v/>
      </c>
      <c r="P851" s="16">
        <f>IF(ISNUMBER(O851),COUNTIFS($O$6:$O$1005,"&gt;"&amp;O851)+COUNTIFS($O$6:O851,O851),"")</f>
        <v/>
      </c>
      <c r="Q851" s="6">
        <f>IF(B851&amp;""="","",IFERROR(INDEX('السيارات'!$C$6:$C$205,MATCH(B851&amp;"",'السيارات'!$A$6:$A$205,0))&amp;"","كود غير موجود"))</f>
        <v/>
      </c>
    </row>
    <row r="852">
      <c r="A852" s="5" t="n"/>
      <c r="B852" s="5" t="n"/>
      <c r="C852" s="5" t="n"/>
      <c r="D852" s="18" t="n"/>
      <c r="E852" s="13" t="n"/>
      <c r="F852" s="13" t="n"/>
      <c r="G852" s="13" t="n"/>
      <c r="H852" s="19" t="n"/>
      <c r="I852" s="19" t="n"/>
      <c r="J852" s="19" t="n"/>
      <c r="K852" s="16">
        <f>IF(OR(B852&amp;""="",NOT(ISNUMBER(E852)),NOT(ISNUMBER(IF(ISNUMBER(G852),G852,F852)))),"",MAX(1,IF(ISNUMBER(G852),G852,F852)-E852))</f>
        <v/>
      </c>
      <c r="L852" s="17">
        <f>IF(K852="","",ROUND(K852*N(H852),2))</f>
        <v/>
      </c>
      <c r="M852" s="17">
        <f>IF(L852="","",ROUND(L852-N(J852),2))</f>
        <v/>
      </c>
      <c r="N852" s="6">
        <f>IF(B852&amp;""="","",IF(NOT(ISNUMBER(E852)),"بيانات ناقصة",IF(ISNUMBER(G852),"سُلّمت",IF(E852&gt;'الإعدادات'!$B$4,"قادم",IF(AND(ISNUMBER(F852),F852&lt;'الإعدادات'!$B$4),"متأخر التسليم","جارٍ")))))</f>
        <v/>
      </c>
      <c r="O852" s="16">
        <f>IF(N852="متأخر التسليم",'الإعدادات'!$B$4-F852,"")</f>
        <v/>
      </c>
      <c r="P852" s="16">
        <f>IF(ISNUMBER(O852),COUNTIFS($O$6:$O$1005,"&gt;"&amp;O852)+COUNTIFS($O$6:O852,O852),"")</f>
        <v/>
      </c>
      <c r="Q852" s="6">
        <f>IF(B852&amp;""="","",IFERROR(INDEX('السيارات'!$C$6:$C$205,MATCH(B852&amp;"",'السيارات'!$A$6:$A$205,0))&amp;"","كود غير موجود"))</f>
        <v/>
      </c>
    </row>
    <row r="853">
      <c r="A853" s="5" t="n"/>
      <c r="B853" s="5" t="n"/>
      <c r="C853" s="5" t="n"/>
      <c r="D853" s="18" t="n"/>
      <c r="E853" s="13" t="n"/>
      <c r="F853" s="13" t="n"/>
      <c r="G853" s="13" t="n"/>
      <c r="H853" s="19" t="n"/>
      <c r="I853" s="19" t="n"/>
      <c r="J853" s="19" t="n"/>
      <c r="K853" s="16">
        <f>IF(OR(B853&amp;""="",NOT(ISNUMBER(E853)),NOT(ISNUMBER(IF(ISNUMBER(G853),G853,F853)))),"",MAX(1,IF(ISNUMBER(G853),G853,F853)-E853))</f>
        <v/>
      </c>
      <c r="L853" s="17">
        <f>IF(K853="","",ROUND(K853*N(H853),2))</f>
        <v/>
      </c>
      <c r="M853" s="17">
        <f>IF(L853="","",ROUND(L853-N(J853),2))</f>
        <v/>
      </c>
      <c r="N853" s="6">
        <f>IF(B853&amp;""="","",IF(NOT(ISNUMBER(E853)),"بيانات ناقصة",IF(ISNUMBER(G853),"سُلّمت",IF(E853&gt;'الإعدادات'!$B$4,"قادم",IF(AND(ISNUMBER(F853),F853&lt;'الإعدادات'!$B$4),"متأخر التسليم","جارٍ")))))</f>
        <v/>
      </c>
      <c r="O853" s="16">
        <f>IF(N853="متأخر التسليم",'الإعدادات'!$B$4-F853,"")</f>
        <v/>
      </c>
      <c r="P853" s="16">
        <f>IF(ISNUMBER(O853),COUNTIFS($O$6:$O$1005,"&gt;"&amp;O853)+COUNTIFS($O$6:O853,O853),"")</f>
        <v/>
      </c>
      <c r="Q853" s="6">
        <f>IF(B853&amp;""="","",IFERROR(INDEX('السيارات'!$C$6:$C$205,MATCH(B853&amp;"",'السيارات'!$A$6:$A$205,0))&amp;"","كود غير موجود"))</f>
        <v/>
      </c>
    </row>
    <row r="854">
      <c r="A854" s="5" t="n"/>
      <c r="B854" s="5" t="n"/>
      <c r="C854" s="5" t="n"/>
      <c r="D854" s="18" t="n"/>
      <c r="E854" s="13" t="n"/>
      <c r="F854" s="13" t="n"/>
      <c r="G854" s="13" t="n"/>
      <c r="H854" s="19" t="n"/>
      <c r="I854" s="19" t="n"/>
      <c r="J854" s="19" t="n"/>
      <c r="K854" s="16">
        <f>IF(OR(B854&amp;""="",NOT(ISNUMBER(E854)),NOT(ISNUMBER(IF(ISNUMBER(G854),G854,F854)))),"",MAX(1,IF(ISNUMBER(G854),G854,F854)-E854))</f>
        <v/>
      </c>
      <c r="L854" s="17">
        <f>IF(K854="","",ROUND(K854*N(H854),2))</f>
        <v/>
      </c>
      <c r="M854" s="17">
        <f>IF(L854="","",ROUND(L854-N(J854),2))</f>
        <v/>
      </c>
      <c r="N854" s="6">
        <f>IF(B854&amp;""="","",IF(NOT(ISNUMBER(E854)),"بيانات ناقصة",IF(ISNUMBER(G854),"سُلّمت",IF(E854&gt;'الإعدادات'!$B$4,"قادم",IF(AND(ISNUMBER(F854),F854&lt;'الإعدادات'!$B$4),"متأخر التسليم","جارٍ")))))</f>
        <v/>
      </c>
      <c r="O854" s="16">
        <f>IF(N854="متأخر التسليم",'الإعدادات'!$B$4-F854,"")</f>
        <v/>
      </c>
      <c r="P854" s="16">
        <f>IF(ISNUMBER(O854),COUNTIFS($O$6:$O$1005,"&gt;"&amp;O854)+COUNTIFS($O$6:O854,O854),"")</f>
        <v/>
      </c>
      <c r="Q854" s="6">
        <f>IF(B854&amp;""="","",IFERROR(INDEX('السيارات'!$C$6:$C$205,MATCH(B854&amp;"",'السيارات'!$A$6:$A$205,0))&amp;"","كود غير موجود"))</f>
        <v/>
      </c>
    </row>
    <row r="855">
      <c r="A855" s="5" t="n"/>
      <c r="B855" s="5" t="n"/>
      <c r="C855" s="5" t="n"/>
      <c r="D855" s="18" t="n"/>
      <c r="E855" s="13" t="n"/>
      <c r="F855" s="13" t="n"/>
      <c r="G855" s="13" t="n"/>
      <c r="H855" s="19" t="n"/>
      <c r="I855" s="19" t="n"/>
      <c r="J855" s="19" t="n"/>
      <c r="K855" s="16">
        <f>IF(OR(B855&amp;""="",NOT(ISNUMBER(E855)),NOT(ISNUMBER(IF(ISNUMBER(G855),G855,F855)))),"",MAX(1,IF(ISNUMBER(G855),G855,F855)-E855))</f>
        <v/>
      </c>
      <c r="L855" s="17">
        <f>IF(K855="","",ROUND(K855*N(H855),2))</f>
        <v/>
      </c>
      <c r="M855" s="17">
        <f>IF(L855="","",ROUND(L855-N(J855),2))</f>
        <v/>
      </c>
      <c r="N855" s="6">
        <f>IF(B855&amp;""="","",IF(NOT(ISNUMBER(E855)),"بيانات ناقصة",IF(ISNUMBER(G855),"سُلّمت",IF(E855&gt;'الإعدادات'!$B$4,"قادم",IF(AND(ISNUMBER(F855),F855&lt;'الإعدادات'!$B$4),"متأخر التسليم","جارٍ")))))</f>
        <v/>
      </c>
      <c r="O855" s="16">
        <f>IF(N855="متأخر التسليم",'الإعدادات'!$B$4-F855,"")</f>
        <v/>
      </c>
      <c r="P855" s="16">
        <f>IF(ISNUMBER(O855),COUNTIFS($O$6:$O$1005,"&gt;"&amp;O855)+COUNTIFS($O$6:O855,O855),"")</f>
        <v/>
      </c>
      <c r="Q855" s="6">
        <f>IF(B855&amp;""="","",IFERROR(INDEX('السيارات'!$C$6:$C$205,MATCH(B855&amp;"",'السيارات'!$A$6:$A$205,0))&amp;"","كود غير موجود"))</f>
        <v/>
      </c>
    </row>
    <row r="856">
      <c r="A856" s="5" t="n"/>
      <c r="B856" s="5" t="n"/>
      <c r="C856" s="5" t="n"/>
      <c r="D856" s="18" t="n"/>
      <c r="E856" s="13" t="n"/>
      <c r="F856" s="13" t="n"/>
      <c r="G856" s="13" t="n"/>
      <c r="H856" s="19" t="n"/>
      <c r="I856" s="19" t="n"/>
      <c r="J856" s="19" t="n"/>
      <c r="K856" s="16">
        <f>IF(OR(B856&amp;""="",NOT(ISNUMBER(E856)),NOT(ISNUMBER(IF(ISNUMBER(G856),G856,F856)))),"",MAX(1,IF(ISNUMBER(G856),G856,F856)-E856))</f>
        <v/>
      </c>
      <c r="L856" s="17">
        <f>IF(K856="","",ROUND(K856*N(H856),2))</f>
        <v/>
      </c>
      <c r="M856" s="17">
        <f>IF(L856="","",ROUND(L856-N(J856),2))</f>
        <v/>
      </c>
      <c r="N856" s="6">
        <f>IF(B856&amp;""="","",IF(NOT(ISNUMBER(E856)),"بيانات ناقصة",IF(ISNUMBER(G856),"سُلّمت",IF(E856&gt;'الإعدادات'!$B$4,"قادم",IF(AND(ISNUMBER(F856),F856&lt;'الإعدادات'!$B$4),"متأخر التسليم","جارٍ")))))</f>
        <v/>
      </c>
      <c r="O856" s="16">
        <f>IF(N856="متأخر التسليم",'الإعدادات'!$B$4-F856,"")</f>
        <v/>
      </c>
      <c r="P856" s="16">
        <f>IF(ISNUMBER(O856),COUNTIFS($O$6:$O$1005,"&gt;"&amp;O856)+COUNTIFS($O$6:O856,O856),"")</f>
        <v/>
      </c>
      <c r="Q856" s="6">
        <f>IF(B856&amp;""="","",IFERROR(INDEX('السيارات'!$C$6:$C$205,MATCH(B856&amp;"",'السيارات'!$A$6:$A$205,0))&amp;"","كود غير موجود"))</f>
        <v/>
      </c>
    </row>
    <row r="857">
      <c r="A857" s="5" t="n"/>
      <c r="B857" s="5" t="n"/>
      <c r="C857" s="5" t="n"/>
      <c r="D857" s="18" t="n"/>
      <c r="E857" s="13" t="n"/>
      <c r="F857" s="13" t="n"/>
      <c r="G857" s="13" t="n"/>
      <c r="H857" s="19" t="n"/>
      <c r="I857" s="19" t="n"/>
      <c r="J857" s="19" t="n"/>
      <c r="K857" s="16">
        <f>IF(OR(B857&amp;""="",NOT(ISNUMBER(E857)),NOT(ISNUMBER(IF(ISNUMBER(G857),G857,F857)))),"",MAX(1,IF(ISNUMBER(G857),G857,F857)-E857))</f>
        <v/>
      </c>
      <c r="L857" s="17">
        <f>IF(K857="","",ROUND(K857*N(H857),2))</f>
        <v/>
      </c>
      <c r="M857" s="17">
        <f>IF(L857="","",ROUND(L857-N(J857),2))</f>
        <v/>
      </c>
      <c r="N857" s="6">
        <f>IF(B857&amp;""="","",IF(NOT(ISNUMBER(E857)),"بيانات ناقصة",IF(ISNUMBER(G857),"سُلّمت",IF(E857&gt;'الإعدادات'!$B$4,"قادم",IF(AND(ISNUMBER(F857),F857&lt;'الإعدادات'!$B$4),"متأخر التسليم","جارٍ")))))</f>
        <v/>
      </c>
      <c r="O857" s="16">
        <f>IF(N857="متأخر التسليم",'الإعدادات'!$B$4-F857,"")</f>
        <v/>
      </c>
      <c r="P857" s="16">
        <f>IF(ISNUMBER(O857),COUNTIFS($O$6:$O$1005,"&gt;"&amp;O857)+COUNTIFS($O$6:O857,O857),"")</f>
        <v/>
      </c>
      <c r="Q857" s="6">
        <f>IF(B857&amp;""="","",IFERROR(INDEX('السيارات'!$C$6:$C$205,MATCH(B857&amp;"",'السيارات'!$A$6:$A$205,0))&amp;"","كود غير موجود"))</f>
        <v/>
      </c>
    </row>
    <row r="858">
      <c r="A858" s="5" t="n"/>
      <c r="B858" s="5" t="n"/>
      <c r="C858" s="5" t="n"/>
      <c r="D858" s="18" t="n"/>
      <c r="E858" s="13" t="n"/>
      <c r="F858" s="13" t="n"/>
      <c r="G858" s="13" t="n"/>
      <c r="H858" s="19" t="n"/>
      <c r="I858" s="19" t="n"/>
      <c r="J858" s="19" t="n"/>
      <c r="K858" s="16">
        <f>IF(OR(B858&amp;""="",NOT(ISNUMBER(E858)),NOT(ISNUMBER(IF(ISNUMBER(G858),G858,F858)))),"",MAX(1,IF(ISNUMBER(G858),G858,F858)-E858))</f>
        <v/>
      </c>
      <c r="L858" s="17">
        <f>IF(K858="","",ROUND(K858*N(H858),2))</f>
        <v/>
      </c>
      <c r="M858" s="17">
        <f>IF(L858="","",ROUND(L858-N(J858),2))</f>
        <v/>
      </c>
      <c r="N858" s="6">
        <f>IF(B858&amp;""="","",IF(NOT(ISNUMBER(E858)),"بيانات ناقصة",IF(ISNUMBER(G858),"سُلّمت",IF(E858&gt;'الإعدادات'!$B$4,"قادم",IF(AND(ISNUMBER(F858),F858&lt;'الإعدادات'!$B$4),"متأخر التسليم","جارٍ")))))</f>
        <v/>
      </c>
      <c r="O858" s="16">
        <f>IF(N858="متأخر التسليم",'الإعدادات'!$B$4-F858,"")</f>
        <v/>
      </c>
      <c r="P858" s="16">
        <f>IF(ISNUMBER(O858),COUNTIFS($O$6:$O$1005,"&gt;"&amp;O858)+COUNTIFS($O$6:O858,O858),"")</f>
        <v/>
      </c>
      <c r="Q858" s="6">
        <f>IF(B858&amp;""="","",IFERROR(INDEX('السيارات'!$C$6:$C$205,MATCH(B858&amp;"",'السيارات'!$A$6:$A$205,0))&amp;"","كود غير موجود"))</f>
        <v/>
      </c>
    </row>
    <row r="859">
      <c r="A859" s="5" t="n"/>
      <c r="B859" s="5" t="n"/>
      <c r="C859" s="5" t="n"/>
      <c r="D859" s="18" t="n"/>
      <c r="E859" s="13" t="n"/>
      <c r="F859" s="13" t="n"/>
      <c r="G859" s="13" t="n"/>
      <c r="H859" s="19" t="n"/>
      <c r="I859" s="19" t="n"/>
      <c r="J859" s="19" t="n"/>
      <c r="K859" s="16">
        <f>IF(OR(B859&amp;""="",NOT(ISNUMBER(E859)),NOT(ISNUMBER(IF(ISNUMBER(G859),G859,F859)))),"",MAX(1,IF(ISNUMBER(G859),G859,F859)-E859))</f>
        <v/>
      </c>
      <c r="L859" s="17">
        <f>IF(K859="","",ROUND(K859*N(H859),2))</f>
        <v/>
      </c>
      <c r="M859" s="17">
        <f>IF(L859="","",ROUND(L859-N(J859),2))</f>
        <v/>
      </c>
      <c r="N859" s="6">
        <f>IF(B859&amp;""="","",IF(NOT(ISNUMBER(E859)),"بيانات ناقصة",IF(ISNUMBER(G859),"سُلّمت",IF(E859&gt;'الإعدادات'!$B$4,"قادم",IF(AND(ISNUMBER(F859),F859&lt;'الإعدادات'!$B$4),"متأخر التسليم","جارٍ")))))</f>
        <v/>
      </c>
      <c r="O859" s="16">
        <f>IF(N859="متأخر التسليم",'الإعدادات'!$B$4-F859,"")</f>
        <v/>
      </c>
      <c r="P859" s="16">
        <f>IF(ISNUMBER(O859),COUNTIFS($O$6:$O$1005,"&gt;"&amp;O859)+COUNTIFS($O$6:O859,O859),"")</f>
        <v/>
      </c>
      <c r="Q859" s="6">
        <f>IF(B859&amp;""="","",IFERROR(INDEX('السيارات'!$C$6:$C$205,MATCH(B859&amp;"",'السيارات'!$A$6:$A$205,0))&amp;"","كود غير موجود"))</f>
        <v/>
      </c>
    </row>
    <row r="860">
      <c r="A860" s="5" t="n"/>
      <c r="B860" s="5" t="n"/>
      <c r="C860" s="5" t="n"/>
      <c r="D860" s="18" t="n"/>
      <c r="E860" s="13" t="n"/>
      <c r="F860" s="13" t="n"/>
      <c r="G860" s="13" t="n"/>
      <c r="H860" s="19" t="n"/>
      <c r="I860" s="19" t="n"/>
      <c r="J860" s="19" t="n"/>
      <c r="K860" s="16">
        <f>IF(OR(B860&amp;""="",NOT(ISNUMBER(E860)),NOT(ISNUMBER(IF(ISNUMBER(G860),G860,F860)))),"",MAX(1,IF(ISNUMBER(G860),G860,F860)-E860))</f>
        <v/>
      </c>
      <c r="L860" s="17">
        <f>IF(K860="","",ROUND(K860*N(H860),2))</f>
        <v/>
      </c>
      <c r="M860" s="17">
        <f>IF(L860="","",ROUND(L860-N(J860),2))</f>
        <v/>
      </c>
      <c r="N860" s="6">
        <f>IF(B860&amp;""="","",IF(NOT(ISNUMBER(E860)),"بيانات ناقصة",IF(ISNUMBER(G860),"سُلّمت",IF(E860&gt;'الإعدادات'!$B$4,"قادم",IF(AND(ISNUMBER(F860),F860&lt;'الإعدادات'!$B$4),"متأخر التسليم","جارٍ")))))</f>
        <v/>
      </c>
      <c r="O860" s="16">
        <f>IF(N860="متأخر التسليم",'الإعدادات'!$B$4-F860,"")</f>
        <v/>
      </c>
      <c r="P860" s="16">
        <f>IF(ISNUMBER(O860),COUNTIFS($O$6:$O$1005,"&gt;"&amp;O860)+COUNTIFS($O$6:O860,O860),"")</f>
        <v/>
      </c>
      <c r="Q860" s="6">
        <f>IF(B860&amp;""="","",IFERROR(INDEX('السيارات'!$C$6:$C$205,MATCH(B860&amp;"",'السيارات'!$A$6:$A$205,0))&amp;"","كود غير موجود"))</f>
        <v/>
      </c>
    </row>
    <row r="861">
      <c r="A861" s="5" t="n"/>
      <c r="B861" s="5" t="n"/>
      <c r="C861" s="5" t="n"/>
      <c r="D861" s="18" t="n"/>
      <c r="E861" s="13" t="n"/>
      <c r="F861" s="13" t="n"/>
      <c r="G861" s="13" t="n"/>
      <c r="H861" s="19" t="n"/>
      <c r="I861" s="19" t="n"/>
      <c r="J861" s="19" t="n"/>
      <c r="K861" s="16">
        <f>IF(OR(B861&amp;""="",NOT(ISNUMBER(E861)),NOT(ISNUMBER(IF(ISNUMBER(G861),G861,F861)))),"",MAX(1,IF(ISNUMBER(G861),G861,F861)-E861))</f>
        <v/>
      </c>
      <c r="L861" s="17">
        <f>IF(K861="","",ROUND(K861*N(H861),2))</f>
        <v/>
      </c>
      <c r="M861" s="17">
        <f>IF(L861="","",ROUND(L861-N(J861),2))</f>
        <v/>
      </c>
      <c r="N861" s="6">
        <f>IF(B861&amp;""="","",IF(NOT(ISNUMBER(E861)),"بيانات ناقصة",IF(ISNUMBER(G861),"سُلّمت",IF(E861&gt;'الإعدادات'!$B$4,"قادم",IF(AND(ISNUMBER(F861),F861&lt;'الإعدادات'!$B$4),"متأخر التسليم","جارٍ")))))</f>
        <v/>
      </c>
      <c r="O861" s="16">
        <f>IF(N861="متأخر التسليم",'الإعدادات'!$B$4-F861,"")</f>
        <v/>
      </c>
      <c r="P861" s="16">
        <f>IF(ISNUMBER(O861),COUNTIFS($O$6:$O$1005,"&gt;"&amp;O861)+COUNTIFS($O$6:O861,O861),"")</f>
        <v/>
      </c>
      <c r="Q861" s="6">
        <f>IF(B861&amp;""="","",IFERROR(INDEX('السيارات'!$C$6:$C$205,MATCH(B861&amp;"",'السيارات'!$A$6:$A$205,0))&amp;"","كود غير موجود"))</f>
        <v/>
      </c>
    </row>
    <row r="862">
      <c r="A862" s="5" t="n"/>
      <c r="B862" s="5" t="n"/>
      <c r="C862" s="5" t="n"/>
      <c r="D862" s="18" t="n"/>
      <c r="E862" s="13" t="n"/>
      <c r="F862" s="13" t="n"/>
      <c r="G862" s="13" t="n"/>
      <c r="H862" s="19" t="n"/>
      <c r="I862" s="19" t="n"/>
      <c r="J862" s="19" t="n"/>
      <c r="K862" s="16">
        <f>IF(OR(B862&amp;""="",NOT(ISNUMBER(E862)),NOT(ISNUMBER(IF(ISNUMBER(G862),G862,F862)))),"",MAX(1,IF(ISNUMBER(G862),G862,F862)-E862))</f>
        <v/>
      </c>
      <c r="L862" s="17">
        <f>IF(K862="","",ROUND(K862*N(H862),2))</f>
        <v/>
      </c>
      <c r="M862" s="17">
        <f>IF(L862="","",ROUND(L862-N(J862),2))</f>
        <v/>
      </c>
      <c r="N862" s="6">
        <f>IF(B862&amp;""="","",IF(NOT(ISNUMBER(E862)),"بيانات ناقصة",IF(ISNUMBER(G862),"سُلّمت",IF(E862&gt;'الإعدادات'!$B$4,"قادم",IF(AND(ISNUMBER(F862),F862&lt;'الإعدادات'!$B$4),"متأخر التسليم","جارٍ")))))</f>
        <v/>
      </c>
      <c r="O862" s="16">
        <f>IF(N862="متأخر التسليم",'الإعدادات'!$B$4-F862,"")</f>
        <v/>
      </c>
      <c r="P862" s="16">
        <f>IF(ISNUMBER(O862),COUNTIFS($O$6:$O$1005,"&gt;"&amp;O862)+COUNTIFS($O$6:O862,O862),"")</f>
        <v/>
      </c>
      <c r="Q862" s="6">
        <f>IF(B862&amp;""="","",IFERROR(INDEX('السيارات'!$C$6:$C$205,MATCH(B862&amp;"",'السيارات'!$A$6:$A$205,0))&amp;"","كود غير موجود"))</f>
        <v/>
      </c>
    </row>
    <row r="863">
      <c r="A863" s="5" t="n"/>
      <c r="B863" s="5" t="n"/>
      <c r="C863" s="5" t="n"/>
      <c r="D863" s="18" t="n"/>
      <c r="E863" s="13" t="n"/>
      <c r="F863" s="13" t="n"/>
      <c r="G863" s="13" t="n"/>
      <c r="H863" s="19" t="n"/>
      <c r="I863" s="19" t="n"/>
      <c r="J863" s="19" t="n"/>
      <c r="K863" s="16">
        <f>IF(OR(B863&amp;""="",NOT(ISNUMBER(E863)),NOT(ISNUMBER(IF(ISNUMBER(G863),G863,F863)))),"",MAX(1,IF(ISNUMBER(G863),G863,F863)-E863))</f>
        <v/>
      </c>
      <c r="L863" s="17">
        <f>IF(K863="","",ROUND(K863*N(H863),2))</f>
        <v/>
      </c>
      <c r="M863" s="17">
        <f>IF(L863="","",ROUND(L863-N(J863),2))</f>
        <v/>
      </c>
      <c r="N863" s="6">
        <f>IF(B863&amp;""="","",IF(NOT(ISNUMBER(E863)),"بيانات ناقصة",IF(ISNUMBER(G863),"سُلّمت",IF(E863&gt;'الإعدادات'!$B$4,"قادم",IF(AND(ISNUMBER(F863),F863&lt;'الإعدادات'!$B$4),"متأخر التسليم","جارٍ")))))</f>
        <v/>
      </c>
      <c r="O863" s="16">
        <f>IF(N863="متأخر التسليم",'الإعدادات'!$B$4-F863,"")</f>
        <v/>
      </c>
      <c r="P863" s="16">
        <f>IF(ISNUMBER(O863),COUNTIFS($O$6:$O$1005,"&gt;"&amp;O863)+COUNTIFS($O$6:O863,O863),"")</f>
        <v/>
      </c>
      <c r="Q863" s="6">
        <f>IF(B863&amp;""="","",IFERROR(INDEX('السيارات'!$C$6:$C$205,MATCH(B863&amp;"",'السيارات'!$A$6:$A$205,0))&amp;"","كود غير موجود"))</f>
        <v/>
      </c>
    </row>
    <row r="864">
      <c r="A864" s="5" t="n"/>
      <c r="B864" s="5" t="n"/>
      <c r="C864" s="5" t="n"/>
      <c r="D864" s="18" t="n"/>
      <c r="E864" s="13" t="n"/>
      <c r="F864" s="13" t="n"/>
      <c r="G864" s="13" t="n"/>
      <c r="H864" s="19" t="n"/>
      <c r="I864" s="19" t="n"/>
      <c r="J864" s="19" t="n"/>
      <c r="K864" s="16">
        <f>IF(OR(B864&amp;""="",NOT(ISNUMBER(E864)),NOT(ISNUMBER(IF(ISNUMBER(G864),G864,F864)))),"",MAX(1,IF(ISNUMBER(G864),G864,F864)-E864))</f>
        <v/>
      </c>
      <c r="L864" s="17">
        <f>IF(K864="","",ROUND(K864*N(H864),2))</f>
        <v/>
      </c>
      <c r="M864" s="17">
        <f>IF(L864="","",ROUND(L864-N(J864),2))</f>
        <v/>
      </c>
      <c r="N864" s="6">
        <f>IF(B864&amp;""="","",IF(NOT(ISNUMBER(E864)),"بيانات ناقصة",IF(ISNUMBER(G864),"سُلّمت",IF(E864&gt;'الإعدادات'!$B$4,"قادم",IF(AND(ISNUMBER(F864),F864&lt;'الإعدادات'!$B$4),"متأخر التسليم","جارٍ")))))</f>
        <v/>
      </c>
      <c r="O864" s="16">
        <f>IF(N864="متأخر التسليم",'الإعدادات'!$B$4-F864,"")</f>
        <v/>
      </c>
      <c r="P864" s="16">
        <f>IF(ISNUMBER(O864),COUNTIFS($O$6:$O$1005,"&gt;"&amp;O864)+COUNTIFS($O$6:O864,O864),"")</f>
        <v/>
      </c>
      <c r="Q864" s="6">
        <f>IF(B864&amp;""="","",IFERROR(INDEX('السيارات'!$C$6:$C$205,MATCH(B864&amp;"",'السيارات'!$A$6:$A$205,0))&amp;"","كود غير موجود"))</f>
        <v/>
      </c>
    </row>
    <row r="865">
      <c r="A865" s="5" t="n"/>
      <c r="B865" s="5" t="n"/>
      <c r="C865" s="5" t="n"/>
      <c r="D865" s="18" t="n"/>
      <c r="E865" s="13" t="n"/>
      <c r="F865" s="13" t="n"/>
      <c r="G865" s="13" t="n"/>
      <c r="H865" s="19" t="n"/>
      <c r="I865" s="19" t="n"/>
      <c r="J865" s="19" t="n"/>
      <c r="K865" s="16">
        <f>IF(OR(B865&amp;""="",NOT(ISNUMBER(E865)),NOT(ISNUMBER(IF(ISNUMBER(G865),G865,F865)))),"",MAX(1,IF(ISNUMBER(G865),G865,F865)-E865))</f>
        <v/>
      </c>
      <c r="L865" s="17">
        <f>IF(K865="","",ROUND(K865*N(H865),2))</f>
        <v/>
      </c>
      <c r="M865" s="17">
        <f>IF(L865="","",ROUND(L865-N(J865),2))</f>
        <v/>
      </c>
      <c r="N865" s="6">
        <f>IF(B865&amp;""="","",IF(NOT(ISNUMBER(E865)),"بيانات ناقصة",IF(ISNUMBER(G865),"سُلّمت",IF(E865&gt;'الإعدادات'!$B$4,"قادم",IF(AND(ISNUMBER(F865),F865&lt;'الإعدادات'!$B$4),"متأخر التسليم","جارٍ")))))</f>
        <v/>
      </c>
      <c r="O865" s="16">
        <f>IF(N865="متأخر التسليم",'الإعدادات'!$B$4-F865,"")</f>
        <v/>
      </c>
      <c r="P865" s="16">
        <f>IF(ISNUMBER(O865),COUNTIFS($O$6:$O$1005,"&gt;"&amp;O865)+COUNTIFS($O$6:O865,O865),"")</f>
        <v/>
      </c>
      <c r="Q865" s="6">
        <f>IF(B865&amp;""="","",IFERROR(INDEX('السيارات'!$C$6:$C$205,MATCH(B865&amp;"",'السيارات'!$A$6:$A$205,0))&amp;"","كود غير موجود"))</f>
        <v/>
      </c>
    </row>
    <row r="866">
      <c r="A866" s="5" t="n"/>
      <c r="B866" s="5" t="n"/>
      <c r="C866" s="5" t="n"/>
      <c r="D866" s="18" t="n"/>
      <c r="E866" s="13" t="n"/>
      <c r="F866" s="13" t="n"/>
      <c r="G866" s="13" t="n"/>
      <c r="H866" s="19" t="n"/>
      <c r="I866" s="19" t="n"/>
      <c r="J866" s="19" t="n"/>
      <c r="K866" s="16">
        <f>IF(OR(B866&amp;""="",NOT(ISNUMBER(E866)),NOT(ISNUMBER(IF(ISNUMBER(G866),G866,F866)))),"",MAX(1,IF(ISNUMBER(G866),G866,F866)-E866))</f>
        <v/>
      </c>
      <c r="L866" s="17">
        <f>IF(K866="","",ROUND(K866*N(H866),2))</f>
        <v/>
      </c>
      <c r="M866" s="17">
        <f>IF(L866="","",ROUND(L866-N(J866),2))</f>
        <v/>
      </c>
      <c r="N866" s="6">
        <f>IF(B866&amp;""="","",IF(NOT(ISNUMBER(E866)),"بيانات ناقصة",IF(ISNUMBER(G866),"سُلّمت",IF(E866&gt;'الإعدادات'!$B$4,"قادم",IF(AND(ISNUMBER(F866),F866&lt;'الإعدادات'!$B$4),"متأخر التسليم","جارٍ")))))</f>
        <v/>
      </c>
      <c r="O866" s="16">
        <f>IF(N866="متأخر التسليم",'الإعدادات'!$B$4-F866,"")</f>
        <v/>
      </c>
      <c r="P866" s="16">
        <f>IF(ISNUMBER(O866),COUNTIFS($O$6:$O$1005,"&gt;"&amp;O866)+COUNTIFS($O$6:O866,O866),"")</f>
        <v/>
      </c>
      <c r="Q866" s="6">
        <f>IF(B866&amp;""="","",IFERROR(INDEX('السيارات'!$C$6:$C$205,MATCH(B866&amp;"",'السيارات'!$A$6:$A$205,0))&amp;"","كود غير موجود"))</f>
        <v/>
      </c>
    </row>
    <row r="867">
      <c r="A867" s="5" t="n"/>
      <c r="B867" s="5" t="n"/>
      <c r="C867" s="5" t="n"/>
      <c r="D867" s="18" t="n"/>
      <c r="E867" s="13" t="n"/>
      <c r="F867" s="13" t="n"/>
      <c r="G867" s="13" t="n"/>
      <c r="H867" s="19" t="n"/>
      <c r="I867" s="19" t="n"/>
      <c r="J867" s="19" t="n"/>
      <c r="K867" s="16">
        <f>IF(OR(B867&amp;""="",NOT(ISNUMBER(E867)),NOT(ISNUMBER(IF(ISNUMBER(G867),G867,F867)))),"",MAX(1,IF(ISNUMBER(G867),G867,F867)-E867))</f>
        <v/>
      </c>
      <c r="L867" s="17">
        <f>IF(K867="","",ROUND(K867*N(H867),2))</f>
        <v/>
      </c>
      <c r="M867" s="17">
        <f>IF(L867="","",ROUND(L867-N(J867),2))</f>
        <v/>
      </c>
      <c r="N867" s="6">
        <f>IF(B867&amp;""="","",IF(NOT(ISNUMBER(E867)),"بيانات ناقصة",IF(ISNUMBER(G867),"سُلّمت",IF(E867&gt;'الإعدادات'!$B$4,"قادم",IF(AND(ISNUMBER(F867),F867&lt;'الإعدادات'!$B$4),"متأخر التسليم","جارٍ")))))</f>
        <v/>
      </c>
      <c r="O867" s="16">
        <f>IF(N867="متأخر التسليم",'الإعدادات'!$B$4-F867,"")</f>
        <v/>
      </c>
      <c r="P867" s="16">
        <f>IF(ISNUMBER(O867),COUNTIFS($O$6:$O$1005,"&gt;"&amp;O867)+COUNTIFS($O$6:O867,O867),"")</f>
        <v/>
      </c>
      <c r="Q867" s="6">
        <f>IF(B867&amp;""="","",IFERROR(INDEX('السيارات'!$C$6:$C$205,MATCH(B867&amp;"",'السيارات'!$A$6:$A$205,0))&amp;"","كود غير موجود"))</f>
        <v/>
      </c>
    </row>
    <row r="868">
      <c r="A868" s="5" t="n"/>
      <c r="B868" s="5" t="n"/>
      <c r="C868" s="5" t="n"/>
      <c r="D868" s="18" t="n"/>
      <c r="E868" s="13" t="n"/>
      <c r="F868" s="13" t="n"/>
      <c r="G868" s="13" t="n"/>
      <c r="H868" s="19" t="n"/>
      <c r="I868" s="19" t="n"/>
      <c r="J868" s="19" t="n"/>
      <c r="K868" s="16">
        <f>IF(OR(B868&amp;""="",NOT(ISNUMBER(E868)),NOT(ISNUMBER(IF(ISNUMBER(G868),G868,F868)))),"",MAX(1,IF(ISNUMBER(G868),G868,F868)-E868))</f>
        <v/>
      </c>
      <c r="L868" s="17">
        <f>IF(K868="","",ROUND(K868*N(H868),2))</f>
        <v/>
      </c>
      <c r="M868" s="17">
        <f>IF(L868="","",ROUND(L868-N(J868),2))</f>
        <v/>
      </c>
      <c r="N868" s="6">
        <f>IF(B868&amp;""="","",IF(NOT(ISNUMBER(E868)),"بيانات ناقصة",IF(ISNUMBER(G868),"سُلّمت",IF(E868&gt;'الإعدادات'!$B$4,"قادم",IF(AND(ISNUMBER(F868),F868&lt;'الإعدادات'!$B$4),"متأخر التسليم","جارٍ")))))</f>
        <v/>
      </c>
      <c r="O868" s="16">
        <f>IF(N868="متأخر التسليم",'الإعدادات'!$B$4-F868,"")</f>
        <v/>
      </c>
      <c r="P868" s="16">
        <f>IF(ISNUMBER(O868),COUNTIFS($O$6:$O$1005,"&gt;"&amp;O868)+COUNTIFS($O$6:O868,O868),"")</f>
        <v/>
      </c>
      <c r="Q868" s="6">
        <f>IF(B868&amp;""="","",IFERROR(INDEX('السيارات'!$C$6:$C$205,MATCH(B868&amp;"",'السيارات'!$A$6:$A$205,0))&amp;"","كود غير موجود"))</f>
        <v/>
      </c>
    </row>
    <row r="869">
      <c r="A869" s="5" t="n"/>
      <c r="B869" s="5" t="n"/>
      <c r="C869" s="5" t="n"/>
      <c r="D869" s="18" t="n"/>
      <c r="E869" s="13" t="n"/>
      <c r="F869" s="13" t="n"/>
      <c r="G869" s="13" t="n"/>
      <c r="H869" s="19" t="n"/>
      <c r="I869" s="19" t="n"/>
      <c r="J869" s="19" t="n"/>
      <c r="K869" s="16">
        <f>IF(OR(B869&amp;""="",NOT(ISNUMBER(E869)),NOT(ISNUMBER(IF(ISNUMBER(G869),G869,F869)))),"",MAX(1,IF(ISNUMBER(G869),G869,F869)-E869))</f>
        <v/>
      </c>
      <c r="L869" s="17">
        <f>IF(K869="","",ROUND(K869*N(H869),2))</f>
        <v/>
      </c>
      <c r="M869" s="17">
        <f>IF(L869="","",ROUND(L869-N(J869),2))</f>
        <v/>
      </c>
      <c r="N869" s="6">
        <f>IF(B869&amp;""="","",IF(NOT(ISNUMBER(E869)),"بيانات ناقصة",IF(ISNUMBER(G869),"سُلّمت",IF(E869&gt;'الإعدادات'!$B$4,"قادم",IF(AND(ISNUMBER(F869),F869&lt;'الإعدادات'!$B$4),"متأخر التسليم","جارٍ")))))</f>
        <v/>
      </c>
      <c r="O869" s="16">
        <f>IF(N869="متأخر التسليم",'الإعدادات'!$B$4-F869,"")</f>
        <v/>
      </c>
      <c r="P869" s="16">
        <f>IF(ISNUMBER(O869),COUNTIFS($O$6:$O$1005,"&gt;"&amp;O869)+COUNTIFS($O$6:O869,O869),"")</f>
        <v/>
      </c>
      <c r="Q869" s="6">
        <f>IF(B869&amp;""="","",IFERROR(INDEX('السيارات'!$C$6:$C$205,MATCH(B869&amp;"",'السيارات'!$A$6:$A$205,0))&amp;"","كود غير موجود"))</f>
        <v/>
      </c>
    </row>
    <row r="870">
      <c r="A870" s="5" t="n"/>
      <c r="B870" s="5" t="n"/>
      <c r="C870" s="5" t="n"/>
      <c r="D870" s="18" t="n"/>
      <c r="E870" s="13" t="n"/>
      <c r="F870" s="13" t="n"/>
      <c r="G870" s="13" t="n"/>
      <c r="H870" s="19" t="n"/>
      <c r="I870" s="19" t="n"/>
      <c r="J870" s="19" t="n"/>
      <c r="K870" s="16">
        <f>IF(OR(B870&amp;""="",NOT(ISNUMBER(E870)),NOT(ISNUMBER(IF(ISNUMBER(G870),G870,F870)))),"",MAX(1,IF(ISNUMBER(G870),G870,F870)-E870))</f>
        <v/>
      </c>
      <c r="L870" s="17">
        <f>IF(K870="","",ROUND(K870*N(H870),2))</f>
        <v/>
      </c>
      <c r="M870" s="17">
        <f>IF(L870="","",ROUND(L870-N(J870),2))</f>
        <v/>
      </c>
      <c r="N870" s="6">
        <f>IF(B870&amp;""="","",IF(NOT(ISNUMBER(E870)),"بيانات ناقصة",IF(ISNUMBER(G870),"سُلّمت",IF(E870&gt;'الإعدادات'!$B$4,"قادم",IF(AND(ISNUMBER(F870),F870&lt;'الإعدادات'!$B$4),"متأخر التسليم","جارٍ")))))</f>
        <v/>
      </c>
      <c r="O870" s="16">
        <f>IF(N870="متأخر التسليم",'الإعدادات'!$B$4-F870,"")</f>
        <v/>
      </c>
      <c r="P870" s="16">
        <f>IF(ISNUMBER(O870),COUNTIFS($O$6:$O$1005,"&gt;"&amp;O870)+COUNTIFS($O$6:O870,O870),"")</f>
        <v/>
      </c>
      <c r="Q870" s="6">
        <f>IF(B870&amp;""="","",IFERROR(INDEX('السيارات'!$C$6:$C$205,MATCH(B870&amp;"",'السيارات'!$A$6:$A$205,0))&amp;"","كود غير موجود"))</f>
        <v/>
      </c>
    </row>
    <row r="871">
      <c r="A871" s="5" t="n"/>
      <c r="B871" s="5" t="n"/>
      <c r="C871" s="5" t="n"/>
      <c r="D871" s="18" t="n"/>
      <c r="E871" s="13" t="n"/>
      <c r="F871" s="13" t="n"/>
      <c r="G871" s="13" t="n"/>
      <c r="H871" s="19" t="n"/>
      <c r="I871" s="19" t="n"/>
      <c r="J871" s="19" t="n"/>
      <c r="K871" s="16">
        <f>IF(OR(B871&amp;""="",NOT(ISNUMBER(E871)),NOT(ISNUMBER(IF(ISNUMBER(G871),G871,F871)))),"",MAX(1,IF(ISNUMBER(G871),G871,F871)-E871))</f>
        <v/>
      </c>
      <c r="L871" s="17">
        <f>IF(K871="","",ROUND(K871*N(H871),2))</f>
        <v/>
      </c>
      <c r="M871" s="17">
        <f>IF(L871="","",ROUND(L871-N(J871),2))</f>
        <v/>
      </c>
      <c r="N871" s="6">
        <f>IF(B871&amp;""="","",IF(NOT(ISNUMBER(E871)),"بيانات ناقصة",IF(ISNUMBER(G871),"سُلّمت",IF(E871&gt;'الإعدادات'!$B$4,"قادم",IF(AND(ISNUMBER(F871),F871&lt;'الإعدادات'!$B$4),"متأخر التسليم","جارٍ")))))</f>
        <v/>
      </c>
      <c r="O871" s="16">
        <f>IF(N871="متأخر التسليم",'الإعدادات'!$B$4-F871,"")</f>
        <v/>
      </c>
      <c r="P871" s="16">
        <f>IF(ISNUMBER(O871),COUNTIFS($O$6:$O$1005,"&gt;"&amp;O871)+COUNTIFS($O$6:O871,O871),"")</f>
        <v/>
      </c>
      <c r="Q871" s="6">
        <f>IF(B871&amp;""="","",IFERROR(INDEX('السيارات'!$C$6:$C$205,MATCH(B871&amp;"",'السيارات'!$A$6:$A$205,0))&amp;"","كود غير موجود"))</f>
        <v/>
      </c>
    </row>
    <row r="872">
      <c r="A872" s="5" t="n"/>
      <c r="B872" s="5" t="n"/>
      <c r="C872" s="5" t="n"/>
      <c r="D872" s="18" t="n"/>
      <c r="E872" s="13" t="n"/>
      <c r="F872" s="13" t="n"/>
      <c r="G872" s="13" t="n"/>
      <c r="H872" s="19" t="n"/>
      <c r="I872" s="19" t="n"/>
      <c r="J872" s="19" t="n"/>
      <c r="K872" s="16">
        <f>IF(OR(B872&amp;""="",NOT(ISNUMBER(E872)),NOT(ISNUMBER(IF(ISNUMBER(G872),G872,F872)))),"",MAX(1,IF(ISNUMBER(G872),G872,F872)-E872))</f>
        <v/>
      </c>
      <c r="L872" s="17">
        <f>IF(K872="","",ROUND(K872*N(H872),2))</f>
        <v/>
      </c>
      <c r="M872" s="17">
        <f>IF(L872="","",ROUND(L872-N(J872),2))</f>
        <v/>
      </c>
      <c r="N872" s="6">
        <f>IF(B872&amp;""="","",IF(NOT(ISNUMBER(E872)),"بيانات ناقصة",IF(ISNUMBER(G872),"سُلّمت",IF(E872&gt;'الإعدادات'!$B$4,"قادم",IF(AND(ISNUMBER(F872),F872&lt;'الإعدادات'!$B$4),"متأخر التسليم","جارٍ")))))</f>
        <v/>
      </c>
      <c r="O872" s="16">
        <f>IF(N872="متأخر التسليم",'الإعدادات'!$B$4-F872,"")</f>
        <v/>
      </c>
      <c r="P872" s="16">
        <f>IF(ISNUMBER(O872),COUNTIFS($O$6:$O$1005,"&gt;"&amp;O872)+COUNTIFS($O$6:O872,O872),"")</f>
        <v/>
      </c>
      <c r="Q872" s="6">
        <f>IF(B872&amp;""="","",IFERROR(INDEX('السيارات'!$C$6:$C$205,MATCH(B872&amp;"",'السيارات'!$A$6:$A$205,0))&amp;"","كود غير موجود"))</f>
        <v/>
      </c>
    </row>
    <row r="873">
      <c r="A873" s="5" t="n"/>
      <c r="B873" s="5" t="n"/>
      <c r="C873" s="5" t="n"/>
      <c r="D873" s="18" t="n"/>
      <c r="E873" s="13" t="n"/>
      <c r="F873" s="13" t="n"/>
      <c r="G873" s="13" t="n"/>
      <c r="H873" s="19" t="n"/>
      <c r="I873" s="19" t="n"/>
      <c r="J873" s="19" t="n"/>
      <c r="K873" s="16">
        <f>IF(OR(B873&amp;""="",NOT(ISNUMBER(E873)),NOT(ISNUMBER(IF(ISNUMBER(G873),G873,F873)))),"",MAX(1,IF(ISNUMBER(G873),G873,F873)-E873))</f>
        <v/>
      </c>
      <c r="L873" s="17">
        <f>IF(K873="","",ROUND(K873*N(H873),2))</f>
        <v/>
      </c>
      <c r="M873" s="17">
        <f>IF(L873="","",ROUND(L873-N(J873),2))</f>
        <v/>
      </c>
      <c r="N873" s="6">
        <f>IF(B873&amp;""="","",IF(NOT(ISNUMBER(E873)),"بيانات ناقصة",IF(ISNUMBER(G873),"سُلّمت",IF(E873&gt;'الإعدادات'!$B$4,"قادم",IF(AND(ISNUMBER(F873),F873&lt;'الإعدادات'!$B$4),"متأخر التسليم","جارٍ")))))</f>
        <v/>
      </c>
      <c r="O873" s="16">
        <f>IF(N873="متأخر التسليم",'الإعدادات'!$B$4-F873,"")</f>
        <v/>
      </c>
      <c r="P873" s="16">
        <f>IF(ISNUMBER(O873),COUNTIFS($O$6:$O$1005,"&gt;"&amp;O873)+COUNTIFS($O$6:O873,O873),"")</f>
        <v/>
      </c>
      <c r="Q873" s="6">
        <f>IF(B873&amp;""="","",IFERROR(INDEX('السيارات'!$C$6:$C$205,MATCH(B873&amp;"",'السيارات'!$A$6:$A$205,0))&amp;"","كود غير موجود"))</f>
        <v/>
      </c>
    </row>
    <row r="874">
      <c r="A874" s="5" t="n"/>
      <c r="B874" s="5" t="n"/>
      <c r="C874" s="5" t="n"/>
      <c r="D874" s="18" t="n"/>
      <c r="E874" s="13" t="n"/>
      <c r="F874" s="13" t="n"/>
      <c r="G874" s="13" t="n"/>
      <c r="H874" s="19" t="n"/>
      <c r="I874" s="19" t="n"/>
      <c r="J874" s="19" t="n"/>
      <c r="K874" s="16">
        <f>IF(OR(B874&amp;""="",NOT(ISNUMBER(E874)),NOT(ISNUMBER(IF(ISNUMBER(G874),G874,F874)))),"",MAX(1,IF(ISNUMBER(G874),G874,F874)-E874))</f>
        <v/>
      </c>
      <c r="L874" s="17">
        <f>IF(K874="","",ROUND(K874*N(H874),2))</f>
        <v/>
      </c>
      <c r="M874" s="17">
        <f>IF(L874="","",ROUND(L874-N(J874),2))</f>
        <v/>
      </c>
      <c r="N874" s="6">
        <f>IF(B874&amp;""="","",IF(NOT(ISNUMBER(E874)),"بيانات ناقصة",IF(ISNUMBER(G874),"سُلّمت",IF(E874&gt;'الإعدادات'!$B$4,"قادم",IF(AND(ISNUMBER(F874),F874&lt;'الإعدادات'!$B$4),"متأخر التسليم","جارٍ")))))</f>
        <v/>
      </c>
      <c r="O874" s="16">
        <f>IF(N874="متأخر التسليم",'الإعدادات'!$B$4-F874,"")</f>
        <v/>
      </c>
      <c r="P874" s="16">
        <f>IF(ISNUMBER(O874),COUNTIFS($O$6:$O$1005,"&gt;"&amp;O874)+COUNTIFS($O$6:O874,O874),"")</f>
        <v/>
      </c>
      <c r="Q874" s="6">
        <f>IF(B874&amp;""="","",IFERROR(INDEX('السيارات'!$C$6:$C$205,MATCH(B874&amp;"",'السيارات'!$A$6:$A$205,0))&amp;"","كود غير موجود"))</f>
        <v/>
      </c>
    </row>
    <row r="875">
      <c r="A875" s="5" t="n"/>
      <c r="B875" s="5" t="n"/>
      <c r="C875" s="5" t="n"/>
      <c r="D875" s="18" t="n"/>
      <c r="E875" s="13" t="n"/>
      <c r="F875" s="13" t="n"/>
      <c r="G875" s="13" t="n"/>
      <c r="H875" s="19" t="n"/>
      <c r="I875" s="19" t="n"/>
      <c r="J875" s="19" t="n"/>
      <c r="K875" s="16">
        <f>IF(OR(B875&amp;""="",NOT(ISNUMBER(E875)),NOT(ISNUMBER(IF(ISNUMBER(G875),G875,F875)))),"",MAX(1,IF(ISNUMBER(G875),G875,F875)-E875))</f>
        <v/>
      </c>
      <c r="L875" s="17">
        <f>IF(K875="","",ROUND(K875*N(H875),2))</f>
        <v/>
      </c>
      <c r="M875" s="17">
        <f>IF(L875="","",ROUND(L875-N(J875),2))</f>
        <v/>
      </c>
      <c r="N875" s="6">
        <f>IF(B875&amp;""="","",IF(NOT(ISNUMBER(E875)),"بيانات ناقصة",IF(ISNUMBER(G875),"سُلّمت",IF(E875&gt;'الإعدادات'!$B$4,"قادم",IF(AND(ISNUMBER(F875),F875&lt;'الإعدادات'!$B$4),"متأخر التسليم","جارٍ")))))</f>
        <v/>
      </c>
      <c r="O875" s="16">
        <f>IF(N875="متأخر التسليم",'الإعدادات'!$B$4-F875,"")</f>
        <v/>
      </c>
      <c r="P875" s="16">
        <f>IF(ISNUMBER(O875),COUNTIFS($O$6:$O$1005,"&gt;"&amp;O875)+COUNTIFS($O$6:O875,O875),"")</f>
        <v/>
      </c>
      <c r="Q875" s="6">
        <f>IF(B875&amp;""="","",IFERROR(INDEX('السيارات'!$C$6:$C$205,MATCH(B875&amp;"",'السيارات'!$A$6:$A$205,0))&amp;"","كود غير موجود"))</f>
        <v/>
      </c>
    </row>
    <row r="876">
      <c r="A876" s="5" t="n"/>
      <c r="B876" s="5" t="n"/>
      <c r="C876" s="5" t="n"/>
      <c r="D876" s="18" t="n"/>
      <c r="E876" s="13" t="n"/>
      <c r="F876" s="13" t="n"/>
      <c r="G876" s="13" t="n"/>
      <c r="H876" s="19" t="n"/>
      <c r="I876" s="19" t="n"/>
      <c r="J876" s="19" t="n"/>
      <c r="K876" s="16">
        <f>IF(OR(B876&amp;""="",NOT(ISNUMBER(E876)),NOT(ISNUMBER(IF(ISNUMBER(G876),G876,F876)))),"",MAX(1,IF(ISNUMBER(G876),G876,F876)-E876))</f>
        <v/>
      </c>
      <c r="L876" s="17">
        <f>IF(K876="","",ROUND(K876*N(H876),2))</f>
        <v/>
      </c>
      <c r="M876" s="17">
        <f>IF(L876="","",ROUND(L876-N(J876),2))</f>
        <v/>
      </c>
      <c r="N876" s="6">
        <f>IF(B876&amp;""="","",IF(NOT(ISNUMBER(E876)),"بيانات ناقصة",IF(ISNUMBER(G876),"سُلّمت",IF(E876&gt;'الإعدادات'!$B$4,"قادم",IF(AND(ISNUMBER(F876),F876&lt;'الإعدادات'!$B$4),"متأخر التسليم","جارٍ")))))</f>
        <v/>
      </c>
      <c r="O876" s="16">
        <f>IF(N876="متأخر التسليم",'الإعدادات'!$B$4-F876,"")</f>
        <v/>
      </c>
      <c r="P876" s="16">
        <f>IF(ISNUMBER(O876),COUNTIFS($O$6:$O$1005,"&gt;"&amp;O876)+COUNTIFS($O$6:O876,O876),"")</f>
        <v/>
      </c>
      <c r="Q876" s="6">
        <f>IF(B876&amp;""="","",IFERROR(INDEX('السيارات'!$C$6:$C$205,MATCH(B876&amp;"",'السيارات'!$A$6:$A$205,0))&amp;"","كود غير موجود"))</f>
        <v/>
      </c>
    </row>
    <row r="877">
      <c r="A877" s="5" t="n"/>
      <c r="B877" s="5" t="n"/>
      <c r="C877" s="5" t="n"/>
      <c r="D877" s="18" t="n"/>
      <c r="E877" s="13" t="n"/>
      <c r="F877" s="13" t="n"/>
      <c r="G877" s="13" t="n"/>
      <c r="H877" s="19" t="n"/>
      <c r="I877" s="19" t="n"/>
      <c r="J877" s="19" t="n"/>
      <c r="K877" s="16">
        <f>IF(OR(B877&amp;""="",NOT(ISNUMBER(E877)),NOT(ISNUMBER(IF(ISNUMBER(G877),G877,F877)))),"",MAX(1,IF(ISNUMBER(G877),G877,F877)-E877))</f>
        <v/>
      </c>
      <c r="L877" s="17">
        <f>IF(K877="","",ROUND(K877*N(H877),2))</f>
        <v/>
      </c>
      <c r="M877" s="17">
        <f>IF(L877="","",ROUND(L877-N(J877),2))</f>
        <v/>
      </c>
      <c r="N877" s="6">
        <f>IF(B877&amp;""="","",IF(NOT(ISNUMBER(E877)),"بيانات ناقصة",IF(ISNUMBER(G877),"سُلّمت",IF(E877&gt;'الإعدادات'!$B$4,"قادم",IF(AND(ISNUMBER(F877),F877&lt;'الإعدادات'!$B$4),"متأخر التسليم","جارٍ")))))</f>
        <v/>
      </c>
      <c r="O877" s="16">
        <f>IF(N877="متأخر التسليم",'الإعدادات'!$B$4-F877,"")</f>
        <v/>
      </c>
      <c r="P877" s="16">
        <f>IF(ISNUMBER(O877),COUNTIFS($O$6:$O$1005,"&gt;"&amp;O877)+COUNTIFS($O$6:O877,O877),"")</f>
        <v/>
      </c>
      <c r="Q877" s="6">
        <f>IF(B877&amp;""="","",IFERROR(INDEX('السيارات'!$C$6:$C$205,MATCH(B877&amp;"",'السيارات'!$A$6:$A$205,0))&amp;"","كود غير موجود"))</f>
        <v/>
      </c>
    </row>
    <row r="878">
      <c r="A878" s="5" t="n"/>
      <c r="B878" s="5" t="n"/>
      <c r="C878" s="5" t="n"/>
      <c r="D878" s="18" t="n"/>
      <c r="E878" s="13" t="n"/>
      <c r="F878" s="13" t="n"/>
      <c r="G878" s="13" t="n"/>
      <c r="H878" s="19" t="n"/>
      <c r="I878" s="19" t="n"/>
      <c r="J878" s="19" t="n"/>
      <c r="K878" s="16">
        <f>IF(OR(B878&amp;""="",NOT(ISNUMBER(E878)),NOT(ISNUMBER(IF(ISNUMBER(G878),G878,F878)))),"",MAX(1,IF(ISNUMBER(G878),G878,F878)-E878))</f>
        <v/>
      </c>
      <c r="L878" s="17">
        <f>IF(K878="","",ROUND(K878*N(H878),2))</f>
        <v/>
      </c>
      <c r="M878" s="17">
        <f>IF(L878="","",ROUND(L878-N(J878),2))</f>
        <v/>
      </c>
      <c r="N878" s="6">
        <f>IF(B878&amp;""="","",IF(NOT(ISNUMBER(E878)),"بيانات ناقصة",IF(ISNUMBER(G878),"سُلّمت",IF(E878&gt;'الإعدادات'!$B$4,"قادم",IF(AND(ISNUMBER(F878),F878&lt;'الإعدادات'!$B$4),"متأخر التسليم","جارٍ")))))</f>
        <v/>
      </c>
      <c r="O878" s="16">
        <f>IF(N878="متأخر التسليم",'الإعدادات'!$B$4-F878,"")</f>
        <v/>
      </c>
      <c r="P878" s="16">
        <f>IF(ISNUMBER(O878),COUNTIFS($O$6:$O$1005,"&gt;"&amp;O878)+COUNTIFS($O$6:O878,O878),"")</f>
        <v/>
      </c>
      <c r="Q878" s="6">
        <f>IF(B878&amp;""="","",IFERROR(INDEX('السيارات'!$C$6:$C$205,MATCH(B878&amp;"",'السيارات'!$A$6:$A$205,0))&amp;"","كود غير موجود"))</f>
        <v/>
      </c>
    </row>
    <row r="879">
      <c r="A879" s="5" t="n"/>
      <c r="B879" s="5" t="n"/>
      <c r="C879" s="5" t="n"/>
      <c r="D879" s="18" t="n"/>
      <c r="E879" s="13" t="n"/>
      <c r="F879" s="13" t="n"/>
      <c r="G879" s="13" t="n"/>
      <c r="H879" s="19" t="n"/>
      <c r="I879" s="19" t="n"/>
      <c r="J879" s="19" t="n"/>
      <c r="K879" s="16">
        <f>IF(OR(B879&amp;""="",NOT(ISNUMBER(E879)),NOT(ISNUMBER(IF(ISNUMBER(G879),G879,F879)))),"",MAX(1,IF(ISNUMBER(G879),G879,F879)-E879))</f>
        <v/>
      </c>
      <c r="L879" s="17">
        <f>IF(K879="","",ROUND(K879*N(H879),2))</f>
        <v/>
      </c>
      <c r="M879" s="17">
        <f>IF(L879="","",ROUND(L879-N(J879),2))</f>
        <v/>
      </c>
      <c r="N879" s="6">
        <f>IF(B879&amp;""="","",IF(NOT(ISNUMBER(E879)),"بيانات ناقصة",IF(ISNUMBER(G879),"سُلّمت",IF(E879&gt;'الإعدادات'!$B$4,"قادم",IF(AND(ISNUMBER(F879),F879&lt;'الإعدادات'!$B$4),"متأخر التسليم","جارٍ")))))</f>
        <v/>
      </c>
      <c r="O879" s="16">
        <f>IF(N879="متأخر التسليم",'الإعدادات'!$B$4-F879,"")</f>
        <v/>
      </c>
      <c r="P879" s="16">
        <f>IF(ISNUMBER(O879),COUNTIFS($O$6:$O$1005,"&gt;"&amp;O879)+COUNTIFS($O$6:O879,O879),"")</f>
        <v/>
      </c>
      <c r="Q879" s="6">
        <f>IF(B879&amp;""="","",IFERROR(INDEX('السيارات'!$C$6:$C$205,MATCH(B879&amp;"",'السيارات'!$A$6:$A$205,0))&amp;"","كود غير موجود"))</f>
        <v/>
      </c>
    </row>
    <row r="880">
      <c r="A880" s="5" t="n"/>
      <c r="B880" s="5" t="n"/>
      <c r="C880" s="5" t="n"/>
      <c r="D880" s="18" t="n"/>
      <c r="E880" s="13" t="n"/>
      <c r="F880" s="13" t="n"/>
      <c r="G880" s="13" t="n"/>
      <c r="H880" s="19" t="n"/>
      <c r="I880" s="19" t="n"/>
      <c r="J880" s="19" t="n"/>
      <c r="K880" s="16">
        <f>IF(OR(B880&amp;""="",NOT(ISNUMBER(E880)),NOT(ISNUMBER(IF(ISNUMBER(G880),G880,F880)))),"",MAX(1,IF(ISNUMBER(G880),G880,F880)-E880))</f>
        <v/>
      </c>
      <c r="L880" s="17">
        <f>IF(K880="","",ROUND(K880*N(H880),2))</f>
        <v/>
      </c>
      <c r="M880" s="17">
        <f>IF(L880="","",ROUND(L880-N(J880),2))</f>
        <v/>
      </c>
      <c r="N880" s="6">
        <f>IF(B880&amp;""="","",IF(NOT(ISNUMBER(E880)),"بيانات ناقصة",IF(ISNUMBER(G880),"سُلّمت",IF(E880&gt;'الإعدادات'!$B$4,"قادم",IF(AND(ISNUMBER(F880),F880&lt;'الإعدادات'!$B$4),"متأخر التسليم","جارٍ")))))</f>
        <v/>
      </c>
      <c r="O880" s="16">
        <f>IF(N880="متأخر التسليم",'الإعدادات'!$B$4-F880,"")</f>
        <v/>
      </c>
      <c r="P880" s="16">
        <f>IF(ISNUMBER(O880),COUNTIFS($O$6:$O$1005,"&gt;"&amp;O880)+COUNTIFS($O$6:O880,O880),"")</f>
        <v/>
      </c>
      <c r="Q880" s="6">
        <f>IF(B880&amp;""="","",IFERROR(INDEX('السيارات'!$C$6:$C$205,MATCH(B880&amp;"",'السيارات'!$A$6:$A$205,0))&amp;"","كود غير موجود"))</f>
        <v/>
      </c>
    </row>
    <row r="881">
      <c r="A881" s="5" t="n"/>
      <c r="B881" s="5" t="n"/>
      <c r="C881" s="5" t="n"/>
      <c r="D881" s="18" t="n"/>
      <c r="E881" s="13" t="n"/>
      <c r="F881" s="13" t="n"/>
      <c r="G881" s="13" t="n"/>
      <c r="H881" s="19" t="n"/>
      <c r="I881" s="19" t="n"/>
      <c r="J881" s="19" t="n"/>
      <c r="K881" s="16">
        <f>IF(OR(B881&amp;""="",NOT(ISNUMBER(E881)),NOT(ISNUMBER(IF(ISNUMBER(G881),G881,F881)))),"",MAX(1,IF(ISNUMBER(G881),G881,F881)-E881))</f>
        <v/>
      </c>
      <c r="L881" s="17">
        <f>IF(K881="","",ROUND(K881*N(H881),2))</f>
        <v/>
      </c>
      <c r="M881" s="17">
        <f>IF(L881="","",ROUND(L881-N(J881),2))</f>
        <v/>
      </c>
      <c r="N881" s="6">
        <f>IF(B881&amp;""="","",IF(NOT(ISNUMBER(E881)),"بيانات ناقصة",IF(ISNUMBER(G881),"سُلّمت",IF(E881&gt;'الإعدادات'!$B$4,"قادم",IF(AND(ISNUMBER(F881),F881&lt;'الإعدادات'!$B$4),"متأخر التسليم","جارٍ")))))</f>
        <v/>
      </c>
      <c r="O881" s="16">
        <f>IF(N881="متأخر التسليم",'الإعدادات'!$B$4-F881,"")</f>
        <v/>
      </c>
      <c r="P881" s="16">
        <f>IF(ISNUMBER(O881),COUNTIFS($O$6:$O$1005,"&gt;"&amp;O881)+COUNTIFS($O$6:O881,O881),"")</f>
        <v/>
      </c>
      <c r="Q881" s="6">
        <f>IF(B881&amp;""="","",IFERROR(INDEX('السيارات'!$C$6:$C$205,MATCH(B881&amp;"",'السيارات'!$A$6:$A$205,0))&amp;"","كود غير موجود"))</f>
        <v/>
      </c>
    </row>
    <row r="882">
      <c r="A882" s="5" t="n"/>
      <c r="B882" s="5" t="n"/>
      <c r="C882" s="5" t="n"/>
      <c r="D882" s="18" t="n"/>
      <c r="E882" s="13" t="n"/>
      <c r="F882" s="13" t="n"/>
      <c r="G882" s="13" t="n"/>
      <c r="H882" s="19" t="n"/>
      <c r="I882" s="19" t="n"/>
      <c r="J882" s="19" t="n"/>
      <c r="K882" s="16">
        <f>IF(OR(B882&amp;""="",NOT(ISNUMBER(E882)),NOT(ISNUMBER(IF(ISNUMBER(G882),G882,F882)))),"",MAX(1,IF(ISNUMBER(G882),G882,F882)-E882))</f>
        <v/>
      </c>
      <c r="L882" s="17">
        <f>IF(K882="","",ROUND(K882*N(H882),2))</f>
        <v/>
      </c>
      <c r="M882" s="17">
        <f>IF(L882="","",ROUND(L882-N(J882),2))</f>
        <v/>
      </c>
      <c r="N882" s="6">
        <f>IF(B882&amp;""="","",IF(NOT(ISNUMBER(E882)),"بيانات ناقصة",IF(ISNUMBER(G882),"سُلّمت",IF(E882&gt;'الإعدادات'!$B$4,"قادم",IF(AND(ISNUMBER(F882),F882&lt;'الإعدادات'!$B$4),"متأخر التسليم","جارٍ")))))</f>
        <v/>
      </c>
      <c r="O882" s="16">
        <f>IF(N882="متأخر التسليم",'الإعدادات'!$B$4-F882,"")</f>
        <v/>
      </c>
      <c r="P882" s="16">
        <f>IF(ISNUMBER(O882),COUNTIFS($O$6:$O$1005,"&gt;"&amp;O882)+COUNTIFS($O$6:O882,O882),"")</f>
        <v/>
      </c>
      <c r="Q882" s="6">
        <f>IF(B882&amp;""="","",IFERROR(INDEX('السيارات'!$C$6:$C$205,MATCH(B882&amp;"",'السيارات'!$A$6:$A$205,0))&amp;"","كود غير موجود"))</f>
        <v/>
      </c>
    </row>
    <row r="883">
      <c r="A883" s="5" t="n"/>
      <c r="B883" s="5" t="n"/>
      <c r="C883" s="5" t="n"/>
      <c r="D883" s="18" t="n"/>
      <c r="E883" s="13" t="n"/>
      <c r="F883" s="13" t="n"/>
      <c r="G883" s="13" t="n"/>
      <c r="H883" s="19" t="n"/>
      <c r="I883" s="19" t="n"/>
      <c r="J883" s="19" t="n"/>
      <c r="K883" s="16">
        <f>IF(OR(B883&amp;""="",NOT(ISNUMBER(E883)),NOT(ISNUMBER(IF(ISNUMBER(G883),G883,F883)))),"",MAX(1,IF(ISNUMBER(G883),G883,F883)-E883))</f>
        <v/>
      </c>
      <c r="L883" s="17">
        <f>IF(K883="","",ROUND(K883*N(H883),2))</f>
        <v/>
      </c>
      <c r="M883" s="17">
        <f>IF(L883="","",ROUND(L883-N(J883),2))</f>
        <v/>
      </c>
      <c r="N883" s="6">
        <f>IF(B883&amp;""="","",IF(NOT(ISNUMBER(E883)),"بيانات ناقصة",IF(ISNUMBER(G883),"سُلّمت",IF(E883&gt;'الإعدادات'!$B$4,"قادم",IF(AND(ISNUMBER(F883),F883&lt;'الإعدادات'!$B$4),"متأخر التسليم","جارٍ")))))</f>
        <v/>
      </c>
      <c r="O883" s="16">
        <f>IF(N883="متأخر التسليم",'الإعدادات'!$B$4-F883,"")</f>
        <v/>
      </c>
      <c r="P883" s="16">
        <f>IF(ISNUMBER(O883),COUNTIFS($O$6:$O$1005,"&gt;"&amp;O883)+COUNTIFS($O$6:O883,O883),"")</f>
        <v/>
      </c>
      <c r="Q883" s="6">
        <f>IF(B883&amp;""="","",IFERROR(INDEX('السيارات'!$C$6:$C$205,MATCH(B883&amp;"",'السيارات'!$A$6:$A$205,0))&amp;"","كود غير موجود"))</f>
        <v/>
      </c>
    </row>
    <row r="884">
      <c r="A884" s="5" t="n"/>
      <c r="B884" s="5" t="n"/>
      <c r="C884" s="5" t="n"/>
      <c r="D884" s="18" t="n"/>
      <c r="E884" s="13" t="n"/>
      <c r="F884" s="13" t="n"/>
      <c r="G884" s="13" t="n"/>
      <c r="H884" s="19" t="n"/>
      <c r="I884" s="19" t="n"/>
      <c r="J884" s="19" t="n"/>
      <c r="K884" s="16">
        <f>IF(OR(B884&amp;""="",NOT(ISNUMBER(E884)),NOT(ISNUMBER(IF(ISNUMBER(G884),G884,F884)))),"",MAX(1,IF(ISNUMBER(G884),G884,F884)-E884))</f>
        <v/>
      </c>
      <c r="L884" s="17">
        <f>IF(K884="","",ROUND(K884*N(H884),2))</f>
        <v/>
      </c>
      <c r="M884" s="17">
        <f>IF(L884="","",ROUND(L884-N(J884),2))</f>
        <v/>
      </c>
      <c r="N884" s="6">
        <f>IF(B884&amp;""="","",IF(NOT(ISNUMBER(E884)),"بيانات ناقصة",IF(ISNUMBER(G884),"سُلّمت",IF(E884&gt;'الإعدادات'!$B$4,"قادم",IF(AND(ISNUMBER(F884),F884&lt;'الإعدادات'!$B$4),"متأخر التسليم","جارٍ")))))</f>
        <v/>
      </c>
      <c r="O884" s="16">
        <f>IF(N884="متأخر التسليم",'الإعدادات'!$B$4-F884,"")</f>
        <v/>
      </c>
      <c r="P884" s="16">
        <f>IF(ISNUMBER(O884),COUNTIFS($O$6:$O$1005,"&gt;"&amp;O884)+COUNTIFS($O$6:O884,O884),"")</f>
        <v/>
      </c>
      <c r="Q884" s="6">
        <f>IF(B884&amp;""="","",IFERROR(INDEX('السيارات'!$C$6:$C$205,MATCH(B884&amp;"",'السيارات'!$A$6:$A$205,0))&amp;"","كود غير موجود"))</f>
        <v/>
      </c>
    </row>
    <row r="885">
      <c r="A885" s="5" t="n"/>
      <c r="B885" s="5" t="n"/>
      <c r="C885" s="5" t="n"/>
      <c r="D885" s="18" t="n"/>
      <c r="E885" s="13" t="n"/>
      <c r="F885" s="13" t="n"/>
      <c r="G885" s="13" t="n"/>
      <c r="H885" s="19" t="n"/>
      <c r="I885" s="19" t="n"/>
      <c r="J885" s="19" t="n"/>
      <c r="K885" s="16">
        <f>IF(OR(B885&amp;""="",NOT(ISNUMBER(E885)),NOT(ISNUMBER(IF(ISNUMBER(G885),G885,F885)))),"",MAX(1,IF(ISNUMBER(G885),G885,F885)-E885))</f>
        <v/>
      </c>
      <c r="L885" s="17">
        <f>IF(K885="","",ROUND(K885*N(H885),2))</f>
        <v/>
      </c>
      <c r="M885" s="17">
        <f>IF(L885="","",ROUND(L885-N(J885),2))</f>
        <v/>
      </c>
      <c r="N885" s="6">
        <f>IF(B885&amp;""="","",IF(NOT(ISNUMBER(E885)),"بيانات ناقصة",IF(ISNUMBER(G885),"سُلّمت",IF(E885&gt;'الإعدادات'!$B$4,"قادم",IF(AND(ISNUMBER(F885),F885&lt;'الإعدادات'!$B$4),"متأخر التسليم","جارٍ")))))</f>
        <v/>
      </c>
      <c r="O885" s="16">
        <f>IF(N885="متأخر التسليم",'الإعدادات'!$B$4-F885,"")</f>
        <v/>
      </c>
      <c r="P885" s="16">
        <f>IF(ISNUMBER(O885),COUNTIFS($O$6:$O$1005,"&gt;"&amp;O885)+COUNTIFS($O$6:O885,O885),"")</f>
        <v/>
      </c>
      <c r="Q885" s="6">
        <f>IF(B885&amp;""="","",IFERROR(INDEX('السيارات'!$C$6:$C$205,MATCH(B885&amp;"",'السيارات'!$A$6:$A$205,0))&amp;"","كود غير موجود"))</f>
        <v/>
      </c>
    </row>
    <row r="886">
      <c r="A886" s="5" t="n"/>
      <c r="B886" s="5" t="n"/>
      <c r="C886" s="5" t="n"/>
      <c r="D886" s="18" t="n"/>
      <c r="E886" s="13" t="n"/>
      <c r="F886" s="13" t="n"/>
      <c r="G886" s="13" t="n"/>
      <c r="H886" s="19" t="n"/>
      <c r="I886" s="19" t="n"/>
      <c r="J886" s="19" t="n"/>
      <c r="K886" s="16">
        <f>IF(OR(B886&amp;""="",NOT(ISNUMBER(E886)),NOT(ISNUMBER(IF(ISNUMBER(G886),G886,F886)))),"",MAX(1,IF(ISNUMBER(G886),G886,F886)-E886))</f>
        <v/>
      </c>
      <c r="L886" s="17">
        <f>IF(K886="","",ROUND(K886*N(H886),2))</f>
        <v/>
      </c>
      <c r="M886" s="17">
        <f>IF(L886="","",ROUND(L886-N(J886),2))</f>
        <v/>
      </c>
      <c r="N886" s="6">
        <f>IF(B886&amp;""="","",IF(NOT(ISNUMBER(E886)),"بيانات ناقصة",IF(ISNUMBER(G886),"سُلّمت",IF(E886&gt;'الإعدادات'!$B$4,"قادم",IF(AND(ISNUMBER(F886),F886&lt;'الإعدادات'!$B$4),"متأخر التسليم","جارٍ")))))</f>
        <v/>
      </c>
      <c r="O886" s="16">
        <f>IF(N886="متأخر التسليم",'الإعدادات'!$B$4-F886,"")</f>
        <v/>
      </c>
      <c r="P886" s="16">
        <f>IF(ISNUMBER(O886),COUNTIFS($O$6:$O$1005,"&gt;"&amp;O886)+COUNTIFS($O$6:O886,O886),"")</f>
        <v/>
      </c>
      <c r="Q886" s="6">
        <f>IF(B886&amp;""="","",IFERROR(INDEX('السيارات'!$C$6:$C$205,MATCH(B886&amp;"",'السيارات'!$A$6:$A$205,0))&amp;"","كود غير موجود"))</f>
        <v/>
      </c>
    </row>
    <row r="887">
      <c r="A887" s="5" t="n"/>
      <c r="B887" s="5" t="n"/>
      <c r="C887" s="5" t="n"/>
      <c r="D887" s="18" t="n"/>
      <c r="E887" s="13" t="n"/>
      <c r="F887" s="13" t="n"/>
      <c r="G887" s="13" t="n"/>
      <c r="H887" s="19" t="n"/>
      <c r="I887" s="19" t="n"/>
      <c r="J887" s="19" t="n"/>
      <c r="K887" s="16">
        <f>IF(OR(B887&amp;""="",NOT(ISNUMBER(E887)),NOT(ISNUMBER(IF(ISNUMBER(G887),G887,F887)))),"",MAX(1,IF(ISNUMBER(G887),G887,F887)-E887))</f>
        <v/>
      </c>
      <c r="L887" s="17">
        <f>IF(K887="","",ROUND(K887*N(H887),2))</f>
        <v/>
      </c>
      <c r="M887" s="17">
        <f>IF(L887="","",ROUND(L887-N(J887),2))</f>
        <v/>
      </c>
      <c r="N887" s="6">
        <f>IF(B887&amp;""="","",IF(NOT(ISNUMBER(E887)),"بيانات ناقصة",IF(ISNUMBER(G887),"سُلّمت",IF(E887&gt;'الإعدادات'!$B$4,"قادم",IF(AND(ISNUMBER(F887),F887&lt;'الإعدادات'!$B$4),"متأخر التسليم","جارٍ")))))</f>
        <v/>
      </c>
      <c r="O887" s="16">
        <f>IF(N887="متأخر التسليم",'الإعدادات'!$B$4-F887,"")</f>
        <v/>
      </c>
      <c r="P887" s="16">
        <f>IF(ISNUMBER(O887),COUNTIFS($O$6:$O$1005,"&gt;"&amp;O887)+COUNTIFS($O$6:O887,O887),"")</f>
        <v/>
      </c>
      <c r="Q887" s="6">
        <f>IF(B887&amp;""="","",IFERROR(INDEX('السيارات'!$C$6:$C$205,MATCH(B887&amp;"",'السيارات'!$A$6:$A$205,0))&amp;"","كود غير موجود"))</f>
        <v/>
      </c>
    </row>
    <row r="888">
      <c r="A888" s="5" t="n"/>
      <c r="B888" s="5" t="n"/>
      <c r="C888" s="5" t="n"/>
      <c r="D888" s="18" t="n"/>
      <c r="E888" s="13" t="n"/>
      <c r="F888" s="13" t="n"/>
      <c r="G888" s="13" t="n"/>
      <c r="H888" s="19" t="n"/>
      <c r="I888" s="19" t="n"/>
      <c r="J888" s="19" t="n"/>
      <c r="K888" s="16">
        <f>IF(OR(B888&amp;""="",NOT(ISNUMBER(E888)),NOT(ISNUMBER(IF(ISNUMBER(G888),G888,F888)))),"",MAX(1,IF(ISNUMBER(G888),G888,F888)-E888))</f>
        <v/>
      </c>
      <c r="L888" s="17">
        <f>IF(K888="","",ROUND(K888*N(H888),2))</f>
        <v/>
      </c>
      <c r="M888" s="17">
        <f>IF(L888="","",ROUND(L888-N(J888),2))</f>
        <v/>
      </c>
      <c r="N888" s="6">
        <f>IF(B888&amp;""="","",IF(NOT(ISNUMBER(E888)),"بيانات ناقصة",IF(ISNUMBER(G888),"سُلّمت",IF(E888&gt;'الإعدادات'!$B$4,"قادم",IF(AND(ISNUMBER(F888),F888&lt;'الإعدادات'!$B$4),"متأخر التسليم","جارٍ")))))</f>
        <v/>
      </c>
      <c r="O888" s="16">
        <f>IF(N888="متأخر التسليم",'الإعدادات'!$B$4-F888,"")</f>
        <v/>
      </c>
      <c r="P888" s="16">
        <f>IF(ISNUMBER(O888),COUNTIFS($O$6:$O$1005,"&gt;"&amp;O888)+COUNTIFS($O$6:O888,O888),"")</f>
        <v/>
      </c>
      <c r="Q888" s="6">
        <f>IF(B888&amp;""="","",IFERROR(INDEX('السيارات'!$C$6:$C$205,MATCH(B888&amp;"",'السيارات'!$A$6:$A$205,0))&amp;"","كود غير موجود"))</f>
        <v/>
      </c>
    </row>
    <row r="889">
      <c r="A889" s="5" t="n"/>
      <c r="B889" s="5" t="n"/>
      <c r="C889" s="5" t="n"/>
      <c r="D889" s="18" t="n"/>
      <c r="E889" s="13" t="n"/>
      <c r="F889" s="13" t="n"/>
      <c r="G889" s="13" t="n"/>
      <c r="H889" s="19" t="n"/>
      <c r="I889" s="19" t="n"/>
      <c r="J889" s="19" t="n"/>
      <c r="K889" s="16">
        <f>IF(OR(B889&amp;""="",NOT(ISNUMBER(E889)),NOT(ISNUMBER(IF(ISNUMBER(G889),G889,F889)))),"",MAX(1,IF(ISNUMBER(G889),G889,F889)-E889))</f>
        <v/>
      </c>
      <c r="L889" s="17">
        <f>IF(K889="","",ROUND(K889*N(H889),2))</f>
        <v/>
      </c>
      <c r="M889" s="17">
        <f>IF(L889="","",ROUND(L889-N(J889),2))</f>
        <v/>
      </c>
      <c r="N889" s="6">
        <f>IF(B889&amp;""="","",IF(NOT(ISNUMBER(E889)),"بيانات ناقصة",IF(ISNUMBER(G889),"سُلّمت",IF(E889&gt;'الإعدادات'!$B$4,"قادم",IF(AND(ISNUMBER(F889),F889&lt;'الإعدادات'!$B$4),"متأخر التسليم","جارٍ")))))</f>
        <v/>
      </c>
      <c r="O889" s="16">
        <f>IF(N889="متأخر التسليم",'الإعدادات'!$B$4-F889,"")</f>
        <v/>
      </c>
      <c r="P889" s="16">
        <f>IF(ISNUMBER(O889),COUNTIFS($O$6:$O$1005,"&gt;"&amp;O889)+COUNTIFS($O$6:O889,O889),"")</f>
        <v/>
      </c>
      <c r="Q889" s="6">
        <f>IF(B889&amp;""="","",IFERROR(INDEX('السيارات'!$C$6:$C$205,MATCH(B889&amp;"",'السيارات'!$A$6:$A$205,0))&amp;"","كود غير موجود"))</f>
        <v/>
      </c>
    </row>
    <row r="890">
      <c r="A890" s="5" t="n"/>
      <c r="B890" s="5" t="n"/>
      <c r="C890" s="5" t="n"/>
      <c r="D890" s="18" t="n"/>
      <c r="E890" s="13" t="n"/>
      <c r="F890" s="13" t="n"/>
      <c r="G890" s="13" t="n"/>
      <c r="H890" s="19" t="n"/>
      <c r="I890" s="19" t="n"/>
      <c r="J890" s="19" t="n"/>
      <c r="K890" s="16">
        <f>IF(OR(B890&amp;""="",NOT(ISNUMBER(E890)),NOT(ISNUMBER(IF(ISNUMBER(G890),G890,F890)))),"",MAX(1,IF(ISNUMBER(G890),G890,F890)-E890))</f>
        <v/>
      </c>
      <c r="L890" s="17">
        <f>IF(K890="","",ROUND(K890*N(H890),2))</f>
        <v/>
      </c>
      <c r="M890" s="17">
        <f>IF(L890="","",ROUND(L890-N(J890),2))</f>
        <v/>
      </c>
      <c r="N890" s="6">
        <f>IF(B890&amp;""="","",IF(NOT(ISNUMBER(E890)),"بيانات ناقصة",IF(ISNUMBER(G890),"سُلّمت",IF(E890&gt;'الإعدادات'!$B$4,"قادم",IF(AND(ISNUMBER(F890),F890&lt;'الإعدادات'!$B$4),"متأخر التسليم","جارٍ")))))</f>
        <v/>
      </c>
      <c r="O890" s="16">
        <f>IF(N890="متأخر التسليم",'الإعدادات'!$B$4-F890,"")</f>
        <v/>
      </c>
      <c r="P890" s="16">
        <f>IF(ISNUMBER(O890),COUNTIFS($O$6:$O$1005,"&gt;"&amp;O890)+COUNTIFS($O$6:O890,O890),"")</f>
        <v/>
      </c>
      <c r="Q890" s="6">
        <f>IF(B890&amp;""="","",IFERROR(INDEX('السيارات'!$C$6:$C$205,MATCH(B890&amp;"",'السيارات'!$A$6:$A$205,0))&amp;"","كود غير موجود"))</f>
        <v/>
      </c>
    </row>
    <row r="891">
      <c r="A891" s="5" t="n"/>
      <c r="B891" s="5" t="n"/>
      <c r="C891" s="5" t="n"/>
      <c r="D891" s="18" t="n"/>
      <c r="E891" s="13" t="n"/>
      <c r="F891" s="13" t="n"/>
      <c r="G891" s="13" t="n"/>
      <c r="H891" s="19" t="n"/>
      <c r="I891" s="19" t="n"/>
      <c r="J891" s="19" t="n"/>
      <c r="K891" s="16">
        <f>IF(OR(B891&amp;""="",NOT(ISNUMBER(E891)),NOT(ISNUMBER(IF(ISNUMBER(G891),G891,F891)))),"",MAX(1,IF(ISNUMBER(G891),G891,F891)-E891))</f>
        <v/>
      </c>
      <c r="L891" s="17">
        <f>IF(K891="","",ROUND(K891*N(H891),2))</f>
        <v/>
      </c>
      <c r="M891" s="17">
        <f>IF(L891="","",ROUND(L891-N(J891),2))</f>
        <v/>
      </c>
      <c r="N891" s="6">
        <f>IF(B891&amp;""="","",IF(NOT(ISNUMBER(E891)),"بيانات ناقصة",IF(ISNUMBER(G891),"سُلّمت",IF(E891&gt;'الإعدادات'!$B$4,"قادم",IF(AND(ISNUMBER(F891),F891&lt;'الإعدادات'!$B$4),"متأخر التسليم","جارٍ")))))</f>
        <v/>
      </c>
      <c r="O891" s="16">
        <f>IF(N891="متأخر التسليم",'الإعدادات'!$B$4-F891,"")</f>
        <v/>
      </c>
      <c r="P891" s="16">
        <f>IF(ISNUMBER(O891),COUNTIFS($O$6:$O$1005,"&gt;"&amp;O891)+COUNTIFS($O$6:O891,O891),"")</f>
        <v/>
      </c>
      <c r="Q891" s="6">
        <f>IF(B891&amp;""="","",IFERROR(INDEX('السيارات'!$C$6:$C$205,MATCH(B891&amp;"",'السيارات'!$A$6:$A$205,0))&amp;"","كود غير موجود"))</f>
        <v/>
      </c>
    </row>
    <row r="892">
      <c r="A892" s="5" t="n"/>
      <c r="B892" s="5" t="n"/>
      <c r="C892" s="5" t="n"/>
      <c r="D892" s="18" t="n"/>
      <c r="E892" s="13" t="n"/>
      <c r="F892" s="13" t="n"/>
      <c r="G892" s="13" t="n"/>
      <c r="H892" s="19" t="n"/>
      <c r="I892" s="19" t="n"/>
      <c r="J892" s="19" t="n"/>
      <c r="K892" s="16">
        <f>IF(OR(B892&amp;""="",NOT(ISNUMBER(E892)),NOT(ISNUMBER(IF(ISNUMBER(G892),G892,F892)))),"",MAX(1,IF(ISNUMBER(G892),G892,F892)-E892))</f>
        <v/>
      </c>
      <c r="L892" s="17">
        <f>IF(K892="","",ROUND(K892*N(H892),2))</f>
        <v/>
      </c>
      <c r="M892" s="17">
        <f>IF(L892="","",ROUND(L892-N(J892),2))</f>
        <v/>
      </c>
      <c r="N892" s="6">
        <f>IF(B892&amp;""="","",IF(NOT(ISNUMBER(E892)),"بيانات ناقصة",IF(ISNUMBER(G892),"سُلّمت",IF(E892&gt;'الإعدادات'!$B$4,"قادم",IF(AND(ISNUMBER(F892),F892&lt;'الإعدادات'!$B$4),"متأخر التسليم","جارٍ")))))</f>
        <v/>
      </c>
      <c r="O892" s="16">
        <f>IF(N892="متأخر التسليم",'الإعدادات'!$B$4-F892,"")</f>
        <v/>
      </c>
      <c r="P892" s="16">
        <f>IF(ISNUMBER(O892),COUNTIFS($O$6:$O$1005,"&gt;"&amp;O892)+COUNTIFS($O$6:O892,O892),"")</f>
        <v/>
      </c>
      <c r="Q892" s="6">
        <f>IF(B892&amp;""="","",IFERROR(INDEX('السيارات'!$C$6:$C$205,MATCH(B892&amp;"",'السيارات'!$A$6:$A$205,0))&amp;"","كود غير موجود"))</f>
        <v/>
      </c>
    </row>
    <row r="893">
      <c r="A893" s="5" t="n"/>
      <c r="B893" s="5" t="n"/>
      <c r="C893" s="5" t="n"/>
      <c r="D893" s="18" t="n"/>
      <c r="E893" s="13" t="n"/>
      <c r="F893" s="13" t="n"/>
      <c r="G893" s="13" t="n"/>
      <c r="H893" s="19" t="n"/>
      <c r="I893" s="19" t="n"/>
      <c r="J893" s="19" t="n"/>
      <c r="K893" s="16">
        <f>IF(OR(B893&amp;""="",NOT(ISNUMBER(E893)),NOT(ISNUMBER(IF(ISNUMBER(G893),G893,F893)))),"",MAX(1,IF(ISNUMBER(G893),G893,F893)-E893))</f>
        <v/>
      </c>
      <c r="L893" s="17">
        <f>IF(K893="","",ROUND(K893*N(H893),2))</f>
        <v/>
      </c>
      <c r="M893" s="17">
        <f>IF(L893="","",ROUND(L893-N(J893),2))</f>
        <v/>
      </c>
      <c r="N893" s="6">
        <f>IF(B893&amp;""="","",IF(NOT(ISNUMBER(E893)),"بيانات ناقصة",IF(ISNUMBER(G893),"سُلّمت",IF(E893&gt;'الإعدادات'!$B$4,"قادم",IF(AND(ISNUMBER(F893),F893&lt;'الإعدادات'!$B$4),"متأخر التسليم","جارٍ")))))</f>
        <v/>
      </c>
      <c r="O893" s="16">
        <f>IF(N893="متأخر التسليم",'الإعدادات'!$B$4-F893,"")</f>
        <v/>
      </c>
      <c r="P893" s="16">
        <f>IF(ISNUMBER(O893),COUNTIFS($O$6:$O$1005,"&gt;"&amp;O893)+COUNTIFS($O$6:O893,O893),"")</f>
        <v/>
      </c>
      <c r="Q893" s="6">
        <f>IF(B893&amp;""="","",IFERROR(INDEX('السيارات'!$C$6:$C$205,MATCH(B893&amp;"",'السيارات'!$A$6:$A$205,0))&amp;"","كود غير موجود"))</f>
        <v/>
      </c>
    </row>
    <row r="894">
      <c r="A894" s="5" t="n"/>
      <c r="B894" s="5" t="n"/>
      <c r="C894" s="5" t="n"/>
      <c r="D894" s="18" t="n"/>
      <c r="E894" s="13" t="n"/>
      <c r="F894" s="13" t="n"/>
      <c r="G894" s="13" t="n"/>
      <c r="H894" s="19" t="n"/>
      <c r="I894" s="19" t="n"/>
      <c r="J894" s="19" t="n"/>
      <c r="K894" s="16">
        <f>IF(OR(B894&amp;""="",NOT(ISNUMBER(E894)),NOT(ISNUMBER(IF(ISNUMBER(G894),G894,F894)))),"",MAX(1,IF(ISNUMBER(G894),G894,F894)-E894))</f>
        <v/>
      </c>
      <c r="L894" s="17">
        <f>IF(K894="","",ROUND(K894*N(H894),2))</f>
        <v/>
      </c>
      <c r="M894" s="17">
        <f>IF(L894="","",ROUND(L894-N(J894),2))</f>
        <v/>
      </c>
      <c r="N894" s="6">
        <f>IF(B894&amp;""="","",IF(NOT(ISNUMBER(E894)),"بيانات ناقصة",IF(ISNUMBER(G894),"سُلّمت",IF(E894&gt;'الإعدادات'!$B$4,"قادم",IF(AND(ISNUMBER(F894),F894&lt;'الإعدادات'!$B$4),"متأخر التسليم","جارٍ")))))</f>
        <v/>
      </c>
      <c r="O894" s="16">
        <f>IF(N894="متأخر التسليم",'الإعدادات'!$B$4-F894,"")</f>
        <v/>
      </c>
      <c r="P894" s="16">
        <f>IF(ISNUMBER(O894),COUNTIFS($O$6:$O$1005,"&gt;"&amp;O894)+COUNTIFS($O$6:O894,O894),"")</f>
        <v/>
      </c>
      <c r="Q894" s="6">
        <f>IF(B894&amp;""="","",IFERROR(INDEX('السيارات'!$C$6:$C$205,MATCH(B894&amp;"",'السيارات'!$A$6:$A$205,0))&amp;"","كود غير موجود"))</f>
        <v/>
      </c>
    </row>
    <row r="895">
      <c r="A895" s="5" t="n"/>
      <c r="B895" s="5" t="n"/>
      <c r="C895" s="5" t="n"/>
      <c r="D895" s="18" t="n"/>
      <c r="E895" s="13" t="n"/>
      <c r="F895" s="13" t="n"/>
      <c r="G895" s="13" t="n"/>
      <c r="H895" s="19" t="n"/>
      <c r="I895" s="19" t="n"/>
      <c r="J895" s="19" t="n"/>
      <c r="K895" s="16">
        <f>IF(OR(B895&amp;""="",NOT(ISNUMBER(E895)),NOT(ISNUMBER(IF(ISNUMBER(G895),G895,F895)))),"",MAX(1,IF(ISNUMBER(G895),G895,F895)-E895))</f>
        <v/>
      </c>
      <c r="L895" s="17">
        <f>IF(K895="","",ROUND(K895*N(H895),2))</f>
        <v/>
      </c>
      <c r="M895" s="17">
        <f>IF(L895="","",ROUND(L895-N(J895),2))</f>
        <v/>
      </c>
      <c r="N895" s="6">
        <f>IF(B895&amp;""="","",IF(NOT(ISNUMBER(E895)),"بيانات ناقصة",IF(ISNUMBER(G895),"سُلّمت",IF(E895&gt;'الإعدادات'!$B$4,"قادم",IF(AND(ISNUMBER(F895),F895&lt;'الإعدادات'!$B$4),"متأخر التسليم","جارٍ")))))</f>
        <v/>
      </c>
      <c r="O895" s="16">
        <f>IF(N895="متأخر التسليم",'الإعدادات'!$B$4-F895,"")</f>
        <v/>
      </c>
      <c r="P895" s="16">
        <f>IF(ISNUMBER(O895),COUNTIFS($O$6:$O$1005,"&gt;"&amp;O895)+COUNTIFS($O$6:O895,O895),"")</f>
        <v/>
      </c>
      <c r="Q895" s="6">
        <f>IF(B895&amp;""="","",IFERROR(INDEX('السيارات'!$C$6:$C$205,MATCH(B895&amp;"",'السيارات'!$A$6:$A$205,0))&amp;"","كود غير موجود"))</f>
        <v/>
      </c>
    </row>
    <row r="896">
      <c r="A896" s="5" t="n"/>
      <c r="B896" s="5" t="n"/>
      <c r="C896" s="5" t="n"/>
      <c r="D896" s="18" t="n"/>
      <c r="E896" s="13" t="n"/>
      <c r="F896" s="13" t="n"/>
      <c r="G896" s="13" t="n"/>
      <c r="H896" s="19" t="n"/>
      <c r="I896" s="19" t="n"/>
      <c r="J896" s="19" t="n"/>
      <c r="K896" s="16">
        <f>IF(OR(B896&amp;""="",NOT(ISNUMBER(E896)),NOT(ISNUMBER(IF(ISNUMBER(G896),G896,F896)))),"",MAX(1,IF(ISNUMBER(G896),G896,F896)-E896))</f>
        <v/>
      </c>
      <c r="L896" s="17">
        <f>IF(K896="","",ROUND(K896*N(H896),2))</f>
        <v/>
      </c>
      <c r="M896" s="17">
        <f>IF(L896="","",ROUND(L896-N(J896),2))</f>
        <v/>
      </c>
      <c r="N896" s="6">
        <f>IF(B896&amp;""="","",IF(NOT(ISNUMBER(E896)),"بيانات ناقصة",IF(ISNUMBER(G896),"سُلّمت",IF(E896&gt;'الإعدادات'!$B$4,"قادم",IF(AND(ISNUMBER(F896),F896&lt;'الإعدادات'!$B$4),"متأخر التسليم","جارٍ")))))</f>
        <v/>
      </c>
      <c r="O896" s="16">
        <f>IF(N896="متأخر التسليم",'الإعدادات'!$B$4-F896,"")</f>
        <v/>
      </c>
      <c r="P896" s="16">
        <f>IF(ISNUMBER(O896),COUNTIFS($O$6:$O$1005,"&gt;"&amp;O896)+COUNTIFS($O$6:O896,O896),"")</f>
        <v/>
      </c>
      <c r="Q896" s="6">
        <f>IF(B896&amp;""="","",IFERROR(INDEX('السيارات'!$C$6:$C$205,MATCH(B896&amp;"",'السيارات'!$A$6:$A$205,0))&amp;"","كود غير موجود"))</f>
        <v/>
      </c>
    </row>
    <row r="897">
      <c r="A897" s="5" t="n"/>
      <c r="B897" s="5" t="n"/>
      <c r="C897" s="5" t="n"/>
      <c r="D897" s="18" t="n"/>
      <c r="E897" s="13" t="n"/>
      <c r="F897" s="13" t="n"/>
      <c r="G897" s="13" t="n"/>
      <c r="H897" s="19" t="n"/>
      <c r="I897" s="19" t="n"/>
      <c r="J897" s="19" t="n"/>
      <c r="K897" s="16">
        <f>IF(OR(B897&amp;""="",NOT(ISNUMBER(E897)),NOT(ISNUMBER(IF(ISNUMBER(G897),G897,F897)))),"",MAX(1,IF(ISNUMBER(G897),G897,F897)-E897))</f>
        <v/>
      </c>
      <c r="L897" s="17">
        <f>IF(K897="","",ROUND(K897*N(H897),2))</f>
        <v/>
      </c>
      <c r="M897" s="17">
        <f>IF(L897="","",ROUND(L897-N(J897),2))</f>
        <v/>
      </c>
      <c r="N897" s="6">
        <f>IF(B897&amp;""="","",IF(NOT(ISNUMBER(E897)),"بيانات ناقصة",IF(ISNUMBER(G897),"سُلّمت",IF(E897&gt;'الإعدادات'!$B$4,"قادم",IF(AND(ISNUMBER(F897),F897&lt;'الإعدادات'!$B$4),"متأخر التسليم","جارٍ")))))</f>
        <v/>
      </c>
      <c r="O897" s="16">
        <f>IF(N897="متأخر التسليم",'الإعدادات'!$B$4-F897,"")</f>
        <v/>
      </c>
      <c r="P897" s="16">
        <f>IF(ISNUMBER(O897),COUNTIFS($O$6:$O$1005,"&gt;"&amp;O897)+COUNTIFS($O$6:O897,O897),"")</f>
        <v/>
      </c>
      <c r="Q897" s="6">
        <f>IF(B897&amp;""="","",IFERROR(INDEX('السيارات'!$C$6:$C$205,MATCH(B897&amp;"",'السيارات'!$A$6:$A$205,0))&amp;"","كود غير موجود"))</f>
        <v/>
      </c>
    </row>
    <row r="898">
      <c r="A898" s="5" t="n"/>
      <c r="B898" s="5" t="n"/>
      <c r="C898" s="5" t="n"/>
      <c r="D898" s="18" t="n"/>
      <c r="E898" s="13" t="n"/>
      <c r="F898" s="13" t="n"/>
      <c r="G898" s="13" t="n"/>
      <c r="H898" s="19" t="n"/>
      <c r="I898" s="19" t="n"/>
      <c r="J898" s="19" t="n"/>
      <c r="K898" s="16">
        <f>IF(OR(B898&amp;""="",NOT(ISNUMBER(E898)),NOT(ISNUMBER(IF(ISNUMBER(G898),G898,F898)))),"",MAX(1,IF(ISNUMBER(G898),G898,F898)-E898))</f>
        <v/>
      </c>
      <c r="L898" s="17">
        <f>IF(K898="","",ROUND(K898*N(H898),2))</f>
        <v/>
      </c>
      <c r="M898" s="17">
        <f>IF(L898="","",ROUND(L898-N(J898),2))</f>
        <v/>
      </c>
      <c r="N898" s="6">
        <f>IF(B898&amp;""="","",IF(NOT(ISNUMBER(E898)),"بيانات ناقصة",IF(ISNUMBER(G898),"سُلّمت",IF(E898&gt;'الإعدادات'!$B$4,"قادم",IF(AND(ISNUMBER(F898),F898&lt;'الإعدادات'!$B$4),"متأخر التسليم","جارٍ")))))</f>
        <v/>
      </c>
      <c r="O898" s="16">
        <f>IF(N898="متأخر التسليم",'الإعدادات'!$B$4-F898,"")</f>
        <v/>
      </c>
      <c r="P898" s="16">
        <f>IF(ISNUMBER(O898),COUNTIFS($O$6:$O$1005,"&gt;"&amp;O898)+COUNTIFS($O$6:O898,O898),"")</f>
        <v/>
      </c>
      <c r="Q898" s="6">
        <f>IF(B898&amp;""="","",IFERROR(INDEX('السيارات'!$C$6:$C$205,MATCH(B898&amp;"",'السيارات'!$A$6:$A$205,0))&amp;"","كود غير موجود"))</f>
        <v/>
      </c>
    </row>
    <row r="899">
      <c r="A899" s="5" t="n"/>
      <c r="B899" s="5" t="n"/>
      <c r="C899" s="5" t="n"/>
      <c r="D899" s="18" t="n"/>
      <c r="E899" s="13" t="n"/>
      <c r="F899" s="13" t="n"/>
      <c r="G899" s="13" t="n"/>
      <c r="H899" s="19" t="n"/>
      <c r="I899" s="19" t="n"/>
      <c r="J899" s="19" t="n"/>
      <c r="K899" s="16">
        <f>IF(OR(B899&amp;""="",NOT(ISNUMBER(E899)),NOT(ISNUMBER(IF(ISNUMBER(G899),G899,F899)))),"",MAX(1,IF(ISNUMBER(G899),G899,F899)-E899))</f>
        <v/>
      </c>
      <c r="L899" s="17">
        <f>IF(K899="","",ROUND(K899*N(H899),2))</f>
        <v/>
      </c>
      <c r="M899" s="17">
        <f>IF(L899="","",ROUND(L899-N(J899),2))</f>
        <v/>
      </c>
      <c r="N899" s="6">
        <f>IF(B899&amp;""="","",IF(NOT(ISNUMBER(E899)),"بيانات ناقصة",IF(ISNUMBER(G899),"سُلّمت",IF(E899&gt;'الإعدادات'!$B$4,"قادم",IF(AND(ISNUMBER(F899),F899&lt;'الإعدادات'!$B$4),"متأخر التسليم","جارٍ")))))</f>
        <v/>
      </c>
      <c r="O899" s="16">
        <f>IF(N899="متأخر التسليم",'الإعدادات'!$B$4-F899,"")</f>
        <v/>
      </c>
      <c r="P899" s="16">
        <f>IF(ISNUMBER(O899),COUNTIFS($O$6:$O$1005,"&gt;"&amp;O899)+COUNTIFS($O$6:O899,O899),"")</f>
        <v/>
      </c>
      <c r="Q899" s="6">
        <f>IF(B899&amp;""="","",IFERROR(INDEX('السيارات'!$C$6:$C$205,MATCH(B899&amp;"",'السيارات'!$A$6:$A$205,0))&amp;"","كود غير موجود"))</f>
        <v/>
      </c>
    </row>
    <row r="900">
      <c r="A900" s="5" t="n"/>
      <c r="B900" s="5" t="n"/>
      <c r="C900" s="5" t="n"/>
      <c r="D900" s="18" t="n"/>
      <c r="E900" s="13" t="n"/>
      <c r="F900" s="13" t="n"/>
      <c r="G900" s="13" t="n"/>
      <c r="H900" s="19" t="n"/>
      <c r="I900" s="19" t="n"/>
      <c r="J900" s="19" t="n"/>
      <c r="K900" s="16">
        <f>IF(OR(B900&amp;""="",NOT(ISNUMBER(E900)),NOT(ISNUMBER(IF(ISNUMBER(G900),G900,F900)))),"",MAX(1,IF(ISNUMBER(G900),G900,F900)-E900))</f>
        <v/>
      </c>
      <c r="L900" s="17">
        <f>IF(K900="","",ROUND(K900*N(H900),2))</f>
        <v/>
      </c>
      <c r="M900" s="17">
        <f>IF(L900="","",ROUND(L900-N(J900),2))</f>
        <v/>
      </c>
      <c r="N900" s="6">
        <f>IF(B900&amp;""="","",IF(NOT(ISNUMBER(E900)),"بيانات ناقصة",IF(ISNUMBER(G900),"سُلّمت",IF(E900&gt;'الإعدادات'!$B$4,"قادم",IF(AND(ISNUMBER(F900),F900&lt;'الإعدادات'!$B$4),"متأخر التسليم","جارٍ")))))</f>
        <v/>
      </c>
      <c r="O900" s="16">
        <f>IF(N900="متأخر التسليم",'الإعدادات'!$B$4-F900,"")</f>
        <v/>
      </c>
      <c r="P900" s="16">
        <f>IF(ISNUMBER(O900),COUNTIFS($O$6:$O$1005,"&gt;"&amp;O900)+COUNTIFS($O$6:O900,O900),"")</f>
        <v/>
      </c>
      <c r="Q900" s="6">
        <f>IF(B900&amp;""="","",IFERROR(INDEX('السيارات'!$C$6:$C$205,MATCH(B900&amp;"",'السيارات'!$A$6:$A$205,0))&amp;"","كود غير موجود"))</f>
        <v/>
      </c>
    </row>
    <row r="901">
      <c r="A901" s="5" t="n"/>
      <c r="B901" s="5" t="n"/>
      <c r="C901" s="5" t="n"/>
      <c r="D901" s="18" t="n"/>
      <c r="E901" s="13" t="n"/>
      <c r="F901" s="13" t="n"/>
      <c r="G901" s="13" t="n"/>
      <c r="H901" s="19" t="n"/>
      <c r="I901" s="19" t="n"/>
      <c r="J901" s="19" t="n"/>
      <c r="K901" s="16">
        <f>IF(OR(B901&amp;""="",NOT(ISNUMBER(E901)),NOT(ISNUMBER(IF(ISNUMBER(G901),G901,F901)))),"",MAX(1,IF(ISNUMBER(G901),G901,F901)-E901))</f>
        <v/>
      </c>
      <c r="L901" s="17">
        <f>IF(K901="","",ROUND(K901*N(H901),2))</f>
        <v/>
      </c>
      <c r="M901" s="17">
        <f>IF(L901="","",ROUND(L901-N(J901),2))</f>
        <v/>
      </c>
      <c r="N901" s="6">
        <f>IF(B901&amp;""="","",IF(NOT(ISNUMBER(E901)),"بيانات ناقصة",IF(ISNUMBER(G901),"سُلّمت",IF(E901&gt;'الإعدادات'!$B$4,"قادم",IF(AND(ISNUMBER(F901),F901&lt;'الإعدادات'!$B$4),"متأخر التسليم","جارٍ")))))</f>
        <v/>
      </c>
      <c r="O901" s="16">
        <f>IF(N901="متأخر التسليم",'الإعدادات'!$B$4-F901,"")</f>
        <v/>
      </c>
      <c r="P901" s="16">
        <f>IF(ISNUMBER(O901),COUNTIFS($O$6:$O$1005,"&gt;"&amp;O901)+COUNTIFS($O$6:O901,O901),"")</f>
        <v/>
      </c>
      <c r="Q901" s="6">
        <f>IF(B901&amp;""="","",IFERROR(INDEX('السيارات'!$C$6:$C$205,MATCH(B901&amp;"",'السيارات'!$A$6:$A$205,0))&amp;"","كود غير موجود"))</f>
        <v/>
      </c>
    </row>
    <row r="902">
      <c r="A902" s="5" t="n"/>
      <c r="B902" s="5" t="n"/>
      <c r="C902" s="5" t="n"/>
      <c r="D902" s="18" t="n"/>
      <c r="E902" s="13" t="n"/>
      <c r="F902" s="13" t="n"/>
      <c r="G902" s="13" t="n"/>
      <c r="H902" s="19" t="n"/>
      <c r="I902" s="19" t="n"/>
      <c r="J902" s="19" t="n"/>
      <c r="K902" s="16">
        <f>IF(OR(B902&amp;""="",NOT(ISNUMBER(E902)),NOT(ISNUMBER(IF(ISNUMBER(G902),G902,F902)))),"",MAX(1,IF(ISNUMBER(G902),G902,F902)-E902))</f>
        <v/>
      </c>
      <c r="L902" s="17">
        <f>IF(K902="","",ROUND(K902*N(H902),2))</f>
        <v/>
      </c>
      <c r="M902" s="17">
        <f>IF(L902="","",ROUND(L902-N(J902),2))</f>
        <v/>
      </c>
      <c r="N902" s="6">
        <f>IF(B902&amp;""="","",IF(NOT(ISNUMBER(E902)),"بيانات ناقصة",IF(ISNUMBER(G902),"سُلّمت",IF(E902&gt;'الإعدادات'!$B$4,"قادم",IF(AND(ISNUMBER(F902),F902&lt;'الإعدادات'!$B$4),"متأخر التسليم","جارٍ")))))</f>
        <v/>
      </c>
      <c r="O902" s="16">
        <f>IF(N902="متأخر التسليم",'الإعدادات'!$B$4-F902,"")</f>
        <v/>
      </c>
      <c r="P902" s="16">
        <f>IF(ISNUMBER(O902),COUNTIFS($O$6:$O$1005,"&gt;"&amp;O902)+COUNTIFS($O$6:O902,O902),"")</f>
        <v/>
      </c>
      <c r="Q902" s="6">
        <f>IF(B902&amp;""="","",IFERROR(INDEX('السيارات'!$C$6:$C$205,MATCH(B902&amp;"",'السيارات'!$A$6:$A$205,0))&amp;"","كود غير موجود"))</f>
        <v/>
      </c>
    </row>
    <row r="903">
      <c r="A903" s="5" t="n"/>
      <c r="B903" s="5" t="n"/>
      <c r="C903" s="5" t="n"/>
      <c r="D903" s="18" t="n"/>
      <c r="E903" s="13" t="n"/>
      <c r="F903" s="13" t="n"/>
      <c r="G903" s="13" t="n"/>
      <c r="H903" s="19" t="n"/>
      <c r="I903" s="19" t="n"/>
      <c r="J903" s="19" t="n"/>
      <c r="K903" s="16">
        <f>IF(OR(B903&amp;""="",NOT(ISNUMBER(E903)),NOT(ISNUMBER(IF(ISNUMBER(G903),G903,F903)))),"",MAX(1,IF(ISNUMBER(G903),G903,F903)-E903))</f>
        <v/>
      </c>
      <c r="L903" s="17">
        <f>IF(K903="","",ROUND(K903*N(H903),2))</f>
        <v/>
      </c>
      <c r="M903" s="17">
        <f>IF(L903="","",ROUND(L903-N(J903),2))</f>
        <v/>
      </c>
      <c r="N903" s="6">
        <f>IF(B903&amp;""="","",IF(NOT(ISNUMBER(E903)),"بيانات ناقصة",IF(ISNUMBER(G903),"سُلّمت",IF(E903&gt;'الإعدادات'!$B$4,"قادم",IF(AND(ISNUMBER(F903),F903&lt;'الإعدادات'!$B$4),"متأخر التسليم","جارٍ")))))</f>
        <v/>
      </c>
      <c r="O903" s="16">
        <f>IF(N903="متأخر التسليم",'الإعدادات'!$B$4-F903,"")</f>
        <v/>
      </c>
      <c r="P903" s="16">
        <f>IF(ISNUMBER(O903),COUNTIFS($O$6:$O$1005,"&gt;"&amp;O903)+COUNTIFS($O$6:O903,O903),"")</f>
        <v/>
      </c>
      <c r="Q903" s="6">
        <f>IF(B903&amp;""="","",IFERROR(INDEX('السيارات'!$C$6:$C$205,MATCH(B903&amp;"",'السيارات'!$A$6:$A$205,0))&amp;"","كود غير موجود"))</f>
        <v/>
      </c>
    </row>
    <row r="904">
      <c r="A904" s="5" t="n"/>
      <c r="B904" s="5" t="n"/>
      <c r="C904" s="5" t="n"/>
      <c r="D904" s="18" t="n"/>
      <c r="E904" s="13" t="n"/>
      <c r="F904" s="13" t="n"/>
      <c r="G904" s="13" t="n"/>
      <c r="H904" s="19" t="n"/>
      <c r="I904" s="19" t="n"/>
      <c r="J904" s="19" t="n"/>
      <c r="K904" s="16">
        <f>IF(OR(B904&amp;""="",NOT(ISNUMBER(E904)),NOT(ISNUMBER(IF(ISNUMBER(G904),G904,F904)))),"",MAX(1,IF(ISNUMBER(G904),G904,F904)-E904))</f>
        <v/>
      </c>
      <c r="L904" s="17">
        <f>IF(K904="","",ROUND(K904*N(H904),2))</f>
        <v/>
      </c>
      <c r="M904" s="17">
        <f>IF(L904="","",ROUND(L904-N(J904),2))</f>
        <v/>
      </c>
      <c r="N904" s="6">
        <f>IF(B904&amp;""="","",IF(NOT(ISNUMBER(E904)),"بيانات ناقصة",IF(ISNUMBER(G904),"سُلّمت",IF(E904&gt;'الإعدادات'!$B$4,"قادم",IF(AND(ISNUMBER(F904),F904&lt;'الإعدادات'!$B$4),"متأخر التسليم","جارٍ")))))</f>
        <v/>
      </c>
      <c r="O904" s="16">
        <f>IF(N904="متأخر التسليم",'الإعدادات'!$B$4-F904,"")</f>
        <v/>
      </c>
      <c r="P904" s="16">
        <f>IF(ISNUMBER(O904),COUNTIFS($O$6:$O$1005,"&gt;"&amp;O904)+COUNTIFS($O$6:O904,O904),"")</f>
        <v/>
      </c>
      <c r="Q904" s="6">
        <f>IF(B904&amp;""="","",IFERROR(INDEX('السيارات'!$C$6:$C$205,MATCH(B904&amp;"",'السيارات'!$A$6:$A$205,0))&amp;"","كود غير موجود"))</f>
        <v/>
      </c>
    </row>
    <row r="905">
      <c r="A905" s="5" t="n"/>
      <c r="B905" s="5" t="n"/>
      <c r="C905" s="5" t="n"/>
      <c r="D905" s="18" t="n"/>
      <c r="E905" s="13" t="n"/>
      <c r="F905" s="13" t="n"/>
      <c r="G905" s="13" t="n"/>
      <c r="H905" s="19" t="n"/>
      <c r="I905" s="19" t="n"/>
      <c r="J905" s="19" t="n"/>
      <c r="K905" s="16">
        <f>IF(OR(B905&amp;""="",NOT(ISNUMBER(E905)),NOT(ISNUMBER(IF(ISNUMBER(G905),G905,F905)))),"",MAX(1,IF(ISNUMBER(G905),G905,F905)-E905))</f>
        <v/>
      </c>
      <c r="L905" s="17">
        <f>IF(K905="","",ROUND(K905*N(H905),2))</f>
        <v/>
      </c>
      <c r="M905" s="17">
        <f>IF(L905="","",ROUND(L905-N(J905),2))</f>
        <v/>
      </c>
      <c r="N905" s="6">
        <f>IF(B905&amp;""="","",IF(NOT(ISNUMBER(E905)),"بيانات ناقصة",IF(ISNUMBER(G905),"سُلّمت",IF(E905&gt;'الإعدادات'!$B$4,"قادم",IF(AND(ISNUMBER(F905),F905&lt;'الإعدادات'!$B$4),"متأخر التسليم","جارٍ")))))</f>
        <v/>
      </c>
      <c r="O905" s="16">
        <f>IF(N905="متأخر التسليم",'الإعدادات'!$B$4-F905,"")</f>
        <v/>
      </c>
      <c r="P905" s="16">
        <f>IF(ISNUMBER(O905),COUNTIFS($O$6:$O$1005,"&gt;"&amp;O905)+COUNTIFS($O$6:O905,O905),"")</f>
        <v/>
      </c>
      <c r="Q905" s="6">
        <f>IF(B905&amp;""="","",IFERROR(INDEX('السيارات'!$C$6:$C$205,MATCH(B905&amp;"",'السيارات'!$A$6:$A$205,0))&amp;"","كود غير موجود"))</f>
        <v/>
      </c>
    </row>
    <row r="906">
      <c r="A906" s="5" t="n"/>
      <c r="B906" s="5" t="n"/>
      <c r="C906" s="5" t="n"/>
      <c r="D906" s="18" t="n"/>
      <c r="E906" s="13" t="n"/>
      <c r="F906" s="13" t="n"/>
      <c r="G906" s="13" t="n"/>
      <c r="H906" s="19" t="n"/>
      <c r="I906" s="19" t="n"/>
      <c r="J906" s="19" t="n"/>
      <c r="K906" s="16">
        <f>IF(OR(B906&amp;""="",NOT(ISNUMBER(E906)),NOT(ISNUMBER(IF(ISNUMBER(G906),G906,F906)))),"",MAX(1,IF(ISNUMBER(G906),G906,F906)-E906))</f>
        <v/>
      </c>
      <c r="L906" s="17">
        <f>IF(K906="","",ROUND(K906*N(H906),2))</f>
        <v/>
      </c>
      <c r="M906" s="17">
        <f>IF(L906="","",ROUND(L906-N(J906),2))</f>
        <v/>
      </c>
      <c r="N906" s="6">
        <f>IF(B906&amp;""="","",IF(NOT(ISNUMBER(E906)),"بيانات ناقصة",IF(ISNUMBER(G906),"سُلّمت",IF(E906&gt;'الإعدادات'!$B$4,"قادم",IF(AND(ISNUMBER(F906),F906&lt;'الإعدادات'!$B$4),"متأخر التسليم","جارٍ")))))</f>
        <v/>
      </c>
      <c r="O906" s="16">
        <f>IF(N906="متأخر التسليم",'الإعدادات'!$B$4-F906,"")</f>
        <v/>
      </c>
      <c r="P906" s="16">
        <f>IF(ISNUMBER(O906),COUNTIFS($O$6:$O$1005,"&gt;"&amp;O906)+COUNTIFS($O$6:O906,O906),"")</f>
        <v/>
      </c>
      <c r="Q906" s="6">
        <f>IF(B906&amp;""="","",IFERROR(INDEX('السيارات'!$C$6:$C$205,MATCH(B906&amp;"",'السيارات'!$A$6:$A$205,0))&amp;"","كود غير موجود"))</f>
        <v/>
      </c>
    </row>
    <row r="907">
      <c r="A907" s="5" t="n"/>
      <c r="B907" s="5" t="n"/>
      <c r="C907" s="5" t="n"/>
      <c r="D907" s="18" t="n"/>
      <c r="E907" s="13" t="n"/>
      <c r="F907" s="13" t="n"/>
      <c r="G907" s="13" t="n"/>
      <c r="H907" s="19" t="n"/>
      <c r="I907" s="19" t="n"/>
      <c r="J907" s="19" t="n"/>
      <c r="K907" s="16">
        <f>IF(OR(B907&amp;""="",NOT(ISNUMBER(E907)),NOT(ISNUMBER(IF(ISNUMBER(G907),G907,F907)))),"",MAX(1,IF(ISNUMBER(G907),G907,F907)-E907))</f>
        <v/>
      </c>
      <c r="L907" s="17">
        <f>IF(K907="","",ROUND(K907*N(H907),2))</f>
        <v/>
      </c>
      <c r="M907" s="17">
        <f>IF(L907="","",ROUND(L907-N(J907),2))</f>
        <v/>
      </c>
      <c r="N907" s="6">
        <f>IF(B907&amp;""="","",IF(NOT(ISNUMBER(E907)),"بيانات ناقصة",IF(ISNUMBER(G907),"سُلّمت",IF(E907&gt;'الإعدادات'!$B$4,"قادم",IF(AND(ISNUMBER(F907),F907&lt;'الإعدادات'!$B$4),"متأخر التسليم","جارٍ")))))</f>
        <v/>
      </c>
      <c r="O907" s="16">
        <f>IF(N907="متأخر التسليم",'الإعدادات'!$B$4-F907,"")</f>
        <v/>
      </c>
      <c r="P907" s="16">
        <f>IF(ISNUMBER(O907),COUNTIFS($O$6:$O$1005,"&gt;"&amp;O907)+COUNTIFS($O$6:O907,O907),"")</f>
        <v/>
      </c>
      <c r="Q907" s="6">
        <f>IF(B907&amp;""="","",IFERROR(INDEX('السيارات'!$C$6:$C$205,MATCH(B907&amp;"",'السيارات'!$A$6:$A$205,0))&amp;"","كود غير موجود"))</f>
        <v/>
      </c>
    </row>
    <row r="908">
      <c r="A908" s="5" t="n"/>
      <c r="B908" s="5" t="n"/>
      <c r="C908" s="5" t="n"/>
      <c r="D908" s="18" t="n"/>
      <c r="E908" s="13" t="n"/>
      <c r="F908" s="13" t="n"/>
      <c r="G908" s="13" t="n"/>
      <c r="H908" s="19" t="n"/>
      <c r="I908" s="19" t="n"/>
      <c r="J908" s="19" t="n"/>
      <c r="K908" s="16">
        <f>IF(OR(B908&amp;""="",NOT(ISNUMBER(E908)),NOT(ISNUMBER(IF(ISNUMBER(G908),G908,F908)))),"",MAX(1,IF(ISNUMBER(G908),G908,F908)-E908))</f>
        <v/>
      </c>
      <c r="L908" s="17">
        <f>IF(K908="","",ROUND(K908*N(H908),2))</f>
        <v/>
      </c>
      <c r="M908" s="17">
        <f>IF(L908="","",ROUND(L908-N(J908),2))</f>
        <v/>
      </c>
      <c r="N908" s="6">
        <f>IF(B908&amp;""="","",IF(NOT(ISNUMBER(E908)),"بيانات ناقصة",IF(ISNUMBER(G908),"سُلّمت",IF(E908&gt;'الإعدادات'!$B$4,"قادم",IF(AND(ISNUMBER(F908),F908&lt;'الإعدادات'!$B$4),"متأخر التسليم","جارٍ")))))</f>
        <v/>
      </c>
      <c r="O908" s="16">
        <f>IF(N908="متأخر التسليم",'الإعدادات'!$B$4-F908,"")</f>
        <v/>
      </c>
      <c r="P908" s="16">
        <f>IF(ISNUMBER(O908),COUNTIFS($O$6:$O$1005,"&gt;"&amp;O908)+COUNTIFS($O$6:O908,O908),"")</f>
        <v/>
      </c>
      <c r="Q908" s="6">
        <f>IF(B908&amp;""="","",IFERROR(INDEX('السيارات'!$C$6:$C$205,MATCH(B908&amp;"",'السيارات'!$A$6:$A$205,0))&amp;"","كود غير موجود"))</f>
        <v/>
      </c>
    </row>
    <row r="909">
      <c r="A909" s="5" t="n"/>
      <c r="B909" s="5" t="n"/>
      <c r="C909" s="5" t="n"/>
      <c r="D909" s="18" t="n"/>
      <c r="E909" s="13" t="n"/>
      <c r="F909" s="13" t="n"/>
      <c r="G909" s="13" t="n"/>
      <c r="H909" s="19" t="n"/>
      <c r="I909" s="19" t="n"/>
      <c r="J909" s="19" t="n"/>
      <c r="K909" s="16">
        <f>IF(OR(B909&amp;""="",NOT(ISNUMBER(E909)),NOT(ISNUMBER(IF(ISNUMBER(G909),G909,F909)))),"",MAX(1,IF(ISNUMBER(G909),G909,F909)-E909))</f>
        <v/>
      </c>
      <c r="L909" s="17">
        <f>IF(K909="","",ROUND(K909*N(H909),2))</f>
        <v/>
      </c>
      <c r="M909" s="17">
        <f>IF(L909="","",ROUND(L909-N(J909),2))</f>
        <v/>
      </c>
      <c r="N909" s="6">
        <f>IF(B909&amp;""="","",IF(NOT(ISNUMBER(E909)),"بيانات ناقصة",IF(ISNUMBER(G909),"سُلّمت",IF(E909&gt;'الإعدادات'!$B$4,"قادم",IF(AND(ISNUMBER(F909),F909&lt;'الإعدادات'!$B$4),"متأخر التسليم","جارٍ")))))</f>
        <v/>
      </c>
      <c r="O909" s="16">
        <f>IF(N909="متأخر التسليم",'الإعدادات'!$B$4-F909,"")</f>
        <v/>
      </c>
      <c r="P909" s="16">
        <f>IF(ISNUMBER(O909),COUNTIFS($O$6:$O$1005,"&gt;"&amp;O909)+COUNTIFS($O$6:O909,O909),"")</f>
        <v/>
      </c>
      <c r="Q909" s="6">
        <f>IF(B909&amp;""="","",IFERROR(INDEX('السيارات'!$C$6:$C$205,MATCH(B909&amp;"",'السيارات'!$A$6:$A$205,0))&amp;"","كود غير موجود"))</f>
        <v/>
      </c>
    </row>
    <row r="910">
      <c r="A910" s="5" t="n"/>
      <c r="B910" s="5" t="n"/>
      <c r="C910" s="5" t="n"/>
      <c r="D910" s="18" t="n"/>
      <c r="E910" s="13" t="n"/>
      <c r="F910" s="13" t="n"/>
      <c r="G910" s="13" t="n"/>
      <c r="H910" s="19" t="n"/>
      <c r="I910" s="19" t="n"/>
      <c r="J910" s="19" t="n"/>
      <c r="K910" s="16">
        <f>IF(OR(B910&amp;""="",NOT(ISNUMBER(E910)),NOT(ISNUMBER(IF(ISNUMBER(G910),G910,F910)))),"",MAX(1,IF(ISNUMBER(G910),G910,F910)-E910))</f>
        <v/>
      </c>
      <c r="L910" s="17">
        <f>IF(K910="","",ROUND(K910*N(H910),2))</f>
        <v/>
      </c>
      <c r="M910" s="17">
        <f>IF(L910="","",ROUND(L910-N(J910),2))</f>
        <v/>
      </c>
      <c r="N910" s="6">
        <f>IF(B910&amp;""="","",IF(NOT(ISNUMBER(E910)),"بيانات ناقصة",IF(ISNUMBER(G910),"سُلّمت",IF(E910&gt;'الإعدادات'!$B$4,"قادم",IF(AND(ISNUMBER(F910),F910&lt;'الإعدادات'!$B$4),"متأخر التسليم","جارٍ")))))</f>
        <v/>
      </c>
      <c r="O910" s="16">
        <f>IF(N910="متأخر التسليم",'الإعدادات'!$B$4-F910,"")</f>
        <v/>
      </c>
      <c r="P910" s="16">
        <f>IF(ISNUMBER(O910),COUNTIFS($O$6:$O$1005,"&gt;"&amp;O910)+COUNTIFS($O$6:O910,O910),"")</f>
        <v/>
      </c>
      <c r="Q910" s="6">
        <f>IF(B910&amp;""="","",IFERROR(INDEX('السيارات'!$C$6:$C$205,MATCH(B910&amp;"",'السيارات'!$A$6:$A$205,0))&amp;"","كود غير موجود"))</f>
        <v/>
      </c>
    </row>
    <row r="911">
      <c r="A911" s="5" t="n"/>
      <c r="B911" s="5" t="n"/>
      <c r="C911" s="5" t="n"/>
      <c r="D911" s="18" t="n"/>
      <c r="E911" s="13" t="n"/>
      <c r="F911" s="13" t="n"/>
      <c r="G911" s="13" t="n"/>
      <c r="H911" s="19" t="n"/>
      <c r="I911" s="19" t="n"/>
      <c r="J911" s="19" t="n"/>
      <c r="K911" s="16">
        <f>IF(OR(B911&amp;""="",NOT(ISNUMBER(E911)),NOT(ISNUMBER(IF(ISNUMBER(G911),G911,F911)))),"",MAX(1,IF(ISNUMBER(G911),G911,F911)-E911))</f>
        <v/>
      </c>
      <c r="L911" s="17">
        <f>IF(K911="","",ROUND(K911*N(H911),2))</f>
        <v/>
      </c>
      <c r="M911" s="17">
        <f>IF(L911="","",ROUND(L911-N(J911),2))</f>
        <v/>
      </c>
      <c r="N911" s="6">
        <f>IF(B911&amp;""="","",IF(NOT(ISNUMBER(E911)),"بيانات ناقصة",IF(ISNUMBER(G911),"سُلّمت",IF(E911&gt;'الإعدادات'!$B$4,"قادم",IF(AND(ISNUMBER(F911),F911&lt;'الإعدادات'!$B$4),"متأخر التسليم","جارٍ")))))</f>
        <v/>
      </c>
      <c r="O911" s="16">
        <f>IF(N911="متأخر التسليم",'الإعدادات'!$B$4-F911,"")</f>
        <v/>
      </c>
      <c r="P911" s="16">
        <f>IF(ISNUMBER(O911),COUNTIFS($O$6:$O$1005,"&gt;"&amp;O911)+COUNTIFS($O$6:O911,O911),"")</f>
        <v/>
      </c>
      <c r="Q911" s="6">
        <f>IF(B911&amp;""="","",IFERROR(INDEX('السيارات'!$C$6:$C$205,MATCH(B911&amp;"",'السيارات'!$A$6:$A$205,0))&amp;"","كود غير موجود"))</f>
        <v/>
      </c>
    </row>
    <row r="912">
      <c r="A912" s="5" t="n"/>
      <c r="B912" s="5" t="n"/>
      <c r="C912" s="5" t="n"/>
      <c r="D912" s="18" t="n"/>
      <c r="E912" s="13" t="n"/>
      <c r="F912" s="13" t="n"/>
      <c r="G912" s="13" t="n"/>
      <c r="H912" s="19" t="n"/>
      <c r="I912" s="19" t="n"/>
      <c r="J912" s="19" t="n"/>
      <c r="K912" s="16">
        <f>IF(OR(B912&amp;""="",NOT(ISNUMBER(E912)),NOT(ISNUMBER(IF(ISNUMBER(G912),G912,F912)))),"",MAX(1,IF(ISNUMBER(G912),G912,F912)-E912))</f>
        <v/>
      </c>
      <c r="L912" s="17">
        <f>IF(K912="","",ROUND(K912*N(H912),2))</f>
        <v/>
      </c>
      <c r="M912" s="17">
        <f>IF(L912="","",ROUND(L912-N(J912),2))</f>
        <v/>
      </c>
      <c r="N912" s="6">
        <f>IF(B912&amp;""="","",IF(NOT(ISNUMBER(E912)),"بيانات ناقصة",IF(ISNUMBER(G912),"سُلّمت",IF(E912&gt;'الإعدادات'!$B$4,"قادم",IF(AND(ISNUMBER(F912),F912&lt;'الإعدادات'!$B$4),"متأخر التسليم","جارٍ")))))</f>
        <v/>
      </c>
      <c r="O912" s="16">
        <f>IF(N912="متأخر التسليم",'الإعدادات'!$B$4-F912,"")</f>
        <v/>
      </c>
      <c r="P912" s="16">
        <f>IF(ISNUMBER(O912),COUNTIFS($O$6:$O$1005,"&gt;"&amp;O912)+COUNTIFS($O$6:O912,O912),"")</f>
        <v/>
      </c>
      <c r="Q912" s="6">
        <f>IF(B912&amp;""="","",IFERROR(INDEX('السيارات'!$C$6:$C$205,MATCH(B912&amp;"",'السيارات'!$A$6:$A$205,0))&amp;"","كود غير موجود"))</f>
        <v/>
      </c>
    </row>
    <row r="913">
      <c r="A913" s="5" t="n"/>
      <c r="B913" s="5" t="n"/>
      <c r="C913" s="5" t="n"/>
      <c r="D913" s="18" t="n"/>
      <c r="E913" s="13" t="n"/>
      <c r="F913" s="13" t="n"/>
      <c r="G913" s="13" t="n"/>
      <c r="H913" s="19" t="n"/>
      <c r="I913" s="19" t="n"/>
      <c r="J913" s="19" t="n"/>
      <c r="K913" s="16">
        <f>IF(OR(B913&amp;""="",NOT(ISNUMBER(E913)),NOT(ISNUMBER(IF(ISNUMBER(G913),G913,F913)))),"",MAX(1,IF(ISNUMBER(G913),G913,F913)-E913))</f>
        <v/>
      </c>
      <c r="L913" s="17">
        <f>IF(K913="","",ROUND(K913*N(H913),2))</f>
        <v/>
      </c>
      <c r="M913" s="17">
        <f>IF(L913="","",ROUND(L913-N(J913),2))</f>
        <v/>
      </c>
      <c r="N913" s="6">
        <f>IF(B913&amp;""="","",IF(NOT(ISNUMBER(E913)),"بيانات ناقصة",IF(ISNUMBER(G913),"سُلّمت",IF(E913&gt;'الإعدادات'!$B$4,"قادم",IF(AND(ISNUMBER(F913),F913&lt;'الإعدادات'!$B$4),"متأخر التسليم","جارٍ")))))</f>
        <v/>
      </c>
      <c r="O913" s="16">
        <f>IF(N913="متأخر التسليم",'الإعدادات'!$B$4-F913,"")</f>
        <v/>
      </c>
      <c r="P913" s="16">
        <f>IF(ISNUMBER(O913),COUNTIFS($O$6:$O$1005,"&gt;"&amp;O913)+COUNTIFS($O$6:O913,O913),"")</f>
        <v/>
      </c>
      <c r="Q913" s="6">
        <f>IF(B913&amp;""="","",IFERROR(INDEX('السيارات'!$C$6:$C$205,MATCH(B913&amp;"",'السيارات'!$A$6:$A$205,0))&amp;"","كود غير موجود"))</f>
        <v/>
      </c>
    </row>
    <row r="914">
      <c r="A914" s="5" t="n"/>
      <c r="B914" s="5" t="n"/>
      <c r="C914" s="5" t="n"/>
      <c r="D914" s="18" t="n"/>
      <c r="E914" s="13" t="n"/>
      <c r="F914" s="13" t="n"/>
      <c r="G914" s="13" t="n"/>
      <c r="H914" s="19" t="n"/>
      <c r="I914" s="19" t="n"/>
      <c r="J914" s="19" t="n"/>
      <c r="K914" s="16">
        <f>IF(OR(B914&amp;""="",NOT(ISNUMBER(E914)),NOT(ISNUMBER(IF(ISNUMBER(G914),G914,F914)))),"",MAX(1,IF(ISNUMBER(G914),G914,F914)-E914))</f>
        <v/>
      </c>
      <c r="L914" s="17">
        <f>IF(K914="","",ROUND(K914*N(H914),2))</f>
        <v/>
      </c>
      <c r="M914" s="17">
        <f>IF(L914="","",ROUND(L914-N(J914),2))</f>
        <v/>
      </c>
      <c r="N914" s="6">
        <f>IF(B914&amp;""="","",IF(NOT(ISNUMBER(E914)),"بيانات ناقصة",IF(ISNUMBER(G914),"سُلّمت",IF(E914&gt;'الإعدادات'!$B$4,"قادم",IF(AND(ISNUMBER(F914),F914&lt;'الإعدادات'!$B$4),"متأخر التسليم","جارٍ")))))</f>
        <v/>
      </c>
      <c r="O914" s="16">
        <f>IF(N914="متأخر التسليم",'الإعدادات'!$B$4-F914,"")</f>
        <v/>
      </c>
      <c r="P914" s="16">
        <f>IF(ISNUMBER(O914),COUNTIFS($O$6:$O$1005,"&gt;"&amp;O914)+COUNTIFS($O$6:O914,O914),"")</f>
        <v/>
      </c>
      <c r="Q914" s="6">
        <f>IF(B914&amp;""="","",IFERROR(INDEX('السيارات'!$C$6:$C$205,MATCH(B914&amp;"",'السيارات'!$A$6:$A$205,0))&amp;"","كود غير موجود"))</f>
        <v/>
      </c>
    </row>
    <row r="915">
      <c r="A915" s="5" t="n"/>
      <c r="B915" s="5" t="n"/>
      <c r="C915" s="5" t="n"/>
      <c r="D915" s="18" t="n"/>
      <c r="E915" s="13" t="n"/>
      <c r="F915" s="13" t="n"/>
      <c r="G915" s="13" t="n"/>
      <c r="H915" s="19" t="n"/>
      <c r="I915" s="19" t="n"/>
      <c r="J915" s="19" t="n"/>
      <c r="K915" s="16">
        <f>IF(OR(B915&amp;""="",NOT(ISNUMBER(E915)),NOT(ISNUMBER(IF(ISNUMBER(G915),G915,F915)))),"",MAX(1,IF(ISNUMBER(G915),G915,F915)-E915))</f>
        <v/>
      </c>
      <c r="L915" s="17">
        <f>IF(K915="","",ROUND(K915*N(H915),2))</f>
        <v/>
      </c>
      <c r="M915" s="17">
        <f>IF(L915="","",ROUND(L915-N(J915),2))</f>
        <v/>
      </c>
      <c r="N915" s="6">
        <f>IF(B915&amp;""="","",IF(NOT(ISNUMBER(E915)),"بيانات ناقصة",IF(ISNUMBER(G915),"سُلّمت",IF(E915&gt;'الإعدادات'!$B$4,"قادم",IF(AND(ISNUMBER(F915),F915&lt;'الإعدادات'!$B$4),"متأخر التسليم","جارٍ")))))</f>
        <v/>
      </c>
      <c r="O915" s="16">
        <f>IF(N915="متأخر التسليم",'الإعدادات'!$B$4-F915,"")</f>
        <v/>
      </c>
      <c r="P915" s="16">
        <f>IF(ISNUMBER(O915),COUNTIFS($O$6:$O$1005,"&gt;"&amp;O915)+COUNTIFS($O$6:O915,O915),"")</f>
        <v/>
      </c>
      <c r="Q915" s="6">
        <f>IF(B915&amp;""="","",IFERROR(INDEX('السيارات'!$C$6:$C$205,MATCH(B915&amp;"",'السيارات'!$A$6:$A$205,0))&amp;"","كود غير موجود"))</f>
        <v/>
      </c>
    </row>
    <row r="916">
      <c r="A916" s="5" t="n"/>
      <c r="B916" s="5" t="n"/>
      <c r="C916" s="5" t="n"/>
      <c r="D916" s="18" t="n"/>
      <c r="E916" s="13" t="n"/>
      <c r="F916" s="13" t="n"/>
      <c r="G916" s="13" t="n"/>
      <c r="H916" s="19" t="n"/>
      <c r="I916" s="19" t="n"/>
      <c r="J916" s="19" t="n"/>
      <c r="K916" s="16">
        <f>IF(OR(B916&amp;""="",NOT(ISNUMBER(E916)),NOT(ISNUMBER(IF(ISNUMBER(G916),G916,F916)))),"",MAX(1,IF(ISNUMBER(G916),G916,F916)-E916))</f>
        <v/>
      </c>
      <c r="L916" s="17">
        <f>IF(K916="","",ROUND(K916*N(H916),2))</f>
        <v/>
      </c>
      <c r="M916" s="17">
        <f>IF(L916="","",ROUND(L916-N(J916),2))</f>
        <v/>
      </c>
      <c r="N916" s="6">
        <f>IF(B916&amp;""="","",IF(NOT(ISNUMBER(E916)),"بيانات ناقصة",IF(ISNUMBER(G916),"سُلّمت",IF(E916&gt;'الإعدادات'!$B$4,"قادم",IF(AND(ISNUMBER(F916),F916&lt;'الإعدادات'!$B$4),"متأخر التسليم","جارٍ")))))</f>
        <v/>
      </c>
      <c r="O916" s="16">
        <f>IF(N916="متأخر التسليم",'الإعدادات'!$B$4-F916,"")</f>
        <v/>
      </c>
      <c r="P916" s="16">
        <f>IF(ISNUMBER(O916),COUNTIFS($O$6:$O$1005,"&gt;"&amp;O916)+COUNTIFS($O$6:O916,O916),"")</f>
        <v/>
      </c>
      <c r="Q916" s="6">
        <f>IF(B916&amp;""="","",IFERROR(INDEX('السيارات'!$C$6:$C$205,MATCH(B916&amp;"",'السيارات'!$A$6:$A$205,0))&amp;"","كود غير موجود"))</f>
        <v/>
      </c>
    </row>
    <row r="917">
      <c r="A917" s="5" t="n"/>
      <c r="B917" s="5" t="n"/>
      <c r="C917" s="5" t="n"/>
      <c r="D917" s="18" t="n"/>
      <c r="E917" s="13" t="n"/>
      <c r="F917" s="13" t="n"/>
      <c r="G917" s="13" t="n"/>
      <c r="H917" s="19" t="n"/>
      <c r="I917" s="19" t="n"/>
      <c r="J917" s="19" t="n"/>
      <c r="K917" s="16">
        <f>IF(OR(B917&amp;""="",NOT(ISNUMBER(E917)),NOT(ISNUMBER(IF(ISNUMBER(G917),G917,F917)))),"",MAX(1,IF(ISNUMBER(G917),G917,F917)-E917))</f>
        <v/>
      </c>
      <c r="L917" s="17">
        <f>IF(K917="","",ROUND(K917*N(H917),2))</f>
        <v/>
      </c>
      <c r="M917" s="17">
        <f>IF(L917="","",ROUND(L917-N(J917),2))</f>
        <v/>
      </c>
      <c r="N917" s="6">
        <f>IF(B917&amp;""="","",IF(NOT(ISNUMBER(E917)),"بيانات ناقصة",IF(ISNUMBER(G917),"سُلّمت",IF(E917&gt;'الإعدادات'!$B$4,"قادم",IF(AND(ISNUMBER(F917),F917&lt;'الإعدادات'!$B$4),"متأخر التسليم","جارٍ")))))</f>
        <v/>
      </c>
      <c r="O917" s="16">
        <f>IF(N917="متأخر التسليم",'الإعدادات'!$B$4-F917,"")</f>
        <v/>
      </c>
      <c r="P917" s="16">
        <f>IF(ISNUMBER(O917),COUNTIFS($O$6:$O$1005,"&gt;"&amp;O917)+COUNTIFS($O$6:O917,O917),"")</f>
        <v/>
      </c>
      <c r="Q917" s="6">
        <f>IF(B917&amp;""="","",IFERROR(INDEX('السيارات'!$C$6:$C$205,MATCH(B917&amp;"",'السيارات'!$A$6:$A$205,0))&amp;"","كود غير موجود"))</f>
        <v/>
      </c>
    </row>
    <row r="918">
      <c r="A918" s="5" t="n"/>
      <c r="B918" s="5" t="n"/>
      <c r="C918" s="5" t="n"/>
      <c r="D918" s="18" t="n"/>
      <c r="E918" s="13" t="n"/>
      <c r="F918" s="13" t="n"/>
      <c r="G918" s="13" t="n"/>
      <c r="H918" s="19" t="n"/>
      <c r="I918" s="19" t="n"/>
      <c r="J918" s="19" t="n"/>
      <c r="K918" s="16">
        <f>IF(OR(B918&amp;""="",NOT(ISNUMBER(E918)),NOT(ISNUMBER(IF(ISNUMBER(G918),G918,F918)))),"",MAX(1,IF(ISNUMBER(G918),G918,F918)-E918))</f>
        <v/>
      </c>
      <c r="L918" s="17">
        <f>IF(K918="","",ROUND(K918*N(H918),2))</f>
        <v/>
      </c>
      <c r="M918" s="17">
        <f>IF(L918="","",ROUND(L918-N(J918),2))</f>
        <v/>
      </c>
      <c r="N918" s="6">
        <f>IF(B918&amp;""="","",IF(NOT(ISNUMBER(E918)),"بيانات ناقصة",IF(ISNUMBER(G918),"سُلّمت",IF(E918&gt;'الإعدادات'!$B$4,"قادم",IF(AND(ISNUMBER(F918),F918&lt;'الإعدادات'!$B$4),"متأخر التسليم","جارٍ")))))</f>
        <v/>
      </c>
      <c r="O918" s="16">
        <f>IF(N918="متأخر التسليم",'الإعدادات'!$B$4-F918,"")</f>
        <v/>
      </c>
      <c r="P918" s="16">
        <f>IF(ISNUMBER(O918),COUNTIFS($O$6:$O$1005,"&gt;"&amp;O918)+COUNTIFS($O$6:O918,O918),"")</f>
        <v/>
      </c>
      <c r="Q918" s="6">
        <f>IF(B918&amp;""="","",IFERROR(INDEX('السيارات'!$C$6:$C$205,MATCH(B918&amp;"",'السيارات'!$A$6:$A$205,0))&amp;"","كود غير موجود"))</f>
        <v/>
      </c>
    </row>
    <row r="919">
      <c r="A919" s="5" t="n"/>
      <c r="B919" s="5" t="n"/>
      <c r="C919" s="5" t="n"/>
      <c r="D919" s="18" t="n"/>
      <c r="E919" s="13" t="n"/>
      <c r="F919" s="13" t="n"/>
      <c r="G919" s="13" t="n"/>
      <c r="H919" s="19" t="n"/>
      <c r="I919" s="19" t="n"/>
      <c r="J919" s="19" t="n"/>
      <c r="K919" s="16">
        <f>IF(OR(B919&amp;""="",NOT(ISNUMBER(E919)),NOT(ISNUMBER(IF(ISNUMBER(G919),G919,F919)))),"",MAX(1,IF(ISNUMBER(G919),G919,F919)-E919))</f>
        <v/>
      </c>
      <c r="L919" s="17">
        <f>IF(K919="","",ROUND(K919*N(H919),2))</f>
        <v/>
      </c>
      <c r="M919" s="17">
        <f>IF(L919="","",ROUND(L919-N(J919),2))</f>
        <v/>
      </c>
      <c r="N919" s="6">
        <f>IF(B919&amp;""="","",IF(NOT(ISNUMBER(E919)),"بيانات ناقصة",IF(ISNUMBER(G919),"سُلّمت",IF(E919&gt;'الإعدادات'!$B$4,"قادم",IF(AND(ISNUMBER(F919),F919&lt;'الإعدادات'!$B$4),"متأخر التسليم","جارٍ")))))</f>
        <v/>
      </c>
      <c r="O919" s="16">
        <f>IF(N919="متأخر التسليم",'الإعدادات'!$B$4-F919,"")</f>
        <v/>
      </c>
      <c r="P919" s="16">
        <f>IF(ISNUMBER(O919),COUNTIFS($O$6:$O$1005,"&gt;"&amp;O919)+COUNTIFS($O$6:O919,O919),"")</f>
        <v/>
      </c>
      <c r="Q919" s="6">
        <f>IF(B919&amp;""="","",IFERROR(INDEX('السيارات'!$C$6:$C$205,MATCH(B919&amp;"",'السيارات'!$A$6:$A$205,0))&amp;"","كود غير موجود"))</f>
        <v/>
      </c>
    </row>
    <row r="920">
      <c r="A920" s="5" t="n"/>
      <c r="B920" s="5" t="n"/>
      <c r="C920" s="5" t="n"/>
      <c r="D920" s="18" t="n"/>
      <c r="E920" s="13" t="n"/>
      <c r="F920" s="13" t="n"/>
      <c r="G920" s="13" t="n"/>
      <c r="H920" s="19" t="n"/>
      <c r="I920" s="19" t="n"/>
      <c r="J920" s="19" t="n"/>
      <c r="K920" s="16">
        <f>IF(OR(B920&amp;""="",NOT(ISNUMBER(E920)),NOT(ISNUMBER(IF(ISNUMBER(G920),G920,F920)))),"",MAX(1,IF(ISNUMBER(G920),G920,F920)-E920))</f>
        <v/>
      </c>
      <c r="L920" s="17">
        <f>IF(K920="","",ROUND(K920*N(H920),2))</f>
        <v/>
      </c>
      <c r="M920" s="17">
        <f>IF(L920="","",ROUND(L920-N(J920),2))</f>
        <v/>
      </c>
      <c r="N920" s="6">
        <f>IF(B920&amp;""="","",IF(NOT(ISNUMBER(E920)),"بيانات ناقصة",IF(ISNUMBER(G920),"سُلّمت",IF(E920&gt;'الإعدادات'!$B$4,"قادم",IF(AND(ISNUMBER(F920),F920&lt;'الإعدادات'!$B$4),"متأخر التسليم","جارٍ")))))</f>
        <v/>
      </c>
      <c r="O920" s="16">
        <f>IF(N920="متأخر التسليم",'الإعدادات'!$B$4-F920,"")</f>
        <v/>
      </c>
      <c r="P920" s="16">
        <f>IF(ISNUMBER(O920),COUNTIFS($O$6:$O$1005,"&gt;"&amp;O920)+COUNTIFS($O$6:O920,O920),"")</f>
        <v/>
      </c>
      <c r="Q920" s="6">
        <f>IF(B920&amp;""="","",IFERROR(INDEX('السيارات'!$C$6:$C$205,MATCH(B920&amp;"",'السيارات'!$A$6:$A$205,0))&amp;"","كود غير موجود"))</f>
        <v/>
      </c>
    </row>
    <row r="921">
      <c r="A921" s="5" t="n"/>
      <c r="B921" s="5" t="n"/>
      <c r="C921" s="5" t="n"/>
      <c r="D921" s="18" t="n"/>
      <c r="E921" s="13" t="n"/>
      <c r="F921" s="13" t="n"/>
      <c r="G921" s="13" t="n"/>
      <c r="H921" s="19" t="n"/>
      <c r="I921" s="19" t="n"/>
      <c r="J921" s="19" t="n"/>
      <c r="K921" s="16">
        <f>IF(OR(B921&amp;""="",NOT(ISNUMBER(E921)),NOT(ISNUMBER(IF(ISNUMBER(G921),G921,F921)))),"",MAX(1,IF(ISNUMBER(G921),G921,F921)-E921))</f>
        <v/>
      </c>
      <c r="L921" s="17">
        <f>IF(K921="","",ROUND(K921*N(H921),2))</f>
        <v/>
      </c>
      <c r="M921" s="17">
        <f>IF(L921="","",ROUND(L921-N(J921),2))</f>
        <v/>
      </c>
      <c r="N921" s="6">
        <f>IF(B921&amp;""="","",IF(NOT(ISNUMBER(E921)),"بيانات ناقصة",IF(ISNUMBER(G921),"سُلّمت",IF(E921&gt;'الإعدادات'!$B$4,"قادم",IF(AND(ISNUMBER(F921),F921&lt;'الإعدادات'!$B$4),"متأخر التسليم","جارٍ")))))</f>
        <v/>
      </c>
      <c r="O921" s="16">
        <f>IF(N921="متأخر التسليم",'الإعدادات'!$B$4-F921,"")</f>
        <v/>
      </c>
      <c r="P921" s="16">
        <f>IF(ISNUMBER(O921),COUNTIFS($O$6:$O$1005,"&gt;"&amp;O921)+COUNTIFS($O$6:O921,O921),"")</f>
        <v/>
      </c>
      <c r="Q921" s="6">
        <f>IF(B921&amp;""="","",IFERROR(INDEX('السيارات'!$C$6:$C$205,MATCH(B921&amp;"",'السيارات'!$A$6:$A$205,0))&amp;"","كود غير موجود"))</f>
        <v/>
      </c>
    </row>
    <row r="922">
      <c r="A922" s="5" t="n"/>
      <c r="B922" s="5" t="n"/>
      <c r="C922" s="5" t="n"/>
      <c r="D922" s="18" t="n"/>
      <c r="E922" s="13" t="n"/>
      <c r="F922" s="13" t="n"/>
      <c r="G922" s="13" t="n"/>
      <c r="H922" s="19" t="n"/>
      <c r="I922" s="19" t="n"/>
      <c r="J922" s="19" t="n"/>
      <c r="K922" s="16">
        <f>IF(OR(B922&amp;""="",NOT(ISNUMBER(E922)),NOT(ISNUMBER(IF(ISNUMBER(G922),G922,F922)))),"",MAX(1,IF(ISNUMBER(G922),G922,F922)-E922))</f>
        <v/>
      </c>
      <c r="L922" s="17">
        <f>IF(K922="","",ROUND(K922*N(H922),2))</f>
        <v/>
      </c>
      <c r="M922" s="17">
        <f>IF(L922="","",ROUND(L922-N(J922),2))</f>
        <v/>
      </c>
      <c r="N922" s="6">
        <f>IF(B922&amp;""="","",IF(NOT(ISNUMBER(E922)),"بيانات ناقصة",IF(ISNUMBER(G922),"سُلّمت",IF(E922&gt;'الإعدادات'!$B$4,"قادم",IF(AND(ISNUMBER(F922),F922&lt;'الإعدادات'!$B$4),"متأخر التسليم","جارٍ")))))</f>
        <v/>
      </c>
      <c r="O922" s="16">
        <f>IF(N922="متأخر التسليم",'الإعدادات'!$B$4-F922,"")</f>
        <v/>
      </c>
      <c r="P922" s="16">
        <f>IF(ISNUMBER(O922),COUNTIFS($O$6:$O$1005,"&gt;"&amp;O922)+COUNTIFS($O$6:O922,O922),"")</f>
        <v/>
      </c>
      <c r="Q922" s="6">
        <f>IF(B922&amp;""="","",IFERROR(INDEX('السيارات'!$C$6:$C$205,MATCH(B922&amp;"",'السيارات'!$A$6:$A$205,0))&amp;"","كود غير موجود"))</f>
        <v/>
      </c>
    </row>
    <row r="923">
      <c r="A923" s="5" t="n"/>
      <c r="B923" s="5" t="n"/>
      <c r="C923" s="5" t="n"/>
      <c r="D923" s="18" t="n"/>
      <c r="E923" s="13" t="n"/>
      <c r="F923" s="13" t="n"/>
      <c r="G923" s="13" t="n"/>
      <c r="H923" s="19" t="n"/>
      <c r="I923" s="19" t="n"/>
      <c r="J923" s="19" t="n"/>
      <c r="K923" s="16">
        <f>IF(OR(B923&amp;""="",NOT(ISNUMBER(E923)),NOT(ISNUMBER(IF(ISNUMBER(G923),G923,F923)))),"",MAX(1,IF(ISNUMBER(G923),G923,F923)-E923))</f>
        <v/>
      </c>
      <c r="L923" s="17">
        <f>IF(K923="","",ROUND(K923*N(H923),2))</f>
        <v/>
      </c>
      <c r="M923" s="17">
        <f>IF(L923="","",ROUND(L923-N(J923),2))</f>
        <v/>
      </c>
      <c r="N923" s="6">
        <f>IF(B923&amp;""="","",IF(NOT(ISNUMBER(E923)),"بيانات ناقصة",IF(ISNUMBER(G923),"سُلّمت",IF(E923&gt;'الإعدادات'!$B$4,"قادم",IF(AND(ISNUMBER(F923),F923&lt;'الإعدادات'!$B$4),"متأخر التسليم","جارٍ")))))</f>
        <v/>
      </c>
      <c r="O923" s="16">
        <f>IF(N923="متأخر التسليم",'الإعدادات'!$B$4-F923,"")</f>
        <v/>
      </c>
      <c r="P923" s="16">
        <f>IF(ISNUMBER(O923),COUNTIFS($O$6:$O$1005,"&gt;"&amp;O923)+COUNTIFS($O$6:O923,O923),"")</f>
        <v/>
      </c>
      <c r="Q923" s="6">
        <f>IF(B923&amp;""="","",IFERROR(INDEX('السيارات'!$C$6:$C$205,MATCH(B923&amp;"",'السيارات'!$A$6:$A$205,0))&amp;"","كود غير موجود"))</f>
        <v/>
      </c>
    </row>
    <row r="924">
      <c r="A924" s="5" t="n"/>
      <c r="B924" s="5" t="n"/>
      <c r="C924" s="5" t="n"/>
      <c r="D924" s="18" t="n"/>
      <c r="E924" s="13" t="n"/>
      <c r="F924" s="13" t="n"/>
      <c r="G924" s="13" t="n"/>
      <c r="H924" s="19" t="n"/>
      <c r="I924" s="19" t="n"/>
      <c r="J924" s="19" t="n"/>
      <c r="K924" s="16">
        <f>IF(OR(B924&amp;""="",NOT(ISNUMBER(E924)),NOT(ISNUMBER(IF(ISNUMBER(G924),G924,F924)))),"",MAX(1,IF(ISNUMBER(G924),G924,F924)-E924))</f>
        <v/>
      </c>
      <c r="L924" s="17">
        <f>IF(K924="","",ROUND(K924*N(H924),2))</f>
        <v/>
      </c>
      <c r="M924" s="17">
        <f>IF(L924="","",ROUND(L924-N(J924),2))</f>
        <v/>
      </c>
      <c r="N924" s="6">
        <f>IF(B924&amp;""="","",IF(NOT(ISNUMBER(E924)),"بيانات ناقصة",IF(ISNUMBER(G924),"سُلّمت",IF(E924&gt;'الإعدادات'!$B$4,"قادم",IF(AND(ISNUMBER(F924),F924&lt;'الإعدادات'!$B$4),"متأخر التسليم","جارٍ")))))</f>
        <v/>
      </c>
      <c r="O924" s="16">
        <f>IF(N924="متأخر التسليم",'الإعدادات'!$B$4-F924,"")</f>
        <v/>
      </c>
      <c r="P924" s="16">
        <f>IF(ISNUMBER(O924),COUNTIFS($O$6:$O$1005,"&gt;"&amp;O924)+COUNTIFS($O$6:O924,O924),"")</f>
        <v/>
      </c>
      <c r="Q924" s="6">
        <f>IF(B924&amp;""="","",IFERROR(INDEX('السيارات'!$C$6:$C$205,MATCH(B924&amp;"",'السيارات'!$A$6:$A$205,0))&amp;"","كود غير موجود"))</f>
        <v/>
      </c>
    </row>
    <row r="925">
      <c r="A925" s="5" t="n"/>
      <c r="B925" s="5" t="n"/>
      <c r="C925" s="5" t="n"/>
      <c r="D925" s="18" t="n"/>
      <c r="E925" s="13" t="n"/>
      <c r="F925" s="13" t="n"/>
      <c r="G925" s="13" t="n"/>
      <c r="H925" s="19" t="n"/>
      <c r="I925" s="19" t="n"/>
      <c r="J925" s="19" t="n"/>
      <c r="K925" s="16">
        <f>IF(OR(B925&amp;""="",NOT(ISNUMBER(E925)),NOT(ISNUMBER(IF(ISNUMBER(G925),G925,F925)))),"",MAX(1,IF(ISNUMBER(G925),G925,F925)-E925))</f>
        <v/>
      </c>
      <c r="L925" s="17">
        <f>IF(K925="","",ROUND(K925*N(H925),2))</f>
        <v/>
      </c>
      <c r="M925" s="17">
        <f>IF(L925="","",ROUND(L925-N(J925),2))</f>
        <v/>
      </c>
      <c r="N925" s="6">
        <f>IF(B925&amp;""="","",IF(NOT(ISNUMBER(E925)),"بيانات ناقصة",IF(ISNUMBER(G925),"سُلّمت",IF(E925&gt;'الإعدادات'!$B$4,"قادم",IF(AND(ISNUMBER(F925),F925&lt;'الإعدادات'!$B$4),"متأخر التسليم","جارٍ")))))</f>
        <v/>
      </c>
      <c r="O925" s="16">
        <f>IF(N925="متأخر التسليم",'الإعدادات'!$B$4-F925,"")</f>
        <v/>
      </c>
      <c r="P925" s="16">
        <f>IF(ISNUMBER(O925),COUNTIFS($O$6:$O$1005,"&gt;"&amp;O925)+COUNTIFS($O$6:O925,O925),"")</f>
        <v/>
      </c>
      <c r="Q925" s="6">
        <f>IF(B925&amp;""="","",IFERROR(INDEX('السيارات'!$C$6:$C$205,MATCH(B925&amp;"",'السيارات'!$A$6:$A$205,0))&amp;"","كود غير موجود"))</f>
        <v/>
      </c>
    </row>
    <row r="926">
      <c r="A926" s="5" t="n"/>
      <c r="B926" s="5" t="n"/>
      <c r="C926" s="5" t="n"/>
      <c r="D926" s="18" t="n"/>
      <c r="E926" s="13" t="n"/>
      <c r="F926" s="13" t="n"/>
      <c r="G926" s="13" t="n"/>
      <c r="H926" s="19" t="n"/>
      <c r="I926" s="19" t="n"/>
      <c r="J926" s="19" t="n"/>
      <c r="K926" s="16">
        <f>IF(OR(B926&amp;""="",NOT(ISNUMBER(E926)),NOT(ISNUMBER(IF(ISNUMBER(G926),G926,F926)))),"",MAX(1,IF(ISNUMBER(G926),G926,F926)-E926))</f>
        <v/>
      </c>
      <c r="L926" s="17">
        <f>IF(K926="","",ROUND(K926*N(H926),2))</f>
        <v/>
      </c>
      <c r="M926" s="17">
        <f>IF(L926="","",ROUND(L926-N(J926),2))</f>
        <v/>
      </c>
      <c r="N926" s="6">
        <f>IF(B926&amp;""="","",IF(NOT(ISNUMBER(E926)),"بيانات ناقصة",IF(ISNUMBER(G926),"سُلّمت",IF(E926&gt;'الإعدادات'!$B$4,"قادم",IF(AND(ISNUMBER(F926),F926&lt;'الإعدادات'!$B$4),"متأخر التسليم","جارٍ")))))</f>
        <v/>
      </c>
      <c r="O926" s="16">
        <f>IF(N926="متأخر التسليم",'الإعدادات'!$B$4-F926,"")</f>
        <v/>
      </c>
      <c r="P926" s="16">
        <f>IF(ISNUMBER(O926),COUNTIFS($O$6:$O$1005,"&gt;"&amp;O926)+COUNTIFS($O$6:O926,O926),"")</f>
        <v/>
      </c>
      <c r="Q926" s="6">
        <f>IF(B926&amp;""="","",IFERROR(INDEX('السيارات'!$C$6:$C$205,MATCH(B926&amp;"",'السيارات'!$A$6:$A$205,0))&amp;"","كود غير موجود"))</f>
        <v/>
      </c>
    </row>
    <row r="927">
      <c r="A927" s="5" t="n"/>
      <c r="B927" s="5" t="n"/>
      <c r="C927" s="5" t="n"/>
      <c r="D927" s="18" t="n"/>
      <c r="E927" s="13" t="n"/>
      <c r="F927" s="13" t="n"/>
      <c r="G927" s="13" t="n"/>
      <c r="H927" s="19" t="n"/>
      <c r="I927" s="19" t="n"/>
      <c r="J927" s="19" t="n"/>
      <c r="K927" s="16">
        <f>IF(OR(B927&amp;""="",NOT(ISNUMBER(E927)),NOT(ISNUMBER(IF(ISNUMBER(G927),G927,F927)))),"",MAX(1,IF(ISNUMBER(G927),G927,F927)-E927))</f>
        <v/>
      </c>
      <c r="L927" s="17">
        <f>IF(K927="","",ROUND(K927*N(H927),2))</f>
        <v/>
      </c>
      <c r="M927" s="17">
        <f>IF(L927="","",ROUND(L927-N(J927),2))</f>
        <v/>
      </c>
      <c r="N927" s="6">
        <f>IF(B927&amp;""="","",IF(NOT(ISNUMBER(E927)),"بيانات ناقصة",IF(ISNUMBER(G927),"سُلّمت",IF(E927&gt;'الإعدادات'!$B$4,"قادم",IF(AND(ISNUMBER(F927),F927&lt;'الإعدادات'!$B$4),"متأخر التسليم","جارٍ")))))</f>
        <v/>
      </c>
      <c r="O927" s="16">
        <f>IF(N927="متأخر التسليم",'الإعدادات'!$B$4-F927,"")</f>
        <v/>
      </c>
      <c r="P927" s="16">
        <f>IF(ISNUMBER(O927),COUNTIFS($O$6:$O$1005,"&gt;"&amp;O927)+COUNTIFS($O$6:O927,O927),"")</f>
        <v/>
      </c>
      <c r="Q927" s="6">
        <f>IF(B927&amp;""="","",IFERROR(INDEX('السيارات'!$C$6:$C$205,MATCH(B927&amp;"",'السيارات'!$A$6:$A$205,0))&amp;"","كود غير موجود"))</f>
        <v/>
      </c>
    </row>
    <row r="928">
      <c r="A928" s="5" t="n"/>
      <c r="B928" s="5" t="n"/>
      <c r="C928" s="5" t="n"/>
      <c r="D928" s="18" t="n"/>
      <c r="E928" s="13" t="n"/>
      <c r="F928" s="13" t="n"/>
      <c r="G928" s="13" t="n"/>
      <c r="H928" s="19" t="n"/>
      <c r="I928" s="19" t="n"/>
      <c r="J928" s="19" t="n"/>
      <c r="K928" s="16">
        <f>IF(OR(B928&amp;""="",NOT(ISNUMBER(E928)),NOT(ISNUMBER(IF(ISNUMBER(G928),G928,F928)))),"",MAX(1,IF(ISNUMBER(G928),G928,F928)-E928))</f>
        <v/>
      </c>
      <c r="L928" s="17">
        <f>IF(K928="","",ROUND(K928*N(H928),2))</f>
        <v/>
      </c>
      <c r="M928" s="17">
        <f>IF(L928="","",ROUND(L928-N(J928),2))</f>
        <v/>
      </c>
      <c r="N928" s="6">
        <f>IF(B928&amp;""="","",IF(NOT(ISNUMBER(E928)),"بيانات ناقصة",IF(ISNUMBER(G928),"سُلّمت",IF(E928&gt;'الإعدادات'!$B$4,"قادم",IF(AND(ISNUMBER(F928),F928&lt;'الإعدادات'!$B$4),"متأخر التسليم","جارٍ")))))</f>
        <v/>
      </c>
      <c r="O928" s="16">
        <f>IF(N928="متأخر التسليم",'الإعدادات'!$B$4-F928,"")</f>
        <v/>
      </c>
      <c r="P928" s="16">
        <f>IF(ISNUMBER(O928),COUNTIFS($O$6:$O$1005,"&gt;"&amp;O928)+COUNTIFS($O$6:O928,O928),"")</f>
        <v/>
      </c>
      <c r="Q928" s="6">
        <f>IF(B928&amp;""="","",IFERROR(INDEX('السيارات'!$C$6:$C$205,MATCH(B928&amp;"",'السيارات'!$A$6:$A$205,0))&amp;"","كود غير موجود"))</f>
        <v/>
      </c>
    </row>
    <row r="929">
      <c r="A929" s="5" t="n"/>
      <c r="B929" s="5" t="n"/>
      <c r="C929" s="5" t="n"/>
      <c r="D929" s="18" t="n"/>
      <c r="E929" s="13" t="n"/>
      <c r="F929" s="13" t="n"/>
      <c r="G929" s="13" t="n"/>
      <c r="H929" s="19" t="n"/>
      <c r="I929" s="19" t="n"/>
      <c r="J929" s="19" t="n"/>
      <c r="K929" s="16">
        <f>IF(OR(B929&amp;""="",NOT(ISNUMBER(E929)),NOT(ISNUMBER(IF(ISNUMBER(G929),G929,F929)))),"",MAX(1,IF(ISNUMBER(G929),G929,F929)-E929))</f>
        <v/>
      </c>
      <c r="L929" s="17">
        <f>IF(K929="","",ROUND(K929*N(H929),2))</f>
        <v/>
      </c>
      <c r="M929" s="17">
        <f>IF(L929="","",ROUND(L929-N(J929),2))</f>
        <v/>
      </c>
      <c r="N929" s="6">
        <f>IF(B929&amp;""="","",IF(NOT(ISNUMBER(E929)),"بيانات ناقصة",IF(ISNUMBER(G929),"سُلّمت",IF(E929&gt;'الإعدادات'!$B$4,"قادم",IF(AND(ISNUMBER(F929),F929&lt;'الإعدادات'!$B$4),"متأخر التسليم","جارٍ")))))</f>
        <v/>
      </c>
      <c r="O929" s="16">
        <f>IF(N929="متأخر التسليم",'الإعدادات'!$B$4-F929,"")</f>
        <v/>
      </c>
      <c r="P929" s="16">
        <f>IF(ISNUMBER(O929),COUNTIFS($O$6:$O$1005,"&gt;"&amp;O929)+COUNTIFS($O$6:O929,O929),"")</f>
        <v/>
      </c>
      <c r="Q929" s="6">
        <f>IF(B929&amp;""="","",IFERROR(INDEX('السيارات'!$C$6:$C$205,MATCH(B929&amp;"",'السيارات'!$A$6:$A$205,0))&amp;"","كود غير موجود"))</f>
        <v/>
      </c>
    </row>
    <row r="930">
      <c r="A930" s="5" t="n"/>
      <c r="B930" s="5" t="n"/>
      <c r="C930" s="5" t="n"/>
      <c r="D930" s="18" t="n"/>
      <c r="E930" s="13" t="n"/>
      <c r="F930" s="13" t="n"/>
      <c r="G930" s="13" t="n"/>
      <c r="H930" s="19" t="n"/>
      <c r="I930" s="19" t="n"/>
      <c r="J930" s="19" t="n"/>
      <c r="K930" s="16">
        <f>IF(OR(B930&amp;""="",NOT(ISNUMBER(E930)),NOT(ISNUMBER(IF(ISNUMBER(G930),G930,F930)))),"",MAX(1,IF(ISNUMBER(G930),G930,F930)-E930))</f>
        <v/>
      </c>
      <c r="L930" s="17">
        <f>IF(K930="","",ROUND(K930*N(H930),2))</f>
        <v/>
      </c>
      <c r="M930" s="17">
        <f>IF(L930="","",ROUND(L930-N(J930),2))</f>
        <v/>
      </c>
      <c r="N930" s="6">
        <f>IF(B930&amp;""="","",IF(NOT(ISNUMBER(E930)),"بيانات ناقصة",IF(ISNUMBER(G930),"سُلّمت",IF(E930&gt;'الإعدادات'!$B$4,"قادم",IF(AND(ISNUMBER(F930),F930&lt;'الإعدادات'!$B$4),"متأخر التسليم","جارٍ")))))</f>
        <v/>
      </c>
      <c r="O930" s="16">
        <f>IF(N930="متأخر التسليم",'الإعدادات'!$B$4-F930,"")</f>
        <v/>
      </c>
      <c r="P930" s="16">
        <f>IF(ISNUMBER(O930),COUNTIFS($O$6:$O$1005,"&gt;"&amp;O930)+COUNTIFS($O$6:O930,O930),"")</f>
        <v/>
      </c>
      <c r="Q930" s="6">
        <f>IF(B930&amp;""="","",IFERROR(INDEX('السيارات'!$C$6:$C$205,MATCH(B930&amp;"",'السيارات'!$A$6:$A$205,0))&amp;"","كود غير موجود"))</f>
        <v/>
      </c>
    </row>
    <row r="931">
      <c r="A931" s="5" t="n"/>
      <c r="B931" s="5" t="n"/>
      <c r="C931" s="5" t="n"/>
      <c r="D931" s="18" t="n"/>
      <c r="E931" s="13" t="n"/>
      <c r="F931" s="13" t="n"/>
      <c r="G931" s="13" t="n"/>
      <c r="H931" s="19" t="n"/>
      <c r="I931" s="19" t="n"/>
      <c r="J931" s="19" t="n"/>
      <c r="K931" s="16">
        <f>IF(OR(B931&amp;""="",NOT(ISNUMBER(E931)),NOT(ISNUMBER(IF(ISNUMBER(G931),G931,F931)))),"",MAX(1,IF(ISNUMBER(G931),G931,F931)-E931))</f>
        <v/>
      </c>
      <c r="L931" s="17">
        <f>IF(K931="","",ROUND(K931*N(H931),2))</f>
        <v/>
      </c>
      <c r="M931" s="17">
        <f>IF(L931="","",ROUND(L931-N(J931),2))</f>
        <v/>
      </c>
      <c r="N931" s="6">
        <f>IF(B931&amp;""="","",IF(NOT(ISNUMBER(E931)),"بيانات ناقصة",IF(ISNUMBER(G931),"سُلّمت",IF(E931&gt;'الإعدادات'!$B$4,"قادم",IF(AND(ISNUMBER(F931),F931&lt;'الإعدادات'!$B$4),"متأخر التسليم","جارٍ")))))</f>
        <v/>
      </c>
      <c r="O931" s="16">
        <f>IF(N931="متأخر التسليم",'الإعدادات'!$B$4-F931,"")</f>
        <v/>
      </c>
      <c r="P931" s="16">
        <f>IF(ISNUMBER(O931),COUNTIFS($O$6:$O$1005,"&gt;"&amp;O931)+COUNTIFS($O$6:O931,O931),"")</f>
        <v/>
      </c>
      <c r="Q931" s="6">
        <f>IF(B931&amp;""="","",IFERROR(INDEX('السيارات'!$C$6:$C$205,MATCH(B931&amp;"",'السيارات'!$A$6:$A$205,0))&amp;"","كود غير موجود"))</f>
        <v/>
      </c>
    </row>
    <row r="932">
      <c r="A932" s="5" t="n"/>
      <c r="B932" s="5" t="n"/>
      <c r="C932" s="5" t="n"/>
      <c r="D932" s="18" t="n"/>
      <c r="E932" s="13" t="n"/>
      <c r="F932" s="13" t="n"/>
      <c r="G932" s="13" t="n"/>
      <c r="H932" s="19" t="n"/>
      <c r="I932" s="19" t="n"/>
      <c r="J932" s="19" t="n"/>
      <c r="K932" s="16">
        <f>IF(OR(B932&amp;""="",NOT(ISNUMBER(E932)),NOT(ISNUMBER(IF(ISNUMBER(G932),G932,F932)))),"",MAX(1,IF(ISNUMBER(G932),G932,F932)-E932))</f>
        <v/>
      </c>
      <c r="L932" s="17">
        <f>IF(K932="","",ROUND(K932*N(H932),2))</f>
        <v/>
      </c>
      <c r="M932" s="17">
        <f>IF(L932="","",ROUND(L932-N(J932),2))</f>
        <v/>
      </c>
      <c r="N932" s="6">
        <f>IF(B932&amp;""="","",IF(NOT(ISNUMBER(E932)),"بيانات ناقصة",IF(ISNUMBER(G932),"سُلّمت",IF(E932&gt;'الإعدادات'!$B$4,"قادم",IF(AND(ISNUMBER(F932),F932&lt;'الإعدادات'!$B$4),"متأخر التسليم","جارٍ")))))</f>
        <v/>
      </c>
      <c r="O932" s="16">
        <f>IF(N932="متأخر التسليم",'الإعدادات'!$B$4-F932,"")</f>
        <v/>
      </c>
      <c r="P932" s="16">
        <f>IF(ISNUMBER(O932),COUNTIFS($O$6:$O$1005,"&gt;"&amp;O932)+COUNTIFS($O$6:O932,O932),"")</f>
        <v/>
      </c>
      <c r="Q932" s="6">
        <f>IF(B932&amp;""="","",IFERROR(INDEX('السيارات'!$C$6:$C$205,MATCH(B932&amp;"",'السيارات'!$A$6:$A$205,0))&amp;"","كود غير موجود"))</f>
        <v/>
      </c>
    </row>
    <row r="933">
      <c r="A933" s="5" t="n"/>
      <c r="B933" s="5" t="n"/>
      <c r="C933" s="5" t="n"/>
      <c r="D933" s="18" t="n"/>
      <c r="E933" s="13" t="n"/>
      <c r="F933" s="13" t="n"/>
      <c r="G933" s="13" t="n"/>
      <c r="H933" s="19" t="n"/>
      <c r="I933" s="19" t="n"/>
      <c r="J933" s="19" t="n"/>
      <c r="K933" s="16">
        <f>IF(OR(B933&amp;""="",NOT(ISNUMBER(E933)),NOT(ISNUMBER(IF(ISNUMBER(G933),G933,F933)))),"",MAX(1,IF(ISNUMBER(G933),G933,F933)-E933))</f>
        <v/>
      </c>
      <c r="L933" s="17">
        <f>IF(K933="","",ROUND(K933*N(H933),2))</f>
        <v/>
      </c>
      <c r="M933" s="17">
        <f>IF(L933="","",ROUND(L933-N(J933),2))</f>
        <v/>
      </c>
      <c r="N933" s="6">
        <f>IF(B933&amp;""="","",IF(NOT(ISNUMBER(E933)),"بيانات ناقصة",IF(ISNUMBER(G933),"سُلّمت",IF(E933&gt;'الإعدادات'!$B$4,"قادم",IF(AND(ISNUMBER(F933),F933&lt;'الإعدادات'!$B$4),"متأخر التسليم","جارٍ")))))</f>
        <v/>
      </c>
      <c r="O933" s="16">
        <f>IF(N933="متأخر التسليم",'الإعدادات'!$B$4-F933,"")</f>
        <v/>
      </c>
      <c r="P933" s="16">
        <f>IF(ISNUMBER(O933),COUNTIFS($O$6:$O$1005,"&gt;"&amp;O933)+COUNTIFS($O$6:O933,O933),"")</f>
        <v/>
      </c>
      <c r="Q933" s="6">
        <f>IF(B933&amp;""="","",IFERROR(INDEX('السيارات'!$C$6:$C$205,MATCH(B933&amp;"",'السيارات'!$A$6:$A$205,0))&amp;"","كود غير موجود"))</f>
        <v/>
      </c>
    </row>
    <row r="934">
      <c r="A934" s="5" t="n"/>
      <c r="B934" s="5" t="n"/>
      <c r="C934" s="5" t="n"/>
      <c r="D934" s="18" t="n"/>
      <c r="E934" s="13" t="n"/>
      <c r="F934" s="13" t="n"/>
      <c r="G934" s="13" t="n"/>
      <c r="H934" s="19" t="n"/>
      <c r="I934" s="19" t="n"/>
      <c r="J934" s="19" t="n"/>
      <c r="K934" s="16">
        <f>IF(OR(B934&amp;""="",NOT(ISNUMBER(E934)),NOT(ISNUMBER(IF(ISNUMBER(G934),G934,F934)))),"",MAX(1,IF(ISNUMBER(G934),G934,F934)-E934))</f>
        <v/>
      </c>
      <c r="L934" s="17">
        <f>IF(K934="","",ROUND(K934*N(H934),2))</f>
        <v/>
      </c>
      <c r="M934" s="17">
        <f>IF(L934="","",ROUND(L934-N(J934),2))</f>
        <v/>
      </c>
      <c r="N934" s="6">
        <f>IF(B934&amp;""="","",IF(NOT(ISNUMBER(E934)),"بيانات ناقصة",IF(ISNUMBER(G934),"سُلّمت",IF(E934&gt;'الإعدادات'!$B$4,"قادم",IF(AND(ISNUMBER(F934),F934&lt;'الإعدادات'!$B$4),"متأخر التسليم","جارٍ")))))</f>
        <v/>
      </c>
      <c r="O934" s="16">
        <f>IF(N934="متأخر التسليم",'الإعدادات'!$B$4-F934,"")</f>
        <v/>
      </c>
      <c r="P934" s="16">
        <f>IF(ISNUMBER(O934),COUNTIFS($O$6:$O$1005,"&gt;"&amp;O934)+COUNTIFS($O$6:O934,O934),"")</f>
        <v/>
      </c>
      <c r="Q934" s="6">
        <f>IF(B934&amp;""="","",IFERROR(INDEX('السيارات'!$C$6:$C$205,MATCH(B934&amp;"",'السيارات'!$A$6:$A$205,0))&amp;"","كود غير موجود"))</f>
        <v/>
      </c>
    </row>
    <row r="935">
      <c r="A935" s="5" t="n"/>
      <c r="B935" s="5" t="n"/>
      <c r="C935" s="5" t="n"/>
      <c r="D935" s="18" t="n"/>
      <c r="E935" s="13" t="n"/>
      <c r="F935" s="13" t="n"/>
      <c r="G935" s="13" t="n"/>
      <c r="H935" s="19" t="n"/>
      <c r="I935" s="19" t="n"/>
      <c r="J935" s="19" t="n"/>
      <c r="K935" s="16">
        <f>IF(OR(B935&amp;""="",NOT(ISNUMBER(E935)),NOT(ISNUMBER(IF(ISNUMBER(G935),G935,F935)))),"",MAX(1,IF(ISNUMBER(G935),G935,F935)-E935))</f>
        <v/>
      </c>
      <c r="L935" s="17">
        <f>IF(K935="","",ROUND(K935*N(H935),2))</f>
        <v/>
      </c>
      <c r="M935" s="17">
        <f>IF(L935="","",ROUND(L935-N(J935),2))</f>
        <v/>
      </c>
      <c r="N935" s="6">
        <f>IF(B935&amp;""="","",IF(NOT(ISNUMBER(E935)),"بيانات ناقصة",IF(ISNUMBER(G935),"سُلّمت",IF(E935&gt;'الإعدادات'!$B$4,"قادم",IF(AND(ISNUMBER(F935),F935&lt;'الإعدادات'!$B$4),"متأخر التسليم","جارٍ")))))</f>
        <v/>
      </c>
      <c r="O935" s="16">
        <f>IF(N935="متأخر التسليم",'الإعدادات'!$B$4-F935,"")</f>
        <v/>
      </c>
      <c r="P935" s="16">
        <f>IF(ISNUMBER(O935),COUNTIFS($O$6:$O$1005,"&gt;"&amp;O935)+COUNTIFS($O$6:O935,O935),"")</f>
        <v/>
      </c>
      <c r="Q935" s="6">
        <f>IF(B935&amp;""="","",IFERROR(INDEX('السيارات'!$C$6:$C$205,MATCH(B935&amp;"",'السيارات'!$A$6:$A$205,0))&amp;"","كود غير موجود"))</f>
        <v/>
      </c>
    </row>
    <row r="936">
      <c r="A936" s="5" t="n"/>
      <c r="B936" s="5" t="n"/>
      <c r="C936" s="5" t="n"/>
      <c r="D936" s="18" t="n"/>
      <c r="E936" s="13" t="n"/>
      <c r="F936" s="13" t="n"/>
      <c r="G936" s="13" t="n"/>
      <c r="H936" s="19" t="n"/>
      <c r="I936" s="19" t="n"/>
      <c r="J936" s="19" t="n"/>
      <c r="K936" s="16">
        <f>IF(OR(B936&amp;""="",NOT(ISNUMBER(E936)),NOT(ISNUMBER(IF(ISNUMBER(G936),G936,F936)))),"",MAX(1,IF(ISNUMBER(G936),G936,F936)-E936))</f>
        <v/>
      </c>
      <c r="L936" s="17">
        <f>IF(K936="","",ROUND(K936*N(H936),2))</f>
        <v/>
      </c>
      <c r="M936" s="17">
        <f>IF(L936="","",ROUND(L936-N(J936),2))</f>
        <v/>
      </c>
      <c r="N936" s="6">
        <f>IF(B936&amp;""="","",IF(NOT(ISNUMBER(E936)),"بيانات ناقصة",IF(ISNUMBER(G936),"سُلّمت",IF(E936&gt;'الإعدادات'!$B$4,"قادم",IF(AND(ISNUMBER(F936),F936&lt;'الإعدادات'!$B$4),"متأخر التسليم","جارٍ")))))</f>
        <v/>
      </c>
      <c r="O936" s="16">
        <f>IF(N936="متأخر التسليم",'الإعدادات'!$B$4-F936,"")</f>
        <v/>
      </c>
      <c r="P936" s="16">
        <f>IF(ISNUMBER(O936),COUNTIFS($O$6:$O$1005,"&gt;"&amp;O936)+COUNTIFS($O$6:O936,O936),"")</f>
        <v/>
      </c>
      <c r="Q936" s="6">
        <f>IF(B936&amp;""="","",IFERROR(INDEX('السيارات'!$C$6:$C$205,MATCH(B936&amp;"",'السيارات'!$A$6:$A$205,0))&amp;"","كود غير موجود"))</f>
        <v/>
      </c>
    </row>
    <row r="937">
      <c r="A937" s="5" t="n"/>
      <c r="B937" s="5" t="n"/>
      <c r="C937" s="5" t="n"/>
      <c r="D937" s="18" t="n"/>
      <c r="E937" s="13" t="n"/>
      <c r="F937" s="13" t="n"/>
      <c r="G937" s="13" t="n"/>
      <c r="H937" s="19" t="n"/>
      <c r="I937" s="19" t="n"/>
      <c r="J937" s="19" t="n"/>
      <c r="K937" s="16">
        <f>IF(OR(B937&amp;""="",NOT(ISNUMBER(E937)),NOT(ISNUMBER(IF(ISNUMBER(G937),G937,F937)))),"",MAX(1,IF(ISNUMBER(G937),G937,F937)-E937))</f>
        <v/>
      </c>
      <c r="L937" s="17">
        <f>IF(K937="","",ROUND(K937*N(H937),2))</f>
        <v/>
      </c>
      <c r="M937" s="17">
        <f>IF(L937="","",ROUND(L937-N(J937),2))</f>
        <v/>
      </c>
      <c r="N937" s="6">
        <f>IF(B937&amp;""="","",IF(NOT(ISNUMBER(E937)),"بيانات ناقصة",IF(ISNUMBER(G937),"سُلّمت",IF(E937&gt;'الإعدادات'!$B$4,"قادم",IF(AND(ISNUMBER(F937),F937&lt;'الإعدادات'!$B$4),"متأخر التسليم","جارٍ")))))</f>
        <v/>
      </c>
      <c r="O937" s="16">
        <f>IF(N937="متأخر التسليم",'الإعدادات'!$B$4-F937,"")</f>
        <v/>
      </c>
      <c r="P937" s="16">
        <f>IF(ISNUMBER(O937),COUNTIFS($O$6:$O$1005,"&gt;"&amp;O937)+COUNTIFS($O$6:O937,O937),"")</f>
        <v/>
      </c>
      <c r="Q937" s="6">
        <f>IF(B937&amp;""="","",IFERROR(INDEX('السيارات'!$C$6:$C$205,MATCH(B937&amp;"",'السيارات'!$A$6:$A$205,0))&amp;"","كود غير موجود"))</f>
        <v/>
      </c>
    </row>
    <row r="938">
      <c r="A938" s="5" t="n"/>
      <c r="B938" s="5" t="n"/>
      <c r="C938" s="5" t="n"/>
      <c r="D938" s="18" t="n"/>
      <c r="E938" s="13" t="n"/>
      <c r="F938" s="13" t="n"/>
      <c r="G938" s="13" t="n"/>
      <c r="H938" s="19" t="n"/>
      <c r="I938" s="19" t="n"/>
      <c r="J938" s="19" t="n"/>
      <c r="K938" s="16">
        <f>IF(OR(B938&amp;""="",NOT(ISNUMBER(E938)),NOT(ISNUMBER(IF(ISNUMBER(G938),G938,F938)))),"",MAX(1,IF(ISNUMBER(G938),G938,F938)-E938))</f>
        <v/>
      </c>
      <c r="L938" s="17">
        <f>IF(K938="","",ROUND(K938*N(H938),2))</f>
        <v/>
      </c>
      <c r="M938" s="17">
        <f>IF(L938="","",ROUND(L938-N(J938),2))</f>
        <v/>
      </c>
      <c r="N938" s="6">
        <f>IF(B938&amp;""="","",IF(NOT(ISNUMBER(E938)),"بيانات ناقصة",IF(ISNUMBER(G938),"سُلّمت",IF(E938&gt;'الإعدادات'!$B$4,"قادم",IF(AND(ISNUMBER(F938),F938&lt;'الإعدادات'!$B$4),"متأخر التسليم","جارٍ")))))</f>
        <v/>
      </c>
      <c r="O938" s="16">
        <f>IF(N938="متأخر التسليم",'الإعدادات'!$B$4-F938,"")</f>
        <v/>
      </c>
      <c r="P938" s="16">
        <f>IF(ISNUMBER(O938),COUNTIFS($O$6:$O$1005,"&gt;"&amp;O938)+COUNTIFS($O$6:O938,O938),"")</f>
        <v/>
      </c>
      <c r="Q938" s="6">
        <f>IF(B938&amp;""="","",IFERROR(INDEX('السيارات'!$C$6:$C$205,MATCH(B938&amp;"",'السيارات'!$A$6:$A$205,0))&amp;"","كود غير موجود"))</f>
        <v/>
      </c>
    </row>
    <row r="939">
      <c r="A939" s="5" t="n"/>
      <c r="B939" s="5" t="n"/>
      <c r="C939" s="5" t="n"/>
      <c r="D939" s="18" t="n"/>
      <c r="E939" s="13" t="n"/>
      <c r="F939" s="13" t="n"/>
      <c r="G939" s="13" t="n"/>
      <c r="H939" s="19" t="n"/>
      <c r="I939" s="19" t="n"/>
      <c r="J939" s="19" t="n"/>
      <c r="K939" s="16">
        <f>IF(OR(B939&amp;""="",NOT(ISNUMBER(E939)),NOT(ISNUMBER(IF(ISNUMBER(G939),G939,F939)))),"",MAX(1,IF(ISNUMBER(G939),G939,F939)-E939))</f>
        <v/>
      </c>
      <c r="L939" s="17">
        <f>IF(K939="","",ROUND(K939*N(H939),2))</f>
        <v/>
      </c>
      <c r="M939" s="17">
        <f>IF(L939="","",ROUND(L939-N(J939),2))</f>
        <v/>
      </c>
      <c r="N939" s="6">
        <f>IF(B939&amp;""="","",IF(NOT(ISNUMBER(E939)),"بيانات ناقصة",IF(ISNUMBER(G939),"سُلّمت",IF(E939&gt;'الإعدادات'!$B$4,"قادم",IF(AND(ISNUMBER(F939),F939&lt;'الإعدادات'!$B$4),"متأخر التسليم","جارٍ")))))</f>
        <v/>
      </c>
      <c r="O939" s="16">
        <f>IF(N939="متأخر التسليم",'الإعدادات'!$B$4-F939,"")</f>
        <v/>
      </c>
      <c r="P939" s="16">
        <f>IF(ISNUMBER(O939),COUNTIFS($O$6:$O$1005,"&gt;"&amp;O939)+COUNTIFS($O$6:O939,O939),"")</f>
        <v/>
      </c>
      <c r="Q939" s="6">
        <f>IF(B939&amp;""="","",IFERROR(INDEX('السيارات'!$C$6:$C$205,MATCH(B939&amp;"",'السيارات'!$A$6:$A$205,0))&amp;"","كود غير موجود"))</f>
        <v/>
      </c>
    </row>
    <row r="940">
      <c r="A940" s="5" t="n"/>
      <c r="B940" s="5" t="n"/>
      <c r="C940" s="5" t="n"/>
      <c r="D940" s="18" t="n"/>
      <c r="E940" s="13" t="n"/>
      <c r="F940" s="13" t="n"/>
      <c r="G940" s="13" t="n"/>
      <c r="H940" s="19" t="n"/>
      <c r="I940" s="19" t="n"/>
      <c r="J940" s="19" t="n"/>
      <c r="K940" s="16">
        <f>IF(OR(B940&amp;""="",NOT(ISNUMBER(E940)),NOT(ISNUMBER(IF(ISNUMBER(G940),G940,F940)))),"",MAX(1,IF(ISNUMBER(G940),G940,F940)-E940))</f>
        <v/>
      </c>
      <c r="L940" s="17">
        <f>IF(K940="","",ROUND(K940*N(H940),2))</f>
        <v/>
      </c>
      <c r="M940" s="17">
        <f>IF(L940="","",ROUND(L940-N(J940),2))</f>
        <v/>
      </c>
      <c r="N940" s="6">
        <f>IF(B940&amp;""="","",IF(NOT(ISNUMBER(E940)),"بيانات ناقصة",IF(ISNUMBER(G940),"سُلّمت",IF(E940&gt;'الإعدادات'!$B$4,"قادم",IF(AND(ISNUMBER(F940),F940&lt;'الإعدادات'!$B$4),"متأخر التسليم","جارٍ")))))</f>
        <v/>
      </c>
      <c r="O940" s="16">
        <f>IF(N940="متأخر التسليم",'الإعدادات'!$B$4-F940,"")</f>
        <v/>
      </c>
      <c r="P940" s="16">
        <f>IF(ISNUMBER(O940),COUNTIFS($O$6:$O$1005,"&gt;"&amp;O940)+COUNTIFS($O$6:O940,O940),"")</f>
        <v/>
      </c>
      <c r="Q940" s="6">
        <f>IF(B940&amp;""="","",IFERROR(INDEX('السيارات'!$C$6:$C$205,MATCH(B940&amp;"",'السيارات'!$A$6:$A$205,0))&amp;"","كود غير موجود"))</f>
        <v/>
      </c>
    </row>
    <row r="941">
      <c r="A941" s="5" t="n"/>
      <c r="B941" s="5" t="n"/>
      <c r="C941" s="5" t="n"/>
      <c r="D941" s="18" t="n"/>
      <c r="E941" s="13" t="n"/>
      <c r="F941" s="13" t="n"/>
      <c r="G941" s="13" t="n"/>
      <c r="H941" s="19" t="n"/>
      <c r="I941" s="19" t="n"/>
      <c r="J941" s="19" t="n"/>
      <c r="K941" s="16">
        <f>IF(OR(B941&amp;""="",NOT(ISNUMBER(E941)),NOT(ISNUMBER(IF(ISNUMBER(G941),G941,F941)))),"",MAX(1,IF(ISNUMBER(G941),G941,F941)-E941))</f>
        <v/>
      </c>
      <c r="L941" s="17">
        <f>IF(K941="","",ROUND(K941*N(H941),2))</f>
        <v/>
      </c>
      <c r="M941" s="17">
        <f>IF(L941="","",ROUND(L941-N(J941),2))</f>
        <v/>
      </c>
      <c r="N941" s="6">
        <f>IF(B941&amp;""="","",IF(NOT(ISNUMBER(E941)),"بيانات ناقصة",IF(ISNUMBER(G941),"سُلّمت",IF(E941&gt;'الإعدادات'!$B$4,"قادم",IF(AND(ISNUMBER(F941),F941&lt;'الإعدادات'!$B$4),"متأخر التسليم","جارٍ")))))</f>
        <v/>
      </c>
      <c r="O941" s="16">
        <f>IF(N941="متأخر التسليم",'الإعدادات'!$B$4-F941,"")</f>
        <v/>
      </c>
      <c r="P941" s="16">
        <f>IF(ISNUMBER(O941),COUNTIFS($O$6:$O$1005,"&gt;"&amp;O941)+COUNTIFS($O$6:O941,O941),"")</f>
        <v/>
      </c>
      <c r="Q941" s="6">
        <f>IF(B941&amp;""="","",IFERROR(INDEX('السيارات'!$C$6:$C$205,MATCH(B941&amp;"",'السيارات'!$A$6:$A$205,0))&amp;"","كود غير موجود"))</f>
        <v/>
      </c>
    </row>
    <row r="942">
      <c r="A942" s="5" t="n"/>
      <c r="B942" s="5" t="n"/>
      <c r="C942" s="5" t="n"/>
      <c r="D942" s="18" t="n"/>
      <c r="E942" s="13" t="n"/>
      <c r="F942" s="13" t="n"/>
      <c r="G942" s="13" t="n"/>
      <c r="H942" s="19" t="n"/>
      <c r="I942" s="19" t="n"/>
      <c r="J942" s="19" t="n"/>
      <c r="K942" s="16">
        <f>IF(OR(B942&amp;""="",NOT(ISNUMBER(E942)),NOT(ISNUMBER(IF(ISNUMBER(G942),G942,F942)))),"",MAX(1,IF(ISNUMBER(G942),G942,F942)-E942))</f>
        <v/>
      </c>
      <c r="L942" s="17">
        <f>IF(K942="","",ROUND(K942*N(H942),2))</f>
        <v/>
      </c>
      <c r="M942" s="17">
        <f>IF(L942="","",ROUND(L942-N(J942),2))</f>
        <v/>
      </c>
      <c r="N942" s="6">
        <f>IF(B942&amp;""="","",IF(NOT(ISNUMBER(E942)),"بيانات ناقصة",IF(ISNUMBER(G942),"سُلّمت",IF(E942&gt;'الإعدادات'!$B$4,"قادم",IF(AND(ISNUMBER(F942),F942&lt;'الإعدادات'!$B$4),"متأخر التسليم","جارٍ")))))</f>
        <v/>
      </c>
      <c r="O942" s="16">
        <f>IF(N942="متأخر التسليم",'الإعدادات'!$B$4-F942,"")</f>
        <v/>
      </c>
      <c r="P942" s="16">
        <f>IF(ISNUMBER(O942),COUNTIFS($O$6:$O$1005,"&gt;"&amp;O942)+COUNTIFS($O$6:O942,O942),"")</f>
        <v/>
      </c>
      <c r="Q942" s="6">
        <f>IF(B942&amp;""="","",IFERROR(INDEX('السيارات'!$C$6:$C$205,MATCH(B942&amp;"",'السيارات'!$A$6:$A$205,0))&amp;"","كود غير موجود"))</f>
        <v/>
      </c>
    </row>
    <row r="943">
      <c r="A943" s="5" t="n"/>
      <c r="B943" s="5" t="n"/>
      <c r="C943" s="5" t="n"/>
      <c r="D943" s="18" t="n"/>
      <c r="E943" s="13" t="n"/>
      <c r="F943" s="13" t="n"/>
      <c r="G943" s="13" t="n"/>
      <c r="H943" s="19" t="n"/>
      <c r="I943" s="19" t="n"/>
      <c r="J943" s="19" t="n"/>
      <c r="K943" s="16">
        <f>IF(OR(B943&amp;""="",NOT(ISNUMBER(E943)),NOT(ISNUMBER(IF(ISNUMBER(G943),G943,F943)))),"",MAX(1,IF(ISNUMBER(G943),G943,F943)-E943))</f>
        <v/>
      </c>
      <c r="L943" s="17">
        <f>IF(K943="","",ROUND(K943*N(H943),2))</f>
        <v/>
      </c>
      <c r="M943" s="17">
        <f>IF(L943="","",ROUND(L943-N(J943),2))</f>
        <v/>
      </c>
      <c r="N943" s="6">
        <f>IF(B943&amp;""="","",IF(NOT(ISNUMBER(E943)),"بيانات ناقصة",IF(ISNUMBER(G943),"سُلّمت",IF(E943&gt;'الإعدادات'!$B$4,"قادم",IF(AND(ISNUMBER(F943),F943&lt;'الإعدادات'!$B$4),"متأخر التسليم","جارٍ")))))</f>
        <v/>
      </c>
      <c r="O943" s="16">
        <f>IF(N943="متأخر التسليم",'الإعدادات'!$B$4-F943,"")</f>
        <v/>
      </c>
      <c r="P943" s="16">
        <f>IF(ISNUMBER(O943),COUNTIFS($O$6:$O$1005,"&gt;"&amp;O943)+COUNTIFS($O$6:O943,O943),"")</f>
        <v/>
      </c>
      <c r="Q943" s="6">
        <f>IF(B943&amp;""="","",IFERROR(INDEX('السيارات'!$C$6:$C$205,MATCH(B943&amp;"",'السيارات'!$A$6:$A$205,0))&amp;"","كود غير موجود"))</f>
        <v/>
      </c>
    </row>
    <row r="944">
      <c r="A944" s="5" t="n"/>
      <c r="B944" s="5" t="n"/>
      <c r="C944" s="5" t="n"/>
      <c r="D944" s="18" t="n"/>
      <c r="E944" s="13" t="n"/>
      <c r="F944" s="13" t="n"/>
      <c r="G944" s="13" t="n"/>
      <c r="H944" s="19" t="n"/>
      <c r="I944" s="19" t="n"/>
      <c r="J944" s="19" t="n"/>
      <c r="K944" s="16">
        <f>IF(OR(B944&amp;""="",NOT(ISNUMBER(E944)),NOT(ISNUMBER(IF(ISNUMBER(G944),G944,F944)))),"",MAX(1,IF(ISNUMBER(G944),G944,F944)-E944))</f>
        <v/>
      </c>
      <c r="L944" s="17">
        <f>IF(K944="","",ROUND(K944*N(H944),2))</f>
        <v/>
      </c>
      <c r="M944" s="17">
        <f>IF(L944="","",ROUND(L944-N(J944),2))</f>
        <v/>
      </c>
      <c r="N944" s="6">
        <f>IF(B944&amp;""="","",IF(NOT(ISNUMBER(E944)),"بيانات ناقصة",IF(ISNUMBER(G944),"سُلّمت",IF(E944&gt;'الإعدادات'!$B$4,"قادم",IF(AND(ISNUMBER(F944),F944&lt;'الإعدادات'!$B$4),"متأخر التسليم","جارٍ")))))</f>
        <v/>
      </c>
      <c r="O944" s="16">
        <f>IF(N944="متأخر التسليم",'الإعدادات'!$B$4-F944,"")</f>
        <v/>
      </c>
      <c r="P944" s="16">
        <f>IF(ISNUMBER(O944),COUNTIFS($O$6:$O$1005,"&gt;"&amp;O944)+COUNTIFS($O$6:O944,O944),"")</f>
        <v/>
      </c>
      <c r="Q944" s="6">
        <f>IF(B944&amp;""="","",IFERROR(INDEX('السيارات'!$C$6:$C$205,MATCH(B944&amp;"",'السيارات'!$A$6:$A$205,0))&amp;"","كود غير موجود"))</f>
        <v/>
      </c>
    </row>
    <row r="945">
      <c r="A945" s="5" t="n"/>
      <c r="B945" s="5" t="n"/>
      <c r="C945" s="5" t="n"/>
      <c r="D945" s="18" t="n"/>
      <c r="E945" s="13" t="n"/>
      <c r="F945" s="13" t="n"/>
      <c r="G945" s="13" t="n"/>
      <c r="H945" s="19" t="n"/>
      <c r="I945" s="19" t="n"/>
      <c r="J945" s="19" t="n"/>
      <c r="K945" s="16">
        <f>IF(OR(B945&amp;""="",NOT(ISNUMBER(E945)),NOT(ISNUMBER(IF(ISNUMBER(G945),G945,F945)))),"",MAX(1,IF(ISNUMBER(G945),G945,F945)-E945))</f>
        <v/>
      </c>
      <c r="L945" s="17">
        <f>IF(K945="","",ROUND(K945*N(H945),2))</f>
        <v/>
      </c>
      <c r="M945" s="17">
        <f>IF(L945="","",ROUND(L945-N(J945),2))</f>
        <v/>
      </c>
      <c r="N945" s="6">
        <f>IF(B945&amp;""="","",IF(NOT(ISNUMBER(E945)),"بيانات ناقصة",IF(ISNUMBER(G945),"سُلّمت",IF(E945&gt;'الإعدادات'!$B$4,"قادم",IF(AND(ISNUMBER(F945),F945&lt;'الإعدادات'!$B$4),"متأخر التسليم","جارٍ")))))</f>
        <v/>
      </c>
      <c r="O945" s="16">
        <f>IF(N945="متأخر التسليم",'الإعدادات'!$B$4-F945,"")</f>
        <v/>
      </c>
      <c r="P945" s="16">
        <f>IF(ISNUMBER(O945),COUNTIFS($O$6:$O$1005,"&gt;"&amp;O945)+COUNTIFS($O$6:O945,O945),"")</f>
        <v/>
      </c>
      <c r="Q945" s="6">
        <f>IF(B945&amp;""="","",IFERROR(INDEX('السيارات'!$C$6:$C$205,MATCH(B945&amp;"",'السيارات'!$A$6:$A$205,0))&amp;"","كود غير موجود"))</f>
        <v/>
      </c>
    </row>
    <row r="946">
      <c r="A946" s="5" t="n"/>
      <c r="B946" s="5" t="n"/>
      <c r="C946" s="5" t="n"/>
      <c r="D946" s="18" t="n"/>
      <c r="E946" s="13" t="n"/>
      <c r="F946" s="13" t="n"/>
      <c r="G946" s="13" t="n"/>
      <c r="H946" s="19" t="n"/>
      <c r="I946" s="19" t="n"/>
      <c r="J946" s="19" t="n"/>
      <c r="K946" s="16">
        <f>IF(OR(B946&amp;""="",NOT(ISNUMBER(E946)),NOT(ISNUMBER(IF(ISNUMBER(G946),G946,F946)))),"",MAX(1,IF(ISNUMBER(G946),G946,F946)-E946))</f>
        <v/>
      </c>
      <c r="L946" s="17">
        <f>IF(K946="","",ROUND(K946*N(H946),2))</f>
        <v/>
      </c>
      <c r="M946" s="17">
        <f>IF(L946="","",ROUND(L946-N(J946),2))</f>
        <v/>
      </c>
      <c r="N946" s="6">
        <f>IF(B946&amp;""="","",IF(NOT(ISNUMBER(E946)),"بيانات ناقصة",IF(ISNUMBER(G946),"سُلّمت",IF(E946&gt;'الإعدادات'!$B$4,"قادم",IF(AND(ISNUMBER(F946),F946&lt;'الإعدادات'!$B$4),"متأخر التسليم","جارٍ")))))</f>
        <v/>
      </c>
      <c r="O946" s="16">
        <f>IF(N946="متأخر التسليم",'الإعدادات'!$B$4-F946,"")</f>
        <v/>
      </c>
      <c r="P946" s="16">
        <f>IF(ISNUMBER(O946),COUNTIFS($O$6:$O$1005,"&gt;"&amp;O946)+COUNTIFS($O$6:O946,O946),"")</f>
        <v/>
      </c>
      <c r="Q946" s="6">
        <f>IF(B946&amp;""="","",IFERROR(INDEX('السيارات'!$C$6:$C$205,MATCH(B946&amp;"",'السيارات'!$A$6:$A$205,0))&amp;"","كود غير موجود"))</f>
        <v/>
      </c>
    </row>
    <row r="947">
      <c r="A947" s="5" t="n"/>
      <c r="B947" s="5" t="n"/>
      <c r="C947" s="5" t="n"/>
      <c r="D947" s="18" t="n"/>
      <c r="E947" s="13" t="n"/>
      <c r="F947" s="13" t="n"/>
      <c r="G947" s="13" t="n"/>
      <c r="H947" s="19" t="n"/>
      <c r="I947" s="19" t="n"/>
      <c r="J947" s="19" t="n"/>
      <c r="K947" s="16">
        <f>IF(OR(B947&amp;""="",NOT(ISNUMBER(E947)),NOT(ISNUMBER(IF(ISNUMBER(G947),G947,F947)))),"",MAX(1,IF(ISNUMBER(G947),G947,F947)-E947))</f>
        <v/>
      </c>
      <c r="L947" s="17">
        <f>IF(K947="","",ROUND(K947*N(H947),2))</f>
        <v/>
      </c>
      <c r="M947" s="17">
        <f>IF(L947="","",ROUND(L947-N(J947),2))</f>
        <v/>
      </c>
      <c r="N947" s="6">
        <f>IF(B947&amp;""="","",IF(NOT(ISNUMBER(E947)),"بيانات ناقصة",IF(ISNUMBER(G947),"سُلّمت",IF(E947&gt;'الإعدادات'!$B$4,"قادم",IF(AND(ISNUMBER(F947),F947&lt;'الإعدادات'!$B$4),"متأخر التسليم","جارٍ")))))</f>
        <v/>
      </c>
      <c r="O947" s="16">
        <f>IF(N947="متأخر التسليم",'الإعدادات'!$B$4-F947,"")</f>
        <v/>
      </c>
      <c r="P947" s="16">
        <f>IF(ISNUMBER(O947),COUNTIFS($O$6:$O$1005,"&gt;"&amp;O947)+COUNTIFS($O$6:O947,O947),"")</f>
        <v/>
      </c>
      <c r="Q947" s="6">
        <f>IF(B947&amp;""="","",IFERROR(INDEX('السيارات'!$C$6:$C$205,MATCH(B947&amp;"",'السيارات'!$A$6:$A$205,0))&amp;"","كود غير موجود"))</f>
        <v/>
      </c>
    </row>
    <row r="948">
      <c r="A948" s="5" t="n"/>
      <c r="B948" s="5" t="n"/>
      <c r="C948" s="5" t="n"/>
      <c r="D948" s="18" t="n"/>
      <c r="E948" s="13" t="n"/>
      <c r="F948" s="13" t="n"/>
      <c r="G948" s="13" t="n"/>
      <c r="H948" s="19" t="n"/>
      <c r="I948" s="19" t="n"/>
      <c r="J948" s="19" t="n"/>
      <c r="K948" s="16">
        <f>IF(OR(B948&amp;""="",NOT(ISNUMBER(E948)),NOT(ISNUMBER(IF(ISNUMBER(G948),G948,F948)))),"",MAX(1,IF(ISNUMBER(G948),G948,F948)-E948))</f>
        <v/>
      </c>
      <c r="L948" s="17">
        <f>IF(K948="","",ROUND(K948*N(H948),2))</f>
        <v/>
      </c>
      <c r="M948" s="17">
        <f>IF(L948="","",ROUND(L948-N(J948),2))</f>
        <v/>
      </c>
      <c r="N948" s="6">
        <f>IF(B948&amp;""="","",IF(NOT(ISNUMBER(E948)),"بيانات ناقصة",IF(ISNUMBER(G948),"سُلّمت",IF(E948&gt;'الإعدادات'!$B$4,"قادم",IF(AND(ISNUMBER(F948),F948&lt;'الإعدادات'!$B$4),"متأخر التسليم","جارٍ")))))</f>
        <v/>
      </c>
      <c r="O948" s="16">
        <f>IF(N948="متأخر التسليم",'الإعدادات'!$B$4-F948,"")</f>
        <v/>
      </c>
      <c r="P948" s="16">
        <f>IF(ISNUMBER(O948),COUNTIFS($O$6:$O$1005,"&gt;"&amp;O948)+COUNTIFS($O$6:O948,O948),"")</f>
        <v/>
      </c>
      <c r="Q948" s="6">
        <f>IF(B948&amp;""="","",IFERROR(INDEX('السيارات'!$C$6:$C$205,MATCH(B948&amp;"",'السيارات'!$A$6:$A$205,0))&amp;"","كود غير موجود"))</f>
        <v/>
      </c>
    </row>
    <row r="949">
      <c r="A949" s="5" t="n"/>
      <c r="B949" s="5" t="n"/>
      <c r="C949" s="5" t="n"/>
      <c r="D949" s="18" t="n"/>
      <c r="E949" s="13" t="n"/>
      <c r="F949" s="13" t="n"/>
      <c r="G949" s="13" t="n"/>
      <c r="H949" s="19" t="n"/>
      <c r="I949" s="19" t="n"/>
      <c r="J949" s="19" t="n"/>
      <c r="K949" s="16">
        <f>IF(OR(B949&amp;""="",NOT(ISNUMBER(E949)),NOT(ISNUMBER(IF(ISNUMBER(G949),G949,F949)))),"",MAX(1,IF(ISNUMBER(G949),G949,F949)-E949))</f>
        <v/>
      </c>
      <c r="L949" s="17">
        <f>IF(K949="","",ROUND(K949*N(H949),2))</f>
        <v/>
      </c>
      <c r="M949" s="17">
        <f>IF(L949="","",ROUND(L949-N(J949),2))</f>
        <v/>
      </c>
      <c r="N949" s="6">
        <f>IF(B949&amp;""="","",IF(NOT(ISNUMBER(E949)),"بيانات ناقصة",IF(ISNUMBER(G949),"سُلّمت",IF(E949&gt;'الإعدادات'!$B$4,"قادم",IF(AND(ISNUMBER(F949),F949&lt;'الإعدادات'!$B$4),"متأخر التسليم","جارٍ")))))</f>
        <v/>
      </c>
      <c r="O949" s="16">
        <f>IF(N949="متأخر التسليم",'الإعدادات'!$B$4-F949,"")</f>
        <v/>
      </c>
      <c r="P949" s="16">
        <f>IF(ISNUMBER(O949),COUNTIFS($O$6:$O$1005,"&gt;"&amp;O949)+COUNTIFS($O$6:O949,O949),"")</f>
        <v/>
      </c>
      <c r="Q949" s="6">
        <f>IF(B949&amp;""="","",IFERROR(INDEX('السيارات'!$C$6:$C$205,MATCH(B949&amp;"",'السيارات'!$A$6:$A$205,0))&amp;"","كود غير موجود"))</f>
        <v/>
      </c>
    </row>
    <row r="950">
      <c r="A950" s="5" t="n"/>
      <c r="B950" s="5" t="n"/>
      <c r="C950" s="5" t="n"/>
      <c r="D950" s="18" t="n"/>
      <c r="E950" s="13" t="n"/>
      <c r="F950" s="13" t="n"/>
      <c r="G950" s="13" t="n"/>
      <c r="H950" s="19" t="n"/>
      <c r="I950" s="19" t="n"/>
      <c r="J950" s="19" t="n"/>
      <c r="K950" s="16">
        <f>IF(OR(B950&amp;""="",NOT(ISNUMBER(E950)),NOT(ISNUMBER(IF(ISNUMBER(G950),G950,F950)))),"",MAX(1,IF(ISNUMBER(G950),G950,F950)-E950))</f>
        <v/>
      </c>
      <c r="L950" s="17">
        <f>IF(K950="","",ROUND(K950*N(H950),2))</f>
        <v/>
      </c>
      <c r="M950" s="17">
        <f>IF(L950="","",ROUND(L950-N(J950),2))</f>
        <v/>
      </c>
      <c r="N950" s="6">
        <f>IF(B950&amp;""="","",IF(NOT(ISNUMBER(E950)),"بيانات ناقصة",IF(ISNUMBER(G950),"سُلّمت",IF(E950&gt;'الإعدادات'!$B$4,"قادم",IF(AND(ISNUMBER(F950),F950&lt;'الإعدادات'!$B$4),"متأخر التسليم","جارٍ")))))</f>
        <v/>
      </c>
      <c r="O950" s="16">
        <f>IF(N950="متأخر التسليم",'الإعدادات'!$B$4-F950,"")</f>
        <v/>
      </c>
      <c r="P950" s="16">
        <f>IF(ISNUMBER(O950),COUNTIFS($O$6:$O$1005,"&gt;"&amp;O950)+COUNTIFS($O$6:O950,O950),"")</f>
        <v/>
      </c>
      <c r="Q950" s="6">
        <f>IF(B950&amp;""="","",IFERROR(INDEX('السيارات'!$C$6:$C$205,MATCH(B950&amp;"",'السيارات'!$A$6:$A$205,0))&amp;"","كود غير موجود"))</f>
        <v/>
      </c>
    </row>
    <row r="951">
      <c r="A951" s="5" t="n"/>
      <c r="B951" s="5" t="n"/>
      <c r="C951" s="5" t="n"/>
      <c r="D951" s="18" t="n"/>
      <c r="E951" s="13" t="n"/>
      <c r="F951" s="13" t="n"/>
      <c r="G951" s="13" t="n"/>
      <c r="H951" s="19" t="n"/>
      <c r="I951" s="19" t="n"/>
      <c r="J951" s="19" t="n"/>
      <c r="K951" s="16">
        <f>IF(OR(B951&amp;""="",NOT(ISNUMBER(E951)),NOT(ISNUMBER(IF(ISNUMBER(G951),G951,F951)))),"",MAX(1,IF(ISNUMBER(G951),G951,F951)-E951))</f>
        <v/>
      </c>
      <c r="L951" s="17">
        <f>IF(K951="","",ROUND(K951*N(H951),2))</f>
        <v/>
      </c>
      <c r="M951" s="17">
        <f>IF(L951="","",ROUND(L951-N(J951),2))</f>
        <v/>
      </c>
      <c r="N951" s="6">
        <f>IF(B951&amp;""="","",IF(NOT(ISNUMBER(E951)),"بيانات ناقصة",IF(ISNUMBER(G951),"سُلّمت",IF(E951&gt;'الإعدادات'!$B$4,"قادم",IF(AND(ISNUMBER(F951),F951&lt;'الإعدادات'!$B$4),"متأخر التسليم","جارٍ")))))</f>
        <v/>
      </c>
      <c r="O951" s="16">
        <f>IF(N951="متأخر التسليم",'الإعدادات'!$B$4-F951,"")</f>
        <v/>
      </c>
      <c r="P951" s="16">
        <f>IF(ISNUMBER(O951),COUNTIFS($O$6:$O$1005,"&gt;"&amp;O951)+COUNTIFS($O$6:O951,O951),"")</f>
        <v/>
      </c>
      <c r="Q951" s="6">
        <f>IF(B951&amp;""="","",IFERROR(INDEX('السيارات'!$C$6:$C$205,MATCH(B951&amp;"",'السيارات'!$A$6:$A$205,0))&amp;"","كود غير موجود"))</f>
        <v/>
      </c>
    </row>
    <row r="952">
      <c r="A952" s="5" t="n"/>
      <c r="B952" s="5" t="n"/>
      <c r="C952" s="5" t="n"/>
      <c r="D952" s="18" t="n"/>
      <c r="E952" s="13" t="n"/>
      <c r="F952" s="13" t="n"/>
      <c r="G952" s="13" t="n"/>
      <c r="H952" s="19" t="n"/>
      <c r="I952" s="19" t="n"/>
      <c r="J952" s="19" t="n"/>
      <c r="K952" s="16">
        <f>IF(OR(B952&amp;""="",NOT(ISNUMBER(E952)),NOT(ISNUMBER(IF(ISNUMBER(G952),G952,F952)))),"",MAX(1,IF(ISNUMBER(G952),G952,F952)-E952))</f>
        <v/>
      </c>
      <c r="L952" s="17">
        <f>IF(K952="","",ROUND(K952*N(H952),2))</f>
        <v/>
      </c>
      <c r="M952" s="17">
        <f>IF(L952="","",ROUND(L952-N(J952),2))</f>
        <v/>
      </c>
      <c r="N952" s="6">
        <f>IF(B952&amp;""="","",IF(NOT(ISNUMBER(E952)),"بيانات ناقصة",IF(ISNUMBER(G952),"سُلّمت",IF(E952&gt;'الإعدادات'!$B$4,"قادم",IF(AND(ISNUMBER(F952),F952&lt;'الإعدادات'!$B$4),"متأخر التسليم","جارٍ")))))</f>
        <v/>
      </c>
      <c r="O952" s="16">
        <f>IF(N952="متأخر التسليم",'الإعدادات'!$B$4-F952,"")</f>
        <v/>
      </c>
      <c r="P952" s="16">
        <f>IF(ISNUMBER(O952),COUNTIFS($O$6:$O$1005,"&gt;"&amp;O952)+COUNTIFS($O$6:O952,O952),"")</f>
        <v/>
      </c>
      <c r="Q952" s="6">
        <f>IF(B952&amp;""="","",IFERROR(INDEX('السيارات'!$C$6:$C$205,MATCH(B952&amp;"",'السيارات'!$A$6:$A$205,0))&amp;"","كود غير موجود"))</f>
        <v/>
      </c>
    </row>
    <row r="953">
      <c r="A953" s="5" t="n"/>
      <c r="B953" s="5" t="n"/>
      <c r="C953" s="5" t="n"/>
      <c r="D953" s="18" t="n"/>
      <c r="E953" s="13" t="n"/>
      <c r="F953" s="13" t="n"/>
      <c r="G953" s="13" t="n"/>
      <c r="H953" s="19" t="n"/>
      <c r="I953" s="19" t="n"/>
      <c r="J953" s="19" t="n"/>
      <c r="K953" s="16">
        <f>IF(OR(B953&amp;""="",NOT(ISNUMBER(E953)),NOT(ISNUMBER(IF(ISNUMBER(G953),G953,F953)))),"",MAX(1,IF(ISNUMBER(G953),G953,F953)-E953))</f>
        <v/>
      </c>
      <c r="L953" s="17">
        <f>IF(K953="","",ROUND(K953*N(H953),2))</f>
        <v/>
      </c>
      <c r="M953" s="17">
        <f>IF(L953="","",ROUND(L953-N(J953),2))</f>
        <v/>
      </c>
      <c r="N953" s="6">
        <f>IF(B953&amp;""="","",IF(NOT(ISNUMBER(E953)),"بيانات ناقصة",IF(ISNUMBER(G953),"سُلّمت",IF(E953&gt;'الإعدادات'!$B$4,"قادم",IF(AND(ISNUMBER(F953),F953&lt;'الإعدادات'!$B$4),"متأخر التسليم","جارٍ")))))</f>
        <v/>
      </c>
      <c r="O953" s="16">
        <f>IF(N953="متأخر التسليم",'الإعدادات'!$B$4-F953,"")</f>
        <v/>
      </c>
      <c r="P953" s="16">
        <f>IF(ISNUMBER(O953),COUNTIFS($O$6:$O$1005,"&gt;"&amp;O953)+COUNTIFS($O$6:O953,O953),"")</f>
        <v/>
      </c>
      <c r="Q953" s="6">
        <f>IF(B953&amp;""="","",IFERROR(INDEX('السيارات'!$C$6:$C$205,MATCH(B953&amp;"",'السيارات'!$A$6:$A$205,0))&amp;"","كود غير موجود"))</f>
        <v/>
      </c>
    </row>
    <row r="954">
      <c r="A954" s="5" t="n"/>
      <c r="B954" s="5" t="n"/>
      <c r="C954" s="5" t="n"/>
      <c r="D954" s="18" t="n"/>
      <c r="E954" s="13" t="n"/>
      <c r="F954" s="13" t="n"/>
      <c r="G954" s="13" t="n"/>
      <c r="H954" s="19" t="n"/>
      <c r="I954" s="19" t="n"/>
      <c r="J954" s="19" t="n"/>
      <c r="K954" s="16">
        <f>IF(OR(B954&amp;""="",NOT(ISNUMBER(E954)),NOT(ISNUMBER(IF(ISNUMBER(G954),G954,F954)))),"",MAX(1,IF(ISNUMBER(G954),G954,F954)-E954))</f>
        <v/>
      </c>
      <c r="L954" s="17">
        <f>IF(K954="","",ROUND(K954*N(H954),2))</f>
        <v/>
      </c>
      <c r="M954" s="17">
        <f>IF(L954="","",ROUND(L954-N(J954),2))</f>
        <v/>
      </c>
      <c r="N954" s="6">
        <f>IF(B954&amp;""="","",IF(NOT(ISNUMBER(E954)),"بيانات ناقصة",IF(ISNUMBER(G954),"سُلّمت",IF(E954&gt;'الإعدادات'!$B$4,"قادم",IF(AND(ISNUMBER(F954),F954&lt;'الإعدادات'!$B$4),"متأخر التسليم","جارٍ")))))</f>
        <v/>
      </c>
      <c r="O954" s="16">
        <f>IF(N954="متأخر التسليم",'الإعدادات'!$B$4-F954,"")</f>
        <v/>
      </c>
      <c r="P954" s="16">
        <f>IF(ISNUMBER(O954),COUNTIFS($O$6:$O$1005,"&gt;"&amp;O954)+COUNTIFS($O$6:O954,O954),"")</f>
        <v/>
      </c>
      <c r="Q954" s="6">
        <f>IF(B954&amp;""="","",IFERROR(INDEX('السيارات'!$C$6:$C$205,MATCH(B954&amp;"",'السيارات'!$A$6:$A$205,0))&amp;"","كود غير موجود"))</f>
        <v/>
      </c>
    </row>
    <row r="955">
      <c r="A955" s="5" t="n"/>
      <c r="B955" s="5" t="n"/>
      <c r="C955" s="5" t="n"/>
      <c r="D955" s="18" t="n"/>
      <c r="E955" s="13" t="n"/>
      <c r="F955" s="13" t="n"/>
      <c r="G955" s="13" t="n"/>
      <c r="H955" s="19" t="n"/>
      <c r="I955" s="19" t="n"/>
      <c r="J955" s="19" t="n"/>
      <c r="K955" s="16">
        <f>IF(OR(B955&amp;""="",NOT(ISNUMBER(E955)),NOT(ISNUMBER(IF(ISNUMBER(G955),G955,F955)))),"",MAX(1,IF(ISNUMBER(G955),G955,F955)-E955))</f>
        <v/>
      </c>
      <c r="L955" s="17">
        <f>IF(K955="","",ROUND(K955*N(H955),2))</f>
        <v/>
      </c>
      <c r="M955" s="17">
        <f>IF(L955="","",ROUND(L955-N(J955),2))</f>
        <v/>
      </c>
      <c r="N955" s="6">
        <f>IF(B955&amp;""="","",IF(NOT(ISNUMBER(E955)),"بيانات ناقصة",IF(ISNUMBER(G955),"سُلّمت",IF(E955&gt;'الإعدادات'!$B$4,"قادم",IF(AND(ISNUMBER(F955),F955&lt;'الإعدادات'!$B$4),"متأخر التسليم","جارٍ")))))</f>
        <v/>
      </c>
      <c r="O955" s="16">
        <f>IF(N955="متأخر التسليم",'الإعدادات'!$B$4-F955,"")</f>
        <v/>
      </c>
      <c r="P955" s="16">
        <f>IF(ISNUMBER(O955),COUNTIFS($O$6:$O$1005,"&gt;"&amp;O955)+COUNTIFS($O$6:O955,O955),"")</f>
        <v/>
      </c>
      <c r="Q955" s="6">
        <f>IF(B955&amp;""="","",IFERROR(INDEX('السيارات'!$C$6:$C$205,MATCH(B955&amp;"",'السيارات'!$A$6:$A$205,0))&amp;"","كود غير موجود"))</f>
        <v/>
      </c>
    </row>
    <row r="956">
      <c r="A956" s="5" t="n"/>
      <c r="B956" s="5" t="n"/>
      <c r="C956" s="5" t="n"/>
      <c r="D956" s="18" t="n"/>
      <c r="E956" s="13" t="n"/>
      <c r="F956" s="13" t="n"/>
      <c r="G956" s="13" t="n"/>
      <c r="H956" s="19" t="n"/>
      <c r="I956" s="19" t="n"/>
      <c r="J956" s="19" t="n"/>
      <c r="K956" s="16">
        <f>IF(OR(B956&amp;""="",NOT(ISNUMBER(E956)),NOT(ISNUMBER(IF(ISNUMBER(G956),G956,F956)))),"",MAX(1,IF(ISNUMBER(G956),G956,F956)-E956))</f>
        <v/>
      </c>
      <c r="L956" s="17">
        <f>IF(K956="","",ROUND(K956*N(H956),2))</f>
        <v/>
      </c>
      <c r="M956" s="17">
        <f>IF(L956="","",ROUND(L956-N(J956),2))</f>
        <v/>
      </c>
      <c r="N956" s="6">
        <f>IF(B956&amp;""="","",IF(NOT(ISNUMBER(E956)),"بيانات ناقصة",IF(ISNUMBER(G956),"سُلّمت",IF(E956&gt;'الإعدادات'!$B$4,"قادم",IF(AND(ISNUMBER(F956),F956&lt;'الإعدادات'!$B$4),"متأخر التسليم","جارٍ")))))</f>
        <v/>
      </c>
      <c r="O956" s="16">
        <f>IF(N956="متأخر التسليم",'الإعدادات'!$B$4-F956,"")</f>
        <v/>
      </c>
      <c r="P956" s="16">
        <f>IF(ISNUMBER(O956),COUNTIFS($O$6:$O$1005,"&gt;"&amp;O956)+COUNTIFS($O$6:O956,O956),"")</f>
        <v/>
      </c>
      <c r="Q956" s="6">
        <f>IF(B956&amp;""="","",IFERROR(INDEX('السيارات'!$C$6:$C$205,MATCH(B956&amp;"",'السيارات'!$A$6:$A$205,0))&amp;"","كود غير موجود"))</f>
        <v/>
      </c>
    </row>
    <row r="957">
      <c r="A957" s="5" t="n"/>
      <c r="B957" s="5" t="n"/>
      <c r="C957" s="5" t="n"/>
      <c r="D957" s="18" t="n"/>
      <c r="E957" s="13" t="n"/>
      <c r="F957" s="13" t="n"/>
      <c r="G957" s="13" t="n"/>
      <c r="H957" s="19" t="n"/>
      <c r="I957" s="19" t="n"/>
      <c r="J957" s="19" t="n"/>
      <c r="K957" s="16">
        <f>IF(OR(B957&amp;""="",NOT(ISNUMBER(E957)),NOT(ISNUMBER(IF(ISNUMBER(G957),G957,F957)))),"",MAX(1,IF(ISNUMBER(G957),G957,F957)-E957))</f>
        <v/>
      </c>
      <c r="L957" s="17">
        <f>IF(K957="","",ROUND(K957*N(H957),2))</f>
        <v/>
      </c>
      <c r="M957" s="17">
        <f>IF(L957="","",ROUND(L957-N(J957),2))</f>
        <v/>
      </c>
      <c r="N957" s="6">
        <f>IF(B957&amp;""="","",IF(NOT(ISNUMBER(E957)),"بيانات ناقصة",IF(ISNUMBER(G957),"سُلّمت",IF(E957&gt;'الإعدادات'!$B$4,"قادم",IF(AND(ISNUMBER(F957),F957&lt;'الإعدادات'!$B$4),"متأخر التسليم","جارٍ")))))</f>
        <v/>
      </c>
      <c r="O957" s="16">
        <f>IF(N957="متأخر التسليم",'الإعدادات'!$B$4-F957,"")</f>
        <v/>
      </c>
      <c r="P957" s="16">
        <f>IF(ISNUMBER(O957),COUNTIFS($O$6:$O$1005,"&gt;"&amp;O957)+COUNTIFS($O$6:O957,O957),"")</f>
        <v/>
      </c>
      <c r="Q957" s="6">
        <f>IF(B957&amp;""="","",IFERROR(INDEX('السيارات'!$C$6:$C$205,MATCH(B957&amp;"",'السيارات'!$A$6:$A$205,0))&amp;"","كود غير موجود"))</f>
        <v/>
      </c>
    </row>
    <row r="958">
      <c r="A958" s="5" t="n"/>
      <c r="B958" s="5" t="n"/>
      <c r="C958" s="5" t="n"/>
      <c r="D958" s="18" t="n"/>
      <c r="E958" s="13" t="n"/>
      <c r="F958" s="13" t="n"/>
      <c r="G958" s="13" t="n"/>
      <c r="H958" s="19" t="n"/>
      <c r="I958" s="19" t="n"/>
      <c r="J958" s="19" t="n"/>
      <c r="K958" s="16">
        <f>IF(OR(B958&amp;""="",NOT(ISNUMBER(E958)),NOT(ISNUMBER(IF(ISNUMBER(G958),G958,F958)))),"",MAX(1,IF(ISNUMBER(G958),G958,F958)-E958))</f>
        <v/>
      </c>
      <c r="L958" s="17">
        <f>IF(K958="","",ROUND(K958*N(H958),2))</f>
        <v/>
      </c>
      <c r="M958" s="17">
        <f>IF(L958="","",ROUND(L958-N(J958),2))</f>
        <v/>
      </c>
      <c r="N958" s="6">
        <f>IF(B958&amp;""="","",IF(NOT(ISNUMBER(E958)),"بيانات ناقصة",IF(ISNUMBER(G958),"سُلّمت",IF(E958&gt;'الإعدادات'!$B$4,"قادم",IF(AND(ISNUMBER(F958),F958&lt;'الإعدادات'!$B$4),"متأخر التسليم","جارٍ")))))</f>
        <v/>
      </c>
      <c r="O958" s="16">
        <f>IF(N958="متأخر التسليم",'الإعدادات'!$B$4-F958,"")</f>
        <v/>
      </c>
      <c r="P958" s="16">
        <f>IF(ISNUMBER(O958),COUNTIFS($O$6:$O$1005,"&gt;"&amp;O958)+COUNTIFS($O$6:O958,O958),"")</f>
        <v/>
      </c>
      <c r="Q958" s="6">
        <f>IF(B958&amp;""="","",IFERROR(INDEX('السيارات'!$C$6:$C$205,MATCH(B958&amp;"",'السيارات'!$A$6:$A$205,0))&amp;"","كود غير موجود"))</f>
        <v/>
      </c>
    </row>
    <row r="959">
      <c r="A959" s="5" t="n"/>
      <c r="B959" s="5" t="n"/>
      <c r="C959" s="5" t="n"/>
      <c r="D959" s="18" t="n"/>
      <c r="E959" s="13" t="n"/>
      <c r="F959" s="13" t="n"/>
      <c r="G959" s="13" t="n"/>
      <c r="H959" s="19" t="n"/>
      <c r="I959" s="19" t="n"/>
      <c r="J959" s="19" t="n"/>
      <c r="K959" s="16">
        <f>IF(OR(B959&amp;""="",NOT(ISNUMBER(E959)),NOT(ISNUMBER(IF(ISNUMBER(G959),G959,F959)))),"",MAX(1,IF(ISNUMBER(G959),G959,F959)-E959))</f>
        <v/>
      </c>
      <c r="L959" s="17">
        <f>IF(K959="","",ROUND(K959*N(H959),2))</f>
        <v/>
      </c>
      <c r="M959" s="17">
        <f>IF(L959="","",ROUND(L959-N(J959),2))</f>
        <v/>
      </c>
      <c r="N959" s="6">
        <f>IF(B959&amp;""="","",IF(NOT(ISNUMBER(E959)),"بيانات ناقصة",IF(ISNUMBER(G959),"سُلّمت",IF(E959&gt;'الإعدادات'!$B$4,"قادم",IF(AND(ISNUMBER(F959),F959&lt;'الإعدادات'!$B$4),"متأخر التسليم","جارٍ")))))</f>
        <v/>
      </c>
      <c r="O959" s="16">
        <f>IF(N959="متأخر التسليم",'الإعدادات'!$B$4-F959,"")</f>
        <v/>
      </c>
      <c r="P959" s="16">
        <f>IF(ISNUMBER(O959),COUNTIFS($O$6:$O$1005,"&gt;"&amp;O959)+COUNTIFS($O$6:O959,O959),"")</f>
        <v/>
      </c>
      <c r="Q959" s="6">
        <f>IF(B959&amp;""="","",IFERROR(INDEX('السيارات'!$C$6:$C$205,MATCH(B959&amp;"",'السيارات'!$A$6:$A$205,0))&amp;"","كود غير موجود"))</f>
        <v/>
      </c>
    </row>
    <row r="960">
      <c r="A960" s="5" t="n"/>
      <c r="B960" s="5" t="n"/>
      <c r="C960" s="5" t="n"/>
      <c r="D960" s="18" t="n"/>
      <c r="E960" s="13" t="n"/>
      <c r="F960" s="13" t="n"/>
      <c r="G960" s="13" t="n"/>
      <c r="H960" s="19" t="n"/>
      <c r="I960" s="19" t="n"/>
      <c r="J960" s="19" t="n"/>
      <c r="K960" s="16">
        <f>IF(OR(B960&amp;""="",NOT(ISNUMBER(E960)),NOT(ISNUMBER(IF(ISNUMBER(G960),G960,F960)))),"",MAX(1,IF(ISNUMBER(G960),G960,F960)-E960))</f>
        <v/>
      </c>
      <c r="L960" s="17">
        <f>IF(K960="","",ROUND(K960*N(H960),2))</f>
        <v/>
      </c>
      <c r="M960" s="17">
        <f>IF(L960="","",ROUND(L960-N(J960),2))</f>
        <v/>
      </c>
      <c r="N960" s="6">
        <f>IF(B960&amp;""="","",IF(NOT(ISNUMBER(E960)),"بيانات ناقصة",IF(ISNUMBER(G960),"سُلّمت",IF(E960&gt;'الإعدادات'!$B$4,"قادم",IF(AND(ISNUMBER(F960),F960&lt;'الإعدادات'!$B$4),"متأخر التسليم","جارٍ")))))</f>
        <v/>
      </c>
      <c r="O960" s="16">
        <f>IF(N960="متأخر التسليم",'الإعدادات'!$B$4-F960,"")</f>
        <v/>
      </c>
      <c r="P960" s="16">
        <f>IF(ISNUMBER(O960),COUNTIFS($O$6:$O$1005,"&gt;"&amp;O960)+COUNTIFS($O$6:O960,O960),"")</f>
        <v/>
      </c>
      <c r="Q960" s="6">
        <f>IF(B960&amp;""="","",IFERROR(INDEX('السيارات'!$C$6:$C$205,MATCH(B960&amp;"",'السيارات'!$A$6:$A$205,0))&amp;"","كود غير موجود"))</f>
        <v/>
      </c>
    </row>
    <row r="961">
      <c r="A961" s="5" t="n"/>
      <c r="B961" s="5" t="n"/>
      <c r="C961" s="5" t="n"/>
      <c r="D961" s="18" t="n"/>
      <c r="E961" s="13" t="n"/>
      <c r="F961" s="13" t="n"/>
      <c r="G961" s="13" t="n"/>
      <c r="H961" s="19" t="n"/>
      <c r="I961" s="19" t="n"/>
      <c r="J961" s="19" t="n"/>
      <c r="K961" s="16">
        <f>IF(OR(B961&amp;""="",NOT(ISNUMBER(E961)),NOT(ISNUMBER(IF(ISNUMBER(G961),G961,F961)))),"",MAX(1,IF(ISNUMBER(G961),G961,F961)-E961))</f>
        <v/>
      </c>
      <c r="L961" s="17">
        <f>IF(K961="","",ROUND(K961*N(H961),2))</f>
        <v/>
      </c>
      <c r="M961" s="17">
        <f>IF(L961="","",ROUND(L961-N(J961),2))</f>
        <v/>
      </c>
      <c r="N961" s="6">
        <f>IF(B961&amp;""="","",IF(NOT(ISNUMBER(E961)),"بيانات ناقصة",IF(ISNUMBER(G961),"سُلّمت",IF(E961&gt;'الإعدادات'!$B$4,"قادم",IF(AND(ISNUMBER(F961),F961&lt;'الإعدادات'!$B$4),"متأخر التسليم","جارٍ")))))</f>
        <v/>
      </c>
      <c r="O961" s="16">
        <f>IF(N961="متأخر التسليم",'الإعدادات'!$B$4-F961,"")</f>
        <v/>
      </c>
      <c r="P961" s="16">
        <f>IF(ISNUMBER(O961),COUNTIFS($O$6:$O$1005,"&gt;"&amp;O961)+COUNTIFS($O$6:O961,O961),"")</f>
        <v/>
      </c>
      <c r="Q961" s="6">
        <f>IF(B961&amp;""="","",IFERROR(INDEX('السيارات'!$C$6:$C$205,MATCH(B961&amp;"",'السيارات'!$A$6:$A$205,0))&amp;"","كود غير موجود"))</f>
        <v/>
      </c>
    </row>
    <row r="962">
      <c r="A962" s="5" t="n"/>
      <c r="B962" s="5" t="n"/>
      <c r="C962" s="5" t="n"/>
      <c r="D962" s="18" t="n"/>
      <c r="E962" s="13" t="n"/>
      <c r="F962" s="13" t="n"/>
      <c r="G962" s="13" t="n"/>
      <c r="H962" s="19" t="n"/>
      <c r="I962" s="19" t="n"/>
      <c r="J962" s="19" t="n"/>
      <c r="K962" s="16">
        <f>IF(OR(B962&amp;""="",NOT(ISNUMBER(E962)),NOT(ISNUMBER(IF(ISNUMBER(G962),G962,F962)))),"",MAX(1,IF(ISNUMBER(G962),G962,F962)-E962))</f>
        <v/>
      </c>
      <c r="L962" s="17">
        <f>IF(K962="","",ROUND(K962*N(H962),2))</f>
        <v/>
      </c>
      <c r="M962" s="17">
        <f>IF(L962="","",ROUND(L962-N(J962),2))</f>
        <v/>
      </c>
      <c r="N962" s="6">
        <f>IF(B962&amp;""="","",IF(NOT(ISNUMBER(E962)),"بيانات ناقصة",IF(ISNUMBER(G962),"سُلّمت",IF(E962&gt;'الإعدادات'!$B$4,"قادم",IF(AND(ISNUMBER(F962),F962&lt;'الإعدادات'!$B$4),"متأخر التسليم","جارٍ")))))</f>
        <v/>
      </c>
      <c r="O962" s="16">
        <f>IF(N962="متأخر التسليم",'الإعدادات'!$B$4-F962,"")</f>
        <v/>
      </c>
      <c r="P962" s="16">
        <f>IF(ISNUMBER(O962),COUNTIFS($O$6:$O$1005,"&gt;"&amp;O962)+COUNTIFS($O$6:O962,O962),"")</f>
        <v/>
      </c>
      <c r="Q962" s="6">
        <f>IF(B962&amp;""="","",IFERROR(INDEX('السيارات'!$C$6:$C$205,MATCH(B962&amp;"",'السيارات'!$A$6:$A$205,0))&amp;"","كود غير موجود"))</f>
        <v/>
      </c>
    </row>
    <row r="963">
      <c r="A963" s="5" t="n"/>
      <c r="B963" s="5" t="n"/>
      <c r="C963" s="5" t="n"/>
      <c r="D963" s="18" t="n"/>
      <c r="E963" s="13" t="n"/>
      <c r="F963" s="13" t="n"/>
      <c r="G963" s="13" t="n"/>
      <c r="H963" s="19" t="n"/>
      <c r="I963" s="19" t="n"/>
      <c r="J963" s="19" t="n"/>
      <c r="K963" s="16">
        <f>IF(OR(B963&amp;""="",NOT(ISNUMBER(E963)),NOT(ISNUMBER(IF(ISNUMBER(G963),G963,F963)))),"",MAX(1,IF(ISNUMBER(G963),G963,F963)-E963))</f>
        <v/>
      </c>
      <c r="L963" s="17">
        <f>IF(K963="","",ROUND(K963*N(H963),2))</f>
        <v/>
      </c>
      <c r="M963" s="17">
        <f>IF(L963="","",ROUND(L963-N(J963),2))</f>
        <v/>
      </c>
      <c r="N963" s="6">
        <f>IF(B963&amp;""="","",IF(NOT(ISNUMBER(E963)),"بيانات ناقصة",IF(ISNUMBER(G963),"سُلّمت",IF(E963&gt;'الإعدادات'!$B$4,"قادم",IF(AND(ISNUMBER(F963),F963&lt;'الإعدادات'!$B$4),"متأخر التسليم","جارٍ")))))</f>
        <v/>
      </c>
      <c r="O963" s="16">
        <f>IF(N963="متأخر التسليم",'الإعدادات'!$B$4-F963,"")</f>
        <v/>
      </c>
      <c r="P963" s="16">
        <f>IF(ISNUMBER(O963),COUNTIFS($O$6:$O$1005,"&gt;"&amp;O963)+COUNTIFS($O$6:O963,O963),"")</f>
        <v/>
      </c>
      <c r="Q963" s="6">
        <f>IF(B963&amp;""="","",IFERROR(INDEX('السيارات'!$C$6:$C$205,MATCH(B963&amp;"",'السيارات'!$A$6:$A$205,0))&amp;"","كود غير موجود"))</f>
        <v/>
      </c>
    </row>
    <row r="964">
      <c r="A964" s="5" t="n"/>
      <c r="B964" s="5" t="n"/>
      <c r="C964" s="5" t="n"/>
      <c r="D964" s="18" t="n"/>
      <c r="E964" s="13" t="n"/>
      <c r="F964" s="13" t="n"/>
      <c r="G964" s="13" t="n"/>
      <c r="H964" s="19" t="n"/>
      <c r="I964" s="19" t="n"/>
      <c r="J964" s="19" t="n"/>
      <c r="K964" s="16">
        <f>IF(OR(B964&amp;""="",NOT(ISNUMBER(E964)),NOT(ISNUMBER(IF(ISNUMBER(G964),G964,F964)))),"",MAX(1,IF(ISNUMBER(G964),G964,F964)-E964))</f>
        <v/>
      </c>
      <c r="L964" s="17">
        <f>IF(K964="","",ROUND(K964*N(H964),2))</f>
        <v/>
      </c>
      <c r="M964" s="17">
        <f>IF(L964="","",ROUND(L964-N(J964),2))</f>
        <v/>
      </c>
      <c r="N964" s="6">
        <f>IF(B964&amp;""="","",IF(NOT(ISNUMBER(E964)),"بيانات ناقصة",IF(ISNUMBER(G964),"سُلّمت",IF(E964&gt;'الإعدادات'!$B$4,"قادم",IF(AND(ISNUMBER(F964),F964&lt;'الإعدادات'!$B$4),"متأخر التسليم","جارٍ")))))</f>
        <v/>
      </c>
      <c r="O964" s="16">
        <f>IF(N964="متأخر التسليم",'الإعدادات'!$B$4-F964,"")</f>
        <v/>
      </c>
      <c r="P964" s="16">
        <f>IF(ISNUMBER(O964),COUNTIFS($O$6:$O$1005,"&gt;"&amp;O964)+COUNTIFS($O$6:O964,O964),"")</f>
        <v/>
      </c>
      <c r="Q964" s="6">
        <f>IF(B964&amp;""="","",IFERROR(INDEX('السيارات'!$C$6:$C$205,MATCH(B964&amp;"",'السيارات'!$A$6:$A$205,0))&amp;"","كود غير موجود"))</f>
        <v/>
      </c>
    </row>
    <row r="965">
      <c r="A965" s="5" t="n"/>
      <c r="B965" s="5" t="n"/>
      <c r="C965" s="5" t="n"/>
      <c r="D965" s="18" t="n"/>
      <c r="E965" s="13" t="n"/>
      <c r="F965" s="13" t="n"/>
      <c r="G965" s="13" t="n"/>
      <c r="H965" s="19" t="n"/>
      <c r="I965" s="19" t="n"/>
      <c r="J965" s="19" t="n"/>
      <c r="K965" s="16">
        <f>IF(OR(B965&amp;""="",NOT(ISNUMBER(E965)),NOT(ISNUMBER(IF(ISNUMBER(G965),G965,F965)))),"",MAX(1,IF(ISNUMBER(G965),G965,F965)-E965))</f>
        <v/>
      </c>
      <c r="L965" s="17">
        <f>IF(K965="","",ROUND(K965*N(H965),2))</f>
        <v/>
      </c>
      <c r="M965" s="17">
        <f>IF(L965="","",ROUND(L965-N(J965),2))</f>
        <v/>
      </c>
      <c r="N965" s="6">
        <f>IF(B965&amp;""="","",IF(NOT(ISNUMBER(E965)),"بيانات ناقصة",IF(ISNUMBER(G965),"سُلّمت",IF(E965&gt;'الإعدادات'!$B$4,"قادم",IF(AND(ISNUMBER(F965),F965&lt;'الإعدادات'!$B$4),"متأخر التسليم","جارٍ")))))</f>
        <v/>
      </c>
      <c r="O965" s="16">
        <f>IF(N965="متأخر التسليم",'الإعدادات'!$B$4-F965,"")</f>
        <v/>
      </c>
      <c r="P965" s="16">
        <f>IF(ISNUMBER(O965),COUNTIFS($O$6:$O$1005,"&gt;"&amp;O965)+COUNTIFS($O$6:O965,O965),"")</f>
        <v/>
      </c>
      <c r="Q965" s="6">
        <f>IF(B965&amp;""="","",IFERROR(INDEX('السيارات'!$C$6:$C$205,MATCH(B965&amp;"",'السيارات'!$A$6:$A$205,0))&amp;"","كود غير موجود"))</f>
        <v/>
      </c>
    </row>
    <row r="966">
      <c r="A966" s="5" t="n"/>
      <c r="B966" s="5" t="n"/>
      <c r="C966" s="5" t="n"/>
      <c r="D966" s="18" t="n"/>
      <c r="E966" s="13" t="n"/>
      <c r="F966" s="13" t="n"/>
      <c r="G966" s="13" t="n"/>
      <c r="H966" s="19" t="n"/>
      <c r="I966" s="19" t="n"/>
      <c r="J966" s="19" t="n"/>
      <c r="K966" s="16">
        <f>IF(OR(B966&amp;""="",NOT(ISNUMBER(E966)),NOT(ISNUMBER(IF(ISNUMBER(G966),G966,F966)))),"",MAX(1,IF(ISNUMBER(G966),G966,F966)-E966))</f>
        <v/>
      </c>
      <c r="L966" s="17">
        <f>IF(K966="","",ROUND(K966*N(H966),2))</f>
        <v/>
      </c>
      <c r="M966" s="17">
        <f>IF(L966="","",ROUND(L966-N(J966),2))</f>
        <v/>
      </c>
      <c r="N966" s="6">
        <f>IF(B966&amp;""="","",IF(NOT(ISNUMBER(E966)),"بيانات ناقصة",IF(ISNUMBER(G966),"سُلّمت",IF(E966&gt;'الإعدادات'!$B$4,"قادم",IF(AND(ISNUMBER(F966),F966&lt;'الإعدادات'!$B$4),"متأخر التسليم","جارٍ")))))</f>
        <v/>
      </c>
      <c r="O966" s="16">
        <f>IF(N966="متأخر التسليم",'الإعدادات'!$B$4-F966,"")</f>
        <v/>
      </c>
      <c r="P966" s="16">
        <f>IF(ISNUMBER(O966),COUNTIFS($O$6:$O$1005,"&gt;"&amp;O966)+COUNTIFS($O$6:O966,O966),"")</f>
        <v/>
      </c>
      <c r="Q966" s="6">
        <f>IF(B966&amp;""="","",IFERROR(INDEX('السيارات'!$C$6:$C$205,MATCH(B966&amp;"",'السيارات'!$A$6:$A$205,0))&amp;"","كود غير موجود"))</f>
        <v/>
      </c>
    </row>
    <row r="967">
      <c r="A967" s="5" t="n"/>
      <c r="B967" s="5" t="n"/>
      <c r="C967" s="5" t="n"/>
      <c r="D967" s="18" t="n"/>
      <c r="E967" s="13" t="n"/>
      <c r="F967" s="13" t="n"/>
      <c r="G967" s="13" t="n"/>
      <c r="H967" s="19" t="n"/>
      <c r="I967" s="19" t="n"/>
      <c r="J967" s="19" t="n"/>
      <c r="K967" s="16">
        <f>IF(OR(B967&amp;""="",NOT(ISNUMBER(E967)),NOT(ISNUMBER(IF(ISNUMBER(G967),G967,F967)))),"",MAX(1,IF(ISNUMBER(G967),G967,F967)-E967))</f>
        <v/>
      </c>
      <c r="L967" s="17">
        <f>IF(K967="","",ROUND(K967*N(H967),2))</f>
        <v/>
      </c>
      <c r="M967" s="17">
        <f>IF(L967="","",ROUND(L967-N(J967),2))</f>
        <v/>
      </c>
      <c r="N967" s="6">
        <f>IF(B967&amp;""="","",IF(NOT(ISNUMBER(E967)),"بيانات ناقصة",IF(ISNUMBER(G967),"سُلّمت",IF(E967&gt;'الإعدادات'!$B$4,"قادم",IF(AND(ISNUMBER(F967),F967&lt;'الإعدادات'!$B$4),"متأخر التسليم","جارٍ")))))</f>
        <v/>
      </c>
      <c r="O967" s="16">
        <f>IF(N967="متأخر التسليم",'الإعدادات'!$B$4-F967,"")</f>
        <v/>
      </c>
      <c r="P967" s="16">
        <f>IF(ISNUMBER(O967),COUNTIFS($O$6:$O$1005,"&gt;"&amp;O967)+COUNTIFS($O$6:O967,O967),"")</f>
        <v/>
      </c>
      <c r="Q967" s="6">
        <f>IF(B967&amp;""="","",IFERROR(INDEX('السيارات'!$C$6:$C$205,MATCH(B967&amp;"",'السيارات'!$A$6:$A$205,0))&amp;"","كود غير موجود"))</f>
        <v/>
      </c>
    </row>
    <row r="968">
      <c r="A968" s="5" t="n"/>
      <c r="B968" s="5" t="n"/>
      <c r="C968" s="5" t="n"/>
      <c r="D968" s="18" t="n"/>
      <c r="E968" s="13" t="n"/>
      <c r="F968" s="13" t="n"/>
      <c r="G968" s="13" t="n"/>
      <c r="H968" s="19" t="n"/>
      <c r="I968" s="19" t="n"/>
      <c r="J968" s="19" t="n"/>
      <c r="K968" s="16">
        <f>IF(OR(B968&amp;""="",NOT(ISNUMBER(E968)),NOT(ISNUMBER(IF(ISNUMBER(G968),G968,F968)))),"",MAX(1,IF(ISNUMBER(G968),G968,F968)-E968))</f>
        <v/>
      </c>
      <c r="L968" s="17">
        <f>IF(K968="","",ROUND(K968*N(H968),2))</f>
        <v/>
      </c>
      <c r="M968" s="17">
        <f>IF(L968="","",ROUND(L968-N(J968),2))</f>
        <v/>
      </c>
      <c r="N968" s="6">
        <f>IF(B968&amp;""="","",IF(NOT(ISNUMBER(E968)),"بيانات ناقصة",IF(ISNUMBER(G968),"سُلّمت",IF(E968&gt;'الإعدادات'!$B$4,"قادم",IF(AND(ISNUMBER(F968),F968&lt;'الإعدادات'!$B$4),"متأخر التسليم","جارٍ")))))</f>
        <v/>
      </c>
      <c r="O968" s="16">
        <f>IF(N968="متأخر التسليم",'الإعدادات'!$B$4-F968,"")</f>
        <v/>
      </c>
      <c r="P968" s="16">
        <f>IF(ISNUMBER(O968),COUNTIFS($O$6:$O$1005,"&gt;"&amp;O968)+COUNTIFS($O$6:O968,O968),"")</f>
        <v/>
      </c>
      <c r="Q968" s="6">
        <f>IF(B968&amp;""="","",IFERROR(INDEX('السيارات'!$C$6:$C$205,MATCH(B968&amp;"",'السيارات'!$A$6:$A$205,0))&amp;"","كود غير موجود"))</f>
        <v/>
      </c>
    </row>
    <row r="969">
      <c r="A969" s="5" t="n"/>
      <c r="B969" s="5" t="n"/>
      <c r="C969" s="5" t="n"/>
      <c r="D969" s="18" t="n"/>
      <c r="E969" s="13" t="n"/>
      <c r="F969" s="13" t="n"/>
      <c r="G969" s="13" t="n"/>
      <c r="H969" s="19" t="n"/>
      <c r="I969" s="19" t="n"/>
      <c r="J969" s="19" t="n"/>
      <c r="K969" s="16">
        <f>IF(OR(B969&amp;""="",NOT(ISNUMBER(E969)),NOT(ISNUMBER(IF(ISNUMBER(G969),G969,F969)))),"",MAX(1,IF(ISNUMBER(G969),G969,F969)-E969))</f>
        <v/>
      </c>
      <c r="L969" s="17">
        <f>IF(K969="","",ROUND(K969*N(H969),2))</f>
        <v/>
      </c>
      <c r="M969" s="17">
        <f>IF(L969="","",ROUND(L969-N(J969),2))</f>
        <v/>
      </c>
      <c r="N969" s="6">
        <f>IF(B969&amp;""="","",IF(NOT(ISNUMBER(E969)),"بيانات ناقصة",IF(ISNUMBER(G969),"سُلّمت",IF(E969&gt;'الإعدادات'!$B$4,"قادم",IF(AND(ISNUMBER(F969),F969&lt;'الإعدادات'!$B$4),"متأخر التسليم","جارٍ")))))</f>
        <v/>
      </c>
      <c r="O969" s="16">
        <f>IF(N969="متأخر التسليم",'الإعدادات'!$B$4-F969,"")</f>
        <v/>
      </c>
      <c r="P969" s="16">
        <f>IF(ISNUMBER(O969),COUNTIFS($O$6:$O$1005,"&gt;"&amp;O969)+COUNTIFS($O$6:O969,O969),"")</f>
        <v/>
      </c>
      <c r="Q969" s="6">
        <f>IF(B969&amp;""="","",IFERROR(INDEX('السيارات'!$C$6:$C$205,MATCH(B969&amp;"",'السيارات'!$A$6:$A$205,0))&amp;"","كود غير موجود"))</f>
        <v/>
      </c>
    </row>
    <row r="970">
      <c r="A970" s="5" t="n"/>
      <c r="B970" s="5" t="n"/>
      <c r="C970" s="5" t="n"/>
      <c r="D970" s="18" t="n"/>
      <c r="E970" s="13" t="n"/>
      <c r="F970" s="13" t="n"/>
      <c r="G970" s="13" t="n"/>
      <c r="H970" s="19" t="n"/>
      <c r="I970" s="19" t="n"/>
      <c r="J970" s="19" t="n"/>
      <c r="K970" s="16">
        <f>IF(OR(B970&amp;""="",NOT(ISNUMBER(E970)),NOT(ISNUMBER(IF(ISNUMBER(G970),G970,F970)))),"",MAX(1,IF(ISNUMBER(G970),G970,F970)-E970))</f>
        <v/>
      </c>
      <c r="L970" s="17">
        <f>IF(K970="","",ROUND(K970*N(H970),2))</f>
        <v/>
      </c>
      <c r="M970" s="17">
        <f>IF(L970="","",ROUND(L970-N(J970),2))</f>
        <v/>
      </c>
      <c r="N970" s="6">
        <f>IF(B970&amp;""="","",IF(NOT(ISNUMBER(E970)),"بيانات ناقصة",IF(ISNUMBER(G970),"سُلّمت",IF(E970&gt;'الإعدادات'!$B$4,"قادم",IF(AND(ISNUMBER(F970),F970&lt;'الإعدادات'!$B$4),"متأخر التسليم","جارٍ")))))</f>
        <v/>
      </c>
      <c r="O970" s="16">
        <f>IF(N970="متأخر التسليم",'الإعدادات'!$B$4-F970,"")</f>
        <v/>
      </c>
      <c r="P970" s="16">
        <f>IF(ISNUMBER(O970),COUNTIFS($O$6:$O$1005,"&gt;"&amp;O970)+COUNTIFS($O$6:O970,O970),"")</f>
        <v/>
      </c>
      <c r="Q970" s="6">
        <f>IF(B970&amp;""="","",IFERROR(INDEX('السيارات'!$C$6:$C$205,MATCH(B970&amp;"",'السيارات'!$A$6:$A$205,0))&amp;"","كود غير موجود"))</f>
        <v/>
      </c>
    </row>
    <row r="971">
      <c r="A971" s="5" t="n"/>
      <c r="B971" s="5" t="n"/>
      <c r="C971" s="5" t="n"/>
      <c r="D971" s="18" t="n"/>
      <c r="E971" s="13" t="n"/>
      <c r="F971" s="13" t="n"/>
      <c r="G971" s="13" t="n"/>
      <c r="H971" s="19" t="n"/>
      <c r="I971" s="19" t="n"/>
      <c r="J971" s="19" t="n"/>
      <c r="K971" s="16">
        <f>IF(OR(B971&amp;""="",NOT(ISNUMBER(E971)),NOT(ISNUMBER(IF(ISNUMBER(G971),G971,F971)))),"",MAX(1,IF(ISNUMBER(G971),G971,F971)-E971))</f>
        <v/>
      </c>
      <c r="L971" s="17">
        <f>IF(K971="","",ROUND(K971*N(H971),2))</f>
        <v/>
      </c>
      <c r="M971" s="17">
        <f>IF(L971="","",ROUND(L971-N(J971),2))</f>
        <v/>
      </c>
      <c r="N971" s="6">
        <f>IF(B971&amp;""="","",IF(NOT(ISNUMBER(E971)),"بيانات ناقصة",IF(ISNUMBER(G971),"سُلّمت",IF(E971&gt;'الإعدادات'!$B$4,"قادم",IF(AND(ISNUMBER(F971),F971&lt;'الإعدادات'!$B$4),"متأخر التسليم","جارٍ")))))</f>
        <v/>
      </c>
      <c r="O971" s="16">
        <f>IF(N971="متأخر التسليم",'الإعدادات'!$B$4-F971,"")</f>
        <v/>
      </c>
      <c r="P971" s="16">
        <f>IF(ISNUMBER(O971),COUNTIFS($O$6:$O$1005,"&gt;"&amp;O971)+COUNTIFS($O$6:O971,O971),"")</f>
        <v/>
      </c>
      <c r="Q971" s="6">
        <f>IF(B971&amp;""="","",IFERROR(INDEX('السيارات'!$C$6:$C$205,MATCH(B971&amp;"",'السيارات'!$A$6:$A$205,0))&amp;"","كود غير موجود"))</f>
        <v/>
      </c>
    </row>
    <row r="972">
      <c r="A972" s="5" t="n"/>
      <c r="B972" s="5" t="n"/>
      <c r="C972" s="5" t="n"/>
      <c r="D972" s="18" t="n"/>
      <c r="E972" s="13" t="n"/>
      <c r="F972" s="13" t="n"/>
      <c r="G972" s="13" t="n"/>
      <c r="H972" s="19" t="n"/>
      <c r="I972" s="19" t="n"/>
      <c r="J972" s="19" t="n"/>
      <c r="K972" s="16">
        <f>IF(OR(B972&amp;""="",NOT(ISNUMBER(E972)),NOT(ISNUMBER(IF(ISNUMBER(G972),G972,F972)))),"",MAX(1,IF(ISNUMBER(G972),G972,F972)-E972))</f>
        <v/>
      </c>
      <c r="L972" s="17">
        <f>IF(K972="","",ROUND(K972*N(H972),2))</f>
        <v/>
      </c>
      <c r="M972" s="17">
        <f>IF(L972="","",ROUND(L972-N(J972),2))</f>
        <v/>
      </c>
      <c r="N972" s="6">
        <f>IF(B972&amp;""="","",IF(NOT(ISNUMBER(E972)),"بيانات ناقصة",IF(ISNUMBER(G972),"سُلّمت",IF(E972&gt;'الإعدادات'!$B$4,"قادم",IF(AND(ISNUMBER(F972),F972&lt;'الإعدادات'!$B$4),"متأخر التسليم","جارٍ")))))</f>
        <v/>
      </c>
      <c r="O972" s="16">
        <f>IF(N972="متأخر التسليم",'الإعدادات'!$B$4-F972,"")</f>
        <v/>
      </c>
      <c r="P972" s="16">
        <f>IF(ISNUMBER(O972),COUNTIFS($O$6:$O$1005,"&gt;"&amp;O972)+COUNTIFS($O$6:O972,O972),"")</f>
        <v/>
      </c>
      <c r="Q972" s="6">
        <f>IF(B972&amp;""="","",IFERROR(INDEX('السيارات'!$C$6:$C$205,MATCH(B972&amp;"",'السيارات'!$A$6:$A$205,0))&amp;"","كود غير موجود"))</f>
        <v/>
      </c>
    </row>
    <row r="973">
      <c r="A973" s="5" t="n"/>
      <c r="B973" s="5" t="n"/>
      <c r="C973" s="5" t="n"/>
      <c r="D973" s="18" t="n"/>
      <c r="E973" s="13" t="n"/>
      <c r="F973" s="13" t="n"/>
      <c r="G973" s="13" t="n"/>
      <c r="H973" s="19" t="n"/>
      <c r="I973" s="19" t="n"/>
      <c r="J973" s="19" t="n"/>
      <c r="K973" s="16">
        <f>IF(OR(B973&amp;""="",NOT(ISNUMBER(E973)),NOT(ISNUMBER(IF(ISNUMBER(G973),G973,F973)))),"",MAX(1,IF(ISNUMBER(G973),G973,F973)-E973))</f>
        <v/>
      </c>
      <c r="L973" s="17">
        <f>IF(K973="","",ROUND(K973*N(H973),2))</f>
        <v/>
      </c>
      <c r="M973" s="17">
        <f>IF(L973="","",ROUND(L973-N(J973),2))</f>
        <v/>
      </c>
      <c r="N973" s="6">
        <f>IF(B973&amp;""="","",IF(NOT(ISNUMBER(E973)),"بيانات ناقصة",IF(ISNUMBER(G973),"سُلّمت",IF(E973&gt;'الإعدادات'!$B$4,"قادم",IF(AND(ISNUMBER(F973),F973&lt;'الإعدادات'!$B$4),"متأخر التسليم","جارٍ")))))</f>
        <v/>
      </c>
      <c r="O973" s="16">
        <f>IF(N973="متأخر التسليم",'الإعدادات'!$B$4-F973,"")</f>
        <v/>
      </c>
      <c r="P973" s="16">
        <f>IF(ISNUMBER(O973),COUNTIFS($O$6:$O$1005,"&gt;"&amp;O973)+COUNTIFS($O$6:O973,O973),"")</f>
        <v/>
      </c>
      <c r="Q973" s="6">
        <f>IF(B973&amp;""="","",IFERROR(INDEX('السيارات'!$C$6:$C$205,MATCH(B973&amp;"",'السيارات'!$A$6:$A$205,0))&amp;"","كود غير موجود"))</f>
        <v/>
      </c>
    </row>
    <row r="974">
      <c r="A974" s="5" t="n"/>
      <c r="B974" s="5" t="n"/>
      <c r="C974" s="5" t="n"/>
      <c r="D974" s="18" t="n"/>
      <c r="E974" s="13" t="n"/>
      <c r="F974" s="13" t="n"/>
      <c r="G974" s="13" t="n"/>
      <c r="H974" s="19" t="n"/>
      <c r="I974" s="19" t="n"/>
      <c r="J974" s="19" t="n"/>
      <c r="K974" s="16">
        <f>IF(OR(B974&amp;""="",NOT(ISNUMBER(E974)),NOT(ISNUMBER(IF(ISNUMBER(G974),G974,F974)))),"",MAX(1,IF(ISNUMBER(G974),G974,F974)-E974))</f>
        <v/>
      </c>
      <c r="L974" s="17">
        <f>IF(K974="","",ROUND(K974*N(H974),2))</f>
        <v/>
      </c>
      <c r="M974" s="17">
        <f>IF(L974="","",ROUND(L974-N(J974),2))</f>
        <v/>
      </c>
      <c r="N974" s="6">
        <f>IF(B974&amp;""="","",IF(NOT(ISNUMBER(E974)),"بيانات ناقصة",IF(ISNUMBER(G974),"سُلّمت",IF(E974&gt;'الإعدادات'!$B$4,"قادم",IF(AND(ISNUMBER(F974),F974&lt;'الإعدادات'!$B$4),"متأخر التسليم","جارٍ")))))</f>
        <v/>
      </c>
      <c r="O974" s="16">
        <f>IF(N974="متأخر التسليم",'الإعدادات'!$B$4-F974,"")</f>
        <v/>
      </c>
      <c r="P974" s="16">
        <f>IF(ISNUMBER(O974),COUNTIFS($O$6:$O$1005,"&gt;"&amp;O974)+COUNTIFS($O$6:O974,O974),"")</f>
        <v/>
      </c>
      <c r="Q974" s="6">
        <f>IF(B974&amp;""="","",IFERROR(INDEX('السيارات'!$C$6:$C$205,MATCH(B974&amp;"",'السيارات'!$A$6:$A$205,0))&amp;"","كود غير موجود"))</f>
        <v/>
      </c>
    </row>
    <row r="975">
      <c r="A975" s="5" t="n"/>
      <c r="B975" s="5" t="n"/>
      <c r="C975" s="5" t="n"/>
      <c r="D975" s="18" t="n"/>
      <c r="E975" s="13" t="n"/>
      <c r="F975" s="13" t="n"/>
      <c r="G975" s="13" t="n"/>
      <c r="H975" s="19" t="n"/>
      <c r="I975" s="19" t="n"/>
      <c r="J975" s="19" t="n"/>
      <c r="K975" s="16">
        <f>IF(OR(B975&amp;""="",NOT(ISNUMBER(E975)),NOT(ISNUMBER(IF(ISNUMBER(G975),G975,F975)))),"",MAX(1,IF(ISNUMBER(G975),G975,F975)-E975))</f>
        <v/>
      </c>
      <c r="L975" s="17">
        <f>IF(K975="","",ROUND(K975*N(H975),2))</f>
        <v/>
      </c>
      <c r="M975" s="17">
        <f>IF(L975="","",ROUND(L975-N(J975),2))</f>
        <v/>
      </c>
      <c r="N975" s="6">
        <f>IF(B975&amp;""="","",IF(NOT(ISNUMBER(E975)),"بيانات ناقصة",IF(ISNUMBER(G975),"سُلّمت",IF(E975&gt;'الإعدادات'!$B$4,"قادم",IF(AND(ISNUMBER(F975),F975&lt;'الإعدادات'!$B$4),"متأخر التسليم","جارٍ")))))</f>
        <v/>
      </c>
      <c r="O975" s="16">
        <f>IF(N975="متأخر التسليم",'الإعدادات'!$B$4-F975,"")</f>
        <v/>
      </c>
      <c r="P975" s="16">
        <f>IF(ISNUMBER(O975),COUNTIFS($O$6:$O$1005,"&gt;"&amp;O975)+COUNTIFS($O$6:O975,O975),"")</f>
        <v/>
      </c>
      <c r="Q975" s="6">
        <f>IF(B975&amp;""="","",IFERROR(INDEX('السيارات'!$C$6:$C$205,MATCH(B975&amp;"",'السيارات'!$A$6:$A$205,0))&amp;"","كود غير موجود"))</f>
        <v/>
      </c>
    </row>
    <row r="976">
      <c r="A976" s="5" t="n"/>
      <c r="B976" s="5" t="n"/>
      <c r="C976" s="5" t="n"/>
      <c r="D976" s="18" t="n"/>
      <c r="E976" s="13" t="n"/>
      <c r="F976" s="13" t="n"/>
      <c r="G976" s="13" t="n"/>
      <c r="H976" s="19" t="n"/>
      <c r="I976" s="19" t="n"/>
      <c r="J976" s="19" t="n"/>
      <c r="K976" s="16">
        <f>IF(OR(B976&amp;""="",NOT(ISNUMBER(E976)),NOT(ISNUMBER(IF(ISNUMBER(G976),G976,F976)))),"",MAX(1,IF(ISNUMBER(G976),G976,F976)-E976))</f>
        <v/>
      </c>
      <c r="L976" s="17">
        <f>IF(K976="","",ROUND(K976*N(H976),2))</f>
        <v/>
      </c>
      <c r="M976" s="17">
        <f>IF(L976="","",ROUND(L976-N(J976),2))</f>
        <v/>
      </c>
      <c r="N976" s="6">
        <f>IF(B976&amp;""="","",IF(NOT(ISNUMBER(E976)),"بيانات ناقصة",IF(ISNUMBER(G976),"سُلّمت",IF(E976&gt;'الإعدادات'!$B$4,"قادم",IF(AND(ISNUMBER(F976),F976&lt;'الإعدادات'!$B$4),"متأخر التسليم","جارٍ")))))</f>
        <v/>
      </c>
      <c r="O976" s="16">
        <f>IF(N976="متأخر التسليم",'الإعدادات'!$B$4-F976,"")</f>
        <v/>
      </c>
      <c r="P976" s="16">
        <f>IF(ISNUMBER(O976),COUNTIFS($O$6:$O$1005,"&gt;"&amp;O976)+COUNTIFS($O$6:O976,O976),"")</f>
        <v/>
      </c>
      <c r="Q976" s="6">
        <f>IF(B976&amp;""="","",IFERROR(INDEX('السيارات'!$C$6:$C$205,MATCH(B976&amp;"",'السيارات'!$A$6:$A$205,0))&amp;"","كود غير موجود"))</f>
        <v/>
      </c>
    </row>
    <row r="977">
      <c r="A977" s="5" t="n"/>
      <c r="B977" s="5" t="n"/>
      <c r="C977" s="5" t="n"/>
      <c r="D977" s="18" t="n"/>
      <c r="E977" s="13" t="n"/>
      <c r="F977" s="13" t="n"/>
      <c r="G977" s="13" t="n"/>
      <c r="H977" s="19" t="n"/>
      <c r="I977" s="19" t="n"/>
      <c r="J977" s="19" t="n"/>
      <c r="K977" s="16">
        <f>IF(OR(B977&amp;""="",NOT(ISNUMBER(E977)),NOT(ISNUMBER(IF(ISNUMBER(G977),G977,F977)))),"",MAX(1,IF(ISNUMBER(G977),G977,F977)-E977))</f>
        <v/>
      </c>
      <c r="L977" s="17">
        <f>IF(K977="","",ROUND(K977*N(H977),2))</f>
        <v/>
      </c>
      <c r="M977" s="17">
        <f>IF(L977="","",ROUND(L977-N(J977),2))</f>
        <v/>
      </c>
      <c r="N977" s="6">
        <f>IF(B977&amp;""="","",IF(NOT(ISNUMBER(E977)),"بيانات ناقصة",IF(ISNUMBER(G977),"سُلّمت",IF(E977&gt;'الإعدادات'!$B$4,"قادم",IF(AND(ISNUMBER(F977),F977&lt;'الإعدادات'!$B$4),"متأخر التسليم","جارٍ")))))</f>
        <v/>
      </c>
      <c r="O977" s="16">
        <f>IF(N977="متأخر التسليم",'الإعدادات'!$B$4-F977,"")</f>
        <v/>
      </c>
      <c r="P977" s="16">
        <f>IF(ISNUMBER(O977),COUNTIFS($O$6:$O$1005,"&gt;"&amp;O977)+COUNTIFS($O$6:O977,O977),"")</f>
        <v/>
      </c>
      <c r="Q977" s="6">
        <f>IF(B977&amp;""="","",IFERROR(INDEX('السيارات'!$C$6:$C$205,MATCH(B977&amp;"",'السيارات'!$A$6:$A$205,0))&amp;"","كود غير موجود"))</f>
        <v/>
      </c>
    </row>
    <row r="978">
      <c r="A978" s="5" t="n"/>
      <c r="B978" s="5" t="n"/>
      <c r="C978" s="5" t="n"/>
      <c r="D978" s="18" t="n"/>
      <c r="E978" s="13" t="n"/>
      <c r="F978" s="13" t="n"/>
      <c r="G978" s="13" t="n"/>
      <c r="H978" s="19" t="n"/>
      <c r="I978" s="19" t="n"/>
      <c r="J978" s="19" t="n"/>
      <c r="K978" s="16">
        <f>IF(OR(B978&amp;""="",NOT(ISNUMBER(E978)),NOT(ISNUMBER(IF(ISNUMBER(G978),G978,F978)))),"",MAX(1,IF(ISNUMBER(G978),G978,F978)-E978))</f>
        <v/>
      </c>
      <c r="L978" s="17">
        <f>IF(K978="","",ROUND(K978*N(H978),2))</f>
        <v/>
      </c>
      <c r="M978" s="17">
        <f>IF(L978="","",ROUND(L978-N(J978),2))</f>
        <v/>
      </c>
      <c r="N978" s="6">
        <f>IF(B978&amp;""="","",IF(NOT(ISNUMBER(E978)),"بيانات ناقصة",IF(ISNUMBER(G978),"سُلّمت",IF(E978&gt;'الإعدادات'!$B$4,"قادم",IF(AND(ISNUMBER(F978),F978&lt;'الإعدادات'!$B$4),"متأخر التسليم","جارٍ")))))</f>
        <v/>
      </c>
      <c r="O978" s="16">
        <f>IF(N978="متأخر التسليم",'الإعدادات'!$B$4-F978,"")</f>
        <v/>
      </c>
      <c r="P978" s="16">
        <f>IF(ISNUMBER(O978),COUNTIFS($O$6:$O$1005,"&gt;"&amp;O978)+COUNTIFS($O$6:O978,O978),"")</f>
        <v/>
      </c>
      <c r="Q978" s="6">
        <f>IF(B978&amp;""="","",IFERROR(INDEX('السيارات'!$C$6:$C$205,MATCH(B978&amp;"",'السيارات'!$A$6:$A$205,0))&amp;"","كود غير موجود"))</f>
        <v/>
      </c>
    </row>
    <row r="979">
      <c r="A979" s="5" t="n"/>
      <c r="B979" s="5" t="n"/>
      <c r="C979" s="5" t="n"/>
      <c r="D979" s="18" t="n"/>
      <c r="E979" s="13" t="n"/>
      <c r="F979" s="13" t="n"/>
      <c r="G979" s="13" t="n"/>
      <c r="H979" s="19" t="n"/>
      <c r="I979" s="19" t="n"/>
      <c r="J979" s="19" t="n"/>
      <c r="K979" s="16">
        <f>IF(OR(B979&amp;""="",NOT(ISNUMBER(E979)),NOT(ISNUMBER(IF(ISNUMBER(G979),G979,F979)))),"",MAX(1,IF(ISNUMBER(G979),G979,F979)-E979))</f>
        <v/>
      </c>
      <c r="L979" s="17">
        <f>IF(K979="","",ROUND(K979*N(H979),2))</f>
        <v/>
      </c>
      <c r="M979" s="17">
        <f>IF(L979="","",ROUND(L979-N(J979),2))</f>
        <v/>
      </c>
      <c r="N979" s="6">
        <f>IF(B979&amp;""="","",IF(NOT(ISNUMBER(E979)),"بيانات ناقصة",IF(ISNUMBER(G979),"سُلّمت",IF(E979&gt;'الإعدادات'!$B$4,"قادم",IF(AND(ISNUMBER(F979),F979&lt;'الإعدادات'!$B$4),"متأخر التسليم","جارٍ")))))</f>
        <v/>
      </c>
      <c r="O979" s="16">
        <f>IF(N979="متأخر التسليم",'الإعدادات'!$B$4-F979,"")</f>
        <v/>
      </c>
      <c r="P979" s="16">
        <f>IF(ISNUMBER(O979),COUNTIFS($O$6:$O$1005,"&gt;"&amp;O979)+COUNTIFS($O$6:O979,O979),"")</f>
        <v/>
      </c>
      <c r="Q979" s="6">
        <f>IF(B979&amp;""="","",IFERROR(INDEX('السيارات'!$C$6:$C$205,MATCH(B979&amp;"",'السيارات'!$A$6:$A$205,0))&amp;"","كود غير موجود"))</f>
        <v/>
      </c>
    </row>
    <row r="980">
      <c r="A980" s="5" t="n"/>
      <c r="B980" s="5" t="n"/>
      <c r="C980" s="5" t="n"/>
      <c r="D980" s="18" t="n"/>
      <c r="E980" s="13" t="n"/>
      <c r="F980" s="13" t="n"/>
      <c r="G980" s="13" t="n"/>
      <c r="H980" s="19" t="n"/>
      <c r="I980" s="19" t="n"/>
      <c r="J980" s="19" t="n"/>
      <c r="K980" s="16">
        <f>IF(OR(B980&amp;""="",NOT(ISNUMBER(E980)),NOT(ISNUMBER(IF(ISNUMBER(G980),G980,F980)))),"",MAX(1,IF(ISNUMBER(G980),G980,F980)-E980))</f>
        <v/>
      </c>
      <c r="L980" s="17">
        <f>IF(K980="","",ROUND(K980*N(H980),2))</f>
        <v/>
      </c>
      <c r="M980" s="17">
        <f>IF(L980="","",ROUND(L980-N(J980),2))</f>
        <v/>
      </c>
      <c r="N980" s="6">
        <f>IF(B980&amp;""="","",IF(NOT(ISNUMBER(E980)),"بيانات ناقصة",IF(ISNUMBER(G980),"سُلّمت",IF(E980&gt;'الإعدادات'!$B$4,"قادم",IF(AND(ISNUMBER(F980),F980&lt;'الإعدادات'!$B$4),"متأخر التسليم","جارٍ")))))</f>
        <v/>
      </c>
      <c r="O980" s="16">
        <f>IF(N980="متأخر التسليم",'الإعدادات'!$B$4-F980,"")</f>
        <v/>
      </c>
      <c r="P980" s="16">
        <f>IF(ISNUMBER(O980),COUNTIFS($O$6:$O$1005,"&gt;"&amp;O980)+COUNTIFS($O$6:O980,O980),"")</f>
        <v/>
      </c>
      <c r="Q980" s="6">
        <f>IF(B980&amp;""="","",IFERROR(INDEX('السيارات'!$C$6:$C$205,MATCH(B980&amp;"",'السيارات'!$A$6:$A$205,0))&amp;"","كود غير موجود"))</f>
        <v/>
      </c>
    </row>
    <row r="981">
      <c r="A981" s="5" t="n"/>
      <c r="B981" s="5" t="n"/>
      <c r="C981" s="5" t="n"/>
      <c r="D981" s="18" t="n"/>
      <c r="E981" s="13" t="n"/>
      <c r="F981" s="13" t="n"/>
      <c r="G981" s="13" t="n"/>
      <c r="H981" s="19" t="n"/>
      <c r="I981" s="19" t="n"/>
      <c r="J981" s="19" t="n"/>
      <c r="K981" s="16">
        <f>IF(OR(B981&amp;""="",NOT(ISNUMBER(E981)),NOT(ISNUMBER(IF(ISNUMBER(G981),G981,F981)))),"",MAX(1,IF(ISNUMBER(G981),G981,F981)-E981))</f>
        <v/>
      </c>
      <c r="L981" s="17">
        <f>IF(K981="","",ROUND(K981*N(H981),2))</f>
        <v/>
      </c>
      <c r="M981" s="17">
        <f>IF(L981="","",ROUND(L981-N(J981),2))</f>
        <v/>
      </c>
      <c r="N981" s="6">
        <f>IF(B981&amp;""="","",IF(NOT(ISNUMBER(E981)),"بيانات ناقصة",IF(ISNUMBER(G981),"سُلّمت",IF(E981&gt;'الإعدادات'!$B$4,"قادم",IF(AND(ISNUMBER(F981),F981&lt;'الإعدادات'!$B$4),"متأخر التسليم","جارٍ")))))</f>
        <v/>
      </c>
      <c r="O981" s="16">
        <f>IF(N981="متأخر التسليم",'الإعدادات'!$B$4-F981,"")</f>
        <v/>
      </c>
      <c r="P981" s="16">
        <f>IF(ISNUMBER(O981),COUNTIFS($O$6:$O$1005,"&gt;"&amp;O981)+COUNTIFS($O$6:O981,O981),"")</f>
        <v/>
      </c>
      <c r="Q981" s="6">
        <f>IF(B981&amp;""="","",IFERROR(INDEX('السيارات'!$C$6:$C$205,MATCH(B981&amp;"",'السيارات'!$A$6:$A$205,0))&amp;"","كود غير موجود"))</f>
        <v/>
      </c>
    </row>
    <row r="982">
      <c r="A982" s="5" t="n"/>
      <c r="B982" s="5" t="n"/>
      <c r="C982" s="5" t="n"/>
      <c r="D982" s="18" t="n"/>
      <c r="E982" s="13" t="n"/>
      <c r="F982" s="13" t="n"/>
      <c r="G982" s="13" t="n"/>
      <c r="H982" s="19" t="n"/>
      <c r="I982" s="19" t="n"/>
      <c r="J982" s="19" t="n"/>
      <c r="K982" s="16">
        <f>IF(OR(B982&amp;""="",NOT(ISNUMBER(E982)),NOT(ISNUMBER(IF(ISNUMBER(G982),G982,F982)))),"",MAX(1,IF(ISNUMBER(G982),G982,F982)-E982))</f>
        <v/>
      </c>
      <c r="L982" s="17">
        <f>IF(K982="","",ROUND(K982*N(H982),2))</f>
        <v/>
      </c>
      <c r="M982" s="17">
        <f>IF(L982="","",ROUND(L982-N(J982),2))</f>
        <v/>
      </c>
      <c r="N982" s="6">
        <f>IF(B982&amp;""="","",IF(NOT(ISNUMBER(E982)),"بيانات ناقصة",IF(ISNUMBER(G982),"سُلّمت",IF(E982&gt;'الإعدادات'!$B$4,"قادم",IF(AND(ISNUMBER(F982),F982&lt;'الإعدادات'!$B$4),"متأخر التسليم","جارٍ")))))</f>
        <v/>
      </c>
      <c r="O982" s="16">
        <f>IF(N982="متأخر التسليم",'الإعدادات'!$B$4-F982,"")</f>
        <v/>
      </c>
      <c r="P982" s="16">
        <f>IF(ISNUMBER(O982),COUNTIFS($O$6:$O$1005,"&gt;"&amp;O982)+COUNTIFS($O$6:O982,O982),"")</f>
        <v/>
      </c>
      <c r="Q982" s="6">
        <f>IF(B982&amp;""="","",IFERROR(INDEX('السيارات'!$C$6:$C$205,MATCH(B982&amp;"",'السيارات'!$A$6:$A$205,0))&amp;"","كود غير موجود"))</f>
        <v/>
      </c>
    </row>
    <row r="983">
      <c r="A983" s="5" t="n"/>
      <c r="B983" s="5" t="n"/>
      <c r="C983" s="5" t="n"/>
      <c r="D983" s="18" t="n"/>
      <c r="E983" s="13" t="n"/>
      <c r="F983" s="13" t="n"/>
      <c r="G983" s="13" t="n"/>
      <c r="H983" s="19" t="n"/>
      <c r="I983" s="19" t="n"/>
      <c r="J983" s="19" t="n"/>
      <c r="K983" s="16">
        <f>IF(OR(B983&amp;""="",NOT(ISNUMBER(E983)),NOT(ISNUMBER(IF(ISNUMBER(G983),G983,F983)))),"",MAX(1,IF(ISNUMBER(G983),G983,F983)-E983))</f>
        <v/>
      </c>
      <c r="L983" s="17">
        <f>IF(K983="","",ROUND(K983*N(H983),2))</f>
        <v/>
      </c>
      <c r="M983" s="17">
        <f>IF(L983="","",ROUND(L983-N(J983),2))</f>
        <v/>
      </c>
      <c r="N983" s="6">
        <f>IF(B983&amp;""="","",IF(NOT(ISNUMBER(E983)),"بيانات ناقصة",IF(ISNUMBER(G983),"سُلّمت",IF(E983&gt;'الإعدادات'!$B$4,"قادم",IF(AND(ISNUMBER(F983),F983&lt;'الإعدادات'!$B$4),"متأخر التسليم","جارٍ")))))</f>
        <v/>
      </c>
      <c r="O983" s="16">
        <f>IF(N983="متأخر التسليم",'الإعدادات'!$B$4-F983,"")</f>
        <v/>
      </c>
      <c r="P983" s="16">
        <f>IF(ISNUMBER(O983),COUNTIFS($O$6:$O$1005,"&gt;"&amp;O983)+COUNTIFS($O$6:O983,O983),"")</f>
        <v/>
      </c>
      <c r="Q983" s="6">
        <f>IF(B983&amp;""="","",IFERROR(INDEX('السيارات'!$C$6:$C$205,MATCH(B983&amp;"",'السيارات'!$A$6:$A$205,0))&amp;"","كود غير موجود"))</f>
        <v/>
      </c>
    </row>
    <row r="984">
      <c r="A984" s="5" t="n"/>
      <c r="B984" s="5" t="n"/>
      <c r="C984" s="5" t="n"/>
      <c r="D984" s="18" t="n"/>
      <c r="E984" s="13" t="n"/>
      <c r="F984" s="13" t="n"/>
      <c r="G984" s="13" t="n"/>
      <c r="H984" s="19" t="n"/>
      <c r="I984" s="19" t="n"/>
      <c r="J984" s="19" t="n"/>
      <c r="K984" s="16">
        <f>IF(OR(B984&amp;""="",NOT(ISNUMBER(E984)),NOT(ISNUMBER(IF(ISNUMBER(G984),G984,F984)))),"",MAX(1,IF(ISNUMBER(G984),G984,F984)-E984))</f>
        <v/>
      </c>
      <c r="L984" s="17">
        <f>IF(K984="","",ROUND(K984*N(H984),2))</f>
        <v/>
      </c>
      <c r="M984" s="17">
        <f>IF(L984="","",ROUND(L984-N(J984),2))</f>
        <v/>
      </c>
      <c r="N984" s="6">
        <f>IF(B984&amp;""="","",IF(NOT(ISNUMBER(E984)),"بيانات ناقصة",IF(ISNUMBER(G984),"سُلّمت",IF(E984&gt;'الإعدادات'!$B$4,"قادم",IF(AND(ISNUMBER(F984),F984&lt;'الإعدادات'!$B$4),"متأخر التسليم","جارٍ")))))</f>
        <v/>
      </c>
      <c r="O984" s="16">
        <f>IF(N984="متأخر التسليم",'الإعدادات'!$B$4-F984,"")</f>
        <v/>
      </c>
      <c r="P984" s="16">
        <f>IF(ISNUMBER(O984),COUNTIFS($O$6:$O$1005,"&gt;"&amp;O984)+COUNTIFS($O$6:O984,O984),"")</f>
        <v/>
      </c>
      <c r="Q984" s="6">
        <f>IF(B984&amp;""="","",IFERROR(INDEX('السيارات'!$C$6:$C$205,MATCH(B984&amp;"",'السيارات'!$A$6:$A$205,0))&amp;"","كود غير موجود"))</f>
        <v/>
      </c>
    </row>
    <row r="985">
      <c r="A985" s="5" t="n"/>
      <c r="B985" s="5" t="n"/>
      <c r="C985" s="5" t="n"/>
      <c r="D985" s="18" t="n"/>
      <c r="E985" s="13" t="n"/>
      <c r="F985" s="13" t="n"/>
      <c r="G985" s="13" t="n"/>
      <c r="H985" s="19" t="n"/>
      <c r="I985" s="19" t="n"/>
      <c r="J985" s="19" t="n"/>
      <c r="K985" s="16">
        <f>IF(OR(B985&amp;""="",NOT(ISNUMBER(E985)),NOT(ISNUMBER(IF(ISNUMBER(G985),G985,F985)))),"",MAX(1,IF(ISNUMBER(G985),G985,F985)-E985))</f>
        <v/>
      </c>
      <c r="L985" s="17">
        <f>IF(K985="","",ROUND(K985*N(H985),2))</f>
        <v/>
      </c>
      <c r="M985" s="17">
        <f>IF(L985="","",ROUND(L985-N(J985),2))</f>
        <v/>
      </c>
      <c r="N985" s="6">
        <f>IF(B985&amp;""="","",IF(NOT(ISNUMBER(E985)),"بيانات ناقصة",IF(ISNUMBER(G985),"سُلّمت",IF(E985&gt;'الإعدادات'!$B$4,"قادم",IF(AND(ISNUMBER(F985),F985&lt;'الإعدادات'!$B$4),"متأخر التسليم","جارٍ")))))</f>
        <v/>
      </c>
      <c r="O985" s="16">
        <f>IF(N985="متأخر التسليم",'الإعدادات'!$B$4-F985,"")</f>
        <v/>
      </c>
      <c r="P985" s="16">
        <f>IF(ISNUMBER(O985),COUNTIFS($O$6:$O$1005,"&gt;"&amp;O985)+COUNTIFS($O$6:O985,O985),"")</f>
        <v/>
      </c>
      <c r="Q985" s="6">
        <f>IF(B985&amp;""="","",IFERROR(INDEX('السيارات'!$C$6:$C$205,MATCH(B985&amp;"",'السيارات'!$A$6:$A$205,0))&amp;"","كود غير موجود"))</f>
        <v/>
      </c>
    </row>
    <row r="986">
      <c r="A986" s="5" t="n"/>
      <c r="B986" s="5" t="n"/>
      <c r="C986" s="5" t="n"/>
      <c r="D986" s="18" t="n"/>
      <c r="E986" s="13" t="n"/>
      <c r="F986" s="13" t="n"/>
      <c r="G986" s="13" t="n"/>
      <c r="H986" s="19" t="n"/>
      <c r="I986" s="19" t="n"/>
      <c r="J986" s="19" t="n"/>
      <c r="K986" s="16">
        <f>IF(OR(B986&amp;""="",NOT(ISNUMBER(E986)),NOT(ISNUMBER(IF(ISNUMBER(G986),G986,F986)))),"",MAX(1,IF(ISNUMBER(G986),G986,F986)-E986))</f>
        <v/>
      </c>
      <c r="L986" s="17">
        <f>IF(K986="","",ROUND(K986*N(H986),2))</f>
        <v/>
      </c>
      <c r="M986" s="17">
        <f>IF(L986="","",ROUND(L986-N(J986),2))</f>
        <v/>
      </c>
      <c r="N986" s="6">
        <f>IF(B986&amp;""="","",IF(NOT(ISNUMBER(E986)),"بيانات ناقصة",IF(ISNUMBER(G986),"سُلّمت",IF(E986&gt;'الإعدادات'!$B$4,"قادم",IF(AND(ISNUMBER(F986),F986&lt;'الإعدادات'!$B$4),"متأخر التسليم","جارٍ")))))</f>
        <v/>
      </c>
      <c r="O986" s="16">
        <f>IF(N986="متأخر التسليم",'الإعدادات'!$B$4-F986,"")</f>
        <v/>
      </c>
      <c r="P986" s="16">
        <f>IF(ISNUMBER(O986),COUNTIFS($O$6:$O$1005,"&gt;"&amp;O986)+COUNTIFS($O$6:O986,O986),"")</f>
        <v/>
      </c>
      <c r="Q986" s="6">
        <f>IF(B986&amp;""="","",IFERROR(INDEX('السيارات'!$C$6:$C$205,MATCH(B986&amp;"",'السيارات'!$A$6:$A$205,0))&amp;"","كود غير موجود"))</f>
        <v/>
      </c>
    </row>
    <row r="987">
      <c r="A987" s="5" t="n"/>
      <c r="B987" s="5" t="n"/>
      <c r="C987" s="5" t="n"/>
      <c r="D987" s="18" t="n"/>
      <c r="E987" s="13" t="n"/>
      <c r="F987" s="13" t="n"/>
      <c r="G987" s="13" t="n"/>
      <c r="H987" s="19" t="n"/>
      <c r="I987" s="19" t="n"/>
      <c r="J987" s="19" t="n"/>
      <c r="K987" s="16">
        <f>IF(OR(B987&amp;""="",NOT(ISNUMBER(E987)),NOT(ISNUMBER(IF(ISNUMBER(G987),G987,F987)))),"",MAX(1,IF(ISNUMBER(G987),G987,F987)-E987))</f>
        <v/>
      </c>
      <c r="L987" s="17">
        <f>IF(K987="","",ROUND(K987*N(H987),2))</f>
        <v/>
      </c>
      <c r="M987" s="17">
        <f>IF(L987="","",ROUND(L987-N(J987),2))</f>
        <v/>
      </c>
      <c r="N987" s="6">
        <f>IF(B987&amp;""="","",IF(NOT(ISNUMBER(E987)),"بيانات ناقصة",IF(ISNUMBER(G987),"سُلّمت",IF(E987&gt;'الإعدادات'!$B$4,"قادم",IF(AND(ISNUMBER(F987),F987&lt;'الإعدادات'!$B$4),"متأخر التسليم","جارٍ")))))</f>
        <v/>
      </c>
      <c r="O987" s="16">
        <f>IF(N987="متأخر التسليم",'الإعدادات'!$B$4-F987,"")</f>
        <v/>
      </c>
      <c r="P987" s="16">
        <f>IF(ISNUMBER(O987),COUNTIFS($O$6:$O$1005,"&gt;"&amp;O987)+COUNTIFS($O$6:O987,O987),"")</f>
        <v/>
      </c>
      <c r="Q987" s="6">
        <f>IF(B987&amp;""="","",IFERROR(INDEX('السيارات'!$C$6:$C$205,MATCH(B987&amp;"",'السيارات'!$A$6:$A$205,0))&amp;"","كود غير موجود"))</f>
        <v/>
      </c>
    </row>
    <row r="988">
      <c r="A988" s="5" t="n"/>
      <c r="B988" s="5" t="n"/>
      <c r="C988" s="5" t="n"/>
      <c r="D988" s="18" t="n"/>
      <c r="E988" s="13" t="n"/>
      <c r="F988" s="13" t="n"/>
      <c r="G988" s="13" t="n"/>
      <c r="H988" s="19" t="n"/>
      <c r="I988" s="19" t="n"/>
      <c r="J988" s="19" t="n"/>
      <c r="K988" s="16">
        <f>IF(OR(B988&amp;""="",NOT(ISNUMBER(E988)),NOT(ISNUMBER(IF(ISNUMBER(G988),G988,F988)))),"",MAX(1,IF(ISNUMBER(G988),G988,F988)-E988))</f>
        <v/>
      </c>
      <c r="L988" s="17">
        <f>IF(K988="","",ROUND(K988*N(H988),2))</f>
        <v/>
      </c>
      <c r="M988" s="17">
        <f>IF(L988="","",ROUND(L988-N(J988),2))</f>
        <v/>
      </c>
      <c r="N988" s="6">
        <f>IF(B988&amp;""="","",IF(NOT(ISNUMBER(E988)),"بيانات ناقصة",IF(ISNUMBER(G988),"سُلّمت",IF(E988&gt;'الإعدادات'!$B$4,"قادم",IF(AND(ISNUMBER(F988),F988&lt;'الإعدادات'!$B$4),"متأخر التسليم","جارٍ")))))</f>
        <v/>
      </c>
      <c r="O988" s="16">
        <f>IF(N988="متأخر التسليم",'الإعدادات'!$B$4-F988,"")</f>
        <v/>
      </c>
      <c r="P988" s="16">
        <f>IF(ISNUMBER(O988),COUNTIFS($O$6:$O$1005,"&gt;"&amp;O988)+COUNTIFS($O$6:O988,O988),"")</f>
        <v/>
      </c>
      <c r="Q988" s="6">
        <f>IF(B988&amp;""="","",IFERROR(INDEX('السيارات'!$C$6:$C$205,MATCH(B988&amp;"",'السيارات'!$A$6:$A$205,0))&amp;"","كود غير موجود"))</f>
        <v/>
      </c>
    </row>
    <row r="989">
      <c r="A989" s="5" t="n"/>
      <c r="B989" s="5" t="n"/>
      <c r="C989" s="5" t="n"/>
      <c r="D989" s="18" t="n"/>
      <c r="E989" s="13" t="n"/>
      <c r="F989" s="13" t="n"/>
      <c r="G989" s="13" t="n"/>
      <c r="H989" s="19" t="n"/>
      <c r="I989" s="19" t="n"/>
      <c r="J989" s="19" t="n"/>
      <c r="K989" s="16">
        <f>IF(OR(B989&amp;""="",NOT(ISNUMBER(E989)),NOT(ISNUMBER(IF(ISNUMBER(G989),G989,F989)))),"",MAX(1,IF(ISNUMBER(G989),G989,F989)-E989))</f>
        <v/>
      </c>
      <c r="L989" s="17">
        <f>IF(K989="","",ROUND(K989*N(H989),2))</f>
        <v/>
      </c>
      <c r="M989" s="17">
        <f>IF(L989="","",ROUND(L989-N(J989),2))</f>
        <v/>
      </c>
      <c r="N989" s="6">
        <f>IF(B989&amp;""="","",IF(NOT(ISNUMBER(E989)),"بيانات ناقصة",IF(ISNUMBER(G989),"سُلّمت",IF(E989&gt;'الإعدادات'!$B$4,"قادم",IF(AND(ISNUMBER(F989),F989&lt;'الإعدادات'!$B$4),"متأخر التسليم","جارٍ")))))</f>
        <v/>
      </c>
      <c r="O989" s="16">
        <f>IF(N989="متأخر التسليم",'الإعدادات'!$B$4-F989,"")</f>
        <v/>
      </c>
      <c r="P989" s="16">
        <f>IF(ISNUMBER(O989),COUNTIFS($O$6:$O$1005,"&gt;"&amp;O989)+COUNTIFS($O$6:O989,O989),"")</f>
        <v/>
      </c>
      <c r="Q989" s="6">
        <f>IF(B989&amp;""="","",IFERROR(INDEX('السيارات'!$C$6:$C$205,MATCH(B989&amp;"",'السيارات'!$A$6:$A$205,0))&amp;"","كود غير موجود"))</f>
        <v/>
      </c>
    </row>
    <row r="990">
      <c r="A990" s="5" t="n"/>
      <c r="B990" s="5" t="n"/>
      <c r="C990" s="5" t="n"/>
      <c r="D990" s="18" t="n"/>
      <c r="E990" s="13" t="n"/>
      <c r="F990" s="13" t="n"/>
      <c r="G990" s="13" t="n"/>
      <c r="H990" s="19" t="n"/>
      <c r="I990" s="19" t="n"/>
      <c r="J990" s="19" t="n"/>
      <c r="K990" s="16">
        <f>IF(OR(B990&amp;""="",NOT(ISNUMBER(E990)),NOT(ISNUMBER(IF(ISNUMBER(G990),G990,F990)))),"",MAX(1,IF(ISNUMBER(G990),G990,F990)-E990))</f>
        <v/>
      </c>
      <c r="L990" s="17">
        <f>IF(K990="","",ROUND(K990*N(H990),2))</f>
        <v/>
      </c>
      <c r="M990" s="17">
        <f>IF(L990="","",ROUND(L990-N(J990),2))</f>
        <v/>
      </c>
      <c r="N990" s="6">
        <f>IF(B990&amp;""="","",IF(NOT(ISNUMBER(E990)),"بيانات ناقصة",IF(ISNUMBER(G990),"سُلّمت",IF(E990&gt;'الإعدادات'!$B$4,"قادم",IF(AND(ISNUMBER(F990),F990&lt;'الإعدادات'!$B$4),"متأخر التسليم","جارٍ")))))</f>
        <v/>
      </c>
      <c r="O990" s="16">
        <f>IF(N990="متأخر التسليم",'الإعدادات'!$B$4-F990,"")</f>
        <v/>
      </c>
      <c r="P990" s="16">
        <f>IF(ISNUMBER(O990),COUNTIFS($O$6:$O$1005,"&gt;"&amp;O990)+COUNTIFS($O$6:O990,O990),"")</f>
        <v/>
      </c>
      <c r="Q990" s="6">
        <f>IF(B990&amp;""="","",IFERROR(INDEX('السيارات'!$C$6:$C$205,MATCH(B990&amp;"",'السيارات'!$A$6:$A$205,0))&amp;"","كود غير موجود"))</f>
        <v/>
      </c>
    </row>
    <row r="991">
      <c r="A991" s="5" t="n"/>
      <c r="B991" s="5" t="n"/>
      <c r="C991" s="5" t="n"/>
      <c r="D991" s="18" t="n"/>
      <c r="E991" s="13" t="n"/>
      <c r="F991" s="13" t="n"/>
      <c r="G991" s="13" t="n"/>
      <c r="H991" s="19" t="n"/>
      <c r="I991" s="19" t="n"/>
      <c r="J991" s="19" t="n"/>
      <c r="K991" s="16">
        <f>IF(OR(B991&amp;""="",NOT(ISNUMBER(E991)),NOT(ISNUMBER(IF(ISNUMBER(G991),G991,F991)))),"",MAX(1,IF(ISNUMBER(G991),G991,F991)-E991))</f>
        <v/>
      </c>
      <c r="L991" s="17">
        <f>IF(K991="","",ROUND(K991*N(H991),2))</f>
        <v/>
      </c>
      <c r="M991" s="17">
        <f>IF(L991="","",ROUND(L991-N(J991),2))</f>
        <v/>
      </c>
      <c r="N991" s="6">
        <f>IF(B991&amp;""="","",IF(NOT(ISNUMBER(E991)),"بيانات ناقصة",IF(ISNUMBER(G991),"سُلّمت",IF(E991&gt;'الإعدادات'!$B$4,"قادم",IF(AND(ISNUMBER(F991),F991&lt;'الإعدادات'!$B$4),"متأخر التسليم","جارٍ")))))</f>
        <v/>
      </c>
      <c r="O991" s="16">
        <f>IF(N991="متأخر التسليم",'الإعدادات'!$B$4-F991,"")</f>
        <v/>
      </c>
      <c r="P991" s="16">
        <f>IF(ISNUMBER(O991),COUNTIFS($O$6:$O$1005,"&gt;"&amp;O991)+COUNTIFS($O$6:O991,O991),"")</f>
        <v/>
      </c>
      <c r="Q991" s="6">
        <f>IF(B991&amp;""="","",IFERROR(INDEX('السيارات'!$C$6:$C$205,MATCH(B991&amp;"",'السيارات'!$A$6:$A$205,0))&amp;"","كود غير موجود"))</f>
        <v/>
      </c>
    </row>
    <row r="992">
      <c r="A992" s="5" t="n"/>
      <c r="B992" s="5" t="n"/>
      <c r="C992" s="5" t="n"/>
      <c r="D992" s="18" t="n"/>
      <c r="E992" s="13" t="n"/>
      <c r="F992" s="13" t="n"/>
      <c r="G992" s="13" t="n"/>
      <c r="H992" s="19" t="n"/>
      <c r="I992" s="19" t="n"/>
      <c r="J992" s="19" t="n"/>
      <c r="K992" s="16">
        <f>IF(OR(B992&amp;""="",NOT(ISNUMBER(E992)),NOT(ISNUMBER(IF(ISNUMBER(G992),G992,F992)))),"",MAX(1,IF(ISNUMBER(G992),G992,F992)-E992))</f>
        <v/>
      </c>
      <c r="L992" s="17">
        <f>IF(K992="","",ROUND(K992*N(H992),2))</f>
        <v/>
      </c>
      <c r="M992" s="17">
        <f>IF(L992="","",ROUND(L992-N(J992),2))</f>
        <v/>
      </c>
      <c r="N992" s="6">
        <f>IF(B992&amp;""="","",IF(NOT(ISNUMBER(E992)),"بيانات ناقصة",IF(ISNUMBER(G992),"سُلّمت",IF(E992&gt;'الإعدادات'!$B$4,"قادم",IF(AND(ISNUMBER(F992),F992&lt;'الإعدادات'!$B$4),"متأخر التسليم","جارٍ")))))</f>
        <v/>
      </c>
      <c r="O992" s="16">
        <f>IF(N992="متأخر التسليم",'الإعدادات'!$B$4-F992,"")</f>
        <v/>
      </c>
      <c r="P992" s="16">
        <f>IF(ISNUMBER(O992),COUNTIFS($O$6:$O$1005,"&gt;"&amp;O992)+COUNTIFS($O$6:O992,O992),"")</f>
        <v/>
      </c>
      <c r="Q992" s="6">
        <f>IF(B992&amp;""="","",IFERROR(INDEX('السيارات'!$C$6:$C$205,MATCH(B992&amp;"",'السيارات'!$A$6:$A$205,0))&amp;"","كود غير موجود"))</f>
        <v/>
      </c>
    </row>
    <row r="993">
      <c r="A993" s="5" t="n"/>
      <c r="B993" s="5" t="n"/>
      <c r="C993" s="5" t="n"/>
      <c r="D993" s="18" t="n"/>
      <c r="E993" s="13" t="n"/>
      <c r="F993" s="13" t="n"/>
      <c r="G993" s="13" t="n"/>
      <c r="H993" s="19" t="n"/>
      <c r="I993" s="19" t="n"/>
      <c r="J993" s="19" t="n"/>
      <c r="K993" s="16">
        <f>IF(OR(B993&amp;""="",NOT(ISNUMBER(E993)),NOT(ISNUMBER(IF(ISNUMBER(G993),G993,F993)))),"",MAX(1,IF(ISNUMBER(G993),G993,F993)-E993))</f>
        <v/>
      </c>
      <c r="L993" s="17">
        <f>IF(K993="","",ROUND(K993*N(H993),2))</f>
        <v/>
      </c>
      <c r="M993" s="17">
        <f>IF(L993="","",ROUND(L993-N(J993),2))</f>
        <v/>
      </c>
      <c r="N993" s="6">
        <f>IF(B993&amp;""="","",IF(NOT(ISNUMBER(E993)),"بيانات ناقصة",IF(ISNUMBER(G993),"سُلّمت",IF(E993&gt;'الإعدادات'!$B$4,"قادم",IF(AND(ISNUMBER(F993),F993&lt;'الإعدادات'!$B$4),"متأخر التسليم","جارٍ")))))</f>
        <v/>
      </c>
      <c r="O993" s="16">
        <f>IF(N993="متأخر التسليم",'الإعدادات'!$B$4-F993,"")</f>
        <v/>
      </c>
      <c r="P993" s="16">
        <f>IF(ISNUMBER(O993),COUNTIFS($O$6:$O$1005,"&gt;"&amp;O993)+COUNTIFS($O$6:O993,O993),"")</f>
        <v/>
      </c>
      <c r="Q993" s="6">
        <f>IF(B993&amp;""="","",IFERROR(INDEX('السيارات'!$C$6:$C$205,MATCH(B993&amp;"",'السيارات'!$A$6:$A$205,0))&amp;"","كود غير موجود"))</f>
        <v/>
      </c>
    </row>
    <row r="994">
      <c r="A994" s="5" t="n"/>
      <c r="B994" s="5" t="n"/>
      <c r="C994" s="5" t="n"/>
      <c r="D994" s="18" t="n"/>
      <c r="E994" s="13" t="n"/>
      <c r="F994" s="13" t="n"/>
      <c r="G994" s="13" t="n"/>
      <c r="H994" s="19" t="n"/>
      <c r="I994" s="19" t="n"/>
      <c r="J994" s="19" t="n"/>
      <c r="K994" s="16">
        <f>IF(OR(B994&amp;""="",NOT(ISNUMBER(E994)),NOT(ISNUMBER(IF(ISNUMBER(G994),G994,F994)))),"",MAX(1,IF(ISNUMBER(G994),G994,F994)-E994))</f>
        <v/>
      </c>
      <c r="L994" s="17">
        <f>IF(K994="","",ROUND(K994*N(H994),2))</f>
        <v/>
      </c>
      <c r="M994" s="17">
        <f>IF(L994="","",ROUND(L994-N(J994),2))</f>
        <v/>
      </c>
      <c r="N994" s="6">
        <f>IF(B994&amp;""="","",IF(NOT(ISNUMBER(E994)),"بيانات ناقصة",IF(ISNUMBER(G994),"سُلّمت",IF(E994&gt;'الإعدادات'!$B$4,"قادم",IF(AND(ISNUMBER(F994),F994&lt;'الإعدادات'!$B$4),"متأخر التسليم","جارٍ")))))</f>
        <v/>
      </c>
      <c r="O994" s="16">
        <f>IF(N994="متأخر التسليم",'الإعدادات'!$B$4-F994,"")</f>
        <v/>
      </c>
      <c r="P994" s="16">
        <f>IF(ISNUMBER(O994),COUNTIFS($O$6:$O$1005,"&gt;"&amp;O994)+COUNTIFS($O$6:O994,O994),"")</f>
        <v/>
      </c>
      <c r="Q994" s="6">
        <f>IF(B994&amp;""="","",IFERROR(INDEX('السيارات'!$C$6:$C$205,MATCH(B994&amp;"",'السيارات'!$A$6:$A$205,0))&amp;"","كود غير موجود"))</f>
        <v/>
      </c>
    </row>
    <row r="995">
      <c r="A995" s="5" t="n"/>
      <c r="B995" s="5" t="n"/>
      <c r="C995" s="5" t="n"/>
      <c r="D995" s="18" t="n"/>
      <c r="E995" s="13" t="n"/>
      <c r="F995" s="13" t="n"/>
      <c r="G995" s="13" t="n"/>
      <c r="H995" s="19" t="n"/>
      <c r="I995" s="19" t="n"/>
      <c r="J995" s="19" t="n"/>
      <c r="K995" s="16">
        <f>IF(OR(B995&amp;""="",NOT(ISNUMBER(E995)),NOT(ISNUMBER(IF(ISNUMBER(G995),G995,F995)))),"",MAX(1,IF(ISNUMBER(G995),G995,F995)-E995))</f>
        <v/>
      </c>
      <c r="L995" s="17">
        <f>IF(K995="","",ROUND(K995*N(H995),2))</f>
        <v/>
      </c>
      <c r="M995" s="17">
        <f>IF(L995="","",ROUND(L995-N(J995),2))</f>
        <v/>
      </c>
      <c r="N995" s="6">
        <f>IF(B995&amp;""="","",IF(NOT(ISNUMBER(E995)),"بيانات ناقصة",IF(ISNUMBER(G995),"سُلّمت",IF(E995&gt;'الإعدادات'!$B$4,"قادم",IF(AND(ISNUMBER(F995),F995&lt;'الإعدادات'!$B$4),"متأخر التسليم","جارٍ")))))</f>
        <v/>
      </c>
      <c r="O995" s="16">
        <f>IF(N995="متأخر التسليم",'الإعدادات'!$B$4-F995,"")</f>
        <v/>
      </c>
      <c r="P995" s="16">
        <f>IF(ISNUMBER(O995),COUNTIFS($O$6:$O$1005,"&gt;"&amp;O995)+COUNTIFS($O$6:O995,O995),"")</f>
        <v/>
      </c>
      <c r="Q995" s="6">
        <f>IF(B995&amp;""="","",IFERROR(INDEX('السيارات'!$C$6:$C$205,MATCH(B995&amp;"",'السيارات'!$A$6:$A$205,0))&amp;"","كود غير موجود"))</f>
        <v/>
      </c>
    </row>
    <row r="996">
      <c r="A996" s="5" t="n"/>
      <c r="B996" s="5" t="n"/>
      <c r="C996" s="5" t="n"/>
      <c r="D996" s="18" t="n"/>
      <c r="E996" s="13" t="n"/>
      <c r="F996" s="13" t="n"/>
      <c r="G996" s="13" t="n"/>
      <c r="H996" s="19" t="n"/>
      <c r="I996" s="19" t="n"/>
      <c r="J996" s="19" t="n"/>
      <c r="K996" s="16">
        <f>IF(OR(B996&amp;""="",NOT(ISNUMBER(E996)),NOT(ISNUMBER(IF(ISNUMBER(G996),G996,F996)))),"",MAX(1,IF(ISNUMBER(G996),G996,F996)-E996))</f>
        <v/>
      </c>
      <c r="L996" s="17">
        <f>IF(K996="","",ROUND(K996*N(H996),2))</f>
        <v/>
      </c>
      <c r="M996" s="17">
        <f>IF(L996="","",ROUND(L996-N(J996),2))</f>
        <v/>
      </c>
      <c r="N996" s="6">
        <f>IF(B996&amp;""="","",IF(NOT(ISNUMBER(E996)),"بيانات ناقصة",IF(ISNUMBER(G996),"سُلّمت",IF(E996&gt;'الإعدادات'!$B$4,"قادم",IF(AND(ISNUMBER(F996),F996&lt;'الإعدادات'!$B$4),"متأخر التسليم","جارٍ")))))</f>
        <v/>
      </c>
      <c r="O996" s="16">
        <f>IF(N996="متأخر التسليم",'الإعدادات'!$B$4-F996,"")</f>
        <v/>
      </c>
      <c r="P996" s="16">
        <f>IF(ISNUMBER(O996),COUNTIFS($O$6:$O$1005,"&gt;"&amp;O996)+COUNTIFS($O$6:O996,O996),"")</f>
        <v/>
      </c>
      <c r="Q996" s="6">
        <f>IF(B996&amp;""="","",IFERROR(INDEX('السيارات'!$C$6:$C$205,MATCH(B996&amp;"",'السيارات'!$A$6:$A$205,0))&amp;"","كود غير موجود"))</f>
        <v/>
      </c>
    </row>
    <row r="997">
      <c r="A997" s="5" t="n"/>
      <c r="B997" s="5" t="n"/>
      <c r="C997" s="5" t="n"/>
      <c r="D997" s="18" t="n"/>
      <c r="E997" s="13" t="n"/>
      <c r="F997" s="13" t="n"/>
      <c r="G997" s="13" t="n"/>
      <c r="H997" s="19" t="n"/>
      <c r="I997" s="19" t="n"/>
      <c r="J997" s="19" t="n"/>
      <c r="K997" s="16">
        <f>IF(OR(B997&amp;""="",NOT(ISNUMBER(E997)),NOT(ISNUMBER(IF(ISNUMBER(G997),G997,F997)))),"",MAX(1,IF(ISNUMBER(G997),G997,F997)-E997))</f>
        <v/>
      </c>
      <c r="L997" s="17">
        <f>IF(K997="","",ROUND(K997*N(H997),2))</f>
        <v/>
      </c>
      <c r="M997" s="17">
        <f>IF(L997="","",ROUND(L997-N(J997),2))</f>
        <v/>
      </c>
      <c r="N997" s="6">
        <f>IF(B997&amp;""="","",IF(NOT(ISNUMBER(E997)),"بيانات ناقصة",IF(ISNUMBER(G997),"سُلّمت",IF(E997&gt;'الإعدادات'!$B$4,"قادم",IF(AND(ISNUMBER(F997),F997&lt;'الإعدادات'!$B$4),"متأخر التسليم","جارٍ")))))</f>
        <v/>
      </c>
      <c r="O997" s="16">
        <f>IF(N997="متأخر التسليم",'الإعدادات'!$B$4-F997,"")</f>
        <v/>
      </c>
      <c r="P997" s="16">
        <f>IF(ISNUMBER(O997),COUNTIFS($O$6:$O$1005,"&gt;"&amp;O997)+COUNTIFS($O$6:O997,O997),"")</f>
        <v/>
      </c>
      <c r="Q997" s="6">
        <f>IF(B997&amp;""="","",IFERROR(INDEX('السيارات'!$C$6:$C$205,MATCH(B997&amp;"",'السيارات'!$A$6:$A$205,0))&amp;"","كود غير موجود"))</f>
        <v/>
      </c>
    </row>
    <row r="998">
      <c r="A998" s="5" t="n"/>
      <c r="B998" s="5" t="n"/>
      <c r="C998" s="5" t="n"/>
      <c r="D998" s="18" t="n"/>
      <c r="E998" s="13" t="n"/>
      <c r="F998" s="13" t="n"/>
      <c r="G998" s="13" t="n"/>
      <c r="H998" s="19" t="n"/>
      <c r="I998" s="19" t="n"/>
      <c r="J998" s="19" t="n"/>
      <c r="K998" s="16">
        <f>IF(OR(B998&amp;""="",NOT(ISNUMBER(E998)),NOT(ISNUMBER(IF(ISNUMBER(G998),G998,F998)))),"",MAX(1,IF(ISNUMBER(G998),G998,F998)-E998))</f>
        <v/>
      </c>
      <c r="L998" s="17">
        <f>IF(K998="","",ROUND(K998*N(H998),2))</f>
        <v/>
      </c>
      <c r="M998" s="17">
        <f>IF(L998="","",ROUND(L998-N(J998),2))</f>
        <v/>
      </c>
      <c r="N998" s="6">
        <f>IF(B998&amp;""="","",IF(NOT(ISNUMBER(E998)),"بيانات ناقصة",IF(ISNUMBER(G998),"سُلّمت",IF(E998&gt;'الإعدادات'!$B$4,"قادم",IF(AND(ISNUMBER(F998),F998&lt;'الإعدادات'!$B$4),"متأخر التسليم","جارٍ")))))</f>
        <v/>
      </c>
      <c r="O998" s="16">
        <f>IF(N998="متأخر التسليم",'الإعدادات'!$B$4-F998,"")</f>
        <v/>
      </c>
      <c r="P998" s="16">
        <f>IF(ISNUMBER(O998),COUNTIFS($O$6:$O$1005,"&gt;"&amp;O998)+COUNTIFS($O$6:O998,O998),"")</f>
        <v/>
      </c>
      <c r="Q998" s="6">
        <f>IF(B998&amp;""="","",IFERROR(INDEX('السيارات'!$C$6:$C$205,MATCH(B998&amp;"",'السيارات'!$A$6:$A$205,0))&amp;"","كود غير موجود"))</f>
        <v/>
      </c>
    </row>
    <row r="999">
      <c r="A999" s="5" t="n"/>
      <c r="B999" s="5" t="n"/>
      <c r="C999" s="5" t="n"/>
      <c r="D999" s="18" t="n"/>
      <c r="E999" s="13" t="n"/>
      <c r="F999" s="13" t="n"/>
      <c r="G999" s="13" t="n"/>
      <c r="H999" s="19" t="n"/>
      <c r="I999" s="19" t="n"/>
      <c r="J999" s="19" t="n"/>
      <c r="K999" s="16">
        <f>IF(OR(B999&amp;""="",NOT(ISNUMBER(E999)),NOT(ISNUMBER(IF(ISNUMBER(G999),G999,F999)))),"",MAX(1,IF(ISNUMBER(G999),G999,F999)-E999))</f>
        <v/>
      </c>
      <c r="L999" s="17">
        <f>IF(K999="","",ROUND(K999*N(H999),2))</f>
        <v/>
      </c>
      <c r="M999" s="17">
        <f>IF(L999="","",ROUND(L999-N(J999),2))</f>
        <v/>
      </c>
      <c r="N999" s="6">
        <f>IF(B999&amp;""="","",IF(NOT(ISNUMBER(E999)),"بيانات ناقصة",IF(ISNUMBER(G999),"سُلّمت",IF(E999&gt;'الإعدادات'!$B$4,"قادم",IF(AND(ISNUMBER(F999),F999&lt;'الإعدادات'!$B$4),"متأخر التسليم","جارٍ")))))</f>
        <v/>
      </c>
      <c r="O999" s="16">
        <f>IF(N999="متأخر التسليم",'الإعدادات'!$B$4-F999,"")</f>
        <v/>
      </c>
      <c r="P999" s="16">
        <f>IF(ISNUMBER(O999),COUNTIFS($O$6:$O$1005,"&gt;"&amp;O999)+COUNTIFS($O$6:O999,O999),"")</f>
        <v/>
      </c>
      <c r="Q999" s="6">
        <f>IF(B999&amp;""="","",IFERROR(INDEX('السيارات'!$C$6:$C$205,MATCH(B999&amp;"",'السيارات'!$A$6:$A$205,0))&amp;"","كود غير موجود"))</f>
        <v/>
      </c>
    </row>
    <row r="1000">
      <c r="A1000" s="5" t="n"/>
      <c r="B1000" s="5" t="n"/>
      <c r="C1000" s="5" t="n"/>
      <c r="D1000" s="18" t="n"/>
      <c r="E1000" s="13" t="n"/>
      <c r="F1000" s="13" t="n"/>
      <c r="G1000" s="13" t="n"/>
      <c r="H1000" s="19" t="n"/>
      <c r="I1000" s="19" t="n"/>
      <c r="J1000" s="19" t="n"/>
      <c r="K1000" s="16">
        <f>IF(OR(B1000&amp;""="",NOT(ISNUMBER(E1000)),NOT(ISNUMBER(IF(ISNUMBER(G1000),G1000,F1000)))),"",MAX(1,IF(ISNUMBER(G1000),G1000,F1000)-E1000))</f>
        <v/>
      </c>
      <c r="L1000" s="17">
        <f>IF(K1000="","",ROUND(K1000*N(H1000),2))</f>
        <v/>
      </c>
      <c r="M1000" s="17">
        <f>IF(L1000="","",ROUND(L1000-N(J1000),2))</f>
        <v/>
      </c>
      <c r="N1000" s="6">
        <f>IF(B1000&amp;""="","",IF(NOT(ISNUMBER(E1000)),"بيانات ناقصة",IF(ISNUMBER(G1000),"سُلّمت",IF(E1000&gt;'الإعدادات'!$B$4,"قادم",IF(AND(ISNUMBER(F1000),F1000&lt;'الإعدادات'!$B$4),"متأخر التسليم","جارٍ")))))</f>
        <v/>
      </c>
      <c r="O1000" s="16">
        <f>IF(N1000="متأخر التسليم",'الإعدادات'!$B$4-F1000,"")</f>
        <v/>
      </c>
      <c r="P1000" s="16">
        <f>IF(ISNUMBER(O1000),COUNTIFS($O$6:$O$1005,"&gt;"&amp;O1000)+COUNTIFS($O$6:O1000,O1000),"")</f>
        <v/>
      </c>
      <c r="Q1000" s="6">
        <f>IF(B1000&amp;""="","",IFERROR(INDEX('السيارات'!$C$6:$C$205,MATCH(B1000&amp;"",'السيارات'!$A$6:$A$205,0))&amp;"","كود غير موجود"))</f>
        <v/>
      </c>
    </row>
    <row r="1001">
      <c r="A1001" s="5" t="n"/>
      <c r="B1001" s="5" t="n"/>
      <c r="C1001" s="5" t="n"/>
      <c r="D1001" s="18" t="n"/>
      <c r="E1001" s="13" t="n"/>
      <c r="F1001" s="13" t="n"/>
      <c r="G1001" s="13" t="n"/>
      <c r="H1001" s="19" t="n"/>
      <c r="I1001" s="19" t="n"/>
      <c r="J1001" s="19" t="n"/>
      <c r="K1001" s="16">
        <f>IF(OR(B1001&amp;""="",NOT(ISNUMBER(E1001)),NOT(ISNUMBER(IF(ISNUMBER(G1001),G1001,F1001)))),"",MAX(1,IF(ISNUMBER(G1001),G1001,F1001)-E1001))</f>
        <v/>
      </c>
      <c r="L1001" s="17">
        <f>IF(K1001="","",ROUND(K1001*N(H1001),2))</f>
        <v/>
      </c>
      <c r="M1001" s="17">
        <f>IF(L1001="","",ROUND(L1001-N(J1001),2))</f>
        <v/>
      </c>
      <c r="N1001" s="6">
        <f>IF(B1001&amp;""="","",IF(NOT(ISNUMBER(E1001)),"بيانات ناقصة",IF(ISNUMBER(G1001),"سُلّمت",IF(E1001&gt;'الإعدادات'!$B$4,"قادم",IF(AND(ISNUMBER(F1001),F1001&lt;'الإعدادات'!$B$4),"متأخر التسليم","جارٍ")))))</f>
        <v/>
      </c>
      <c r="O1001" s="16">
        <f>IF(N1001="متأخر التسليم",'الإعدادات'!$B$4-F1001,"")</f>
        <v/>
      </c>
      <c r="P1001" s="16">
        <f>IF(ISNUMBER(O1001),COUNTIFS($O$6:$O$1005,"&gt;"&amp;O1001)+COUNTIFS($O$6:O1001,O1001),"")</f>
        <v/>
      </c>
      <c r="Q1001" s="6">
        <f>IF(B1001&amp;""="","",IFERROR(INDEX('السيارات'!$C$6:$C$205,MATCH(B1001&amp;"",'السيارات'!$A$6:$A$205,0))&amp;"","كود غير موجود"))</f>
        <v/>
      </c>
    </row>
    <row r="1002">
      <c r="A1002" s="5" t="n"/>
      <c r="B1002" s="5" t="n"/>
      <c r="C1002" s="5" t="n"/>
      <c r="D1002" s="18" t="n"/>
      <c r="E1002" s="13" t="n"/>
      <c r="F1002" s="13" t="n"/>
      <c r="G1002" s="13" t="n"/>
      <c r="H1002" s="19" t="n"/>
      <c r="I1002" s="19" t="n"/>
      <c r="J1002" s="19" t="n"/>
      <c r="K1002" s="16">
        <f>IF(OR(B1002&amp;""="",NOT(ISNUMBER(E1002)),NOT(ISNUMBER(IF(ISNUMBER(G1002),G1002,F1002)))),"",MAX(1,IF(ISNUMBER(G1002),G1002,F1002)-E1002))</f>
        <v/>
      </c>
      <c r="L1002" s="17">
        <f>IF(K1002="","",ROUND(K1002*N(H1002),2))</f>
        <v/>
      </c>
      <c r="M1002" s="17">
        <f>IF(L1002="","",ROUND(L1002-N(J1002),2))</f>
        <v/>
      </c>
      <c r="N1002" s="6">
        <f>IF(B1002&amp;""="","",IF(NOT(ISNUMBER(E1002)),"بيانات ناقصة",IF(ISNUMBER(G1002),"سُلّمت",IF(E1002&gt;'الإعدادات'!$B$4,"قادم",IF(AND(ISNUMBER(F1002),F1002&lt;'الإعدادات'!$B$4),"متأخر التسليم","جارٍ")))))</f>
        <v/>
      </c>
      <c r="O1002" s="16">
        <f>IF(N1002="متأخر التسليم",'الإعدادات'!$B$4-F1002,"")</f>
        <v/>
      </c>
      <c r="P1002" s="16">
        <f>IF(ISNUMBER(O1002),COUNTIFS($O$6:$O$1005,"&gt;"&amp;O1002)+COUNTIFS($O$6:O1002,O1002),"")</f>
        <v/>
      </c>
      <c r="Q1002" s="6">
        <f>IF(B1002&amp;""="","",IFERROR(INDEX('السيارات'!$C$6:$C$205,MATCH(B1002&amp;"",'السيارات'!$A$6:$A$205,0))&amp;"","كود غير موجود"))</f>
        <v/>
      </c>
    </row>
    <row r="1003">
      <c r="A1003" s="5" t="n"/>
      <c r="B1003" s="5" t="n"/>
      <c r="C1003" s="5" t="n"/>
      <c r="D1003" s="18" t="n"/>
      <c r="E1003" s="13" t="n"/>
      <c r="F1003" s="13" t="n"/>
      <c r="G1003" s="13" t="n"/>
      <c r="H1003" s="19" t="n"/>
      <c r="I1003" s="19" t="n"/>
      <c r="J1003" s="19" t="n"/>
      <c r="K1003" s="16">
        <f>IF(OR(B1003&amp;""="",NOT(ISNUMBER(E1003)),NOT(ISNUMBER(IF(ISNUMBER(G1003),G1003,F1003)))),"",MAX(1,IF(ISNUMBER(G1003),G1003,F1003)-E1003))</f>
        <v/>
      </c>
      <c r="L1003" s="17">
        <f>IF(K1003="","",ROUND(K1003*N(H1003),2))</f>
        <v/>
      </c>
      <c r="M1003" s="17">
        <f>IF(L1003="","",ROUND(L1003-N(J1003),2))</f>
        <v/>
      </c>
      <c r="N1003" s="6">
        <f>IF(B1003&amp;""="","",IF(NOT(ISNUMBER(E1003)),"بيانات ناقصة",IF(ISNUMBER(G1003),"سُلّمت",IF(E1003&gt;'الإعدادات'!$B$4,"قادم",IF(AND(ISNUMBER(F1003),F1003&lt;'الإعدادات'!$B$4),"متأخر التسليم","جارٍ")))))</f>
        <v/>
      </c>
      <c r="O1003" s="16">
        <f>IF(N1003="متأخر التسليم",'الإعدادات'!$B$4-F1003,"")</f>
        <v/>
      </c>
      <c r="P1003" s="16">
        <f>IF(ISNUMBER(O1003),COUNTIFS($O$6:$O$1005,"&gt;"&amp;O1003)+COUNTIFS($O$6:O1003,O1003),"")</f>
        <v/>
      </c>
      <c r="Q1003" s="6">
        <f>IF(B1003&amp;""="","",IFERROR(INDEX('السيارات'!$C$6:$C$205,MATCH(B1003&amp;"",'السيارات'!$A$6:$A$205,0))&amp;"","كود غير موجود"))</f>
        <v/>
      </c>
    </row>
    <row r="1004">
      <c r="A1004" s="5" t="n"/>
      <c r="B1004" s="5" t="n"/>
      <c r="C1004" s="5" t="n"/>
      <c r="D1004" s="18" t="n"/>
      <c r="E1004" s="13" t="n"/>
      <c r="F1004" s="13" t="n"/>
      <c r="G1004" s="13" t="n"/>
      <c r="H1004" s="19" t="n"/>
      <c r="I1004" s="19" t="n"/>
      <c r="J1004" s="19" t="n"/>
      <c r="K1004" s="16">
        <f>IF(OR(B1004&amp;""="",NOT(ISNUMBER(E1004)),NOT(ISNUMBER(IF(ISNUMBER(G1004),G1004,F1004)))),"",MAX(1,IF(ISNUMBER(G1004),G1004,F1004)-E1004))</f>
        <v/>
      </c>
      <c r="L1004" s="17">
        <f>IF(K1004="","",ROUND(K1004*N(H1004),2))</f>
        <v/>
      </c>
      <c r="M1004" s="17">
        <f>IF(L1004="","",ROUND(L1004-N(J1004),2))</f>
        <v/>
      </c>
      <c r="N1004" s="6">
        <f>IF(B1004&amp;""="","",IF(NOT(ISNUMBER(E1004)),"بيانات ناقصة",IF(ISNUMBER(G1004),"سُلّمت",IF(E1004&gt;'الإعدادات'!$B$4,"قادم",IF(AND(ISNUMBER(F1004),F1004&lt;'الإعدادات'!$B$4),"متأخر التسليم","جارٍ")))))</f>
        <v/>
      </c>
      <c r="O1004" s="16">
        <f>IF(N1004="متأخر التسليم",'الإعدادات'!$B$4-F1004,"")</f>
        <v/>
      </c>
      <c r="P1004" s="16">
        <f>IF(ISNUMBER(O1004),COUNTIFS($O$6:$O$1005,"&gt;"&amp;O1004)+COUNTIFS($O$6:O1004,O1004),"")</f>
        <v/>
      </c>
      <c r="Q1004" s="6">
        <f>IF(B1004&amp;""="","",IFERROR(INDEX('السيارات'!$C$6:$C$205,MATCH(B1004&amp;"",'السيارات'!$A$6:$A$205,0))&amp;"","كود غير موجود"))</f>
        <v/>
      </c>
    </row>
    <row r="1005">
      <c r="A1005" s="5" t="n"/>
      <c r="B1005" s="5" t="n"/>
      <c r="C1005" s="5" t="n"/>
      <c r="D1005" s="18" t="n"/>
      <c r="E1005" s="13" t="n"/>
      <c r="F1005" s="13" t="n"/>
      <c r="G1005" s="13" t="n"/>
      <c r="H1005" s="19" t="n"/>
      <c r="I1005" s="19" t="n"/>
      <c r="J1005" s="19" t="n"/>
      <c r="K1005" s="16">
        <f>IF(OR(B1005&amp;""="",NOT(ISNUMBER(E1005)),NOT(ISNUMBER(IF(ISNUMBER(G1005),G1005,F1005)))),"",MAX(1,IF(ISNUMBER(G1005),G1005,F1005)-E1005))</f>
        <v/>
      </c>
      <c r="L1005" s="17">
        <f>IF(K1005="","",ROUND(K1005*N(H1005),2))</f>
        <v/>
      </c>
      <c r="M1005" s="17">
        <f>IF(L1005="","",ROUND(L1005-N(J1005),2))</f>
        <v/>
      </c>
      <c r="N1005" s="6">
        <f>IF(B1005&amp;""="","",IF(NOT(ISNUMBER(E1005)),"بيانات ناقصة",IF(ISNUMBER(G1005),"سُلّمت",IF(E1005&gt;'الإعدادات'!$B$4,"قادم",IF(AND(ISNUMBER(F1005),F1005&lt;'الإعدادات'!$B$4),"متأخر التسليم","جارٍ")))))</f>
        <v/>
      </c>
      <c r="O1005" s="16">
        <f>IF(N1005="متأخر التسليم",'الإعدادات'!$B$4-F1005,"")</f>
        <v/>
      </c>
      <c r="P1005" s="16">
        <f>IF(ISNUMBER(O1005),COUNTIFS($O$6:$O$1005,"&gt;"&amp;O1005)+COUNTIFS($O$6:O1005,O1005),"")</f>
        <v/>
      </c>
      <c r="Q1005" s="6">
        <f>IF(B1005&amp;""="","",IFERROR(INDEX('السيارات'!$C$6:$C$205,MATCH(B1005&amp;"",'السيارات'!$A$6:$A$205,0))&amp;"","كود غير موجود"))</f>
        <v/>
      </c>
    </row>
  </sheetData>
  <autoFilter ref="A5:Q1005"/>
  <mergeCells count="2">
    <mergeCell ref="A2:Q2"/>
    <mergeCell ref="A1:Q1"/>
  </mergeCells>
  <conditionalFormatting sqref="A6:Q1005">
    <cfRule type="expression" priority="1" dxfId="2">
      <formula>$N6="متأخر التسليم"</formula>
    </cfRule>
    <cfRule type="expression" priority="2" dxfId="1">
      <formula>$N6="قادم"</formula>
    </cfRule>
  </conditionalFormatting>
  <conditionalFormatting sqref="Q6:Q1005">
    <cfRule type="expression" priority="3" dxfId="2">
      <formula>Q6="كود غير موجود"</formula>
    </cfRule>
  </conditionalFormatting>
  <conditionalFormatting sqref="M6:M1005">
    <cfRule type="expression" priority="4" dxfId="1">
      <formula>AND(ISNUMBER($M6),$M6&gt;0)</formula>
    </cfRule>
  </conditionalFormatting>
  <dataValidations count="1">
    <dataValidation sqref="B6:B1005" showDropDown="0" showInputMessage="0" showErrorMessage="0" allowBlank="1" type="list">
      <formula1>='السيارات'!$A$6:$A$205</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G1005"/>
  <sheetViews>
    <sheetView showGridLines="1" rightToLeft="1" workbookViewId="0">
      <pane ySplit="5" topLeftCell="A6" activePane="bottomLeft" state="frozen"/>
      <selection pane="bottomLeft" activeCell="A1" sqref="A1"/>
    </sheetView>
  </sheetViews>
  <sheetFormatPr baseColWidth="8" defaultRowHeight="15"/>
  <cols>
    <col width="14" customWidth="1" min="1" max="1"/>
    <col width="12" customWidth="1" min="2" max="2"/>
    <col width="16" customWidth="1" min="3" max="3"/>
    <col width="14" customWidth="1" min="4" max="4"/>
    <col width="12" customWidth="1" min="5" max="5"/>
    <col width="28" customWidth="1" min="6" max="6"/>
    <col width="26" customWidth="1" min="7" max="7"/>
  </cols>
  <sheetData>
    <row r="1" ht="26" customHeight="1">
      <c r="A1" s="10" t="inlineStr">
        <is>
          <t>شيت تأجير السيارات · قالب مجاني من Softwiro</t>
        </is>
      </c>
    </row>
    <row r="2">
      <c r="A2" s="11" t="inlineStr">
        <is>
          <t>عايز برنامج تأجير يحجز فيه الموظف ويراجع فيه المحاسب كلٌّ بصلاحيته؟ Softwiro تبنيه لك على طريقة شغلك ← اضغط هنا</t>
        </is>
      </c>
    </row>
    <row r="5" ht="32" customHeight="1">
      <c r="A5" s="15" t="inlineStr">
        <is>
          <t>التاريخ</t>
        </is>
      </c>
      <c r="B5" s="15" t="inlineStr">
        <is>
          <t>كود السيارة</t>
        </is>
      </c>
      <c r="C5" s="15" t="inlineStr">
        <is>
          <t>النوع</t>
        </is>
      </c>
      <c r="D5" s="15" t="inlineStr">
        <is>
          <t>التكلفة</t>
        </is>
      </c>
      <c r="E5" s="15" t="inlineStr">
        <is>
          <t>الحالة</t>
        </is>
      </c>
      <c r="F5" s="15" t="inlineStr">
        <is>
          <t>ملاحظة</t>
        </is>
      </c>
      <c r="G5" s="15" t="inlineStr">
        <is>
          <t>السيارة</t>
        </is>
      </c>
    </row>
    <row r="6">
      <c r="A6" s="13" t="n">
        <v>46285</v>
      </c>
      <c r="B6" s="5" t="inlineStr">
        <is>
          <t>K01</t>
        </is>
      </c>
      <c r="C6" s="5" t="inlineStr">
        <is>
          <t>إطارات</t>
        </is>
      </c>
      <c r="D6" s="19" t="n">
        <v>5000</v>
      </c>
      <c r="E6" s="5" t="inlineStr">
        <is>
          <t>منتهية</t>
        </is>
      </c>
      <c r="F6" s="5" t="inlineStr">
        <is>
          <t>تغيير 4 إطارات</t>
        </is>
      </c>
      <c r="G6" s="6">
        <f>IF(B6&amp;""="","",IFERROR(INDEX('السيارات'!$C$6:$C$205,MATCH(B6&amp;"",'السيارات'!$A$6:$A$205,0))&amp;"","كود غير موجود"))</f>
        <v/>
      </c>
    </row>
    <row r="7">
      <c r="A7" s="13" t="n">
        <v>46303</v>
      </c>
      <c r="B7" s="5" t="inlineStr">
        <is>
          <t>K01</t>
        </is>
      </c>
      <c r="C7" s="5" t="inlineStr">
        <is>
          <t>زيت وفلاتر</t>
        </is>
      </c>
      <c r="D7" s="19" t="n">
        <v>900</v>
      </c>
      <c r="E7" s="5" t="inlineStr">
        <is>
          <t>منتهية</t>
        </is>
      </c>
      <c r="F7" s="5" t="n"/>
      <c r="G7" s="6">
        <f>IF(B7&amp;""="","",IFERROR(INDEX('السيارات'!$C$6:$C$205,MATCH(B7&amp;"",'السيارات'!$A$6:$A$205,0))&amp;"","كود غير موجود"))</f>
        <v/>
      </c>
    </row>
    <row r="8">
      <c r="A8" s="13" t="n">
        <v>46307</v>
      </c>
      <c r="B8" s="5" t="inlineStr">
        <is>
          <t>K03</t>
        </is>
      </c>
      <c r="C8" s="5" t="inlineStr">
        <is>
          <t>إطارات</t>
        </is>
      </c>
      <c r="D8" s="19" t="n">
        <v>6000</v>
      </c>
      <c r="E8" s="5" t="inlineStr">
        <is>
          <t>منتهية</t>
        </is>
      </c>
      <c r="F8" s="5" t="n"/>
      <c r="G8" s="6">
        <f>IF(B8&amp;""="","",IFERROR(INDEX('السيارات'!$C$6:$C$205,MATCH(B8&amp;"",'السيارات'!$A$6:$A$205,0))&amp;"","كود غير موجود"))</f>
        <v/>
      </c>
    </row>
    <row r="9">
      <c r="A9" s="13" t="n">
        <v>46313</v>
      </c>
      <c r="B9" s="5" t="inlineStr">
        <is>
          <t>K05</t>
        </is>
      </c>
      <c r="C9" s="5" t="inlineStr">
        <is>
          <t>زيت وفلاتر</t>
        </is>
      </c>
      <c r="D9" s="19" t="n">
        <v>850</v>
      </c>
      <c r="E9" s="5" t="inlineStr">
        <is>
          <t>منتهية</t>
        </is>
      </c>
      <c r="F9" s="5" t="n"/>
      <c r="G9" s="6">
        <f>IF(B9&amp;""="","",IFERROR(INDEX('السيارات'!$C$6:$C$205,MATCH(B9&amp;"",'السيارات'!$A$6:$A$205,0))&amp;"","كود غير موجود"))</f>
        <v/>
      </c>
    </row>
    <row r="10">
      <c r="A10" s="13" t="n">
        <v>46315</v>
      </c>
      <c r="B10" s="5" t="inlineStr">
        <is>
          <t>K02</t>
        </is>
      </c>
      <c r="C10" s="5" t="inlineStr">
        <is>
          <t>فرامل</t>
        </is>
      </c>
      <c r="D10" s="19" t="n">
        <v>1500</v>
      </c>
      <c r="E10" s="5" t="inlineStr">
        <is>
          <t>منتهية</t>
        </is>
      </c>
      <c r="F10" s="5" t="n"/>
      <c r="G10" s="6">
        <f>IF(B10&amp;""="","",IFERROR(INDEX('السيارات'!$C$6:$C$205,MATCH(B10&amp;"",'السيارات'!$A$6:$A$205,0))&amp;"","كود غير موجود"))</f>
        <v/>
      </c>
    </row>
    <row r="11">
      <c r="A11" s="13" t="n">
        <v>46320</v>
      </c>
      <c r="B11" s="5" t="inlineStr">
        <is>
          <t>K06</t>
        </is>
      </c>
      <c r="C11" s="5" t="inlineStr">
        <is>
          <t>كهرباء</t>
        </is>
      </c>
      <c r="D11" s="19" t="n">
        <v>1200</v>
      </c>
      <c r="E11" s="5" t="inlineStr">
        <is>
          <t>منتهية</t>
        </is>
      </c>
      <c r="F11" s="5" t="n"/>
      <c r="G11" s="6">
        <f>IF(B11&amp;""="","",IFERROR(INDEX('السيارات'!$C$6:$C$205,MATCH(B11&amp;"",'السيارات'!$A$6:$A$205,0))&amp;"","كود غير موجود"))</f>
        <v/>
      </c>
    </row>
    <row r="12">
      <c r="A12" s="13" t="n">
        <v>46325</v>
      </c>
      <c r="B12" s="5" t="inlineStr">
        <is>
          <t>K04</t>
        </is>
      </c>
      <c r="C12" s="5" t="inlineStr">
        <is>
          <t>إصلاح حادث</t>
        </is>
      </c>
      <c r="D12" s="19" t="n">
        <v>4500</v>
      </c>
      <c r="E12" s="5" t="inlineStr">
        <is>
          <t>جارية</t>
        </is>
      </c>
      <c r="F12" s="5" t="inlineStr">
        <is>
          <t>بانتظار قطع الغيار</t>
        </is>
      </c>
      <c r="G12" s="6">
        <f>IF(B12&amp;""="","",IFERROR(INDEX('السيارات'!$C$6:$C$205,MATCH(B12&amp;"",'السيارات'!$A$6:$A$205,0))&amp;"","كود غير موجود"))</f>
        <v/>
      </c>
    </row>
    <row r="13">
      <c r="A13" s="13" t="n"/>
      <c r="B13" s="5" t="n"/>
      <c r="C13" s="5" t="n"/>
      <c r="D13" s="19" t="n"/>
      <c r="E13" s="5" t="n"/>
      <c r="F13" s="5" t="n"/>
      <c r="G13" s="6">
        <f>IF(B13&amp;""="","",IFERROR(INDEX('السيارات'!$C$6:$C$205,MATCH(B13&amp;"",'السيارات'!$A$6:$A$205,0))&amp;"","كود غير موجود"))</f>
        <v/>
      </c>
    </row>
    <row r="14">
      <c r="A14" s="13" t="n"/>
      <c r="B14" s="5" t="n"/>
      <c r="C14" s="5" t="n"/>
      <c r="D14" s="19" t="n"/>
      <c r="E14" s="5" t="n"/>
      <c r="F14" s="5" t="n"/>
      <c r="G14" s="6">
        <f>IF(B14&amp;""="","",IFERROR(INDEX('السيارات'!$C$6:$C$205,MATCH(B14&amp;"",'السيارات'!$A$6:$A$205,0))&amp;"","كود غير موجود"))</f>
        <v/>
      </c>
    </row>
    <row r="15">
      <c r="A15" s="13" t="n"/>
      <c r="B15" s="5" t="n"/>
      <c r="C15" s="5" t="n"/>
      <c r="D15" s="19" t="n"/>
      <c r="E15" s="5" t="n"/>
      <c r="F15" s="5" t="n"/>
      <c r="G15" s="6">
        <f>IF(B15&amp;""="","",IFERROR(INDEX('السيارات'!$C$6:$C$205,MATCH(B15&amp;"",'السيارات'!$A$6:$A$205,0))&amp;"","كود غير موجود"))</f>
        <v/>
      </c>
    </row>
    <row r="16">
      <c r="A16" s="13" t="n"/>
      <c r="B16" s="5" t="n"/>
      <c r="C16" s="5" t="n"/>
      <c r="D16" s="19" t="n"/>
      <c r="E16" s="5" t="n"/>
      <c r="F16" s="5" t="n"/>
      <c r="G16" s="6">
        <f>IF(B16&amp;""="","",IFERROR(INDEX('السيارات'!$C$6:$C$205,MATCH(B16&amp;"",'السيارات'!$A$6:$A$205,0))&amp;"","كود غير موجود"))</f>
        <v/>
      </c>
    </row>
    <row r="17">
      <c r="A17" s="13" t="n"/>
      <c r="B17" s="5" t="n"/>
      <c r="C17" s="5" t="n"/>
      <c r="D17" s="19" t="n"/>
      <c r="E17" s="5" t="n"/>
      <c r="F17" s="5" t="n"/>
      <c r="G17" s="6">
        <f>IF(B17&amp;""="","",IFERROR(INDEX('السيارات'!$C$6:$C$205,MATCH(B17&amp;"",'السيارات'!$A$6:$A$205,0))&amp;"","كود غير موجود"))</f>
        <v/>
      </c>
    </row>
    <row r="18">
      <c r="A18" s="13" t="n"/>
      <c r="B18" s="5" t="n"/>
      <c r="C18" s="5" t="n"/>
      <c r="D18" s="19" t="n"/>
      <c r="E18" s="5" t="n"/>
      <c r="F18" s="5" t="n"/>
      <c r="G18" s="6">
        <f>IF(B18&amp;""="","",IFERROR(INDEX('السيارات'!$C$6:$C$205,MATCH(B18&amp;"",'السيارات'!$A$6:$A$205,0))&amp;"","كود غير موجود"))</f>
        <v/>
      </c>
    </row>
    <row r="19">
      <c r="A19" s="13" t="n"/>
      <c r="B19" s="5" t="n"/>
      <c r="C19" s="5" t="n"/>
      <c r="D19" s="19" t="n"/>
      <c r="E19" s="5" t="n"/>
      <c r="F19" s="5" t="n"/>
      <c r="G19" s="6">
        <f>IF(B19&amp;""="","",IFERROR(INDEX('السيارات'!$C$6:$C$205,MATCH(B19&amp;"",'السيارات'!$A$6:$A$205,0))&amp;"","كود غير موجود"))</f>
        <v/>
      </c>
    </row>
    <row r="20">
      <c r="A20" s="13" t="n"/>
      <c r="B20" s="5" t="n"/>
      <c r="C20" s="5" t="n"/>
      <c r="D20" s="19" t="n"/>
      <c r="E20" s="5" t="n"/>
      <c r="F20" s="5" t="n"/>
      <c r="G20" s="6">
        <f>IF(B20&amp;""="","",IFERROR(INDEX('السيارات'!$C$6:$C$205,MATCH(B20&amp;"",'السيارات'!$A$6:$A$205,0))&amp;"","كود غير موجود"))</f>
        <v/>
      </c>
    </row>
    <row r="21">
      <c r="A21" s="13" t="n"/>
      <c r="B21" s="5" t="n"/>
      <c r="C21" s="5" t="n"/>
      <c r="D21" s="19" t="n"/>
      <c r="E21" s="5" t="n"/>
      <c r="F21" s="5" t="n"/>
      <c r="G21" s="6">
        <f>IF(B21&amp;""="","",IFERROR(INDEX('السيارات'!$C$6:$C$205,MATCH(B21&amp;"",'السيارات'!$A$6:$A$205,0))&amp;"","كود غير موجود"))</f>
        <v/>
      </c>
    </row>
    <row r="22">
      <c r="A22" s="13" t="n"/>
      <c r="B22" s="5" t="n"/>
      <c r="C22" s="5" t="n"/>
      <c r="D22" s="19" t="n"/>
      <c r="E22" s="5" t="n"/>
      <c r="F22" s="5" t="n"/>
      <c r="G22" s="6">
        <f>IF(B22&amp;""="","",IFERROR(INDEX('السيارات'!$C$6:$C$205,MATCH(B22&amp;"",'السيارات'!$A$6:$A$205,0))&amp;"","كود غير موجود"))</f>
        <v/>
      </c>
    </row>
    <row r="23">
      <c r="A23" s="13" t="n"/>
      <c r="B23" s="5" t="n"/>
      <c r="C23" s="5" t="n"/>
      <c r="D23" s="19" t="n"/>
      <c r="E23" s="5" t="n"/>
      <c r="F23" s="5" t="n"/>
      <c r="G23" s="6">
        <f>IF(B23&amp;""="","",IFERROR(INDEX('السيارات'!$C$6:$C$205,MATCH(B23&amp;"",'السيارات'!$A$6:$A$205,0))&amp;"","كود غير موجود"))</f>
        <v/>
      </c>
    </row>
    <row r="24">
      <c r="A24" s="13" t="n"/>
      <c r="B24" s="5" t="n"/>
      <c r="C24" s="5" t="n"/>
      <c r="D24" s="19" t="n"/>
      <c r="E24" s="5" t="n"/>
      <c r="F24" s="5" t="n"/>
      <c r="G24" s="6">
        <f>IF(B24&amp;""="","",IFERROR(INDEX('السيارات'!$C$6:$C$205,MATCH(B24&amp;"",'السيارات'!$A$6:$A$205,0))&amp;"","كود غير موجود"))</f>
        <v/>
      </c>
    </row>
    <row r="25">
      <c r="A25" s="13" t="n"/>
      <c r="B25" s="5" t="n"/>
      <c r="C25" s="5" t="n"/>
      <c r="D25" s="19" t="n"/>
      <c r="E25" s="5" t="n"/>
      <c r="F25" s="5" t="n"/>
      <c r="G25" s="6">
        <f>IF(B25&amp;""="","",IFERROR(INDEX('السيارات'!$C$6:$C$205,MATCH(B25&amp;"",'السيارات'!$A$6:$A$205,0))&amp;"","كود غير موجود"))</f>
        <v/>
      </c>
    </row>
    <row r="26">
      <c r="A26" s="13" t="n"/>
      <c r="B26" s="5" t="n"/>
      <c r="C26" s="5" t="n"/>
      <c r="D26" s="19" t="n"/>
      <c r="E26" s="5" t="n"/>
      <c r="F26" s="5" t="n"/>
      <c r="G26" s="6">
        <f>IF(B26&amp;""="","",IFERROR(INDEX('السيارات'!$C$6:$C$205,MATCH(B26&amp;"",'السيارات'!$A$6:$A$205,0))&amp;"","كود غير موجود"))</f>
        <v/>
      </c>
    </row>
    <row r="27">
      <c r="A27" s="13" t="n"/>
      <c r="B27" s="5" t="n"/>
      <c r="C27" s="5" t="n"/>
      <c r="D27" s="19" t="n"/>
      <c r="E27" s="5" t="n"/>
      <c r="F27" s="5" t="n"/>
      <c r="G27" s="6">
        <f>IF(B27&amp;""="","",IFERROR(INDEX('السيارات'!$C$6:$C$205,MATCH(B27&amp;"",'السيارات'!$A$6:$A$205,0))&amp;"","كود غير موجود"))</f>
        <v/>
      </c>
    </row>
    <row r="28">
      <c r="A28" s="13" t="n"/>
      <c r="B28" s="5" t="n"/>
      <c r="C28" s="5" t="n"/>
      <c r="D28" s="19" t="n"/>
      <c r="E28" s="5" t="n"/>
      <c r="F28" s="5" t="n"/>
      <c r="G28" s="6">
        <f>IF(B28&amp;""="","",IFERROR(INDEX('السيارات'!$C$6:$C$205,MATCH(B28&amp;"",'السيارات'!$A$6:$A$205,0))&amp;"","كود غير موجود"))</f>
        <v/>
      </c>
    </row>
    <row r="29">
      <c r="A29" s="13" t="n"/>
      <c r="B29" s="5" t="n"/>
      <c r="C29" s="5" t="n"/>
      <c r="D29" s="19" t="n"/>
      <c r="E29" s="5" t="n"/>
      <c r="F29" s="5" t="n"/>
      <c r="G29" s="6">
        <f>IF(B29&amp;""="","",IFERROR(INDEX('السيارات'!$C$6:$C$205,MATCH(B29&amp;"",'السيارات'!$A$6:$A$205,0))&amp;"","كود غير موجود"))</f>
        <v/>
      </c>
    </row>
    <row r="30">
      <c r="A30" s="13" t="n"/>
      <c r="B30" s="5" t="n"/>
      <c r="C30" s="5" t="n"/>
      <c r="D30" s="19" t="n"/>
      <c r="E30" s="5" t="n"/>
      <c r="F30" s="5" t="n"/>
      <c r="G30" s="6">
        <f>IF(B30&amp;""="","",IFERROR(INDEX('السيارات'!$C$6:$C$205,MATCH(B30&amp;"",'السيارات'!$A$6:$A$205,0))&amp;"","كود غير موجود"))</f>
        <v/>
      </c>
    </row>
    <row r="31">
      <c r="A31" s="13" t="n"/>
      <c r="B31" s="5" t="n"/>
      <c r="C31" s="5" t="n"/>
      <c r="D31" s="19" t="n"/>
      <c r="E31" s="5" t="n"/>
      <c r="F31" s="5" t="n"/>
      <c r="G31" s="6">
        <f>IF(B31&amp;""="","",IFERROR(INDEX('السيارات'!$C$6:$C$205,MATCH(B31&amp;"",'السيارات'!$A$6:$A$205,0))&amp;"","كود غير موجود"))</f>
        <v/>
      </c>
    </row>
    <row r="32">
      <c r="A32" s="13" t="n"/>
      <c r="B32" s="5" t="n"/>
      <c r="C32" s="5" t="n"/>
      <c r="D32" s="19" t="n"/>
      <c r="E32" s="5" t="n"/>
      <c r="F32" s="5" t="n"/>
      <c r="G32" s="6">
        <f>IF(B32&amp;""="","",IFERROR(INDEX('السيارات'!$C$6:$C$205,MATCH(B32&amp;"",'السيارات'!$A$6:$A$205,0))&amp;"","كود غير موجود"))</f>
        <v/>
      </c>
    </row>
    <row r="33">
      <c r="A33" s="13" t="n"/>
      <c r="B33" s="5" t="n"/>
      <c r="C33" s="5" t="n"/>
      <c r="D33" s="19" t="n"/>
      <c r="E33" s="5" t="n"/>
      <c r="F33" s="5" t="n"/>
      <c r="G33" s="6">
        <f>IF(B33&amp;""="","",IFERROR(INDEX('السيارات'!$C$6:$C$205,MATCH(B33&amp;"",'السيارات'!$A$6:$A$205,0))&amp;"","كود غير موجود"))</f>
        <v/>
      </c>
    </row>
    <row r="34">
      <c r="A34" s="13" t="n"/>
      <c r="B34" s="5" t="n"/>
      <c r="C34" s="5" t="n"/>
      <c r="D34" s="19" t="n"/>
      <c r="E34" s="5" t="n"/>
      <c r="F34" s="5" t="n"/>
      <c r="G34" s="6">
        <f>IF(B34&amp;""="","",IFERROR(INDEX('السيارات'!$C$6:$C$205,MATCH(B34&amp;"",'السيارات'!$A$6:$A$205,0))&amp;"","كود غير موجود"))</f>
        <v/>
      </c>
    </row>
    <row r="35">
      <c r="A35" s="13" t="n"/>
      <c r="B35" s="5" t="n"/>
      <c r="C35" s="5" t="n"/>
      <c r="D35" s="19" t="n"/>
      <c r="E35" s="5" t="n"/>
      <c r="F35" s="5" t="n"/>
      <c r="G35" s="6">
        <f>IF(B35&amp;""="","",IFERROR(INDEX('السيارات'!$C$6:$C$205,MATCH(B35&amp;"",'السيارات'!$A$6:$A$205,0))&amp;"","كود غير موجود"))</f>
        <v/>
      </c>
    </row>
    <row r="36">
      <c r="A36" s="13" t="n"/>
      <c r="B36" s="5" t="n"/>
      <c r="C36" s="5" t="n"/>
      <c r="D36" s="19" t="n"/>
      <c r="E36" s="5" t="n"/>
      <c r="F36" s="5" t="n"/>
      <c r="G36" s="6">
        <f>IF(B36&amp;""="","",IFERROR(INDEX('السيارات'!$C$6:$C$205,MATCH(B36&amp;"",'السيارات'!$A$6:$A$205,0))&amp;"","كود غير موجود"))</f>
        <v/>
      </c>
    </row>
    <row r="37">
      <c r="A37" s="13" t="n"/>
      <c r="B37" s="5" t="n"/>
      <c r="C37" s="5" t="n"/>
      <c r="D37" s="19" t="n"/>
      <c r="E37" s="5" t="n"/>
      <c r="F37" s="5" t="n"/>
      <c r="G37" s="6">
        <f>IF(B37&amp;""="","",IFERROR(INDEX('السيارات'!$C$6:$C$205,MATCH(B37&amp;"",'السيارات'!$A$6:$A$205,0))&amp;"","كود غير موجود"))</f>
        <v/>
      </c>
    </row>
    <row r="38">
      <c r="A38" s="13" t="n"/>
      <c r="B38" s="5" t="n"/>
      <c r="C38" s="5" t="n"/>
      <c r="D38" s="19" t="n"/>
      <c r="E38" s="5" t="n"/>
      <c r="F38" s="5" t="n"/>
      <c r="G38" s="6">
        <f>IF(B38&amp;""="","",IFERROR(INDEX('السيارات'!$C$6:$C$205,MATCH(B38&amp;"",'السيارات'!$A$6:$A$205,0))&amp;"","كود غير موجود"))</f>
        <v/>
      </c>
    </row>
    <row r="39">
      <c r="A39" s="13" t="n"/>
      <c r="B39" s="5" t="n"/>
      <c r="C39" s="5" t="n"/>
      <c r="D39" s="19" t="n"/>
      <c r="E39" s="5" t="n"/>
      <c r="F39" s="5" t="n"/>
      <c r="G39" s="6">
        <f>IF(B39&amp;""="","",IFERROR(INDEX('السيارات'!$C$6:$C$205,MATCH(B39&amp;"",'السيارات'!$A$6:$A$205,0))&amp;"","كود غير موجود"))</f>
        <v/>
      </c>
    </row>
    <row r="40">
      <c r="A40" s="13" t="n"/>
      <c r="B40" s="5" t="n"/>
      <c r="C40" s="5" t="n"/>
      <c r="D40" s="19" t="n"/>
      <c r="E40" s="5" t="n"/>
      <c r="F40" s="5" t="n"/>
      <c r="G40" s="6">
        <f>IF(B40&amp;""="","",IFERROR(INDEX('السيارات'!$C$6:$C$205,MATCH(B40&amp;"",'السيارات'!$A$6:$A$205,0))&amp;"","كود غير موجود"))</f>
        <v/>
      </c>
    </row>
    <row r="41">
      <c r="A41" s="13" t="n"/>
      <c r="B41" s="5" t="n"/>
      <c r="C41" s="5" t="n"/>
      <c r="D41" s="19" t="n"/>
      <c r="E41" s="5" t="n"/>
      <c r="F41" s="5" t="n"/>
      <c r="G41" s="6">
        <f>IF(B41&amp;""="","",IFERROR(INDEX('السيارات'!$C$6:$C$205,MATCH(B41&amp;"",'السيارات'!$A$6:$A$205,0))&amp;"","كود غير موجود"))</f>
        <v/>
      </c>
    </row>
    <row r="42">
      <c r="A42" s="13" t="n"/>
      <c r="B42" s="5" t="n"/>
      <c r="C42" s="5" t="n"/>
      <c r="D42" s="19" t="n"/>
      <c r="E42" s="5" t="n"/>
      <c r="F42" s="5" t="n"/>
      <c r="G42" s="6">
        <f>IF(B42&amp;""="","",IFERROR(INDEX('السيارات'!$C$6:$C$205,MATCH(B42&amp;"",'السيارات'!$A$6:$A$205,0))&amp;"","كود غير موجود"))</f>
        <v/>
      </c>
    </row>
    <row r="43">
      <c r="A43" s="13" t="n"/>
      <c r="B43" s="5" t="n"/>
      <c r="C43" s="5" t="n"/>
      <c r="D43" s="19" t="n"/>
      <c r="E43" s="5" t="n"/>
      <c r="F43" s="5" t="n"/>
      <c r="G43" s="6">
        <f>IF(B43&amp;""="","",IFERROR(INDEX('السيارات'!$C$6:$C$205,MATCH(B43&amp;"",'السيارات'!$A$6:$A$205,0))&amp;"","كود غير موجود"))</f>
        <v/>
      </c>
    </row>
    <row r="44">
      <c r="A44" s="13" t="n"/>
      <c r="B44" s="5" t="n"/>
      <c r="C44" s="5" t="n"/>
      <c r="D44" s="19" t="n"/>
      <c r="E44" s="5" t="n"/>
      <c r="F44" s="5" t="n"/>
      <c r="G44" s="6">
        <f>IF(B44&amp;""="","",IFERROR(INDEX('السيارات'!$C$6:$C$205,MATCH(B44&amp;"",'السيارات'!$A$6:$A$205,0))&amp;"","كود غير موجود"))</f>
        <v/>
      </c>
    </row>
    <row r="45">
      <c r="A45" s="13" t="n"/>
      <c r="B45" s="5" t="n"/>
      <c r="C45" s="5" t="n"/>
      <c r="D45" s="19" t="n"/>
      <c r="E45" s="5" t="n"/>
      <c r="F45" s="5" t="n"/>
      <c r="G45" s="6">
        <f>IF(B45&amp;""="","",IFERROR(INDEX('السيارات'!$C$6:$C$205,MATCH(B45&amp;"",'السيارات'!$A$6:$A$205,0))&amp;"","كود غير موجود"))</f>
        <v/>
      </c>
    </row>
    <row r="46">
      <c r="A46" s="13" t="n"/>
      <c r="B46" s="5" t="n"/>
      <c r="C46" s="5" t="n"/>
      <c r="D46" s="19" t="n"/>
      <c r="E46" s="5" t="n"/>
      <c r="F46" s="5" t="n"/>
      <c r="G46" s="6">
        <f>IF(B46&amp;""="","",IFERROR(INDEX('السيارات'!$C$6:$C$205,MATCH(B46&amp;"",'السيارات'!$A$6:$A$205,0))&amp;"","كود غير موجود"))</f>
        <v/>
      </c>
    </row>
    <row r="47">
      <c r="A47" s="13" t="n"/>
      <c r="B47" s="5" t="n"/>
      <c r="C47" s="5" t="n"/>
      <c r="D47" s="19" t="n"/>
      <c r="E47" s="5" t="n"/>
      <c r="F47" s="5" t="n"/>
      <c r="G47" s="6">
        <f>IF(B47&amp;""="","",IFERROR(INDEX('السيارات'!$C$6:$C$205,MATCH(B47&amp;"",'السيارات'!$A$6:$A$205,0))&amp;"","كود غير موجود"))</f>
        <v/>
      </c>
    </row>
    <row r="48">
      <c r="A48" s="13" t="n"/>
      <c r="B48" s="5" t="n"/>
      <c r="C48" s="5" t="n"/>
      <c r="D48" s="19" t="n"/>
      <c r="E48" s="5" t="n"/>
      <c r="F48" s="5" t="n"/>
      <c r="G48" s="6">
        <f>IF(B48&amp;""="","",IFERROR(INDEX('السيارات'!$C$6:$C$205,MATCH(B48&amp;"",'السيارات'!$A$6:$A$205,0))&amp;"","كود غير موجود"))</f>
        <v/>
      </c>
    </row>
    <row r="49">
      <c r="A49" s="13" t="n"/>
      <c r="B49" s="5" t="n"/>
      <c r="C49" s="5" t="n"/>
      <c r="D49" s="19" t="n"/>
      <c r="E49" s="5" t="n"/>
      <c r="F49" s="5" t="n"/>
      <c r="G49" s="6">
        <f>IF(B49&amp;""="","",IFERROR(INDEX('السيارات'!$C$6:$C$205,MATCH(B49&amp;"",'السيارات'!$A$6:$A$205,0))&amp;"","كود غير موجود"))</f>
        <v/>
      </c>
    </row>
    <row r="50">
      <c r="A50" s="13" t="n"/>
      <c r="B50" s="5" t="n"/>
      <c r="C50" s="5" t="n"/>
      <c r="D50" s="19" t="n"/>
      <c r="E50" s="5" t="n"/>
      <c r="F50" s="5" t="n"/>
      <c r="G50" s="6">
        <f>IF(B50&amp;""="","",IFERROR(INDEX('السيارات'!$C$6:$C$205,MATCH(B50&amp;"",'السيارات'!$A$6:$A$205,0))&amp;"","كود غير موجود"))</f>
        <v/>
      </c>
    </row>
    <row r="51">
      <c r="A51" s="13" t="n"/>
      <c r="B51" s="5" t="n"/>
      <c r="C51" s="5" t="n"/>
      <c r="D51" s="19" t="n"/>
      <c r="E51" s="5" t="n"/>
      <c r="F51" s="5" t="n"/>
      <c r="G51" s="6">
        <f>IF(B51&amp;""="","",IFERROR(INDEX('السيارات'!$C$6:$C$205,MATCH(B51&amp;"",'السيارات'!$A$6:$A$205,0))&amp;"","كود غير موجود"))</f>
        <v/>
      </c>
    </row>
    <row r="52">
      <c r="A52" s="13" t="n"/>
      <c r="B52" s="5" t="n"/>
      <c r="C52" s="5" t="n"/>
      <c r="D52" s="19" t="n"/>
      <c r="E52" s="5" t="n"/>
      <c r="F52" s="5" t="n"/>
      <c r="G52" s="6">
        <f>IF(B52&amp;""="","",IFERROR(INDEX('السيارات'!$C$6:$C$205,MATCH(B52&amp;"",'السيارات'!$A$6:$A$205,0))&amp;"","كود غير موجود"))</f>
        <v/>
      </c>
    </row>
    <row r="53">
      <c r="A53" s="13" t="n"/>
      <c r="B53" s="5" t="n"/>
      <c r="C53" s="5" t="n"/>
      <c r="D53" s="19" t="n"/>
      <c r="E53" s="5" t="n"/>
      <c r="F53" s="5" t="n"/>
      <c r="G53" s="6">
        <f>IF(B53&amp;""="","",IFERROR(INDEX('السيارات'!$C$6:$C$205,MATCH(B53&amp;"",'السيارات'!$A$6:$A$205,0))&amp;"","كود غير موجود"))</f>
        <v/>
      </c>
    </row>
    <row r="54">
      <c r="A54" s="13" t="n"/>
      <c r="B54" s="5" t="n"/>
      <c r="C54" s="5" t="n"/>
      <c r="D54" s="19" t="n"/>
      <c r="E54" s="5" t="n"/>
      <c r="F54" s="5" t="n"/>
      <c r="G54" s="6">
        <f>IF(B54&amp;""="","",IFERROR(INDEX('السيارات'!$C$6:$C$205,MATCH(B54&amp;"",'السيارات'!$A$6:$A$205,0))&amp;"","كود غير موجود"))</f>
        <v/>
      </c>
    </row>
    <row r="55">
      <c r="A55" s="13" t="n"/>
      <c r="B55" s="5" t="n"/>
      <c r="C55" s="5" t="n"/>
      <c r="D55" s="19" t="n"/>
      <c r="E55" s="5" t="n"/>
      <c r="F55" s="5" t="n"/>
      <c r="G55" s="6">
        <f>IF(B55&amp;""="","",IFERROR(INDEX('السيارات'!$C$6:$C$205,MATCH(B55&amp;"",'السيارات'!$A$6:$A$205,0))&amp;"","كود غير موجود"))</f>
        <v/>
      </c>
    </row>
    <row r="56">
      <c r="A56" s="13" t="n"/>
      <c r="B56" s="5" t="n"/>
      <c r="C56" s="5" t="n"/>
      <c r="D56" s="19" t="n"/>
      <c r="E56" s="5" t="n"/>
      <c r="F56" s="5" t="n"/>
      <c r="G56" s="6">
        <f>IF(B56&amp;""="","",IFERROR(INDEX('السيارات'!$C$6:$C$205,MATCH(B56&amp;"",'السيارات'!$A$6:$A$205,0))&amp;"","كود غير موجود"))</f>
        <v/>
      </c>
    </row>
    <row r="57">
      <c r="A57" s="13" t="n"/>
      <c r="B57" s="5" t="n"/>
      <c r="C57" s="5" t="n"/>
      <c r="D57" s="19" t="n"/>
      <c r="E57" s="5" t="n"/>
      <c r="F57" s="5" t="n"/>
      <c r="G57" s="6">
        <f>IF(B57&amp;""="","",IFERROR(INDEX('السيارات'!$C$6:$C$205,MATCH(B57&amp;"",'السيارات'!$A$6:$A$205,0))&amp;"","كود غير موجود"))</f>
        <v/>
      </c>
    </row>
    <row r="58">
      <c r="A58" s="13" t="n"/>
      <c r="B58" s="5" t="n"/>
      <c r="C58" s="5" t="n"/>
      <c r="D58" s="19" t="n"/>
      <c r="E58" s="5" t="n"/>
      <c r="F58" s="5" t="n"/>
      <c r="G58" s="6">
        <f>IF(B58&amp;""="","",IFERROR(INDEX('السيارات'!$C$6:$C$205,MATCH(B58&amp;"",'السيارات'!$A$6:$A$205,0))&amp;"","كود غير موجود"))</f>
        <v/>
      </c>
    </row>
    <row r="59">
      <c r="A59" s="13" t="n"/>
      <c r="B59" s="5" t="n"/>
      <c r="C59" s="5" t="n"/>
      <c r="D59" s="19" t="n"/>
      <c r="E59" s="5" t="n"/>
      <c r="F59" s="5" t="n"/>
      <c r="G59" s="6">
        <f>IF(B59&amp;""="","",IFERROR(INDEX('السيارات'!$C$6:$C$205,MATCH(B59&amp;"",'السيارات'!$A$6:$A$205,0))&amp;"","كود غير موجود"))</f>
        <v/>
      </c>
    </row>
    <row r="60">
      <c r="A60" s="13" t="n"/>
      <c r="B60" s="5" t="n"/>
      <c r="C60" s="5" t="n"/>
      <c r="D60" s="19" t="n"/>
      <c r="E60" s="5" t="n"/>
      <c r="F60" s="5" t="n"/>
      <c r="G60" s="6">
        <f>IF(B60&amp;""="","",IFERROR(INDEX('السيارات'!$C$6:$C$205,MATCH(B60&amp;"",'السيارات'!$A$6:$A$205,0))&amp;"","كود غير موجود"))</f>
        <v/>
      </c>
    </row>
    <row r="61">
      <c r="A61" s="13" t="n"/>
      <c r="B61" s="5" t="n"/>
      <c r="C61" s="5" t="n"/>
      <c r="D61" s="19" t="n"/>
      <c r="E61" s="5" t="n"/>
      <c r="F61" s="5" t="n"/>
      <c r="G61" s="6">
        <f>IF(B61&amp;""="","",IFERROR(INDEX('السيارات'!$C$6:$C$205,MATCH(B61&amp;"",'السيارات'!$A$6:$A$205,0))&amp;"","كود غير موجود"))</f>
        <v/>
      </c>
    </row>
    <row r="62">
      <c r="A62" s="13" t="n"/>
      <c r="B62" s="5" t="n"/>
      <c r="C62" s="5" t="n"/>
      <c r="D62" s="19" t="n"/>
      <c r="E62" s="5" t="n"/>
      <c r="F62" s="5" t="n"/>
      <c r="G62" s="6">
        <f>IF(B62&amp;""="","",IFERROR(INDEX('السيارات'!$C$6:$C$205,MATCH(B62&amp;"",'السيارات'!$A$6:$A$205,0))&amp;"","كود غير موجود"))</f>
        <v/>
      </c>
    </row>
    <row r="63">
      <c r="A63" s="13" t="n"/>
      <c r="B63" s="5" t="n"/>
      <c r="C63" s="5" t="n"/>
      <c r="D63" s="19" t="n"/>
      <c r="E63" s="5" t="n"/>
      <c r="F63" s="5" t="n"/>
      <c r="G63" s="6">
        <f>IF(B63&amp;""="","",IFERROR(INDEX('السيارات'!$C$6:$C$205,MATCH(B63&amp;"",'السيارات'!$A$6:$A$205,0))&amp;"","كود غير موجود"))</f>
        <v/>
      </c>
    </row>
    <row r="64">
      <c r="A64" s="13" t="n"/>
      <c r="B64" s="5" t="n"/>
      <c r="C64" s="5" t="n"/>
      <c r="D64" s="19" t="n"/>
      <c r="E64" s="5" t="n"/>
      <c r="F64" s="5" t="n"/>
      <c r="G64" s="6">
        <f>IF(B64&amp;""="","",IFERROR(INDEX('السيارات'!$C$6:$C$205,MATCH(B64&amp;"",'السيارات'!$A$6:$A$205,0))&amp;"","كود غير موجود"))</f>
        <v/>
      </c>
    </row>
    <row r="65">
      <c r="A65" s="13" t="n"/>
      <c r="B65" s="5" t="n"/>
      <c r="C65" s="5" t="n"/>
      <c r="D65" s="19" t="n"/>
      <c r="E65" s="5" t="n"/>
      <c r="F65" s="5" t="n"/>
      <c r="G65" s="6">
        <f>IF(B65&amp;""="","",IFERROR(INDEX('السيارات'!$C$6:$C$205,MATCH(B65&amp;"",'السيارات'!$A$6:$A$205,0))&amp;"","كود غير موجود"))</f>
        <v/>
      </c>
    </row>
    <row r="66">
      <c r="A66" s="13" t="n"/>
      <c r="B66" s="5" t="n"/>
      <c r="C66" s="5" t="n"/>
      <c r="D66" s="19" t="n"/>
      <c r="E66" s="5" t="n"/>
      <c r="F66" s="5" t="n"/>
      <c r="G66" s="6">
        <f>IF(B66&amp;""="","",IFERROR(INDEX('السيارات'!$C$6:$C$205,MATCH(B66&amp;"",'السيارات'!$A$6:$A$205,0))&amp;"","كود غير موجود"))</f>
        <v/>
      </c>
    </row>
    <row r="67">
      <c r="A67" s="13" t="n"/>
      <c r="B67" s="5" t="n"/>
      <c r="C67" s="5" t="n"/>
      <c r="D67" s="19" t="n"/>
      <c r="E67" s="5" t="n"/>
      <c r="F67" s="5" t="n"/>
      <c r="G67" s="6">
        <f>IF(B67&amp;""="","",IFERROR(INDEX('السيارات'!$C$6:$C$205,MATCH(B67&amp;"",'السيارات'!$A$6:$A$205,0))&amp;"","كود غير موجود"))</f>
        <v/>
      </c>
    </row>
    <row r="68">
      <c r="A68" s="13" t="n"/>
      <c r="B68" s="5" t="n"/>
      <c r="C68" s="5" t="n"/>
      <c r="D68" s="19" t="n"/>
      <c r="E68" s="5" t="n"/>
      <c r="F68" s="5" t="n"/>
      <c r="G68" s="6">
        <f>IF(B68&amp;""="","",IFERROR(INDEX('السيارات'!$C$6:$C$205,MATCH(B68&amp;"",'السيارات'!$A$6:$A$205,0))&amp;"","كود غير موجود"))</f>
        <v/>
      </c>
    </row>
    <row r="69">
      <c r="A69" s="13" t="n"/>
      <c r="B69" s="5" t="n"/>
      <c r="C69" s="5" t="n"/>
      <c r="D69" s="19" t="n"/>
      <c r="E69" s="5" t="n"/>
      <c r="F69" s="5" t="n"/>
      <c r="G69" s="6">
        <f>IF(B69&amp;""="","",IFERROR(INDEX('السيارات'!$C$6:$C$205,MATCH(B69&amp;"",'السيارات'!$A$6:$A$205,0))&amp;"","كود غير موجود"))</f>
        <v/>
      </c>
    </row>
    <row r="70">
      <c r="A70" s="13" t="n"/>
      <c r="B70" s="5" t="n"/>
      <c r="C70" s="5" t="n"/>
      <c r="D70" s="19" t="n"/>
      <c r="E70" s="5" t="n"/>
      <c r="F70" s="5" t="n"/>
      <c r="G70" s="6">
        <f>IF(B70&amp;""="","",IFERROR(INDEX('السيارات'!$C$6:$C$205,MATCH(B70&amp;"",'السيارات'!$A$6:$A$205,0))&amp;"","كود غير موجود"))</f>
        <v/>
      </c>
    </row>
    <row r="71">
      <c r="A71" s="13" t="n"/>
      <c r="B71" s="5" t="n"/>
      <c r="C71" s="5" t="n"/>
      <c r="D71" s="19" t="n"/>
      <c r="E71" s="5" t="n"/>
      <c r="F71" s="5" t="n"/>
      <c r="G71" s="6">
        <f>IF(B71&amp;""="","",IFERROR(INDEX('السيارات'!$C$6:$C$205,MATCH(B71&amp;"",'السيارات'!$A$6:$A$205,0))&amp;"","كود غير موجود"))</f>
        <v/>
      </c>
    </row>
    <row r="72">
      <c r="A72" s="13" t="n"/>
      <c r="B72" s="5" t="n"/>
      <c r="C72" s="5" t="n"/>
      <c r="D72" s="19" t="n"/>
      <c r="E72" s="5" t="n"/>
      <c r="F72" s="5" t="n"/>
      <c r="G72" s="6">
        <f>IF(B72&amp;""="","",IFERROR(INDEX('السيارات'!$C$6:$C$205,MATCH(B72&amp;"",'السيارات'!$A$6:$A$205,0))&amp;"","كود غير موجود"))</f>
        <v/>
      </c>
    </row>
    <row r="73">
      <c r="A73" s="13" t="n"/>
      <c r="B73" s="5" t="n"/>
      <c r="C73" s="5" t="n"/>
      <c r="D73" s="19" t="n"/>
      <c r="E73" s="5" t="n"/>
      <c r="F73" s="5" t="n"/>
      <c r="G73" s="6">
        <f>IF(B73&amp;""="","",IFERROR(INDEX('السيارات'!$C$6:$C$205,MATCH(B73&amp;"",'السيارات'!$A$6:$A$205,0))&amp;"","كود غير موجود"))</f>
        <v/>
      </c>
    </row>
    <row r="74">
      <c r="A74" s="13" t="n"/>
      <c r="B74" s="5" t="n"/>
      <c r="C74" s="5" t="n"/>
      <c r="D74" s="19" t="n"/>
      <c r="E74" s="5" t="n"/>
      <c r="F74" s="5" t="n"/>
      <c r="G74" s="6">
        <f>IF(B74&amp;""="","",IFERROR(INDEX('السيارات'!$C$6:$C$205,MATCH(B74&amp;"",'السيارات'!$A$6:$A$205,0))&amp;"","كود غير موجود"))</f>
        <v/>
      </c>
    </row>
    <row r="75">
      <c r="A75" s="13" t="n"/>
      <c r="B75" s="5" t="n"/>
      <c r="C75" s="5" t="n"/>
      <c r="D75" s="19" t="n"/>
      <c r="E75" s="5" t="n"/>
      <c r="F75" s="5" t="n"/>
      <c r="G75" s="6">
        <f>IF(B75&amp;""="","",IFERROR(INDEX('السيارات'!$C$6:$C$205,MATCH(B75&amp;"",'السيارات'!$A$6:$A$205,0))&amp;"","كود غير موجود"))</f>
        <v/>
      </c>
    </row>
    <row r="76">
      <c r="A76" s="13" t="n"/>
      <c r="B76" s="5" t="n"/>
      <c r="C76" s="5" t="n"/>
      <c r="D76" s="19" t="n"/>
      <c r="E76" s="5" t="n"/>
      <c r="F76" s="5" t="n"/>
      <c r="G76" s="6">
        <f>IF(B76&amp;""="","",IFERROR(INDEX('السيارات'!$C$6:$C$205,MATCH(B76&amp;"",'السيارات'!$A$6:$A$205,0))&amp;"","كود غير موجود"))</f>
        <v/>
      </c>
    </row>
    <row r="77">
      <c r="A77" s="13" t="n"/>
      <c r="B77" s="5" t="n"/>
      <c r="C77" s="5" t="n"/>
      <c r="D77" s="19" t="n"/>
      <c r="E77" s="5" t="n"/>
      <c r="F77" s="5" t="n"/>
      <c r="G77" s="6">
        <f>IF(B77&amp;""="","",IFERROR(INDEX('السيارات'!$C$6:$C$205,MATCH(B77&amp;"",'السيارات'!$A$6:$A$205,0))&amp;"","كود غير موجود"))</f>
        <v/>
      </c>
    </row>
    <row r="78">
      <c r="A78" s="13" t="n"/>
      <c r="B78" s="5" t="n"/>
      <c r="C78" s="5" t="n"/>
      <c r="D78" s="19" t="n"/>
      <c r="E78" s="5" t="n"/>
      <c r="F78" s="5" t="n"/>
      <c r="G78" s="6">
        <f>IF(B78&amp;""="","",IFERROR(INDEX('السيارات'!$C$6:$C$205,MATCH(B78&amp;"",'السيارات'!$A$6:$A$205,0))&amp;"","كود غير موجود"))</f>
        <v/>
      </c>
    </row>
    <row r="79">
      <c r="A79" s="13" t="n"/>
      <c r="B79" s="5" t="n"/>
      <c r="C79" s="5" t="n"/>
      <c r="D79" s="19" t="n"/>
      <c r="E79" s="5" t="n"/>
      <c r="F79" s="5" t="n"/>
      <c r="G79" s="6">
        <f>IF(B79&amp;""="","",IFERROR(INDEX('السيارات'!$C$6:$C$205,MATCH(B79&amp;"",'السيارات'!$A$6:$A$205,0))&amp;"","كود غير موجود"))</f>
        <v/>
      </c>
    </row>
    <row r="80">
      <c r="A80" s="13" t="n"/>
      <c r="B80" s="5" t="n"/>
      <c r="C80" s="5" t="n"/>
      <c r="D80" s="19" t="n"/>
      <c r="E80" s="5" t="n"/>
      <c r="F80" s="5" t="n"/>
      <c r="G80" s="6">
        <f>IF(B80&amp;""="","",IFERROR(INDEX('السيارات'!$C$6:$C$205,MATCH(B80&amp;"",'السيارات'!$A$6:$A$205,0))&amp;"","كود غير موجود"))</f>
        <v/>
      </c>
    </row>
    <row r="81">
      <c r="A81" s="13" t="n"/>
      <c r="B81" s="5" t="n"/>
      <c r="C81" s="5" t="n"/>
      <c r="D81" s="19" t="n"/>
      <c r="E81" s="5" t="n"/>
      <c r="F81" s="5" t="n"/>
      <c r="G81" s="6">
        <f>IF(B81&amp;""="","",IFERROR(INDEX('السيارات'!$C$6:$C$205,MATCH(B81&amp;"",'السيارات'!$A$6:$A$205,0))&amp;"","كود غير موجود"))</f>
        <v/>
      </c>
    </row>
    <row r="82">
      <c r="A82" s="13" t="n"/>
      <c r="B82" s="5" t="n"/>
      <c r="C82" s="5" t="n"/>
      <c r="D82" s="19" t="n"/>
      <c r="E82" s="5" t="n"/>
      <c r="F82" s="5" t="n"/>
      <c r="G82" s="6">
        <f>IF(B82&amp;""="","",IFERROR(INDEX('السيارات'!$C$6:$C$205,MATCH(B82&amp;"",'السيارات'!$A$6:$A$205,0))&amp;"","كود غير موجود"))</f>
        <v/>
      </c>
    </row>
    <row r="83">
      <c r="A83" s="13" t="n"/>
      <c r="B83" s="5" t="n"/>
      <c r="C83" s="5" t="n"/>
      <c r="D83" s="19" t="n"/>
      <c r="E83" s="5" t="n"/>
      <c r="F83" s="5" t="n"/>
      <c r="G83" s="6">
        <f>IF(B83&amp;""="","",IFERROR(INDEX('السيارات'!$C$6:$C$205,MATCH(B83&amp;"",'السيارات'!$A$6:$A$205,0))&amp;"","كود غير موجود"))</f>
        <v/>
      </c>
    </row>
    <row r="84">
      <c r="A84" s="13" t="n"/>
      <c r="B84" s="5" t="n"/>
      <c r="C84" s="5" t="n"/>
      <c r="D84" s="19" t="n"/>
      <c r="E84" s="5" t="n"/>
      <c r="F84" s="5" t="n"/>
      <c r="G84" s="6">
        <f>IF(B84&amp;""="","",IFERROR(INDEX('السيارات'!$C$6:$C$205,MATCH(B84&amp;"",'السيارات'!$A$6:$A$205,0))&amp;"","كود غير موجود"))</f>
        <v/>
      </c>
    </row>
    <row r="85">
      <c r="A85" s="13" t="n"/>
      <c r="B85" s="5" t="n"/>
      <c r="C85" s="5" t="n"/>
      <c r="D85" s="19" t="n"/>
      <c r="E85" s="5" t="n"/>
      <c r="F85" s="5" t="n"/>
      <c r="G85" s="6">
        <f>IF(B85&amp;""="","",IFERROR(INDEX('السيارات'!$C$6:$C$205,MATCH(B85&amp;"",'السيارات'!$A$6:$A$205,0))&amp;"","كود غير موجود"))</f>
        <v/>
      </c>
    </row>
    <row r="86">
      <c r="A86" s="13" t="n"/>
      <c r="B86" s="5" t="n"/>
      <c r="C86" s="5" t="n"/>
      <c r="D86" s="19" t="n"/>
      <c r="E86" s="5" t="n"/>
      <c r="F86" s="5" t="n"/>
      <c r="G86" s="6">
        <f>IF(B86&amp;""="","",IFERROR(INDEX('السيارات'!$C$6:$C$205,MATCH(B86&amp;"",'السيارات'!$A$6:$A$205,0))&amp;"","كود غير موجود"))</f>
        <v/>
      </c>
    </row>
    <row r="87">
      <c r="A87" s="13" t="n"/>
      <c r="B87" s="5" t="n"/>
      <c r="C87" s="5" t="n"/>
      <c r="D87" s="19" t="n"/>
      <c r="E87" s="5" t="n"/>
      <c r="F87" s="5" t="n"/>
      <c r="G87" s="6">
        <f>IF(B87&amp;""="","",IFERROR(INDEX('السيارات'!$C$6:$C$205,MATCH(B87&amp;"",'السيارات'!$A$6:$A$205,0))&amp;"","كود غير موجود"))</f>
        <v/>
      </c>
    </row>
    <row r="88">
      <c r="A88" s="13" t="n"/>
      <c r="B88" s="5" t="n"/>
      <c r="C88" s="5" t="n"/>
      <c r="D88" s="19" t="n"/>
      <c r="E88" s="5" t="n"/>
      <c r="F88" s="5" t="n"/>
      <c r="G88" s="6">
        <f>IF(B88&amp;""="","",IFERROR(INDEX('السيارات'!$C$6:$C$205,MATCH(B88&amp;"",'السيارات'!$A$6:$A$205,0))&amp;"","كود غير موجود"))</f>
        <v/>
      </c>
    </row>
    <row r="89">
      <c r="A89" s="13" t="n"/>
      <c r="B89" s="5" t="n"/>
      <c r="C89" s="5" t="n"/>
      <c r="D89" s="19" t="n"/>
      <c r="E89" s="5" t="n"/>
      <c r="F89" s="5" t="n"/>
      <c r="G89" s="6">
        <f>IF(B89&amp;""="","",IFERROR(INDEX('السيارات'!$C$6:$C$205,MATCH(B89&amp;"",'السيارات'!$A$6:$A$205,0))&amp;"","كود غير موجود"))</f>
        <v/>
      </c>
    </row>
    <row r="90">
      <c r="A90" s="13" t="n"/>
      <c r="B90" s="5" t="n"/>
      <c r="C90" s="5" t="n"/>
      <c r="D90" s="19" t="n"/>
      <c r="E90" s="5" t="n"/>
      <c r="F90" s="5" t="n"/>
      <c r="G90" s="6">
        <f>IF(B90&amp;""="","",IFERROR(INDEX('السيارات'!$C$6:$C$205,MATCH(B90&amp;"",'السيارات'!$A$6:$A$205,0))&amp;"","كود غير موجود"))</f>
        <v/>
      </c>
    </row>
    <row r="91">
      <c r="A91" s="13" t="n"/>
      <c r="B91" s="5" t="n"/>
      <c r="C91" s="5" t="n"/>
      <c r="D91" s="19" t="n"/>
      <c r="E91" s="5" t="n"/>
      <c r="F91" s="5" t="n"/>
      <c r="G91" s="6">
        <f>IF(B91&amp;""="","",IFERROR(INDEX('السيارات'!$C$6:$C$205,MATCH(B91&amp;"",'السيارات'!$A$6:$A$205,0))&amp;"","كود غير موجود"))</f>
        <v/>
      </c>
    </row>
    <row r="92">
      <c r="A92" s="13" t="n"/>
      <c r="B92" s="5" t="n"/>
      <c r="C92" s="5" t="n"/>
      <c r="D92" s="19" t="n"/>
      <c r="E92" s="5" t="n"/>
      <c r="F92" s="5" t="n"/>
      <c r="G92" s="6">
        <f>IF(B92&amp;""="","",IFERROR(INDEX('السيارات'!$C$6:$C$205,MATCH(B92&amp;"",'السيارات'!$A$6:$A$205,0))&amp;"","كود غير موجود"))</f>
        <v/>
      </c>
    </row>
    <row r="93">
      <c r="A93" s="13" t="n"/>
      <c r="B93" s="5" t="n"/>
      <c r="C93" s="5" t="n"/>
      <c r="D93" s="19" t="n"/>
      <c r="E93" s="5" t="n"/>
      <c r="F93" s="5" t="n"/>
      <c r="G93" s="6">
        <f>IF(B93&amp;""="","",IFERROR(INDEX('السيارات'!$C$6:$C$205,MATCH(B93&amp;"",'السيارات'!$A$6:$A$205,0))&amp;"","كود غير موجود"))</f>
        <v/>
      </c>
    </row>
    <row r="94">
      <c r="A94" s="13" t="n"/>
      <c r="B94" s="5" t="n"/>
      <c r="C94" s="5" t="n"/>
      <c r="D94" s="19" t="n"/>
      <c r="E94" s="5" t="n"/>
      <c r="F94" s="5" t="n"/>
      <c r="G94" s="6">
        <f>IF(B94&amp;""="","",IFERROR(INDEX('السيارات'!$C$6:$C$205,MATCH(B94&amp;"",'السيارات'!$A$6:$A$205,0))&amp;"","كود غير موجود"))</f>
        <v/>
      </c>
    </row>
    <row r="95">
      <c r="A95" s="13" t="n"/>
      <c r="B95" s="5" t="n"/>
      <c r="C95" s="5" t="n"/>
      <c r="D95" s="19" t="n"/>
      <c r="E95" s="5" t="n"/>
      <c r="F95" s="5" t="n"/>
      <c r="G95" s="6">
        <f>IF(B95&amp;""="","",IFERROR(INDEX('السيارات'!$C$6:$C$205,MATCH(B95&amp;"",'السيارات'!$A$6:$A$205,0))&amp;"","كود غير موجود"))</f>
        <v/>
      </c>
    </row>
    <row r="96">
      <c r="A96" s="13" t="n"/>
      <c r="B96" s="5" t="n"/>
      <c r="C96" s="5" t="n"/>
      <c r="D96" s="19" t="n"/>
      <c r="E96" s="5" t="n"/>
      <c r="F96" s="5" t="n"/>
      <c r="G96" s="6">
        <f>IF(B96&amp;""="","",IFERROR(INDEX('السيارات'!$C$6:$C$205,MATCH(B96&amp;"",'السيارات'!$A$6:$A$205,0))&amp;"","كود غير موجود"))</f>
        <v/>
      </c>
    </row>
    <row r="97">
      <c r="A97" s="13" t="n"/>
      <c r="B97" s="5" t="n"/>
      <c r="C97" s="5" t="n"/>
      <c r="D97" s="19" t="n"/>
      <c r="E97" s="5" t="n"/>
      <c r="F97" s="5" t="n"/>
      <c r="G97" s="6">
        <f>IF(B97&amp;""="","",IFERROR(INDEX('السيارات'!$C$6:$C$205,MATCH(B97&amp;"",'السيارات'!$A$6:$A$205,0))&amp;"","كود غير موجود"))</f>
        <v/>
      </c>
    </row>
    <row r="98">
      <c r="A98" s="13" t="n"/>
      <c r="B98" s="5" t="n"/>
      <c r="C98" s="5" t="n"/>
      <c r="D98" s="19" t="n"/>
      <c r="E98" s="5" t="n"/>
      <c r="F98" s="5" t="n"/>
      <c r="G98" s="6">
        <f>IF(B98&amp;""="","",IFERROR(INDEX('السيارات'!$C$6:$C$205,MATCH(B98&amp;"",'السيارات'!$A$6:$A$205,0))&amp;"","كود غير موجود"))</f>
        <v/>
      </c>
    </row>
    <row r="99">
      <c r="A99" s="13" t="n"/>
      <c r="B99" s="5" t="n"/>
      <c r="C99" s="5" t="n"/>
      <c r="D99" s="19" t="n"/>
      <c r="E99" s="5" t="n"/>
      <c r="F99" s="5" t="n"/>
      <c r="G99" s="6">
        <f>IF(B99&amp;""="","",IFERROR(INDEX('السيارات'!$C$6:$C$205,MATCH(B99&amp;"",'السيارات'!$A$6:$A$205,0))&amp;"","كود غير موجود"))</f>
        <v/>
      </c>
    </row>
    <row r="100">
      <c r="A100" s="13" t="n"/>
      <c r="B100" s="5" t="n"/>
      <c r="C100" s="5" t="n"/>
      <c r="D100" s="19" t="n"/>
      <c r="E100" s="5" t="n"/>
      <c r="F100" s="5" t="n"/>
      <c r="G100" s="6">
        <f>IF(B100&amp;""="","",IFERROR(INDEX('السيارات'!$C$6:$C$205,MATCH(B100&amp;"",'السيارات'!$A$6:$A$205,0))&amp;"","كود غير موجود"))</f>
        <v/>
      </c>
    </row>
    <row r="101">
      <c r="A101" s="13" t="n"/>
      <c r="B101" s="5" t="n"/>
      <c r="C101" s="5" t="n"/>
      <c r="D101" s="19" t="n"/>
      <c r="E101" s="5" t="n"/>
      <c r="F101" s="5" t="n"/>
      <c r="G101" s="6">
        <f>IF(B101&amp;""="","",IFERROR(INDEX('السيارات'!$C$6:$C$205,MATCH(B101&amp;"",'السيارات'!$A$6:$A$205,0))&amp;"","كود غير موجود"))</f>
        <v/>
      </c>
    </row>
    <row r="102">
      <c r="A102" s="13" t="n"/>
      <c r="B102" s="5" t="n"/>
      <c r="C102" s="5" t="n"/>
      <c r="D102" s="19" t="n"/>
      <c r="E102" s="5" t="n"/>
      <c r="F102" s="5" t="n"/>
      <c r="G102" s="6">
        <f>IF(B102&amp;""="","",IFERROR(INDEX('السيارات'!$C$6:$C$205,MATCH(B102&amp;"",'السيارات'!$A$6:$A$205,0))&amp;"","كود غير موجود"))</f>
        <v/>
      </c>
    </row>
    <row r="103">
      <c r="A103" s="13" t="n"/>
      <c r="B103" s="5" t="n"/>
      <c r="C103" s="5" t="n"/>
      <c r="D103" s="19" t="n"/>
      <c r="E103" s="5" t="n"/>
      <c r="F103" s="5" t="n"/>
      <c r="G103" s="6">
        <f>IF(B103&amp;""="","",IFERROR(INDEX('السيارات'!$C$6:$C$205,MATCH(B103&amp;"",'السيارات'!$A$6:$A$205,0))&amp;"","كود غير موجود"))</f>
        <v/>
      </c>
    </row>
    <row r="104">
      <c r="A104" s="13" t="n"/>
      <c r="B104" s="5" t="n"/>
      <c r="C104" s="5" t="n"/>
      <c r="D104" s="19" t="n"/>
      <c r="E104" s="5" t="n"/>
      <c r="F104" s="5" t="n"/>
      <c r="G104" s="6">
        <f>IF(B104&amp;""="","",IFERROR(INDEX('السيارات'!$C$6:$C$205,MATCH(B104&amp;"",'السيارات'!$A$6:$A$205,0))&amp;"","كود غير موجود"))</f>
        <v/>
      </c>
    </row>
    <row r="105">
      <c r="A105" s="13" t="n"/>
      <c r="B105" s="5" t="n"/>
      <c r="C105" s="5" t="n"/>
      <c r="D105" s="19" t="n"/>
      <c r="E105" s="5" t="n"/>
      <c r="F105" s="5" t="n"/>
      <c r="G105" s="6">
        <f>IF(B105&amp;""="","",IFERROR(INDEX('السيارات'!$C$6:$C$205,MATCH(B105&amp;"",'السيارات'!$A$6:$A$205,0))&amp;"","كود غير موجود"))</f>
        <v/>
      </c>
    </row>
    <row r="106">
      <c r="A106" s="13" t="n"/>
      <c r="B106" s="5" t="n"/>
      <c r="C106" s="5" t="n"/>
      <c r="D106" s="19" t="n"/>
      <c r="E106" s="5" t="n"/>
      <c r="F106" s="5" t="n"/>
      <c r="G106" s="6">
        <f>IF(B106&amp;""="","",IFERROR(INDEX('السيارات'!$C$6:$C$205,MATCH(B106&amp;"",'السيارات'!$A$6:$A$205,0))&amp;"","كود غير موجود"))</f>
        <v/>
      </c>
    </row>
    <row r="107">
      <c r="A107" s="13" t="n"/>
      <c r="B107" s="5" t="n"/>
      <c r="C107" s="5" t="n"/>
      <c r="D107" s="19" t="n"/>
      <c r="E107" s="5" t="n"/>
      <c r="F107" s="5" t="n"/>
      <c r="G107" s="6">
        <f>IF(B107&amp;""="","",IFERROR(INDEX('السيارات'!$C$6:$C$205,MATCH(B107&amp;"",'السيارات'!$A$6:$A$205,0))&amp;"","كود غير موجود"))</f>
        <v/>
      </c>
    </row>
    <row r="108">
      <c r="A108" s="13" t="n"/>
      <c r="B108" s="5" t="n"/>
      <c r="C108" s="5" t="n"/>
      <c r="D108" s="19" t="n"/>
      <c r="E108" s="5" t="n"/>
      <c r="F108" s="5" t="n"/>
      <c r="G108" s="6">
        <f>IF(B108&amp;""="","",IFERROR(INDEX('السيارات'!$C$6:$C$205,MATCH(B108&amp;"",'السيارات'!$A$6:$A$205,0))&amp;"","كود غير موجود"))</f>
        <v/>
      </c>
    </row>
    <row r="109">
      <c r="A109" s="13" t="n"/>
      <c r="B109" s="5" t="n"/>
      <c r="C109" s="5" t="n"/>
      <c r="D109" s="19" t="n"/>
      <c r="E109" s="5" t="n"/>
      <c r="F109" s="5" t="n"/>
      <c r="G109" s="6">
        <f>IF(B109&amp;""="","",IFERROR(INDEX('السيارات'!$C$6:$C$205,MATCH(B109&amp;"",'السيارات'!$A$6:$A$205,0))&amp;"","كود غير موجود"))</f>
        <v/>
      </c>
    </row>
    <row r="110">
      <c r="A110" s="13" t="n"/>
      <c r="B110" s="5" t="n"/>
      <c r="C110" s="5" t="n"/>
      <c r="D110" s="19" t="n"/>
      <c r="E110" s="5" t="n"/>
      <c r="F110" s="5" t="n"/>
      <c r="G110" s="6">
        <f>IF(B110&amp;""="","",IFERROR(INDEX('السيارات'!$C$6:$C$205,MATCH(B110&amp;"",'السيارات'!$A$6:$A$205,0))&amp;"","كود غير موجود"))</f>
        <v/>
      </c>
    </row>
    <row r="111">
      <c r="A111" s="13" t="n"/>
      <c r="B111" s="5" t="n"/>
      <c r="C111" s="5" t="n"/>
      <c r="D111" s="19" t="n"/>
      <c r="E111" s="5" t="n"/>
      <c r="F111" s="5" t="n"/>
      <c r="G111" s="6">
        <f>IF(B111&amp;""="","",IFERROR(INDEX('السيارات'!$C$6:$C$205,MATCH(B111&amp;"",'السيارات'!$A$6:$A$205,0))&amp;"","كود غير موجود"))</f>
        <v/>
      </c>
    </row>
    <row r="112">
      <c r="A112" s="13" t="n"/>
      <c r="B112" s="5" t="n"/>
      <c r="C112" s="5" t="n"/>
      <c r="D112" s="19" t="n"/>
      <c r="E112" s="5" t="n"/>
      <c r="F112" s="5" t="n"/>
      <c r="G112" s="6">
        <f>IF(B112&amp;""="","",IFERROR(INDEX('السيارات'!$C$6:$C$205,MATCH(B112&amp;"",'السيارات'!$A$6:$A$205,0))&amp;"","كود غير موجود"))</f>
        <v/>
      </c>
    </row>
    <row r="113">
      <c r="A113" s="13" t="n"/>
      <c r="B113" s="5" t="n"/>
      <c r="C113" s="5" t="n"/>
      <c r="D113" s="19" t="n"/>
      <c r="E113" s="5" t="n"/>
      <c r="F113" s="5" t="n"/>
      <c r="G113" s="6">
        <f>IF(B113&amp;""="","",IFERROR(INDEX('السيارات'!$C$6:$C$205,MATCH(B113&amp;"",'السيارات'!$A$6:$A$205,0))&amp;"","كود غير موجود"))</f>
        <v/>
      </c>
    </row>
    <row r="114">
      <c r="A114" s="13" t="n"/>
      <c r="B114" s="5" t="n"/>
      <c r="C114" s="5" t="n"/>
      <c r="D114" s="19" t="n"/>
      <c r="E114" s="5" t="n"/>
      <c r="F114" s="5" t="n"/>
      <c r="G114" s="6">
        <f>IF(B114&amp;""="","",IFERROR(INDEX('السيارات'!$C$6:$C$205,MATCH(B114&amp;"",'السيارات'!$A$6:$A$205,0))&amp;"","كود غير موجود"))</f>
        <v/>
      </c>
    </row>
    <row r="115">
      <c r="A115" s="13" t="n"/>
      <c r="B115" s="5" t="n"/>
      <c r="C115" s="5" t="n"/>
      <c r="D115" s="19" t="n"/>
      <c r="E115" s="5" t="n"/>
      <c r="F115" s="5" t="n"/>
      <c r="G115" s="6">
        <f>IF(B115&amp;""="","",IFERROR(INDEX('السيارات'!$C$6:$C$205,MATCH(B115&amp;"",'السيارات'!$A$6:$A$205,0))&amp;"","كود غير موجود"))</f>
        <v/>
      </c>
    </row>
    <row r="116">
      <c r="A116" s="13" t="n"/>
      <c r="B116" s="5" t="n"/>
      <c r="C116" s="5" t="n"/>
      <c r="D116" s="19" t="n"/>
      <c r="E116" s="5" t="n"/>
      <c r="F116" s="5" t="n"/>
      <c r="G116" s="6">
        <f>IF(B116&amp;""="","",IFERROR(INDEX('السيارات'!$C$6:$C$205,MATCH(B116&amp;"",'السيارات'!$A$6:$A$205,0))&amp;"","كود غير موجود"))</f>
        <v/>
      </c>
    </row>
    <row r="117">
      <c r="A117" s="13" t="n"/>
      <c r="B117" s="5" t="n"/>
      <c r="C117" s="5" t="n"/>
      <c r="D117" s="19" t="n"/>
      <c r="E117" s="5" t="n"/>
      <c r="F117" s="5" t="n"/>
      <c r="G117" s="6">
        <f>IF(B117&amp;""="","",IFERROR(INDEX('السيارات'!$C$6:$C$205,MATCH(B117&amp;"",'السيارات'!$A$6:$A$205,0))&amp;"","كود غير موجود"))</f>
        <v/>
      </c>
    </row>
    <row r="118">
      <c r="A118" s="13" t="n"/>
      <c r="B118" s="5" t="n"/>
      <c r="C118" s="5" t="n"/>
      <c r="D118" s="19" t="n"/>
      <c r="E118" s="5" t="n"/>
      <c r="F118" s="5" t="n"/>
      <c r="G118" s="6">
        <f>IF(B118&amp;""="","",IFERROR(INDEX('السيارات'!$C$6:$C$205,MATCH(B118&amp;"",'السيارات'!$A$6:$A$205,0))&amp;"","كود غير موجود"))</f>
        <v/>
      </c>
    </row>
    <row r="119">
      <c r="A119" s="13" t="n"/>
      <c r="B119" s="5" t="n"/>
      <c r="C119" s="5" t="n"/>
      <c r="D119" s="19" t="n"/>
      <c r="E119" s="5" t="n"/>
      <c r="F119" s="5" t="n"/>
      <c r="G119" s="6">
        <f>IF(B119&amp;""="","",IFERROR(INDEX('السيارات'!$C$6:$C$205,MATCH(B119&amp;"",'السيارات'!$A$6:$A$205,0))&amp;"","كود غير موجود"))</f>
        <v/>
      </c>
    </row>
    <row r="120">
      <c r="A120" s="13" t="n"/>
      <c r="B120" s="5" t="n"/>
      <c r="C120" s="5" t="n"/>
      <c r="D120" s="19" t="n"/>
      <c r="E120" s="5" t="n"/>
      <c r="F120" s="5" t="n"/>
      <c r="G120" s="6">
        <f>IF(B120&amp;""="","",IFERROR(INDEX('السيارات'!$C$6:$C$205,MATCH(B120&amp;"",'السيارات'!$A$6:$A$205,0))&amp;"","كود غير موجود"))</f>
        <v/>
      </c>
    </row>
    <row r="121">
      <c r="A121" s="13" t="n"/>
      <c r="B121" s="5" t="n"/>
      <c r="C121" s="5" t="n"/>
      <c r="D121" s="19" t="n"/>
      <c r="E121" s="5" t="n"/>
      <c r="F121" s="5" t="n"/>
      <c r="G121" s="6">
        <f>IF(B121&amp;""="","",IFERROR(INDEX('السيارات'!$C$6:$C$205,MATCH(B121&amp;"",'السيارات'!$A$6:$A$205,0))&amp;"","كود غير موجود"))</f>
        <v/>
      </c>
    </row>
    <row r="122">
      <c r="A122" s="13" t="n"/>
      <c r="B122" s="5" t="n"/>
      <c r="C122" s="5" t="n"/>
      <c r="D122" s="19" t="n"/>
      <c r="E122" s="5" t="n"/>
      <c r="F122" s="5" t="n"/>
      <c r="G122" s="6">
        <f>IF(B122&amp;""="","",IFERROR(INDEX('السيارات'!$C$6:$C$205,MATCH(B122&amp;"",'السيارات'!$A$6:$A$205,0))&amp;"","كود غير موجود"))</f>
        <v/>
      </c>
    </row>
    <row r="123">
      <c r="A123" s="13" t="n"/>
      <c r="B123" s="5" t="n"/>
      <c r="C123" s="5" t="n"/>
      <c r="D123" s="19" t="n"/>
      <c r="E123" s="5" t="n"/>
      <c r="F123" s="5" t="n"/>
      <c r="G123" s="6">
        <f>IF(B123&amp;""="","",IFERROR(INDEX('السيارات'!$C$6:$C$205,MATCH(B123&amp;"",'السيارات'!$A$6:$A$205,0))&amp;"","كود غير موجود"))</f>
        <v/>
      </c>
    </row>
    <row r="124">
      <c r="A124" s="13" t="n"/>
      <c r="B124" s="5" t="n"/>
      <c r="C124" s="5" t="n"/>
      <c r="D124" s="19" t="n"/>
      <c r="E124" s="5" t="n"/>
      <c r="F124" s="5" t="n"/>
      <c r="G124" s="6">
        <f>IF(B124&amp;""="","",IFERROR(INDEX('السيارات'!$C$6:$C$205,MATCH(B124&amp;"",'السيارات'!$A$6:$A$205,0))&amp;"","كود غير موجود"))</f>
        <v/>
      </c>
    </row>
    <row r="125">
      <c r="A125" s="13" t="n"/>
      <c r="B125" s="5" t="n"/>
      <c r="C125" s="5" t="n"/>
      <c r="D125" s="19" t="n"/>
      <c r="E125" s="5" t="n"/>
      <c r="F125" s="5" t="n"/>
      <c r="G125" s="6">
        <f>IF(B125&amp;""="","",IFERROR(INDEX('السيارات'!$C$6:$C$205,MATCH(B125&amp;"",'السيارات'!$A$6:$A$205,0))&amp;"","كود غير موجود"))</f>
        <v/>
      </c>
    </row>
    <row r="126">
      <c r="A126" s="13" t="n"/>
      <c r="B126" s="5" t="n"/>
      <c r="C126" s="5" t="n"/>
      <c r="D126" s="19" t="n"/>
      <c r="E126" s="5" t="n"/>
      <c r="F126" s="5" t="n"/>
      <c r="G126" s="6">
        <f>IF(B126&amp;""="","",IFERROR(INDEX('السيارات'!$C$6:$C$205,MATCH(B126&amp;"",'السيارات'!$A$6:$A$205,0))&amp;"","كود غير موجود"))</f>
        <v/>
      </c>
    </row>
    <row r="127">
      <c r="A127" s="13" t="n"/>
      <c r="B127" s="5" t="n"/>
      <c r="C127" s="5" t="n"/>
      <c r="D127" s="19" t="n"/>
      <c r="E127" s="5" t="n"/>
      <c r="F127" s="5" t="n"/>
      <c r="G127" s="6">
        <f>IF(B127&amp;""="","",IFERROR(INDEX('السيارات'!$C$6:$C$205,MATCH(B127&amp;"",'السيارات'!$A$6:$A$205,0))&amp;"","كود غير موجود"))</f>
        <v/>
      </c>
    </row>
    <row r="128">
      <c r="A128" s="13" t="n"/>
      <c r="B128" s="5" t="n"/>
      <c r="C128" s="5" t="n"/>
      <c r="D128" s="19" t="n"/>
      <c r="E128" s="5" t="n"/>
      <c r="F128" s="5" t="n"/>
      <c r="G128" s="6">
        <f>IF(B128&amp;""="","",IFERROR(INDEX('السيارات'!$C$6:$C$205,MATCH(B128&amp;"",'السيارات'!$A$6:$A$205,0))&amp;"","كود غير موجود"))</f>
        <v/>
      </c>
    </row>
    <row r="129">
      <c r="A129" s="13" t="n"/>
      <c r="B129" s="5" t="n"/>
      <c r="C129" s="5" t="n"/>
      <c r="D129" s="19" t="n"/>
      <c r="E129" s="5" t="n"/>
      <c r="F129" s="5" t="n"/>
      <c r="G129" s="6">
        <f>IF(B129&amp;""="","",IFERROR(INDEX('السيارات'!$C$6:$C$205,MATCH(B129&amp;"",'السيارات'!$A$6:$A$205,0))&amp;"","كود غير موجود"))</f>
        <v/>
      </c>
    </row>
    <row r="130">
      <c r="A130" s="13" t="n"/>
      <c r="B130" s="5" t="n"/>
      <c r="C130" s="5" t="n"/>
      <c r="D130" s="19" t="n"/>
      <c r="E130" s="5" t="n"/>
      <c r="F130" s="5" t="n"/>
      <c r="G130" s="6">
        <f>IF(B130&amp;""="","",IFERROR(INDEX('السيارات'!$C$6:$C$205,MATCH(B130&amp;"",'السيارات'!$A$6:$A$205,0))&amp;"","كود غير موجود"))</f>
        <v/>
      </c>
    </row>
    <row r="131">
      <c r="A131" s="13" t="n"/>
      <c r="B131" s="5" t="n"/>
      <c r="C131" s="5" t="n"/>
      <c r="D131" s="19" t="n"/>
      <c r="E131" s="5" t="n"/>
      <c r="F131" s="5" t="n"/>
      <c r="G131" s="6">
        <f>IF(B131&amp;""="","",IFERROR(INDEX('السيارات'!$C$6:$C$205,MATCH(B131&amp;"",'السيارات'!$A$6:$A$205,0))&amp;"","كود غير موجود"))</f>
        <v/>
      </c>
    </row>
    <row r="132">
      <c r="A132" s="13" t="n"/>
      <c r="B132" s="5" t="n"/>
      <c r="C132" s="5" t="n"/>
      <c r="D132" s="19" t="n"/>
      <c r="E132" s="5" t="n"/>
      <c r="F132" s="5" t="n"/>
      <c r="G132" s="6">
        <f>IF(B132&amp;""="","",IFERROR(INDEX('السيارات'!$C$6:$C$205,MATCH(B132&amp;"",'السيارات'!$A$6:$A$205,0))&amp;"","كود غير موجود"))</f>
        <v/>
      </c>
    </row>
    <row r="133">
      <c r="A133" s="13" t="n"/>
      <c r="B133" s="5" t="n"/>
      <c r="C133" s="5" t="n"/>
      <c r="D133" s="19" t="n"/>
      <c r="E133" s="5" t="n"/>
      <c r="F133" s="5" t="n"/>
      <c r="G133" s="6">
        <f>IF(B133&amp;""="","",IFERROR(INDEX('السيارات'!$C$6:$C$205,MATCH(B133&amp;"",'السيارات'!$A$6:$A$205,0))&amp;"","كود غير موجود"))</f>
        <v/>
      </c>
    </row>
    <row r="134">
      <c r="A134" s="13" t="n"/>
      <c r="B134" s="5" t="n"/>
      <c r="C134" s="5" t="n"/>
      <c r="D134" s="19" t="n"/>
      <c r="E134" s="5" t="n"/>
      <c r="F134" s="5" t="n"/>
      <c r="G134" s="6">
        <f>IF(B134&amp;""="","",IFERROR(INDEX('السيارات'!$C$6:$C$205,MATCH(B134&amp;"",'السيارات'!$A$6:$A$205,0))&amp;"","كود غير موجود"))</f>
        <v/>
      </c>
    </row>
    <row r="135">
      <c r="A135" s="13" t="n"/>
      <c r="B135" s="5" t="n"/>
      <c r="C135" s="5" t="n"/>
      <c r="D135" s="19" t="n"/>
      <c r="E135" s="5" t="n"/>
      <c r="F135" s="5" t="n"/>
      <c r="G135" s="6">
        <f>IF(B135&amp;""="","",IFERROR(INDEX('السيارات'!$C$6:$C$205,MATCH(B135&amp;"",'السيارات'!$A$6:$A$205,0))&amp;"","كود غير موجود"))</f>
        <v/>
      </c>
    </row>
    <row r="136">
      <c r="A136" s="13" t="n"/>
      <c r="B136" s="5" t="n"/>
      <c r="C136" s="5" t="n"/>
      <c r="D136" s="19" t="n"/>
      <c r="E136" s="5" t="n"/>
      <c r="F136" s="5" t="n"/>
      <c r="G136" s="6">
        <f>IF(B136&amp;""="","",IFERROR(INDEX('السيارات'!$C$6:$C$205,MATCH(B136&amp;"",'السيارات'!$A$6:$A$205,0))&amp;"","كود غير موجود"))</f>
        <v/>
      </c>
    </row>
    <row r="137">
      <c r="A137" s="13" t="n"/>
      <c r="B137" s="5" t="n"/>
      <c r="C137" s="5" t="n"/>
      <c r="D137" s="19" t="n"/>
      <c r="E137" s="5" t="n"/>
      <c r="F137" s="5" t="n"/>
      <c r="G137" s="6">
        <f>IF(B137&amp;""="","",IFERROR(INDEX('السيارات'!$C$6:$C$205,MATCH(B137&amp;"",'السيارات'!$A$6:$A$205,0))&amp;"","كود غير موجود"))</f>
        <v/>
      </c>
    </row>
    <row r="138">
      <c r="A138" s="13" t="n"/>
      <c r="B138" s="5" t="n"/>
      <c r="C138" s="5" t="n"/>
      <c r="D138" s="19" t="n"/>
      <c r="E138" s="5" t="n"/>
      <c r="F138" s="5" t="n"/>
      <c r="G138" s="6">
        <f>IF(B138&amp;""="","",IFERROR(INDEX('السيارات'!$C$6:$C$205,MATCH(B138&amp;"",'السيارات'!$A$6:$A$205,0))&amp;"","كود غير موجود"))</f>
        <v/>
      </c>
    </row>
    <row r="139">
      <c r="A139" s="13" t="n"/>
      <c r="B139" s="5" t="n"/>
      <c r="C139" s="5" t="n"/>
      <c r="D139" s="19" t="n"/>
      <c r="E139" s="5" t="n"/>
      <c r="F139" s="5" t="n"/>
      <c r="G139" s="6">
        <f>IF(B139&amp;""="","",IFERROR(INDEX('السيارات'!$C$6:$C$205,MATCH(B139&amp;"",'السيارات'!$A$6:$A$205,0))&amp;"","كود غير موجود"))</f>
        <v/>
      </c>
    </row>
    <row r="140">
      <c r="A140" s="13" t="n"/>
      <c r="B140" s="5" t="n"/>
      <c r="C140" s="5" t="n"/>
      <c r="D140" s="19" t="n"/>
      <c r="E140" s="5" t="n"/>
      <c r="F140" s="5" t="n"/>
      <c r="G140" s="6">
        <f>IF(B140&amp;""="","",IFERROR(INDEX('السيارات'!$C$6:$C$205,MATCH(B140&amp;"",'السيارات'!$A$6:$A$205,0))&amp;"","كود غير موجود"))</f>
        <v/>
      </c>
    </row>
    <row r="141">
      <c r="A141" s="13" t="n"/>
      <c r="B141" s="5" t="n"/>
      <c r="C141" s="5" t="n"/>
      <c r="D141" s="19" t="n"/>
      <c r="E141" s="5" t="n"/>
      <c r="F141" s="5" t="n"/>
      <c r="G141" s="6">
        <f>IF(B141&amp;""="","",IFERROR(INDEX('السيارات'!$C$6:$C$205,MATCH(B141&amp;"",'السيارات'!$A$6:$A$205,0))&amp;"","كود غير موجود"))</f>
        <v/>
      </c>
    </row>
    <row r="142">
      <c r="A142" s="13" t="n"/>
      <c r="B142" s="5" t="n"/>
      <c r="C142" s="5" t="n"/>
      <c r="D142" s="19" t="n"/>
      <c r="E142" s="5" t="n"/>
      <c r="F142" s="5" t="n"/>
      <c r="G142" s="6">
        <f>IF(B142&amp;""="","",IFERROR(INDEX('السيارات'!$C$6:$C$205,MATCH(B142&amp;"",'السيارات'!$A$6:$A$205,0))&amp;"","كود غير موجود"))</f>
        <v/>
      </c>
    </row>
    <row r="143">
      <c r="A143" s="13" t="n"/>
      <c r="B143" s="5" t="n"/>
      <c r="C143" s="5" t="n"/>
      <c r="D143" s="19" t="n"/>
      <c r="E143" s="5" t="n"/>
      <c r="F143" s="5" t="n"/>
      <c r="G143" s="6">
        <f>IF(B143&amp;""="","",IFERROR(INDEX('السيارات'!$C$6:$C$205,MATCH(B143&amp;"",'السيارات'!$A$6:$A$205,0))&amp;"","كود غير موجود"))</f>
        <v/>
      </c>
    </row>
    <row r="144">
      <c r="A144" s="13" t="n"/>
      <c r="B144" s="5" t="n"/>
      <c r="C144" s="5" t="n"/>
      <c r="D144" s="19" t="n"/>
      <c r="E144" s="5" t="n"/>
      <c r="F144" s="5" t="n"/>
      <c r="G144" s="6">
        <f>IF(B144&amp;""="","",IFERROR(INDEX('السيارات'!$C$6:$C$205,MATCH(B144&amp;"",'السيارات'!$A$6:$A$205,0))&amp;"","كود غير موجود"))</f>
        <v/>
      </c>
    </row>
    <row r="145">
      <c r="A145" s="13" t="n"/>
      <c r="B145" s="5" t="n"/>
      <c r="C145" s="5" t="n"/>
      <c r="D145" s="19" t="n"/>
      <c r="E145" s="5" t="n"/>
      <c r="F145" s="5" t="n"/>
      <c r="G145" s="6">
        <f>IF(B145&amp;""="","",IFERROR(INDEX('السيارات'!$C$6:$C$205,MATCH(B145&amp;"",'السيارات'!$A$6:$A$205,0))&amp;"","كود غير موجود"))</f>
        <v/>
      </c>
    </row>
    <row r="146">
      <c r="A146" s="13" t="n"/>
      <c r="B146" s="5" t="n"/>
      <c r="C146" s="5" t="n"/>
      <c r="D146" s="19" t="n"/>
      <c r="E146" s="5" t="n"/>
      <c r="F146" s="5" t="n"/>
      <c r="G146" s="6">
        <f>IF(B146&amp;""="","",IFERROR(INDEX('السيارات'!$C$6:$C$205,MATCH(B146&amp;"",'السيارات'!$A$6:$A$205,0))&amp;"","كود غير موجود"))</f>
        <v/>
      </c>
    </row>
    <row r="147">
      <c r="A147" s="13" t="n"/>
      <c r="B147" s="5" t="n"/>
      <c r="C147" s="5" t="n"/>
      <c r="D147" s="19" t="n"/>
      <c r="E147" s="5" t="n"/>
      <c r="F147" s="5" t="n"/>
      <c r="G147" s="6">
        <f>IF(B147&amp;""="","",IFERROR(INDEX('السيارات'!$C$6:$C$205,MATCH(B147&amp;"",'السيارات'!$A$6:$A$205,0))&amp;"","كود غير موجود"))</f>
        <v/>
      </c>
    </row>
    <row r="148">
      <c r="A148" s="13" t="n"/>
      <c r="B148" s="5" t="n"/>
      <c r="C148" s="5" t="n"/>
      <c r="D148" s="19" t="n"/>
      <c r="E148" s="5" t="n"/>
      <c r="F148" s="5" t="n"/>
      <c r="G148" s="6">
        <f>IF(B148&amp;""="","",IFERROR(INDEX('السيارات'!$C$6:$C$205,MATCH(B148&amp;"",'السيارات'!$A$6:$A$205,0))&amp;"","كود غير موجود"))</f>
        <v/>
      </c>
    </row>
    <row r="149">
      <c r="A149" s="13" t="n"/>
      <c r="B149" s="5" t="n"/>
      <c r="C149" s="5" t="n"/>
      <c r="D149" s="19" t="n"/>
      <c r="E149" s="5" t="n"/>
      <c r="F149" s="5" t="n"/>
      <c r="G149" s="6">
        <f>IF(B149&amp;""="","",IFERROR(INDEX('السيارات'!$C$6:$C$205,MATCH(B149&amp;"",'السيارات'!$A$6:$A$205,0))&amp;"","كود غير موجود"))</f>
        <v/>
      </c>
    </row>
    <row r="150">
      <c r="A150" s="13" t="n"/>
      <c r="B150" s="5" t="n"/>
      <c r="C150" s="5" t="n"/>
      <c r="D150" s="19" t="n"/>
      <c r="E150" s="5" t="n"/>
      <c r="F150" s="5" t="n"/>
      <c r="G150" s="6">
        <f>IF(B150&amp;""="","",IFERROR(INDEX('السيارات'!$C$6:$C$205,MATCH(B150&amp;"",'السيارات'!$A$6:$A$205,0))&amp;"","كود غير موجود"))</f>
        <v/>
      </c>
    </row>
    <row r="151">
      <c r="A151" s="13" t="n"/>
      <c r="B151" s="5" t="n"/>
      <c r="C151" s="5" t="n"/>
      <c r="D151" s="19" t="n"/>
      <c r="E151" s="5" t="n"/>
      <c r="F151" s="5" t="n"/>
      <c r="G151" s="6">
        <f>IF(B151&amp;""="","",IFERROR(INDEX('السيارات'!$C$6:$C$205,MATCH(B151&amp;"",'السيارات'!$A$6:$A$205,0))&amp;"","كود غير موجود"))</f>
        <v/>
      </c>
    </row>
    <row r="152">
      <c r="A152" s="13" t="n"/>
      <c r="B152" s="5" t="n"/>
      <c r="C152" s="5" t="n"/>
      <c r="D152" s="19" t="n"/>
      <c r="E152" s="5" t="n"/>
      <c r="F152" s="5" t="n"/>
      <c r="G152" s="6">
        <f>IF(B152&amp;""="","",IFERROR(INDEX('السيارات'!$C$6:$C$205,MATCH(B152&amp;"",'السيارات'!$A$6:$A$205,0))&amp;"","كود غير موجود"))</f>
        <v/>
      </c>
    </row>
    <row r="153">
      <c r="A153" s="13" t="n"/>
      <c r="B153" s="5" t="n"/>
      <c r="C153" s="5" t="n"/>
      <c r="D153" s="19" t="n"/>
      <c r="E153" s="5" t="n"/>
      <c r="F153" s="5" t="n"/>
      <c r="G153" s="6">
        <f>IF(B153&amp;""="","",IFERROR(INDEX('السيارات'!$C$6:$C$205,MATCH(B153&amp;"",'السيارات'!$A$6:$A$205,0))&amp;"","كود غير موجود"))</f>
        <v/>
      </c>
    </row>
    <row r="154">
      <c r="A154" s="13" t="n"/>
      <c r="B154" s="5" t="n"/>
      <c r="C154" s="5" t="n"/>
      <c r="D154" s="19" t="n"/>
      <c r="E154" s="5" t="n"/>
      <c r="F154" s="5" t="n"/>
      <c r="G154" s="6">
        <f>IF(B154&amp;""="","",IFERROR(INDEX('السيارات'!$C$6:$C$205,MATCH(B154&amp;"",'السيارات'!$A$6:$A$205,0))&amp;"","كود غير موجود"))</f>
        <v/>
      </c>
    </row>
    <row r="155">
      <c r="A155" s="13" t="n"/>
      <c r="B155" s="5" t="n"/>
      <c r="C155" s="5" t="n"/>
      <c r="D155" s="19" t="n"/>
      <c r="E155" s="5" t="n"/>
      <c r="F155" s="5" t="n"/>
      <c r="G155" s="6">
        <f>IF(B155&amp;""="","",IFERROR(INDEX('السيارات'!$C$6:$C$205,MATCH(B155&amp;"",'السيارات'!$A$6:$A$205,0))&amp;"","كود غير موجود"))</f>
        <v/>
      </c>
    </row>
    <row r="156">
      <c r="A156" s="13" t="n"/>
      <c r="B156" s="5" t="n"/>
      <c r="C156" s="5" t="n"/>
      <c r="D156" s="19" t="n"/>
      <c r="E156" s="5" t="n"/>
      <c r="F156" s="5" t="n"/>
      <c r="G156" s="6">
        <f>IF(B156&amp;""="","",IFERROR(INDEX('السيارات'!$C$6:$C$205,MATCH(B156&amp;"",'السيارات'!$A$6:$A$205,0))&amp;"","كود غير موجود"))</f>
        <v/>
      </c>
    </row>
    <row r="157">
      <c r="A157" s="13" t="n"/>
      <c r="B157" s="5" t="n"/>
      <c r="C157" s="5" t="n"/>
      <c r="D157" s="19" t="n"/>
      <c r="E157" s="5" t="n"/>
      <c r="F157" s="5" t="n"/>
      <c r="G157" s="6">
        <f>IF(B157&amp;""="","",IFERROR(INDEX('السيارات'!$C$6:$C$205,MATCH(B157&amp;"",'السيارات'!$A$6:$A$205,0))&amp;"","كود غير موجود"))</f>
        <v/>
      </c>
    </row>
    <row r="158">
      <c r="A158" s="13" t="n"/>
      <c r="B158" s="5" t="n"/>
      <c r="C158" s="5" t="n"/>
      <c r="D158" s="19" t="n"/>
      <c r="E158" s="5" t="n"/>
      <c r="F158" s="5" t="n"/>
      <c r="G158" s="6">
        <f>IF(B158&amp;""="","",IFERROR(INDEX('السيارات'!$C$6:$C$205,MATCH(B158&amp;"",'السيارات'!$A$6:$A$205,0))&amp;"","كود غير موجود"))</f>
        <v/>
      </c>
    </row>
    <row r="159">
      <c r="A159" s="13" t="n"/>
      <c r="B159" s="5" t="n"/>
      <c r="C159" s="5" t="n"/>
      <c r="D159" s="19" t="n"/>
      <c r="E159" s="5" t="n"/>
      <c r="F159" s="5" t="n"/>
      <c r="G159" s="6">
        <f>IF(B159&amp;""="","",IFERROR(INDEX('السيارات'!$C$6:$C$205,MATCH(B159&amp;"",'السيارات'!$A$6:$A$205,0))&amp;"","كود غير موجود"))</f>
        <v/>
      </c>
    </row>
    <row r="160">
      <c r="A160" s="13" t="n"/>
      <c r="B160" s="5" t="n"/>
      <c r="C160" s="5" t="n"/>
      <c r="D160" s="19" t="n"/>
      <c r="E160" s="5" t="n"/>
      <c r="F160" s="5" t="n"/>
      <c r="G160" s="6">
        <f>IF(B160&amp;""="","",IFERROR(INDEX('السيارات'!$C$6:$C$205,MATCH(B160&amp;"",'السيارات'!$A$6:$A$205,0))&amp;"","كود غير موجود"))</f>
        <v/>
      </c>
    </row>
    <row r="161">
      <c r="A161" s="13" t="n"/>
      <c r="B161" s="5" t="n"/>
      <c r="C161" s="5" t="n"/>
      <c r="D161" s="19" t="n"/>
      <c r="E161" s="5" t="n"/>
      <c r="F161" s="5" t="n"/>
      <c r="G161" s="6">
        <f>IF(B161&amp;""="","",IFERROR(INDEX('السيارات'!$C$6:$C$205,MATCH(B161&amp;"",'السيارات'!$A$6:$A$205,0))&amp;"","كود غير موجود"))</f>
        <v/>
      </c>
    </row>
    <row r="162">
      <c r="A162" s="13" t="n"/>
      <c r="B162" s="5" t="n"/>
      <c r="C162" s="5" t="n"/>
      <c r="D162" s="19" t="n"/>
      <c r="E162" s="5" t="n"/>
      <c r="F162" s="5" t="n"/>
      <c r="G162" s="6">
        <f>IF(B162&amp;""="","",IFERROR(INDEX('السيارات'!$C$6:$C$205,MATCH(B162&amp;"",'السيارات'!$A$6:$A$205,0))&amp;"","كود غير موجود"))</f>
        <v/>
      </c>
    </row>
    <row r="163">
      <c r="A163" s="13" t="n"/>
      <c r="B163" s="5" t="n"/>
      <c r="C163" s="5" t="n"/>
      <c r="D163" s="19" t="n"/>
      <c r="E163" s="5" t="n"/>
      <c r="F163" s="5" t="n"/>
      <c r="G163" s="6">
        <f>IF(B163&amp;""="","",IFERROR(INDEX('السيارات'!$C$6:$C$205,MATCH(B163&amp;"",'السيارات'!$A$6:$A$205,0))&amp;"","كود غير موجود"))</f>
        <v/>
      </c>
    </row>
    <row r="164">
      <c r="A164" s="13" t="n"/>
      <c r="B164" s="5" t="n"/>
      <c r="C164" s="5" t="n"/>
      <c r="D164" s="19" t="n"/>
      <c r="E164" s="5" t="n"/>
      <c r="F164" s="5" t="n"/>
      <c r="G164" s="6">
        <f>IF(B164&amp;""="","",IFERROR(INDEX('السيارات'!$C$6:$C$205,MATCH(B164&amp;"",'السيارات'!$A$6:$A$205,0))&amp;"","كود غير موجود"))</f>
        <v/>
      </c>
    </row>
    <row r="165">
      <c r="A165" s="13" t="n"/>
      <c r="B165" s="5" t="n"/>
      <c r="C165" s="5" t="n"/>
      <c r="D165" s="19" t="n"/>
      <c r="E165" s="5" t="n"/>
      <c r="F165" s="5" t="n"/>
      <c r="G165" s="6">
        <f>IF(B165&amp;""="","",IFERROR(INDEX('السيارات'!$C$6:$C$205,MATCH(B165&amp;"",'السيارات'!$A$6:$A$205,0))&amp;"","كود غير موجود"))</f>
        <v/>
      </c>
    </row>
    <row r="166">
      <c r="A166" s="13" t="n"/>
      <c r="B166" s="5" t="n"/>
      <c r="C166" s="5" t="n"/>
      <c r="D166" s="19" t="n"/>
      <c r="E166" s="5" t="n"/>
      <c r="F166" s="5" t="n"/>
      <c r="G166" s="6">
        <f>IF(B166&amp;""="","",IFERROR(INDEX('السيارات'!$C$6:$C$205,MATCH(B166&amp;"",'السيارات'!$A$6:$A$205,0))&amp;"","كود غير موجود"))</f>
        <v/>
      </c>
    </row>
    <row r="167">
      <c r="A167" s="13" t="n"/>
      <c r="B167" s="5" t="n"/>
      <c r="C167" s="5" t="n"/>
      <c r="D167" s="19" t="n"/>
      <c r="E167" s="5" t="n"/>
      <c r="F167" s="5" t="n"/>
      <c r="G167" s="6">
        <f>IF(B167&amp;""="","",IFERROR(INDEX('السيارات'!$C$6:$C$205,MATCH(B167&amp;"",'السيارات'!$A$6:$A$205,0))&amp;"","كود غير موجود"))</f>
        <v/>
      </c>
    </row>
    <row r="168">
      <c r="A168" s="13" t="n"/>
      <c r="B168" s="5" t="n"/>
      <c r="C168" s="5" t="n"/>
      <c r="D168" s="19" t="n"/>
      <c r="E168" s="5" t="n"/>
      <c r="F168" s="5" t="n"/>
      <c r="G168" s="6">
        <f>IF(B168&amp;""="","",IFERROR(INDEX('السيارات'!$C$6:$C$205,MATCH(B168&amp;"",'السيارات'!$A$6:$A$205,0))&amp;"","كود غير موجود"))</f>
        <v/>
      </c>
    </row>
    <row r="169">
      <c r="A169" s="13" t="n"/>
      <c r="B169" s="5" t="n"/>
      <c r="C169" s="5" t="n"/>
      <c r="D169" s="19" t="n"/>
      <c r="E169" s="5" t="n"/>
      <c r="F169" s="5" t="n"/>
      <c r="G169" s="6">
        <f>IF(B169&amp;""="","",IFERROR(INDEX('السيارات'!$C$6:$C$205,MATCH(B169&amp;"",'السيارات'!$A$6:$A$205,0))&amp;"","كود غير موجود"))</f>
        <v/>
      </c>
    </row>
    <row r="170">
      <c r="A170" s="13" t="n"/>
      <c r="B170" s="5" t="n"/>
      <c r="C170" s="5" t="n"/>
      <c r="D170" s="19" t="n"/>
      <c r="E170" s="5" t="n"/>
      <c r="F170" s="5" t="n"/>
      <c r="G170" s="6">
        <f>IF(B170&amp;""="","",IFERROR(INDEX('السيارات'!$C$6:$C$205,MATCH(B170&amp;"",'السيارات'!$A$6:$A$205,0))&amp;"","كود غير موجود"))</f>
        <v/>
      </c>
    </row>
    <row r="171">
      <c r="A171" s="13" t="n"/>
      <c r="B171" s="5" t="n"/>
      <c r="C171" s="5" t="n"/>
      <c r="D171" s="19" t="n"/>
      <c r="E171" s="5" t="n"/>
      <c r="F171" s="5" t="n"/>
      <c r="G171" s="6">
        <f>IF(B171&amp;""="","",IFERROR(INDEX('السيارات'!$C$6:$C$205,MATCH(B171&amp;"",'السيارات'!$A$6:$A$205,0))&amp;"","كود غير موجود"))</f>
        <v/>
      </c>
    </row>
    <row r="172">
      <c r="A172" s="13" t="n"/>
      <c r="B172" s="5" t="n"/>
      <c r="C172" s="5" t="n"/>
      <c r="D172" s="19" t="n"/>
      <c r="E172" s="5" t="n"/>
      <c r="F172" s="5" t="n"/>
      <c r="G172" s="6">
        <f>IF(B172&amp;""="","",IFERROR(INDEX('السيارات'!$C$6:$C$205,MATCH(B172&amp;"",'السيارات'!$A$6:$A$205,0))&amp;"","كود غير موجود"))</f>
        <v/>
      </c>
    </row>
    <row r="173">
      <c r="A173" s="13" t="n"/>
      <c r="B173" s="5" t="n"/>
      <c r="C173" s="5" t="n"/>
      <c r="D173" s="19" t="n"/>
      <c r="E173" s="5" t="n"/>
      <c r="F173" s="5" t="n"/>
      <c r="G173" s="6">
        <f>IF(B173&amp;""="","",IFERROR(INDEX('السيارات'!$C$6:$C$205,MATCH(B173&amp;"",'السيارات'!$A$6:$A$205,0))&amp;"","كود غير موجود"))</f>
        <v/>
      </c>
    </row>
    <row r="174">
      <c r="A174" s="13" t="n"/>
      <c r="B174" s="5" t="n"/>
      <c r="C174" s="5" t="n"/>
      <c r="D174" s="19" t="n"/>
      <c r="E174" s="5" t="n"/>
      <c r="F174" s="5" t="n"/>
      <c r="G174" s="6">
        <f>IF(B174&amp;""="","",IFERROR(INDEX('السيارات'!$C$6:$C$205,MATCH(B174&amp;"",'السيارات'!$A$6:$A$205,0))&amp;"","كود غير موجود"))</f>
        <v/>
      </c>
    </row>
    <row r="175">
      <c r="A175" s="13" t="n"/>
      <c r="B175" s="5" t="n"/>
      <c r="C175" s="5" t="n"/>
      <c r="D175" s="19" t="n"/>
      <c r="E175" s="5" t="n"/>
      <c r="F175" s="5" t="n"/>
      <c r="G175" s="6">
        <f>IF(B175&amp;""="","",IFERROR(INDEX('السيارات'!$C$6:$C$205,MATCH(B175&amp;"",'السيارات'!$A$6:$A$205,0))&amp;"","كود غير موجود"))</f>
        <v/>
      </c>
    </row>
    <row r="176">
      <c r="A176" s="13" t="n"/>
      <c r="B176" s="5" t="n"/>
      <c r="C176" s="5" t="n"/>
      <c r="D176" s="19" t="n"/>
      <c r="E176" s="5" t="n"/>
      <c r="F176" s="5" t="n"/>
      <c r="G176" s="6">
        <f>IF(B176&amp;""="","",IFERROR(INDEX('السيارات'!$C$6:$C$205,MATCH(B176&amp;"",'السيارات'!$A$6:$A$205,0))&amp;"","كود غير موجود"))</f>
        <v/>
      </c>
    </row>
    <row r="177">
      <c r="A177" s="13" t="n"/>
      <c r="B177" s="5" t="n"/>
      <c r="C177" s="5" t="n"/>
      <c r="D177" s="19" t="n"/>
      <c r="E177" s="5" t="n"/>
      <c r="F177" s="5" t="n"/>
      <c r="G177" s="6">
        <f>IF(B177&amp;""="","",IFERROR(INDEX('السيارات'!$C$6:$C$205,MATCH(B177&amp;"",'السيارات'!$A$6:$A$205,0))&amp;"","كود غير موجود"))</f>
        <v/>
      </c>
    </row>
    <row r="178">
      <c r="A178" s="13" t="n"/>
      <c r="B178" s="5" t="n"/>
      <c r="C178" s="5" t="n"/>
      <c r="D178" s="19" t="n"/>
      <c r="E178" s="5" t="n"/>
      <c r="F178" s="5" t="n"/>
      <c r="G178" s="6">
        <f>IF(B178&amp;""="","",IFERROR(INDEX('السيارات'!$C$6:$C$205,MATCH(B178&amp;"",'السيارات'!$A$6:$A$205,0))&amp;"","كود غير موجود"))</f>
        <v/>
      </c>
    </row>
    <row r="179">
      <c r="A179" s="13" t="n"/>
      <c r="B179" s="5" t="n"/>
      <c r="C179" s="5" t="n"/>
      <c r="D179" s="19" t="n"/>
      <c r="E179" s="5" t="n"/>
      <c r="F179" s="5" t="n"/>
      <c r="G179" s="6">
        <f>IF(B179&amp;""="","",IFERROR(INDEX('السيارات'!$C$6:$C$205,MATCH(B179&amp;"",'السيارات'!$A$6:$A$205,0))&amp;"","كود غير موجود"))</f>
        <v/>
      </c>
    </row>
    <row r="180">
      <c r="A180" s="13" t="n"/>
      <c r="B180" s="5" t="n"/>
      <c r="C180" s="5" t="n"/>
      <c r="D180" s="19" t="n"/>
      <c r="E180" s="5" t="n"/>
      <c r="F180" s="5" t="n"/>
      <c r="G180" s="6">
        <f>IF(B180&amp;""="","",IFERROR(INDEX('السيارات'!$C$6:$C$205,MATCH(B180&amp;"",'السيارات'!$A$6:$A$205,0))&amp;"","كود غير موجود"))</f>
        <v/>
      </c>
    </row>
    <row r="181">
      <c r="A181" s="13" t="n"/>
      <c r="B181" s="5" t="n"/>
      <c r="C181" s="5" t="n"/>
      <c r="D181" s="19" t="n"/>
      <c r="E181" s="5" t="n"/>
      <c r="F181" s="5" t="n"/>
      <c r="G181" s="6">
        <f>IF(B181&amp;""="","",IFERROR(INDEX('السيارات'!$C$6:$C$205,MATCH(B181&amp;"",'السيارات'!$A$6:$A$205,0))&amp;"","كود غير موجود"))</f>
        <v/>
      </c>
    </row>
    <row r="182">
      <c r="A182" s="13" t="n"/>
      <c r="B182" s="5" t="n"/>
      <c r="C182" s="5" t="n"/>
      <c r="D182" s="19" t="n"/>
      <c r="E182" s="5" t="n"/>
      <c r="F182" s="5" t="n"/>
      <c r="G182" s="6">
        <f>IF(B182&amp;""="","",IFERROR(INDEX('السيارات'!$C$6:$C$205,MATCH(B182&amp;"",'السيارات'!$A$6:$A$205,0))&amp;"","كود غير موجود"))</f>
        <v/>
      </c>
    </row>
    <row r="183">
      <c r="A183" s="13" t="n"/>
      <c r="B183" s="5" t="n"/>
      <c r="C183" s="5" t="n"/>
      <c r="D183" s="19" t="n"/>
      <c r="E183" s="5" t="n"/>
      <c r="F183" s="5" t="n"/>
      <c r="G183" s="6">
        <f>IF(B183&amp;""="","",IFERROR(INDEX('السيارات'!$C$6:$C$205,MATCH(B183&amp;"",'السيارات'!$A$6:$A$205,0))&amp;"","كود غير موجود"))</f>
        <v/>
      </c>
    </row>
    <row r="184">
      <c r="A184" s="13" t="n"/>
      <c r="B184" s="5" t="n"/>
      <c r="C184" s="5" t="n"/>
      <c r="D184" s="19" t="n"/>
      <c r="E184" s="5" t="n"/>
      <c r="F184" s="5" t="n"/>
      <c r="G184" s="6">
        <f>IF(B184&amp;""="","",IFERROR(INDEX('السيارات'!$C$6:$C$205,MATCH(B184&amp;"",'السيارات'!$A$6:$A$205,0))&amp;"","كود غير موجود"))</f>
        <v/>
      </c>
    </row>
    <row r="185">
      <c r="A185" s="13" t="n"/>
      <c r="B185" s="5" t="n"/>
      <c r="C185" s="5" t="n"/>
      <c r="D185" s="19" t="n"/>
      <c r="E185" s="5" t="n"/>
      <c r="F185" s="5" t="n"/>
      <c r="G185" s="6">
        <f>IF(B185&amp;""="","",IFERROR(INDEX('السيارات'!$C$6:$C$205,MATCH(B185&amp;"",'السيارات'!$A$6:$A$205,0))&amp;"","كود غير موجود"))</f>
        <v/>
      </c>
    </row>
    <row r="186">
      <c r="A186" s="13" t="n"/>
      <c r="B186" s="5" t="n"/>
      <c r="C186" s="5" t="n"/>
      <c r="D186" s="19" t="n"/>
      <c r="E186" s="5" t="n"/>
      <c r="F186" s="5" t="n"/>
      <c r="G186" s="6">
        <f>IF(B186&amp;""="","",IFERROR(INDEX('السيارات'!$C$6:$C$205,MATCH(B186&amp;"",'السيارات'!$A$6:$A$205,0))&amp;"","كود غير موجود"))</f>
        <v/>
      </c>
    </row>
    <row r="187">
      <c r="A187" s="13" t="n"/>
      <c r="B187" s="5" t="n"/>
      <c r="C187" s="5" t="n"/>
      <c r="D187" s="19" t="n"/>
      <c r="E187" s="5" t="n"/>
      <c r="F187" s="5" t="n"/>
      <c r="G187" s="6">
        <f>IF(B187&amp;""="","",IFERROR(INDEX('السيارات'!$C$6:$C$205,MATCH(B187&amp;"",'السيارات'!$A$6:$A$205,0))&amp;"","كود غير موجود"))</f>
        <v/>
      </c>
    </row>
    <row r="188">
      <c r="A188" s="13" t="n"/>
      <c r="B188" s="5" t="n"/>
      <c r="C188" s="5" t="n"/>
      <c r="D188" s="19" t="n"/>
      <c r="E188" s="5" t="n"/>
      <c r="F188" s="5" t="n"/>
      <c r="G188" s="6">
        <f>IF(B188&amp;""="","",IFERROR(INDEX('السيارات'!$C$6:$C$205,MATCH(B188&amp;"",'السيارات'!$A$6:$A$205,0))&amp;"","كود غير موجود"))</f>
        <v/>
      </c>
    </row>
    <row r="189">
      <c r="A189" s="13" t="n"/>
      <c r="B189" s="5" t="n"/>
      <c r="C189" s="5" t="n"/>
      <c r="D189" s="19" t="n"/>
      <c r="E189" s="5" t="n"/>
      <c r="F189" s="5" t="n"/>
      <c r="G189" s="6">
        <f>IF(B189&amp;""="","",IFERROR(INDEX('السيارات'!$C$6:$C$205,MATCH(B189&amp;"",'السيارات'!$A$6:$A$205,0))&amp;"","كود غير موجود"))</f>
        <v/>
      </c>
    </row>
    <row r="190">
      <c r="A190" s="13" t="n"/>
      <c r="B190" s="5" t="n"/>
      <c r="C190" s="5" t="n"/>
      <c r="D190" s="19" t="n"/>
      <c r="E190" s="5" t="n"/>
      <c r="F190" s="5" t="n"/>
      <c r="G190" s="6">
        <f>IF(B190&amp;""="","",IFERROR(INDEX('السيارات'!$C$6:$C$205,MATCH(B190&amp;"",'السيارات'!$A$6:$A$205,0))&amp;"","كود غير موجود"))</f>
        <v/>
      </c>
    </row>
    <row r="191">
      <c r="A191" s="13" t="n"/>
      <c r="B191" s="5" t="n"/>
      <c r="C191" s="5" t="n"/>
      <c r="D191" s="19" t="n"/>
      <c r="E191" s="5" t="n"/>
      <c r="F191" s="5" t="n"/>
      <c r="G191" s="6">
        <f>IF(B191&amp;""="","",IFERROR(INDEX('السيارات'!$C$6:$C$205,MATCH(B191&amp;"",'السيارات'!$A$6:$A$205,0))&amp;"","كود غير موجود"))</f>
        <v/>
      </c>
    </row>
    <row r="192">
      <c r="A192" s="13" t="n"/>
      <c r="B192" s="5" t="n"/>
      <c r="C192" s="5" t="n"/>
      <c r="D192" s="19" t="n"/>
      <c r="E192" s="5" t="n"/>
      <c r="F192" s="5" t="n"/>
      <c r="G192" s="6">
        <f>IF(B192&amp;""="","",IFERROR(INDEX('السيارات'!$C$6:$C$205,MATCH(B192&amp;"",'السيارات'!$A$6:$A$205,0))&amp;"","كود غير موجود"))</f>
        <v/>
      </c>
    </row>
    <row r="193">
      <c r="A193" s="13" t="n"/>
      <c r="B193" s="5" t="n"/>
      <c r="C193" s="5" t="n"/>
      <c r="D193" s="19" t="n"/>
      <c r="E193" s="5" t="n"/>
      <c r="F193" s="5" t="n"/>
      <c r="G193" s="6">
        <f>IF(B193&amp;""="","",IFERROR(INDEX('السيارات'!$C$6:$C$205,MATCH(B193&amp;"",'السيارات'!$A$6:$A$205,0))&amp;"","كود غير موجود"))</f>
        <v/>
      </c>
    </row>
    <row r="194">
      <c r="A194" s="13" t="n"/>
      <c r="B194" s="5" t="n"/>
      <c r="C194" s="5" t="n"/>
      <c r="D194" s="19" t="n"/>
      <c r="E194" s="5" t="n"/>
      <c r="F194" s="5" t="n"/>
      <c r="G194" s="6">
        <f>IF(B194&amp;""="","",IFERROR(INDEX('السيارات'!$C$6:$C$205,MATCH(B194&amp;"",'السيارات'!$A$6:$A$205,0))&amp;"","كود غير موجود"))</f>
        <v/>
      </c>
    </row>
    <row r="195">
      <c r="A195" s="13" t="n"/>
      <c r="B195" s="5" t="n"/>
      <c r="C195" s="5" t="n"/>
      <c r="D195" s="19" t="n"/>
      <c r="E195" s="5" t="n"/>
      <c r="F195" s="5" t="n"/>
      <c r="G195" s="6">
        <f>IF(B195&amp;""="","",IFERROR(INDEX('السيارات'!$C$6:$C$205,MATCH(B195&amp;"",'السيارات'!$A$6:$A$205,0))&amp;"","كود غير موجود"))</f>
        <v/>
      </c>
    </row>
    <row r="196">
      <c r="A196" s="13" t="n"/>
      <c r="B196" s="5" t="n"/>
      <c r="C196" s="5" t="n"/>
      <c r="D196" s="19" t="n"/>
      <c r="E196" s="5" t="n"/>
      <c r="F196" s="5" t="n"/>
      <c r="G196" s="6">
        <f>IF(B196&amp;""="","",IFERROR(INDEX('السيارات'!$C$6:$C$205,MATCH(B196&amp;"",'السيارات'!$A$6:$A$205,0))&amp;"","كود غير موجود"))</f>
        <v/>
      </c>
    </row>
    <row r="197">
      <c r="A197" s="13" t="n"/>
      <c r="B197" s="5" t="n"/>
      <c r="C197" s="5" t="n"/>
      <c r="D197" s="19" t="n"/>
      <c r="E197" s="5" t="n"/>
      <c r="F197" s="5" t="n"/>
      <c r="G197" s="6">
        <f>IF(B197&amp;""="","",IFERROR(INDEX('السيارات'!$C$6:$C$205,MATCH(B197&amp;"",'السيارات'!$A$6:$A$205,0))&amp;"","كود غير موجود"))</f>
        <v/>
      </c>
    </row>
    <row r="198">
      <c r="A198" s="13" t="n"/>
      <c r="B198" s="5" t="n"/>
      <c r="C198" s="5" t="n"/>
      <c r="D198" s="19" t="n"/>
      <c r="E198" s="5" t="n"/>
      <c r="F198" s="5" t="n"/>
      <c r="G198" s="6">
        <f>IF(B198&amp;""="","",IFERROR(INDEX('السيارات'!$C$6:$C$205,MATCH(B198&amp;"",'السيارات'!$A$6:$A$205,0))&amp;"","كود غير موجود"))</f>
        <v/>
      </c>
    </row>
    <row r="199">
      <c r="A199" s="13" t="n"/>
      <c r="B199" s="5" t="n"/>
      <c r="C199" s="5" t="n"/>
      <c r="D199" s="19" t="n"/>
      <c r="E199" s="5" t="n"/>
      <c r="F199" s="5" t="n"/>
      <c r="G199" s="6">
        <f>IF(B199&amp;""="","",IFERROR(INDEX('السيارات'!$C$6:$C$205,MATCH(B199&amp;"",'السيارات'!$A$6:$A$205,0))&amp;"","كود غير موجود"))</f>
        <v/>
      </c>
    </row>
    <row r="200">
      <c r="A200" s="13" t="n"/>
      <c r="B200" s="5" t="n"/>
      <c r="C200" s="5" t="n"/>
      <c r="D200" s="19" t="n"/>
      <c r="E200" s="5" t="n"/>
      <c r="F200" s="5" t="n"/>
      <c r="G200" s="6">
        <f>IF(B200&amp;""="","",IFERROR(INDEX('السيارات'!$C$6:$C$205,MATCH(B200&amp;"",'السيارات'!$A$6:$A$205,0))&amp;"","كود غير موجود"))</f>
        <v/>
      </c>
    </row>
    <row r="201">
      <c r="A201" s="13" t="n"/>
      <c r="B201" s="5" t="n"/>
      <c r="C201" s="5" t="n"/>
      <c r="D201" s="19" t="n"/>
      <c r="E201" s="5" t="n"/>
      <c r="F201" s="5" t="n"/>
      <c r="G201" s="6">
        <f>IF(B201&amp;""="","",IFERROR(INDEX('السيارات'!$C$6:$C$205,MATCH(B201&amp;"",'السيارات'!$A$6:$A$205,0))&amp;"","كود غير موجود"))</f>
        <v/>
      </c>
    </row>
    <row r="202">
      <c r="A202" s="13" t="n"/>
      <c r="B202" s="5" t="n"/>
      <c r="C202" s="5" t="n"/>
      <c r="D202" s="19" t="n"/>
      <c r="E202" s="5" t="n"/>
      <c r="F202" s="5" t="n"/>
      <c r="G202" s="6">
        <f>IF(B202&amp;""="","",IFERROR(INDEX('السيارات'!$C$6:$C$205,MATCH(B202&amp;"",'السيارات'!$A$6:$A$205,0))&amp;"","كود غير موجود"))</f>
        <v/>
      </c>
    </row>
    <row r="203">
      <c r="A203" s="13" t="n"/>
      <c r="B203" s="5" t="n"/>
      <c r="C203" s="5" t="n"/>
      <c r="D203" s="19" t="n"/>
      <c r="E203" s="5" t="n"/>
      <c r="F203" s="5" t="n"/>
      <c r="G203" s="6">
        <f>IF(B203&amp;""="","",IFERROR(INDEX('السيارات'!$C$6:$C$205,MATCH(B203&amp;"",'السيارات'!$A$6:$A$205,0))&amp;"","كود غير موجود"))</f>
        <v/>
      </c>
    </row>
    <row r="204">
      <c r="A204" s="13" t="n"/>
      <c r="B204" s="5" t="n"/>
      <c r="C204" s="5" t="n"/>
      <c r="D204" s="19" t="n"/>
      <c r="E204" s="5" t="n"/>
      <c r="F204" s="5" t="n"/>
      <c r="G204" s="6">
        <f>IF(B204&amp;""="","",IFERROR(INDEX('السيارات'!$C$6:$C$205,MATCH(B204&amp;"",'السيارات'!$A$6:$A$205,0))&amp;"","كود غير موجود"))</f>
        <v/>
      </c>
    </row>
    <row r="205">
      <c r="A205" s="13" t="n"/>
      <c r="B205" s="5" t="n"/>
      <c r="C205" s="5" t="n"/>
      <c r="D205" s="19" t="n"/>
      <c r="E205" s="5" t="n"/>
      <c r="F205" s="5" t="n"/>
      <c r="G205" s="6">
        <f>IF(B205&amp;""="","",IFERROR(INDEX('السيارات'!$C$6:$C$205,MATCH(B205&amp;"",'السيارات'!$A$6:$A$205,0))&amp;"","كود غير موجود"))</f>
        <v/>
      </c>
    </row>
    <row r="206">
      <c r="A206" s="13" t="n"/>
      <c r="B206" s="5" t="n"/>
      <c r="C206" s="5" t="n"/>
      <c r="D206" s="19" t="n"/>
      <c r="E206" s="5" t="n"/>
      <c r="F206" s="5" t="n"/>
      <c r="G206" s="6">
        <f>IF(B206&amp;""="","",IFERROR(INDEX('السيارات'!$C$6:$C$205,MATCH(B206&amp;"",'السيارات'!$A$6:$A$205,0))&amp;"","كود غير موجود"))</f>
        <v/>
      </c>
    </row>
    <row r="207">
      <c r="A207" s="13" t="n"/>
      <c r="B207" s="5" t="n"/>
      <c r="C207" s="5" t="n"/>
      <c r="D207" s="19" t="n"/>
      <c r="E207" s="5" t="n"/>
      <c r="F207" s="5" t="n"/>
      <c r="G207" s="6">
        <f>IF(B207&amp;""="","",IFERROR(INDEX('السيارات'!$C$6:$C$205,MATCH(B207&amp;"",'السيارات'!$A$6:$A$205,0))&amp;"","كود غير موجود"))</f>
        <v/>
      </c>
    </row>
    <row r="208">
      <c r="A208" s="13" t="n"/>
      <c r="B208" s="5" t="n"/>
      <c r="C208" s="5" t="n"/>
      <c r="D208" s="19" t="n"/>
      <c r="E208" s="5" t="n"/>
      <c r="F208" s="5" t="n"/>
      <c r="G208" s="6">
        <f>IF(B208&amp;""="","",IFERROR(INDEX('السيارات'!$C$6:$C$205,MATCH(B208&amp;"",'السيارات'!$A$6:$A$205,0))&amp;"","كود غير موجود"))</f>
        <v/>
      </c>
    </row>
    <row r="209">
      <c r="A209" s="13" t="n"/>
      <c r="B209" s="5" t="n"/>
      <c r="C209" s="5" t="n"/>
      <c r="D209" s="19" t="n"/>
      <c r="E209" s="5" t="n"/>
      <c r="F209" s="5" t="n"/>
      <c r="G209" s="6">
        <f>IF(B209&amp;""="","",IFERROR(INDEX('السيارات'!$C$6:$C$205,MATCH(B209&amp;"",'السيارات'!$A$6:$A$205,0))&amp;"","كود غير موجود"))</f>
        <v/>
      </c>
    </row>
    <row r="210">
      <c r="A210" s="13" t="n"/>
      <c r="B210" s="5" t="n"/>
      <c r="C210" s="5" t="n"/>
      <c r="D210" s="19" t="n"/>
      <c r="E210" s="5" t="n"/>
      <c r="F210" s="5" t="n"/>
      <c r="G210" s="6">
        <f>IF(B210&amp;""="","",IFERROR(INDEX('السيارات'!$C$6:$C$205,MATCH(B210&amp;"",'السيارات'!$A$6:$A$205,0))&amp;"","كود غير موجود"))</f>
        <v/>
      </c>
    </row>
    <row r="211">
      <c r="A211" s="13" t="n"/>
      <c r="B211" s="5" t="n"/>
      <c r="C211" s="5" t="n"/>
      <c r="D211" s="19" t="n"/>
      <c r="E211" s="5" t="n"/>
      <c r="F211" s="5" t="n"/>
      <c r="G211" s="6">
        <f>IF(B211&amp;""="","",IFERROR(INDEX('السيارات'!$C$6:$C$205,MATCH(B211&amp;"",'السيارات'!$A$6:$A$205,0))&amp;"","كود غير موجود"))</f>
        <v/>
      </c>
    </row>
    <row r="212">
      <c r="A212" s="13" t="n"/>
      <c r="B212" s="5" t="n"/>
      <c r="C212" s="5" t="n"/>
      <c r="D212" s="19" t="n"/>
      <c r="E212" s="5" t="n"/>
      <c r="F212" s="5" t="n"/>
      <c r="G212" s="6">
        <f>IF(B212&amp;""="","",IFERROR(INDEX('السيارات'!$C$6:$C$205,MATCH(B212&amp;"",'السيارات'!$A$6:$A$205,0))&amp;"","كود غير موجود"))</f>
        <v/>
      </c>
    </row>
    <row r="213">
      <c r="A213" s="13" t="n"/>
      <c r="B213" s="5" t="n"/>
      <c r="C213" s="5" t="n"/>
      <c r="D213" s="19" t="n"/>
      <c r="E213" s="5" t="n"/>
      <c r="F213" s="5" t="n"/>
      <c r="G213" s="6">
        <f>IF(B213&amp;""="","",IFERROR(INDEX('السيارات'!$C$6:$C$205,MATCH(B213&amp;"",'السيارات'!$A$6:$A$205,0))&amp;"","كود غير موجود"))</f>
        <v/>
      </c>
    </row>
    <row r="214">
      <c r="A214" s="13" t="n"/>
      <c r="B214" s="5" t="n"/>
      <c r="C214" s="5" t="n"/>
      <c r="D214" s="19" t="n"/>
      <c r="E214" s="5" t="n"/>
      <c r="F214" s="5" t="n"/>
      <c r="G214" s="6">
        <f>IF(B214&amp;""="","",IFERROR(INDEX('السيارات'!$C$6:$C$205,MATCH(B214&amp;"",'السيارات'!$A$6:$A$205,0))&amp;"","كود غير موجود"))</f>
        <v/>
      </c>
    </row>
    <row r="215">
      <c r="A215" s="13" t="n"/>
      <c r="B215" s="5" t="n"/>
      <c r="C215" s="5" t="n"/>
      <c r="D215" s="19" t="n"/>
      <c r="E215" s="5" t="n"/>
      <c r="F215" s="5" t="n"/>
      <c r="G215" s="6">
        <f>IF(B215&amp;""="","",IFERROR(INDEX('السيارات'!$C$6:$C$205,MATCH(B215&amp;"",'السيارات'!$A$6:$A$205,0))&amp;"","كود غير موجود"))</f>
        <v/>
      </c>
    </row>
    <row r="216">
      <c r="A216" s="13" t="n"/>
      <c r="B216" s="5" t="n"/>
      <c r="C216" s="5" t="n"/>
      <c r="D216" s="19" t="n"/>
      <c r="E216" s="5" t="n"/>
      <c r="F216" s="5" t="n"/>
      <c r="G216" s="6">
        <f>IF(B216&amp;""="","",IFERROR(INDEX('السيارات'!$C$6:$C$205,MATCH(B216&amp;"",'السيارات'!$A$6:$A$205,0))&amp;"","كود غير موجود"))</f>
        <v/>
      </c>
    </row>
    <row r="217">
      <c r="A217" s="13" t="n"/>
      <c r="B217" s="5" t="n"/>
      <c r="C217" s="5" t="n"/>
      <c r="D217" s="19" t="n"/>
      <c r="E217" s="5" t="n"/>
      <c r="F217" s="5" t="n"/>
      <c r="G217" s="6">
        <f>IF(B217&amp;""="","",IFERROR(INDEX('السيارات'!$C$6:$C$205,MATCH(B217&amp;"",'السيارات'!$A$6:$A$205,0))&amp;"","كود غير موجود"))</f>
        <v/>
      </c>
    </row>
    <row r="218">
      <c r="A218" s="13" t="n"/>
      <c r="B218" s="5" t="n"/>
      <c r="C218" s="5" t="n"/>
      <c r="D218" s="19" t="n"/>
      <c r="E218" s="5" t="n"/>
      <c r="F218" s="5" t="n"/>
      <c r="G218" s="6">
        <f>IF(B218&amp;""="","",IFERROR(INDEX('السيارات'!$C$6:$C$205,MATCH(B218&amp;"",'السيارات'!$A$6:$A$205,0))&amp;"","كود غير موجود"))</f>
        <v/>
      </c>
    </row>
    <row r="219">
      <c r="A219" s="13" t="n"/>
      <c r="B219" s="5" t="n"/>
      <c r="C219" s="5" t="n"/>
      <c r="D219" s="19" t="n"/>
      <c r="E219" s="5" t="n"/>
      <c r="F219" s="5" t="n"/>
      <c r="G219" s="6">
        <f>IF(B219&amp;""="","",IFERROR(INDEX('السيارات'!$C$6:$C$205,MATCH(B219&amp;"",'السيارات'!$A$6:$A$205,0))&amp;"","كود غير موجود"))</f>
        <v/>
      </c>
    </row>
    <row r="220">
      <c r="A220" s="13" t="n"/>
      <c r="B220" s="5" t="n"/>
      <c r="C220" s="5" t="n"/>
      <c r="D220" s="19" t="n"/>
      <c r="E220" s="5" t="n"/>
      <c r="F220" s="5" t="n"/>
      <c r="G220" s="6">
        <f>IF(B220&amp;""="","",IFERROR(INDEX('السيارات'!$C$6:$C$205,MATCH(B220&amp;"",'السيارات'!$A$6:$A$205,0))&amp;"","كود غير موجود"))</f>
        <v/>
      </c>
    </row>
    <row r="221">
      <c r="A221" s="13" t="n"/>
      <c r="B221" s="5" t="n"/>
      <c r="C221" s="5" t="n"/>
      <c r="D221" s="19" t="n"/>
      <c r="E221" s="5" t="n"/>
      <c r="F221" s="5" t="n"/>
      <c r="G221" s="6">
        <f>IF(B221&amp;""="","",IFERROR(INDEX('السيارات'!$C$6:$C$205,MATCH(B221&amp;"",'السيارات'!$A$6:$A$205,0))&amp;"","كود غير موجود"))</f>
        <v/>
      </c>
    </row>
    <row r="222">
      <c r="A222" s="13" t="n"/>
      <c r="B222" s="5" t="n"/>
      <c r="C222" s="5" t="n"/>
      <c r="D222" s="19" t="n"/>
      <c r="E222" s="5" t="n"/>
      <c r="F222" s="5" t="n"/>
      <c r="G222" s="6">
        <f>IF(B222&amp;""="","",IFERROR(INDEX('السيارات'!$C$6:$C$205,MATCH(B222&amp;"",'السيارات'!$A$6:$A$205,0))&amp;"","كود غير موجود"))</f>
        <v/>
      </c>
    </row>
    <row r="223">
      <c r="A223" s="13" t="n"/>
      <c r="B223" s="5" t="n"/>
      <c r="C223" s="5" t="n"/>
      <c r="D223" s="19" t="n"/>
      <c r="E223" s="5" t="n"/>
      <c r="F223" s="5" t="n"/>
      <c r="G223" s="6">
        <f>IF(B223&amp;""="","",IFERROR(INDEX('السيارات'!$C$6:$C$205,MATCH(B223&amp;"",'السيارات'!$A$6:$A$205,0))&amp;"","كود غير موجود"))</f>
        <v/>
      </c>
    </row>
    <row r="224">
      <c r="A224" s="13" t="n"/>
      <c r="B224" s="5" t="n"/>
      <c r="C224" s="5" t="n"/>
      <c r="D224" s="19" t="n"/>
      <c r="E224" s="5" t="n"/>
      <c r="F224" s="5" t="n"/>
      <c r="G224" s="6">
        <f>IF(B224&amp;""="","",IFERROR(INDEX('السيارات'!$C$6:$C$205,MATCH(B224&amp;"",'السيارات'!$A$6:$A$205,0))&amp;"","كود غير موجود"))</f>
        <v/>
      </c>
    </row>
    <row r="225">
      <c r="A225" s="13" t="n"/>
      <c r="B225" s="5" t="n"/>
      <c r="C225" s="5" t="n"/>
      <c r="D225" s="19" t="n"/>
      <c r="E225" s="5" t="n"/>
      <c r="F225" s="5" t="n"/>
      <c r="G225" s="6">
        <f>IF(B225&amp;""="","",IFERROR(INDEX('السيارات'!$C$6:$C$205,MATCH(B225&amp;"",'السيارات'!$A$6:$A$205,0))&amp;"","كود غير موجود"))</f>
        <v/>
      </c>
    </row>
    <row r="226">
      <c r="A226" s="13" t="n"/>
      <c r="B226" s="5" t="n"/>
      <c r="C226" s="5" t="n"/>
      <c r="D226" s="19" t="n"/>
      <c r="E226" s="5" t="n"/>
      <c r="F226" s="5" t="n"/>
      <c r="G226" s="6">
        <f>IF(B226&amp;""="","",IFERROR(INDEX('السيارات'!$C$6:$C$205,MATCH(B226&amp;"",'السيارات'!$A$6:$A$205,0))&amp;"","كود غير موجود"))</f>
        <v/>
      </c>
    </row>
    <row r="227">
      <c r="A227" s="13" t="n"/>
      <c r="B227" s="5" t="n"/>
      <c r="C227" s="5" t="n"/>
      <c r="D227" s="19" t="n"/>
      <c r="E227" s="5" t="n"/>
      <c r="F227" s="5" t="n"/>
      <c r="G227" s="6">
        <f>IF(B227&amp;""="","",IFERROR(INDEX('السيارات'!$C$6:$C$205,MATCH(B227&amp;"",'السيارات'!$A$6:$A$205,0))&amp;"","كود غير موجود"))</f>
        <v/>
      </c>
    </row>
    <row r="228">
      <c r="A228" s="13" t="n"/>
      <c r="B228" s="5" t="n"/>
      <c r="C228" s="5" t="n"/>
      <c r="D228" s="19" t="n"/>
      <c r="E228" s="5" t="n"/>
      <c r="F228" s="5" t="n"/>
      <c r="G228" s="6">
        <f>IF(B228&amp;""="","",IFERROR(INDEX('السيارات'!$C$6:$C$205,MATCH(B228&amp;"",'السيارات'!$A$6:$A$205,0))&amp;"","كود غير موجود"))</f>
        <v/>
      </c>
    </row>
    <row r="229">
      <c r="A229" s="13" t="n"/>
      <c r="B229" s="5" t="n"/>
      <c r="C229" s="5" t="n"/>
      <c r="D229" s="19" t="n"/>
      <c r="E229" s="5" t="n"/>
      <c r="F229" s="5" t="n"/>
      <c r="G229" s="6">
        <f>IF(B229&amp;""="","",IFERROR(INDEX('السيارات'!$C$6:$C$205,MATCH(B229&amp;"",'السيارات'!$A$6:$A$205,0))&amp;"","كود غير موجود"))</f>
        <v/>
      </c>
    </row>
    <row r="230">
      <c r="A230" s="13" t="n"/>
      <c r="B230" s="5" t="n"/>
      <c r="C230" s="5" t="n"/>
      <c r="D230" s="19" t="n"/>
      <c r="E230" s="5" t="n"/>
      <c r="F230" s="5" t="n"/>
      <c r="G230" s="6">
        <f>IF(B230&amp;""="","",IFERROR(INDEX('السيارات'!$C$6:$C$205,MATCH(B230&amp;"",'السيارات'!$A$6:$A$205,0))&amp;"","كود غير موجود"))</f>
        <v/>
      </c>
    </row>
    <row r="231">
      <c r="A231" s="13" t="n"/>
      <c r="B231" s="5" t="n"/>
      <c r="C231" s="5" t="n"/>
      <c r="D231" s="19" t="n"/>
      <c r="E231" s="5" t="n"/>
      <c r="F231" s="5" t="n"/>
      <c r="G231" s="6">
        <f>IF(B231&amp;""="","",IFERROR(INDEX('السيارات'!$C$6:$C$205,MATCH(B231&amp;"",'السيارات'!$A$6:$A$205,0))&amp;"","كود غير موجود"))</f>
        <v/>
      </c>
    </row>
    <row r="232">
      <c r="A232" s="13" t="n"/>
      <c r="B232" s="5" t="n"/>
      <c r="C232" s="5" t="n"/>
      <c r="D232" s="19" t="n"/>
      <c r="E232" s="5" t="n"/>
      <c r="F232" s="5" t="n"/>
      <c r="G232" s="6">
        <f>IF(B232&amp;""="","",IFERROR(INDEX('السيارات'!$C$6:$C$205,MATCH(B232&amp;"",'السيارات'!$A$6:$A$205,0))&amp;"","كود غير موجود"))</f>
        <v/>
      </c>
    </row>
    <row r="233">
      <c r="A233" s="13" t="n"/>
      <c r="B233" s="5" t="n"/>
      <c r="C233" s="5" t="n"/>
      <c r="D233" s="19" t="n"/>
      <c r="E233" s="5" t="n"/>
      <c r="F233" s="5" t="n"/>
      <c r="G233" s="6">
        <f>IF(B233&amp;""="","",IFERROR(INDEX('السيارات'!$C$6:$C$205,MATCH(B233&amp;"",'السيارات'!$A$6:$A$205,0))&amp;"","كود غير موجود"))</f>
        <v/>
      </c>
    </row>
    <row r="234">
      <c r="A234" s="13" t="n"/>
      <c r="B234" s="5" t="n"/>
      <c r="C234" s="5" t="n"/>
      <c r="D234" s="19" t="n"/>
      <c r="E234" s="5" t="n"/>
      <c r="F234" s="5" t="n"/>
      <c r="G234" s="6">
        <f>IF(B234&amp;""="","",IFERROR(INDEX('السيارات'!$C$6:$C$205,MATCH(B234&amp;"",'السيارات'!$A$6:$A$205,0))&amp;"","كود غير موجود"))</f>
        <v/>
      </c>
    </row>
    <row r="235">
      <c r="A235" s="13" t="n"/>
      <c r="B235" s="5" t="n"/>
      <c r="C235" s="5" t="n"/>
      <c r="D235" s="19" t="n"/>
      <c r="E235" s="5" t="n"/>
      <c r="F235" s="5" t="n"/>
      <c r="G235" s="6">
        <f>IF(B235&amp;""="","",IFERROR(INDEX('السيارات'!$C$6:$C$205,MATCH(B235&amp;"",'السيارات'!$A$6:$A$205,0))&amp;"","كود غير موجود"))</f>
        <v/>
      </c>
    </row>
    <row r="236">
      <c r="A236" s="13" t="n"/>
      <c r="B236" s="5" t="n"/>
      <c r="C236" s="5" t="n"/>
      <c r="D236" s="19" t="n"/>
      <c r="E236" s="5" t="n"/>
      <c r="F236" s="5" t="n"/>
      <c r="G236" s="6">
        <f>IF(B236&amp;""="","",IFERROR(INDEX('السيارات'!$C$6:$C$205,MATCH(B236&amp;"",'السيارات'!$A$6:$A$205,0))&amp;"","كود غير موجود"))</f>
        <v/>
      </c>
    </row>
    <row r="237">
      <c r="A237" s="13" t="n"/>
      <c r="B237" s="5" t="n"/>
      <c r="C237" s="5" t="n"/>
      <c r="D237" s="19" t="n"/>
      <c r="E237" s="5" t="n"/>
      <c r="F237" s="5" t="n"/>
      <c r="G237" s="6">
        <f>IF(B237&amp;""="","",IFERROR(INDEX('السيارات'!$C$6:$C$205,MATCH(B237&amp;"",'السيارات'!$A$6:$A$205,0))&amp;"","كود غير موجود"))</f>
        <v/>
      </c>
    </row>
    <row r="238">
      <c r="A238" s="13" t="n"/>
      <c r="B238" s="5" t="n"/>
      <c r="C238" s="5" t="n"/>
      <c r="D238" s="19" t="n"/>
      <c r="E238" s="5" t="n"/>
      <c r="F238" s="5" t="n"/>
      <c r="G238" s="6">
        <f>IF(B238&amp;""="","",IFERROR(INDEX('السيارات'!$C$6:$C$205,MATCH(B238&amp;"",'السيارات'!$A$6:$A$205,0))&amp;"","كود غير موجود"))</f>
        <v/>
      </c>
    </row>
    <row r="239">
      <c r="A239" s="13" t="n"/>
      <c r="B239" s="5" t="n"/>
      <c r="C239" s="5" t="n"/>
      <c r="D239" s="19" t="n"/>
      <c r="E239" s="5" t="n"/>
      <c r="F239" s="5" t="n"/>
      <c r="G239" s="6">
        <f>IF(B239&amp;""="","",IFERROR(INDEX('السيارات'!$C$6:$C$205,MATCH(B239&amp;"",'السيارات'!$A$6:$A$205,0))&amp;"","كود غير موجود"))</f>
        <v/>
      </c>
    </row>
    <row r="240">
      <c r="A240" s="13" t="n"/>
      <c r="B240" s="5" t="n"/>
      <c r="C240" s="5" t="n"/>
      <c r="D240" s="19" t="n"/>
      <c r="E240" s="5" t="n"/>
      <c r="F240" s="5" t="n"/>
      <c r="G240" s="6">
        <f>IF(B240&amp;""="","",IFERROR(INDEX('السيارات'!$C$6:$C$205,MATCH(B240&amp;"",'السيارات'!$A$6:$A$205,0))&amp;"","كود غير موجود"))</f>
        <v/>
      </c>
    </row>
    <row r="241">
      <c r="A241" s="13" t="n"/>
      <c r="B241" s="5" t="n"/>
      <c r="C241" s="5" t="n"/>
      <c r="D241" s="19" t="n"/>
      <c r="E241" s="5" t="n"/>
      <c r="F241" s="5" t="n"/>
      <c r="G241" s="6">
        <f>IF(B241&amp;""="","",IFERROR(INDEX('السيارات'!$C$6:$C$205,MATCH(B241&amp;"",'السيارات'!$A$6:$A$205,0))&amp;"","كود غير موجود"))</f>
        <v/>
      </c>
    </row>
    <row r="242">
      <c r="A242" s="13" t="n"/>
      <c r="B242" s="5" t="n"/>
      <c r="C242" s="5" t="n"/>
      <c r="D242" s="19" t="n"/>
      <c r="E242" s="5" t="n"/>
      <c r="F242" s="5" t="n"/>
      <c r="G242" s="6">
        <f>IF(B242&amp;""="","",IFERROR(INDEX('السيارات'!$C$6:$C$205,MATCH(B242&amp;"",'السيارات'!$A$6:$A$205,0))&amp;"","كود غير موجود"))</f>
        <v/>
      </c>
    </row>
    <row r="243">
      <c r="A243" s="13" t="n"/>
      <c r="B243" s="5" t="n"/>
      <c r="C243" s="5" t="n"/>
      <c r="D243" s="19" t="n"/>
      <c r="E243" s="5" t="n"/>
      <c r="F243" s="5" t="n"/>
      <c r="G243" s="6">
        <f>IF(B243&amp;""="","",IFERROR(INDEX('السيارات'!$C$6:$C$205,MATCH(B243&amp;"",'السيارات'!$A$6:$A$205,0))&amp;"","كود غير موجود"))</f>
        <v/>
      </c>
    </row>
    <row r="244">
      <c r="A244" s="13" t="n"/>
      <c r="B244" s="5" t="n"/>
      <c r="C244" s="5" t="n"/>
      <c r="D244" s="19" t="n"/>
      <c r="E244" s="5" t="n"/>
      <c r="F244" s="5" t="n"/>
      <c r="G244" s="6">
        <f>IF(B244&amp;""="","",IFERROR(INDEX('السيارات'!$C$6:$C$205,MATCH(B244&amp;"",'السيارات'!$A$6:$A$205,0))&amp;"","كود غير موجود"))</f>
        <v/>
      </c>
    </row>
    <row r="245">
      <c r="A245" s="13" t="n"/>
      <c r="B245" s="5" t="n"/>
      <c r="C245" s="5" t="n"/>
      <c r="D245" s="19" t="n"/>
      <c r="E245" s="5" t="n"/>
      <c r="F245" s="5" t="n"/>
      <c r="G245" s="6">
        <f>IF(B245&amp;""="","",IFERROR(INDEX('السيارات'!$C$6:$C$205,MATCH(B245&amp;"",'السيارات'!$A$6:$A$205,0))&amp;"","كود غير موجود"))</f>
        <v/>
      </c>
    </row>
    <row r="246">
      <c r="A246" s="13" t="n"/>
      <c r="B246" s="5" t="n"/>
      <c r="C246" s="5" t="n"/>
      <c r="D246" s="19" t="n"/>
      <c r="E246" s="5" t="n"/>
      <c r="F246" s="5" t="n"/>
      <c r="G246" s="6">
        <f>IF(B246&amp;""="","",IFERROR(INDEX('السيارات'!$C$6:$C$205,MATCH(B246&amp;"",'السيارات'!$A$6:$A$205,0))&amp;"","كود غير موجود"))</f>
        <v/>
      </c>
    </row>
    <row r="247">
      <c r="A247" s="13" t="n"/>
      <c r="B247" s="5" t="n"/>
      <c r="C247" s="5" t="n"/>
      <c r="D247" s="19" t="n"/>
      <c r="E247" s="5" t="n"/>
      <c r="F247" s="5" t="n"/>
      <c r="G247" s="6">
        <f>IF(B247&amp;""="","",IFERROR(INDEX('السيارات'!$C$6:$C$205,MATCH(B247&amp;"",'السيارات'!$A$6:$A$205,0))&amp;"","كود غير موجود"))</f>
        <v/>
      </c>
    </row>
    <row r="248">
      <c r="A248" s="13" t="n"/>
      <c r="B248" s="5" t="n"/>
      <c r="C248" s="5" t="n"/>
      <c r="D248" s="19" t="n"/>
      <c r="E248" s="5" t="n"/>
      <c r="F248" s="5" t="n"/>
      <c r="G248" s="6">
        <f>IF(B248&amp;""="","",IFERROR(INDEX('السيارات'!$C$6:$C$205,MATCH(B248&amp;"",'السيارات'!$A$6:$A$205,0))&amp;"","كود غير موجود"))</f>
        <v/>
      </c>
    </row>
    <row r="249">
      <c r="A249" s="13" t="n"/>
      <c r="B249" s="5" t="n"/>
      <c r="C249" s="5" t="n"/>
      <c r="D249" s="19" t="n"/>
      <c r="E249" s="5" t="n"/>
      <c r="F249" s="5" t="n"/>
      <c r="G249" s="6">
        <f>IF(B249&amp;""="","",IFERROR(INDEX('السيارات'!$C$6:$C$205,MATCH(B249&amp;"",'السيارات'!$A$6:$A$205,0))&amp;"","كود غير موجود"))</f>
        <v/>
      </c>
    </row>
    <row r="250">
      <c r="A250" s="13" t="n"/>
      <c r="B250" s="5" t="n"/>
      <c r="C250" s="5" t="n"/>
      <c r="D250" s="19" t="n"/>
      <c r="E250" s="5" t="n"/>
      <c r="F250" s="5" t="n"/>
      <c r="G250" s="6">
        <f>IF(B250&amp;""="","",IFERROR(INDEX('السيارات'!$C$6:$C$205,MATCH(B250&amp;"",'السيارات'!$A$6:$A$205,0))&amp;"","كود غير موجود"))</f>
        <v/>
      </c>
    </row>
    <row r="251">
      <c r="A251" s="13" t="n"/>
      <c r="B251" s="5" t="n"/>
      <c r="C251" s="5" t="n"/>
      <c r="D251" s="19" t="n"/>
      <c r="E251" s="5" t="n"/>
      <c r="F251" s="5" t="n"/>
      <c r="G251" s="6">
        <f>IF(B251&amp;""="","",IFERROR(INDEX('السيارات'!$C$6:$C$205,MATCH(B251&amp;"",'السيارات'!$A$6:$A$205,0))&amp;"","كود غير موجود"))</f>
        <v/>
      </c>
    </row>
    <row r="252">
      <c r="A252" s="13" t="n"/>
      <c r="B252" s="5" t="n"/>
      <c r="C252" s="5" t="n"/>
      <c r="D252" s="19" t="n"/>
      <c r="E252" s="5" t="n"/>
      <c r="F252" s="5" t="n"/>
      <c r="G252" s="6">
        <f>IF(B252&amp;""="","",IFERROR(INDEX('السيارات'!$C$6:$C$205,MATCH(B252&amp;"",'السيارات'!$A$6:$A$205,0))&amp;"","كود غير موجود"))</f>
        <v/>
      </c>
    </row>
    <row r="253">
      <c r="A253" s="13" t="n"/>
      <c r="B253" s="5" t="n"/>
      <c r="C253" s="5" t="n"/>
      <c r="D253" s="19" t="n"/>
      <c r="E253" s="5" t="n"/>
      <c r="F253" s="5" t="n"/>
      <c r="G253" s="6">
        <f>IF(B253&amp;""="","",IFERROR(INDEX('السيارات'!$C$6:$C$205,MATCH(B253&amp;"",'السيارات'!$A$6:$A$205,0))&amp;"","كود غير موجود"))</f>
        <v/>
      </c>
    </row>
    <row r="254">
      <c r="A254" s="13" t="n"/>
      <c r="B254" s="5" t="n"/>
      <c r="C254" s="5" t="n"/>
      <c r="D254" s="19" t="n"/>
      <c r="E254" s="5" t="n"/>
      <c r="F254" s="5" t="n"/>
      <c r="G254" s="6">
        <f>IF(B254&amp;""="","",IFERROR(INDEX('السيارات'!$C$6:$C$205,MATCH(B254&amp;"",'السيارات'!$A$6:$A$205,0))&amp;"","كود غير موجود"))</f>
        <v/>
      </c>
    </row>
    <row r="255">
      <c r="A255" s="13" t="n"/>
      <c r="B255" s="5" t="n"/>
      <c r="C255" s="5" t="n"/>
      <c r="D255" s="19" t="n"/>
      <c r="E255" s="5" t="n"/>
      <c r="F255" s="5" t="n"/>
      <c r="G255" s="6">
        <f>IF(B255&amp;""="","",IFERROR(INDEX('السيارات'!$C$6:$C$205,MATCH(B255&amp;"",'السيارات'!$A$6:$A$205,0))&amp;"","كود غير موجود"))</f>
        <v/>
      </c>
    </row>
    <row r="256">
      <c r="A256" s="13" t="n"/>
      <c r="B256" s="5" t="n"/>
      <c r="C256" s="5" t="n"/>
      <c r="D256" s="19" t="n"/>
      <c r="E256" s="5" t="n"/>
      <c r="F256" s="5" t="n"/>
      <c r="G256" s="6">
        <f>IF(B256&amp;""="","",IFERROR(INDEX('السيارات'!$C$6:$C$205,MATCH(B256&amp;"",'السيارات'!$A$6:$A$205,0))&amp;"","كود غير موجود"))</f>
        <v/>
      </c>
    </row>
    <row r="257">
      <c r="A257" s="13" t="n"/>
      <c r="B257" s="5" t="n"/>
      <c r="C257" s="5" t="n"/>
      <c r="D257" s="19" t="n"/>
      <c r="E257" s="5" t="n"/>
      <c r="F257" s="5" t="n"/>
      <c r="G257" s="6">
        <f>IF(B257&amp;""="","",IFERROR(INDEX('السيارات'!$C$6:$C$205,MATCH(B257&amp;"",'السيارات'!$A$6:$A$205,0))&amp;"","كود غير موجود"))</f>
        <v/>
      </c>
    </row>
    <row r="258">
      <c r="A258" s="13" t="n"/>
      <c r="B258" s="5" t="n"/>
      <c r="C258" s="5" t="n"/>
      <c r="D258" s="19" t="n"/>
      <c r="E258" s="5" t="n"/>
      <c r="F258" s="5" t="n"/>
      <c r="G258" s="6">
        <f>IF(B258&amp;""="","",IFERROR(INDEX('السيارات'!$C$6:$C$205,MATCH(B258&amp;"",'السيارات'!$A$6:$A$205,0))&amp;"","كود غير موجود"))</f>
        <v/>
      </c>
    </row>
    <row r="259">
      <c r="A259" s="13" t="n"/>
      <c r="B259" s="5" t="n"/>
      <c r="C259" s="5" t="n"/>
      <c r="D259" s="19" t="n"/>
      <c r="E259" s="5" t="n"/>
      <c r="F259" s="5" t="n"/>
      <c r="G259" s="6">
        <f>IF(B259&amp;""="","",IFERROR(INDEX('السيارات'!$C$6:$C$205,MATCH(B259&amp;"",'السيارات'!$A$6:$A$205,0))&amp;"","كود غير موجود"))</f>
        <v/>
      </c>
    </row>
    <row r="260">
      <c r="A260" s="13" t="n"/>
      <c r="B260" s="5" t="n"/>
      <c r="C260" s="5" t="n"/>
      <c r="D260" s="19" t="n"/>
      <c r="E260" s="5" t="n"/>
      <c r="F260" s="5" t="n"/>
      <c r="G260" s="6">
        <f>IF(B260&amp;""="","",IFERROR(INDEX('السيارات'!$C$6:$C$205,MATCH(B260&amp;"",'السيارات'!$A$6:$A$205,0))&amp;"","كود غير موجود"))</f>
        <v/>
      </c>
    </row>
    <row r="261">
      <c r="A261" s="13" t="n"/>
      <c r="B261" s="5" t="n"/>
      <c r="C261" s="5" t="n"/>
      <c r="D261" s="19" t="n"/>
      <c r="E261" s="5" t="n"/>
      <c r="F261" s="5" t="n"/>
      <c r="G261" s="6">
        <f>IF(B261&amp;""="","",IFERROR(INDEX('السيارات'!$C$6:$C$205,MATCH(B261&amp;"",'السيارات'!$A$6:$A$205,0))&amp;"","كود غير موجود"))</f>
        <v/>
      </c>
    </row>
    <row r="262">
      <c r="A262" s="13" t="n"/>
      <c r="B262" s="5" t="n"/>
      <c r="C262" s="5" t="n"/>
      <c r="D262" s="19" t="n"/>
      <c r="E262" s="5" t="n"/>
      <c r="F262" s="5" t="n"/>
      <c r="G262" s="6">
        <f>IF(B262&amp;""="","",IFERROR(INDEX('السيارات'!$C$6:$C$205,MATCH(B262&amp;"",'السيارات'!$A$6:$A$205,0))&amp;"","كود غير موجود"))</f>
        <v/>
      </c>
    </row>
    <row r="263">
      <c r="A263" s="13" t="n"/>
      <c r="B263" s="5" t="n"/>
      <c r="C263" s="5" t="n"/>
      <c r="D263" s="19" t="n"/>
      <c r="E263" s="5" t="n"/>
      <c r="F263" s="5" t="n"/>
      <c r="G263" s="6">
        <f>IF(B263&amp;""="","",IFERROR(INDEX('السيارات'!$C$6:$C$205,MATCH(B263&amp;"",'السيارات'!$A$6:$A$205,0))&amp;"","كود غير موجود"))</f>
        <v/>
      </c>
    </row>
    <row r="264">
      <c r="A264" s="13" t="n"/>
      <c r="B264" s="5" t="n"/>
      <c r="C264" s="5" t="n"/>
      <c r="D264" s="19" t="n"/>
      <c r="E264" s="5" t="n"/>
      <c r="F264" s="5" t="n"/>
      <c r="G264" s="6">
        <f>IF(B264&amp;""="","",IFERROR(INDEX('السيارات'!$C$6:$C$205,MATCH(B264&amp;"",'السيارات'!$A$6:$A$205,0))&amp;"","كود غير موجود"))</f>
        <v/>
      </c>
    </row>
    <row r="265">
      <c r="A265" s="13" t="n"/>
      <c r="B265" s="5" t="n"/>
      <c r="C265" s="5" t="n"/>
      <c r="D265" s="19" t="n"/>
      <c r="E265" s="5" t="n"/>
      <c r="F265" s="5" t="n"/>
      <c r="G265" s="6">
        <f>IF(B265&amp;""="","",IFERROR(INDEX('السيارات'!$C$6:$C$205,MATCH(B265&amp;"",'السيارات'!$A$6:$A$205,0))&amp;"","كود غير موجود"))</f>
        <v/>
      </c>
    </row>
    <row r="266">
      <c r="A266" s="13" t="n"/>
      <c r="B266" s="5" t="n"/>
      <c r="C266" s="5" t="n"/>
      <c r="D266" s="19" t="n"/>
      <c r="E266" s="5" t="n"/>
      <c r="F266" s="5" t="n"/>
      <c r="G266" s="6">
        <f>IF(B266&amp;""="","",IFERROR(INDEX('السيارات'!$C$6:$C$205,MATCH(B266&amp;"",'السيارات'!$A$6:$A$205,0))&amp;"","كود غير موجود"))</f>
        <v/>
      </c>
    </row>
    <row r="267">
      <c r="A267" s="13" t="n"/>
      <c r="B267" s="5" t="n"/>
      <c r="C267" s="5" t="n"/>
      <c r="D267" s="19" t="n"/>
      <c r="E267" s="5" t="n"/>
      <c r="F267" s="5" t="n"/>
      <c r="G267" s="6">
        <f>IF(B267&amp;""="","",IFERROR(INDEX('السيارات'!$C$6:$C$205,MATCH(B267&amp;"",'السيارات'!$A$6:$A$205,0))&amp;"","كود غير موجود"))</f>
        <v/>
      </c>
    </row>
    <row r="268">
      <c r="A268" s="13" t="n"/>
      <c r="B268" s="5" t="n"/>
      <c r="C268" s="5" t="n"/>
      <c r="D268" s="19" t="n"/>
      <c r="E268" s="5" t="n"/>
      <c r="F268" s="5" t="n"/>
      <c r="G268" s="6">
        <f>IF(B268&amp;""="","",IFERROR(INDEX('السيارات'!$C$6:$C$205,MATCH(B268&amp;"",'السيارات'!$A$6:$A$205,0))&amp;"","كود غير موجود"))</f>
        <v/>
      </c>
    </row>
    <row r="269">
      <c r="A269" s="13" t="n"/>
      <c r="B269" s="5" t="n"/>
      <c r="C269" s="5" t="n"/>
      <c r="D269" s="19" t="n"/>
      <c r="E269" s="5" t="n"/>
      <c r="F269" s="5" t="n"/>
      <c r="G269" s="6">
        <f>IF(B269&amp;""="","",IFERROR(INDEX('السيارات'!$C$6:$C$205,MATCH(B269&amp;"",'السيارات'!$A$6:$A$205,0))&amp;"","كود غير موجود"))</f>
        <v/>
      </c>
    </row>
    <row r="270">
      <c r="A270" s="13" t="n"/>
      <c r="B270" s="5" t="n"/>
      <c r="C270" s="5" t="n"/>
      <c r="D270" s="19" t="n"/>
      <c r="E270" s="5" t="n"/>
      <c r="F270" s="5" t="n"/>
      <c r="G270" s="6">
        <f>IF(B270&amp;""="","",IFERROR(INDEX('السيارات'!$C$6:$C$205,MATCH(B270&amp;"",'السيارات'!$A$6:$A$205,0))&amp;"","كود غير موجود"))</f>
        <v/>
      </c>
    </row>
    <row r="271">
      <c r="A271" s="13" t="n"/>
      <c r="B271" s="5" t="n"/>
      <c r="C271" s="5" t="n"/>
      <c r="D271" s="19" t="n"/>
      <c r="E271" s="5" t="n"/>
      <c r="F271" s="5" t="n"/>
      <c r="G271" s="6">
        <f>IF(B271&amp;""="","",IFERROR(INDEX('السيارات'!$C$6:$C$205,MATCH(B271&amp;"",'السيارات'!$A$6:$A$205,0))&amp;"","كود غير موجود"))</f>
        <v/>
      </c>
    </row>
    <row r="272">
      <c r="A272" s="13" t="n"/>
      <c r="B272" s="5" t="n"/>
      <c r="C272" s="5" t="n"/>
      <c r="D272" s="19" t="n"/>
      <c r="E272" s="5" t="n"/>
      <c r="F272" s="5" t="n"/>
      <c r="G272" s="6">
        <f>IF(B272&amp;""="","",IFERROR(INDEX('السيارات'!$C$6:$C$205,MATCH(B272&amp;"",'السيارات'!$A$6:$A$205,0))&amp;"","كود غير موجود"))</f>
        <v/>
      </c>
    </row>
    <row r="273">
      <c r="A273" s="13" t="n"/>
      <c r="B273" s="5" t="n"/>
      <c r="C273" s="5" t="n"/>
      <c r="D273" s="19" t="n"/>
      <c r="E273" s="5" t="n"/>
      <c r="F273" s="5" t="n"/>
      <c r="G273" s="6">
        <f>IF(B273&amp;""="","",IFERROR(INDEX('السيارات'!$C$6:$C$205,MATCH(B273&amp;"",'السيارات'!$A$6:$A$205,0))&amp;"","كود غير موجود"))</f>
        <v/>
      </c>
    </row>
    <row r="274">
      <c r="A274" s="13" t="n"/>
      <c r="B274" s="5" t="n"/>
      <c r="C274" s="5" t="n"/>
      <c r="D274" s="19" t="n"/>
      <c r="E274" s="5" t="n"/>
      <c r="F274" s="5" t="n"/>
      <c r="G274" s="6">
        <f>IF(B274&amp;""="","",IFERROR(INDEX('السيارات'!$C$6:$C$205,MATCH(B274&amp;"",'السيارات'!$A$6:$A$205,0))&amp;"","كود غير موجود"))</f>
        <v/>
      </c>
    </row>
    <row r="275">
      <c r="A275" s="13" t="n"/>
      <c r="B275" s="5" t="n"/>
      <c r="C275" s="5" t="n"/>
      <c r="D275" s="19" t="n"/>
      <c r="E275" s="5" t="n"/>
      <c r="F275" s="5" t="n"/>
      <c r="G275" s="6">
        <f>IF(B275&amp;""="","",IFERROR(INDEX('السيارات'!$C$6:$C$205,MATCH(B275&amp;"",'السيارات'!$A$6:$A$205,0))&amp;"","كود غير موجود"))</f>
        <v/>
      </c>
    </row>
    <row r="276">
      <c r="A276" s="13" t="n"/>
      <c r="B276" s="5" t="n"/>
      <c r="C276" s="5" t="n"/>
      <c r="D276" s="19" t="n"/>
      <c r="E276" s="5" t="n"/>
      <c r="F276" s="5" t="n"/>
      <c r="G276" s="6">
        <f>IF(B276&amp;""="","",IFERROR(INDEX('السيارات'!$C$6:$C$205,MATCH(B276&amp;"",'السيارات'!$A$6:$A$205,0))&amp;"","كود غير موجود"))</f>
        <v/>
      </c>
    </row>
    <row r="277">
      <c r="A277" s="13" t="n"/>
      <c r="B277" s="5" t="n"/>
      <c r="C277" s="5" t="n"/>
      <c r="D277" s="19" t="n"/>
      <c r="E277" s="5" t="n"/>
      <c r="F277" s="5" t="n"/>
      <c r="G277" s="6">
        <f>IF(B277&amp;""="","",IFERROR(INDEX('السيارات'!$C$6:$C$205,MATCH(B277&amp;"",'السيارات'!$A$6:$A$205,0))&amp;"","كود غير موجود"))</f>
        <v/>
      </c>
    </row>
    <row r="278">
      <c r="A278" s="13" t="n"/>
      <c r="B278" s="5" t="n"/>
      <c r="C278" s="5" t="n"/>
      <c r="D278" s="19" t="n"/>
      <c r="E278" s="5" t="n"/>
      <c r="F278" s="5" t="n"/>
      <c r="G278" s="6">
        <f>IF(B278&amp;""="","",IFERROR(INDEX('السيارات'!$C$6:$C$205,MATCH(B278&amp;"",'السيارات'!$A$6:$A$205,0))&amp;"","كود غير موجود"))</f>
        <v/>
      </c>
    </row>
    <row r="279">
      <c r="A279" s="13" t="n"/>
      <c r="B279" s="5" t="n"/>
      <c r="C279" s="5" t="n"/>
      <c r="D279" s="19" t="n"/>
      <c r="E279" s="5" t="n"/>
      <c r="F279" s="5" t="n"/>
      <c r="G279" s="6">
        <f>IF(B279&amp;""="","",IFERROR(INDEX('السيارات'!$C$6:$C$205,MATCH(B279&amp;"",'السيارات'!$A$6:$A$205,0))&amp;"","كود غير موجود"))</f>
        <v/>
      </c>
    </row>
    <row r="280">
      <c r="A280" s="13" t="n"/>
      <c r="B280" s="5" t="n"/>
      <c r="C280" s="5" t="n"/>
      <c r="D280" s="19" t="n"/>
      <c r="E280" s="5" t="n"/>
      <c r="F280" s="5" t="n"/>
      <c r="G280" s="6">
        <f>IF(B280&amp;""="","",IFERROR(INDEX('السيارات'!$C$6:$C$205,MATCH(B280&amp;"",'السيارات'!$A$6:$A$205,0))&amp;"","كود غير موجود"))</f>
        <v/>
      </c>
    </row>
    <row r="281">
      <c r="A281" s="13" t="n"/>
      <c r="B281" s="5" t="n"/>
      <c r="C281" s="5" t="n"/>
      <c r="D281" s="19" t="n"/>
      <c r="E281" s="5" t="n"/>
      <c r="F281" s="5" t="n"/>
      <c r="G281" s="6">
        <f>IF(B281&amp;""="","",IFERROR(INDEX('السيارات'!$C$6:$C$205,MATCH(B281&amp;"",'السيارات'!$A$6:$A$205,0))&amp;"","كود غير موجود"))</f>
        <v/>
      </c>
    </row>
    <row r="282">
      <c r="A282" s="13" t="n"/>
      <c r="B282" s="5" t="n"/>
      <c r="C282" s="5" t="n"/>
      <c r="D282" s="19" t="n"/>
      <c r="E282" s="5" t="n"/>
      <c r="F282" s="5" t="n"/>
      <c r="G282" s="6">
        <f>IF(B282&amp;""="","",IFERROR(INDEX('السيارات'!$C$6:$C$205,MATCH(B282&amp;"",'السيارات'!$A$6:$A$205,0))&amp;"","كود غير موجود"))</f>
        <v/>
      </c>
    </row>
    <row r="283">
      <c r="A283" s="13" t="n"/>
      <c r="B283" s="5" t="n"/>
      <c r="C283" s="5" t="n"/>
      <c r="D283" s="19" t="n"/>
      <c r="E283" s="5" t="n"/>
      <c r="F283" s="5" t="n"/>
      <c r="G283" s="6">
        <f>IF(B283&amp;""="","",IFERROR(INDEX('السيارات'!$C$6:$C$205,MATCH(B283&amp;"",'السيارات'!$A$6:$A$205,0))&amp;"","كود غير موجود"))</f>
        <v/>
      </c>
    </row>
    <row r="284">
      <c r="A284" s="13" t="n"/>
      <c r="B284" s="5" t="n"/>
      <c r="C284" s="5" t="n"/>
      <c r="D284" s="19" t="n"/>
      <c r="E284" s="5" t="n"/>
      <c r="F284" s="5" t="n"/>
      <c r="G284" s="6">
        <f>IF(B284&amp;""="","",IFERROR(INDEX('السيارات'!$C$6:$C$205,MATCH(B284&amp;"",'السيارات'!$A$6:$A$205,0))&amp;"","كود غير موجود"))</f>
        <v/>
      </c>
    </row>
    <row r="285">
      <c r="A285" s="13" t="n"/>
      <c r="B285" s="5" t="n"/>
      <c r="C285" s="5" t="n"/>
      <c r="D285" s="19" t="n"/>
      <c r="E285" s="5" t="n"/>
      <c r="F285" s="5" t="n"/>
      <c r="G285" s="6">
        <f>IF(B285&amp;""="","",IFERROR(INDEX('السيارات'!$C$6:$C$205,MATCH(B285&amp;"",'السيارات'!$A$6:$A$205,0))&amp;"","كود غير موجود"))</f>
        <v/>
      </c>
    </row>
    <row r="286">
      <c r="A286" s="13" t="n"/>
      <c r="B286" s="5" t="n"/>
      <c r="C286" s="5" t="n"/>
      <c r="D286" s="19" t="n"/>
      <c r="E286" s="5" t="n"/>
      <c r="F286" s="5" t="n"/>
      <c r="G286" s="6">
        <f>IF(B286&amp;""="","",IFERROR(INDEX('السيارات'!$C$6:$C$205,MATCH(B286&amp;"",'السيارات'!$A$6:$A$205,0))&amp;"","كود غير موجود"))</f>
        <v/>
      </c>
    </row>
    <row r="287">
      <c r="A287" s="13" t="n"/>
      <c r="B287" s="5" t="n"/>
      <c r="C287" s="5" t="n"/>
      <c r="D287" s="19" t="n"/>
      <c r="E287" s="5" t="n"/>
      <c r="F287" s="5" t="n"/>
      <c r="G287" s="6">
        <f>IF(B287&amp;""="","",IFERROR(INDEX('السيارات'!$C$6:$C$205,MATCH(B287&amp;"",'السيارات'!$A$6:$A$205,0))&amp;"","كود غير موجود"))</f>
        <v/>
      </c>
    </row>
    <row r="288">
      <c r="A288" s="13" t="n"/>
      <c r="B288" s="5" t="n"/>
      <c r="C288" s="5" t="n"/>
      <c r="D288" s="19" t="n"/>
      <c r="E288" s="5" t="n"/>
      <c r="F288" s="5" t="n"/>
      <c r="G288" s="6">
        <f>IF(B288&amp;""="","",IFERROR(INDEX('السيارات'!$C$6:$C$205,MATCH(B288&amp;"",'السيارات'!$A$6:$A$205,0))&amp;"","كود غير موجود"))</f>
        <v/>
      </c>
    </row>
    <row r="289">
      <c r="A289" s="13" t="n"/>
      <c r="B289" s="5" t="n"/>
      <c r="C289" s="5" t="n"/>
      <c r="D289" s="19" t="n"/>
      <c r="E289" s="5" t="n"/>
      <c r="F289" s="5" t="n"/>
      <c r="G289" s="6">
        <f>IF(B289&amp;""="","",IFERROR(INDEX('السيارات'!$C$6:$C$205,MATCH(B289&amp;"",'السيارات'!$A$6:$A$205,0))&amp;"","كود غير موجود"))</f>
        <v/>
      </c>
    </row>
    <row r="290">
      <c r="A290" s="13" t="n"/>
      <c r="B290" s="5" t="n"/>
      <c r="C290" s="5" t="n"/>
      <c r="D290" s="19" t="n"/>
      <c r="E290" s="5" t="n"/>
      <c r="F290" s="5" t="n"/>
      <c r="G290" s="6">
        <f>IF(B290&amp;""="","",IFERROR(INDEX('السيارات'!$C$6:$C$205,MATCH(B290&amp;"",'السيارات'!$A$6:$A$205,0))&amp;"","كود غير موجود"))</f>
        <v/>
      </c>
    </row>
    <row r="291">
      <c r="A291" s="13" t="n"/>
      <c r="B291" s="5" t="n"/>
      <c r="C291" s="5" t="n"/>
      <c r="D291" s="19" t="n"/>
      <c r="E291" s="5" t="n"/>
      <c r="F291" s="5" t="n"/>
      <c r="G291" s="6">
        <f>IF(B291&amp;""="","",IFERROR(INDEX('السيارات'!$C$6:$C$205,MATCH(B291&amp;"",'السيارات'!$A$6:$A$205,0))&amp;"","كود غير موجود"))</f>
        <v/>
      </c>
    </row>
    <row r="292">
      <c r="A292" s="13" t="n"/>
      <c r="B292" s="5" t="n"/>
      <c r="C292" s="5" t="n"/>
      <c r="D292" s="19" t="n"/>
      <c r="E292" s="5" t="n"/>
      <c r="F292" s="5" t="n"/>
      <c r="G292" s="6">
        <f>IF(B292&amp;""="","",IFERROR(INDEX('السيارات'!$C$6:$C$205,MATCH(B292&amp;"",'السيارات'!$A$6:$A$205,0))&amp;"","كود غير موجود"))</f>
        <v/>
      </c>
    </row>
    <row r="293">
      <c r="A293" s="13" t="n"/>
      <c r="B293" s="5" t="n"/>
      <c r="C293" s="5" t="n"/>
      <c r="D293" s="19" t="n"/>
      <c r="E293" s="5" t="n"/>
      <c r="F293" s="5" t="n"/>
      <c r="G293" s="6">
        <f>IF(B293&amp;""="","",IFERROR(INDEX('السيارات'!$C$6:$C$205,MATCH(B293&amp;"",'السيارات'!$A$6:$A$205,0))&amp;"","كود غير موجود"))</f>
        <v/>
      </c>
    </row>
    <row r="294">
      <c r="A294" s="13" t="n"/>
      <c r="B294" s="5" t="n"/>
      <c r="C294" s="5" t="n"/>
      <c r="D294" s="19" t="n"/>
      <c r="E294" s="5" t="n"/>
      <c r="F294" s="5" t="n"/>
      <c r="G294" s="6">
        <f>IF(B294&amp;""="","",IFERROR(INDEX('السيارات'!$C$6:$C$205,MATCH(B294&amp;"",'السيارات'!$A$6:$A$205,0))&amp;"","كود غير موجود"))</f>
        <v/>
      </c>
    </row>
    <row r="295">
      <c r="A295" s="13" t="n"/>
      <c r="B295" s="5" t="n"/>
      <c r="C295" s="5" t="n"/>
      <c r="D295" s="19" t="n"/>
      <c r="E295" s="5" t="n"/>
      <c r="F295" s="5" t="n"/>
      <c r="G295" s="6">
        <f>IF(B295&amp;""="","",IFERROR(INDEX('السيارات'!$C$6:$C$205,MATCH(B295&amp;"",'السيارات'!$A$6:$A$205,0))&amp;"","كود غير موجود"))</f>
        <v/>
      </c>
    </row>
    <row r="296">
      <c r="A296" s="13" t="n"/>
      <c r="B296" s="5" t="n"/>
      <c r="C296" s="5" t="n"/>
      <c r="D296" s="19" t="n"/>
      <c r="E296" s="5" t="n"/>
      <c r="F296" s="5" t="n"/>
      <c r="G296" s="6">
        <f>IF(B296&amp;""="","",IFERROR(INDEX('السيارات'!$C$6:$C$205,MATCH(B296&amp;"",'السيارات'!$A$6:$A$205,0))&amp;"","كود غير موجود"))</f>
        <v/>
      </c>
    </row>
    <row r="297">
      <c r="A297" s="13" t="n"/>
      <c r="B297" s="5" t="n"/>
      <c r="C297" s="5" t="n"/>
      <c r="D297" s="19" t="n"/>
      <c r="E297" s="5" t="n"/>
      <c r="F297" s="5" t="n"/>
      <c r="G297" s="6">
        <f>IF(B297&amp;""="","",IFERROR(INDEX('السيارات'!$C$6:$C$205,MATCH(B297&amp;"",'السيارات'!$A$6:$A$205,0))&amp;"","كود غير موجود"))</f>
        <v/>
      </c>
    </row>
    <row r="298">
      <c r="A298" s="13" t="n"/>
      <c r="B298" s="5" t="n"/>
      <c r="C298" s="5" t="n"/>
      <c r="D298" s="19" t="n"/>
      <c r="E298" s="5" t="n"/>
      <c r="F298" s="5" t="n"/>
      <c r="G298" s="6">
        <f>IF(B298&amp;""="","",IFERROR(INDEX('السيارات'!$C$6:$C$205,MATCH(B298&amp;"",'السيارات'!$A$6:$A$205,0))&amp;"","كود غير موجود"))</f>
        <v/>
      </c>
    </row>
    <row r="299">
      <c r="A299" s="13" t="n"/>
      <c r="B299" s="5" t="n"/>
      <c r="C299" s="5" t="n"/>
      <c r="D299" s="19" t="n"/>
      <c r="E299" s="5" t="n"/>
      <c r="F299" s="5" t="n"/>
      <c r="G299" s="6">
        <f>IF(B299&amp;""="","",IFERROR(INDEX('السيارات'!$C$6:$C$205,MATCH(B299&amp;"",'السيارات'!$A$6:$A$205,0))&amp;"","كود غير موجود"))</f>
        <v/>
      </c>
    </row>
    <row r="300">
      <c r="A300" s="13" t="n"/>
      <c r="B300" s="5" t="n"/>
      <c r="C300" s="5" t="n"/>
      <c r="D300" s="19" t="n"/>
      <c r="E300" s="5" t="n"/>
      <c r="F300" s="5" t="n"/>
      <c r="G300" s="6">
        <f>IF(B300&amp;""="","",IFERROR(INDEX('السيارات'!$C$6:$C$205,MATCH(B300&amp;"",'السيارات'!$A$6:$A$205,0))&amp;"","كود غير موجود"))</f>
        <v/>
      </c>
    </row>
    <row r="301">
      <c r="A301" s="13" t="n"/>
      <c r="B301" s="5" t="n"/>
      <c r="C301" s="5" t="n"/>
      <c r="D301" s="19" t="n"/>
      <c r="E301" s="5" t="n"/>
      <c r="F301" s="5" t="n"/>
      <c r="G301" s="6">
        <f>IF(B301&amp;""="","",IFERROR(INDEX('السيارات'!$C$6:$C$205,MATCH(B301&amp;"",'السيارات'!$A$6:$A$205,0))&amp;"","كود غير موجود"))</f>
        <v/>
      </c>
    </row>
    <row r="302">
      <c r="A302" s="13" t="n"/>
      <c r="B302" s="5" t="n"/>
      <c r="C302" s="5" t="n"/>
      <c r="D302" s="19" t="n"/>
      <c r="E302" s="5" t="n"/>
      <c r="F302" s="5" t="n"/>
      <c r="G302" s="6">
        <f>IF(B302&amp;""="","",IFERROR(INDEX('السيارات'!$C$6:$C$205,MATCH(B302&amp;"",'السيارات'!$A$6:$A$205,0))&amp;"","كود غير موجود"))</f>
        <v/>
      </c>
    </row>
    <row r="303">
      <c r="A303" s="13" t="n"/>
      <c r="B303" s="5" t="n"/>
      <c r="C303" s="5" t="n"/>
      <c r="D303" s="19" t="n"/>
      <c r="E303" s="5" t="n"/>
      <c r="F303" s="5" t="n"/>
      <c r="G303" s="6">
        <f>IF(B303&amp;""="","",IFERROR(INDEX('السيارات'!$C$6:$C$205,MATCH(B303&amp;"",'السيارات'!$A$6:$A$205,0))&amp;"","كود غير موجود"))</f>
        <v/>
      </c>
    </row>
    <row r="304">
      <c r="A304" s="13" t="n"/>
      <c r="B304" s="5" t="n"/>
      <c r="C304" s="5" t="n"/>
      <c r="D304" s="19" t="n"/>
      <c r="E304" s="5" t="n"/>
      <c r="F304" s="5" t="n"/>
      <c r="G304" s="6">
        <f>IF(B304&amp;""="","",IFERROR(INDEX('السيارات'!$C$6:$C$205,MATCH(B304&amp;"",'السيارات'!$A$6:$A$205,0))&amp;"","كود غير موجود"))</f>
        <v/>
      </c>
    </row>
    <row r="305">
      <c r="A305" s="13" t="n"/>
      <c r="B305" s="5" t="n"/>
      <c r="C305" s="5" t="n"/>
      <c r="D305" s="19" t="n"/>
      <c r="E305" s="5" t="n"/>
      <c r="F305" s="5" t="n"/>
      <c r="G305" s="6">
        <f>IF(B305&amp;""="","",IFERROR(INDEX('السيارات'!$C$6:$C$205,MATCH(B305&amp;"",'السيارات'!$A$6:$A$205,0))&amp;"","كود غير موجود"))</f>
        <v/>
      </c>
    </row>
    <row r="306">
      <c r="A306" s="13" t="n"/>
      <c r="B306" s="5" t="n"/>
      <c r="C306" s="5" t="n"/>
      <c r="D306" s="19" t="n"/>
      <c r="E306" s="5" t="n"/>
      <c r="F306" s="5" t="n"/>
      <c r="G306" s="6">
        <f>IF(B306&amp;""="","",IFERROR(INDEX('السيارات'!$C$6:$C$205,MATCH(B306&amp;"",'السيارات'!$A$6:$A$205,0))&amp;"","كود غير موجود"))</f>
        <v/>
      </c>
    </row>
    <row r="307">
      <c r="A307" s="13" t="n"/>
      <c r="B307" s="5" t="n"/>
      <c r="C307" s="5" t="n"/>
      <c r="D307" s="19" t="n"/>
      <c r="E307" s="5" t="n"/>
      <c r="F307" s="5" t="n"/>
      <c r="G307" s="6">
        <f>IF(B307&amp;""="","",IFERROR(INDEX('السيارات'!$C$6:$C$205,MATCH(B307&amp;"",'السيارات'!$A$6:$A$205,0))&amp;"","كود غير موجود"))</f>
        <v/>
      </c>
    </row>
    <row r="308">
      <c r="A308" s="13" t="n"/>
      <c r="B308" s="5" t="n"/>
      <c r="C308" s="5" t="n"/>
      <c r="D308" s="19" t="n"/>
      <c r="E308" s="5" t="n"/>
      <c r="F308" s="5" t="n"/>
      <c r="G308" s="6">
        <f>IF(B308&amp;""="","",IFERROR(INDEX('السيارات'!$C$6:$C$205,MATCH(B308&amp;"",'السيارات'!$A$6:$A$205,0))&amp;"","كود غير موجود"))</f>
        <v/>
      </c>
    </row>
    <row r="309">
      <c r="A309" s="13" t="n"/>
      <c r="B309" s="5" t="n"/>
      <c r="C309" s="5" t="n"/>
      <c r="D309" s="19" t="n"/>
      <c r="E309" s="5" t="n"/>
      <c r="F309" s="5" t="n"/>
      <c r="G309" s="6">
        <f>IF(B309&amp;""="","",IFERROR(INDEX('السيارات'!$C$6:$C$205,MATCH(B309&amp;"",'السيارات'!$A$6:$A$205,0))&amp;"","كود غير موجود"))</f>
        <v/>
      </c>
    </row>
    <row r="310">
      <c r="A310" s="13" t="n"/>
      <c r="B310" s="5" t="n"/>
      <c r="C310" s="5" t="n"/>
      <c r="D310" s="19" t="n"/>
      <c r="E310" s="5" t="n"/>
      <c r="F310" s="5" t="n"/>
      <c r="G310" s="6">
        <f>IF(B310&amp;""="","",IFERROR(INDEX('السيارات'!$C$6:$C$205,MATCH(B310&amp;"",'السيارات'!$A$6:$A$205,0))&amp;"","كود غير موجود"))</f>
        <v/>
      </c>
    </row>
    <row r="311">
      <c r="A311" s="13" t="n"/>
      <c r="B311" s="5" t="n"/>
      <c r="C311" s="5" t="n"/>
      <c r="D311" s="19" t="n"/>
      <c r="E311" s="5" t="n"/>
      <c r="F311" s="5" t="n"/>
      <c r="G311" s="6">
        <f>IF(B311&amp;""="","",IFERROR(INDEX('السيارات'!$C$6:$C$205,MATCH(B311&amp;"",'السيارات'!$A$6:$A$205,0))&amp;"","كود غير موجود"))</f>
        <v/>
      </c>
    </row>
    <row r="312">
      <c r="A312" s="13" t="n"/>
      <c r="B312" s="5" t="n"/>
      <c r="C312" s="5" t="n"/>
      <c r="D312" s="19" t="n"/>
      <c r="E312" s="5" t="n"/>
      <c r="F312" s="5" t="n"/>
      <c r="G312" s="6">
        <f>IF(B312&amp;""="","",IFERROR(INDEX('السيارات'!$C$6:$C$205,MATCH(B312&amp;"",'السيارات'!$A$6:$A$205,0))&amp;"","كود غير موجود"))</f>
        <v/>
      </c>
    </row>
    <row r="313">
      <c r="A313" s="13" t="n"/>
      <c r="B313" s="5" t="n"/>
      <c r="C313" s="5" t="n"/>
      <c r="D313" s="19" t="n"/>
      <c r="E313" s="5" t="n"/>
      <c r="F313" s="5" t="n"/>
      <c r="G313" s="6">
        <f>IF(B313&amp;""="","",IFERROR(INDEX('السيارات'!$C$6:$C$205,MATCH(B313&amp;"",'السيارات'!$A$6:$A$205,0))&amp;"","كود غير موجود"))</f>
        <v/>
      </c>
    </row>
    <row r="314">
      <c r="A314" s="13" t="n"/>
      <c r="B314" s="5" t="n"/>
      <c r="C314" s="5" t="n"/>
      <c r="D314" s="19" t="n"/>
      <c r="E314" s="5" t="n"/>
      <c r="F314" s="5" t="n"/>
      <c r="G314" s="6">
        <f>IF(B314&amp;""="","",IFERROR(INDEX('السيارات'!$C$6:$C$205,MATCH(B314&amp;"",'السيارات'!$A$6:$A$205,0))&amp;"","كود غير موجود"))</f>
        <v/>
      </c>
    </row>
    <row r="315">
      <c r="A315" s="13" t="n"/>
      <c r="B315" s="5" t="n"/>
      <c r="C315" s="5" t="n"/>
      <c r="D315" s="19" t="n"/>
      <c r="E315" s="5" t="n"/>
      <c r="F315" s="5" t="n"/>
      <c r="G315" s="6">
        <f>IF(B315&amp;""="","",IFERROR(INDEX('السيارات'!$C$6:$C$205,MATCH(B315&amp;"",'السيارات'!$A$6:$A$205,0))&amp;"","كود غير موجود"))</f>
        <v/>
      </c>
    </row>
    <row r="316">
      <c r="A316" s="13" t="n"/>
      <c r="B316" s="5" t="n"/>
      <c r="C316" s="5" t="n"/>
      <c r="D316" s="19" t="n"/>
      <c r="E316" s="5" t="n"/>
      <c r="F316" s="5" t="n"/>
      <c r="G316" s="6">
        <f>IF(B316&amp;""="","",IFERROR(INDEX('السيارات'!$C$6:$C$205,MATCH(B316&amp;"",'السيارات'!$A$6:$A$205,0))&amp;"","كود غير موجود"))</f>
        <v/>
      </c>
    </row>
    <row r="317">
      <c r="A317" s="13" t="n"/>
      <c r="B317" s="5" t="n"/>
      <c r="C317" s="5" t="n"/>
      <c r="D317" s="19" t="n"/>
      <c r="E317" s="5" t="n"/>
      <c r="F317" s="5" t="n"/>
      <c r="G317" s="6">
        <f>IF(B317&amp;""="","",IFERROR(INDEX('السيارات'!$C$6:$C$205,MATCH(B317&amp;"",'السيارات'!$A$6:$A$205,0))&amp;"","كود غير موجود"))</f>
        <v/>
      </c>
    </row>
    <row r="318">
      <c r="A318" s="13" t="n"/>
      <c r="B318" s="5" t="n"/>
      <c r="C318" s="5" t="n"/>
      <c r="D318" s="19" t="n"/>
      <c r="E318" s="5" t="n"/>
      <c r="F318" s="5" t="n"/>
      <c r="G318" s="6">
        <f>IF(B318&amp;""="","",IFERROR(INDEX('السيارات'!$C$6:$C$205,MATCH(B318&amp;"",'السيارات'!$A$6:$A$205,0))&amp;"","كود غير موجود"))</f>
        <v/>
      </c>
    </row>
    <row r="319">
      <c r="A319" s="13" t="n"/>
      <c r="B319" s="5" t="n"/>
      <c r="C319" s="5" t="n"/>
      <c r="D319" s="19" t="n"/>
      <c r="E319" s="5" t="n"/>
      <c r="F319" s="5" t="n"/>
      <c r="G319" s="6">
        <f>IF(B319&amp;""="","",IFERROR(INDEX('السيارات'!$C$6:$C$205,MATCH(B319&amp;"",'السيارات'!$A$6:$A$205,0))&amp;"","كود غير موجود"))</f>
        <v/>
      </c>
    </row>
    <row r="320">
      <c r="A320" s="13" t="n"/>
      <c r="B320" s="5" t="n"/>
      <c r="C320" s="5" t="n"/>
      <c r="D320" s="19" t="n"/>
      <c r="E320" s="5" t="n"/>
      <c r="F320" s="5" t="n"/>
      <c r="G320" s="6">
        <f>IF(B320&amp;""="","",IFERROR(INDEX('السيارات'!$C$6:$C$205,MATCH(B320&amp;"",'السيارات'!$A$6:$A$205,0))&amp;"","كود غير موجود"))</f>
        <v/>
      </c>
    </row>
    <row r="321">
      <c r="A321" s="13" t="n"/>
      <c r="B321" s="5" t="n"/>
      <c r="C321" s="5" t="n"/>
      <c r="D321" s="19" t="n"/>
      <c r="E321" s="5" t="n"/>
      <c r="F321" s="5" t="n"/>
      <c r="G321" s="6">
        <f>IF(B321&amp;""="","",IFERROR(INDEX('السيارات'!$C$6:$C$205,MATCH(B321&amp;"",'السيارات'!$A$6:$A$205,0))&amp;"","كود غير موجود"))</f>
        <v/>
      </c>
    </row>
    <row r="322">
      <c r="A322" s="13" t="n"/>
      <c r="B322" s="5" t="n"/>
      <c r="C322" s="5" t="n"/>
      <c r="D322" s="19" t="n"/>
      <c r="E322" s="5" t="n"/>
      <c r="F322" s="5" t="n"/>
      <c r="G322" s="6">
        <f>IF(B322&amp;""="","",IFERROR(INDEX('السيارات'!$C$6:$C$205,MATCH(B322&amp;"",'السيارات'!$A$6:$A$205,0))&amp;"","كود غير موجود"))</f>
        <v/>
      </c>
    </row>
    <row r="323">
      <c r="A323" s="13" t="n"/>
      <c r="B323" s="5" t="n"/>
      <c r="C323" s="5" t="n"/>
      <c r="D323" s="19" t="n"/>
      <c r="E323" s="5" t="n"/>
      <c r="F323" s="5" t="n"/>
      <c r="G323" s="6">
        <f>IF(B323&amp;""="","",IFERROR(INDEX('السيارات'!$C$6:$C$205,MATCH(B323&amp;"",'السيارات'!$A$6:$A$205,0))&amp;"","كود غير موجود"))</f>
        <v/>
      </c>
    </row>
    <row r="324">
      <c r="A324" s="13" t="n"/>
      <c r="B324" s="5" t="n"/>
      <c r="C324" s="5" t="n"/>
      <c r="D324" s="19" t="n"/>
      <c r="E324" s="5" t="n"/>
      <c r="F324" s="5" t="n"/>
      <c r="G324" s="6">
        <f>IF(B324&amp;""="","",IFERROR(INDEX('السيارات'!$C$6:$C$205,MATCH(B324&amp;"",'السيارات'!$A$6:$A$205,0))&amp;"","كود غير موجود"))</f>
        <v/>
      </c>
    </row>
    <row r="325">
      <c r="A325" s="13" t="n"/>
      <c r="B325" s="5" t="n"/>
      <c r="C325" s="5" t="n"/>
      <c r="D325" s="19" t="n"/>
      <c r="E325" s="5" t="n"/>
      <c r="F325" s="5" t="n"/>
      <c r="G325" s="6">
        <f>IF(B325&amp;""="","",IFERROR(INDEX('السيارات'!$C$6:$C$205,MATCH(B325&amp;"",'السيارات'!$A$6:$A$205,0))&amp;"","كود غير موجود"))</f>
        <v/>
      </c>
    </row>
    <row r="326">
      <c r="A326" s="13" t="n"/>
      <c r="B326" s="5" t="n"/>
      <c r="C326" s="5" t="n"/>
      <c r="D326" s="19" t="n"/>
      <c r="E326" s="5" t="n"/>
      <c r="F326" s="5" t="n"/>
      <c r="G326" s="6">
        <f>IF(B326&amp;""="","",IFERROR(INDEX('السيارات'!$C$6:$C$205,MATCH(B326&amp;"",'السيارات'!$A$6:$A$205,0))&amp;"","كود غير موجود"))</f>
        <v/>
      </c>
    </row>
    <row r="327">
      <c r="A327" s="13" t="n"/>
      <c r="B327" s="5" t="n"/>
      <c r="C327" s="5" t="n"/>
      <c r="D327" s="19" t="n"/>
      <c r="E327" s="5" t="n"/>
      <c r="F327" s="5" t="n"/>
      <c r="G327" s="6">
        <f>IF(B327&amp;""="","",IFERROR(INDEX('السيارات'!$C$6:$C$205,MATCH(B327&amp;"",'السيارات'!$A$6:$A$205,0))&amp;"","كود غير موجود"))</f>
        <v/>
      </c>
    </row>
    <row r="328">
      <c r="A328" s="13" t="n"/>
      <c r="B328" s="5" t="n"/>
      <c r="C328" s="5" t="n"/>
      <c r="D328" s="19" t="n"/>
      <c r="E328" s="5" t="n"/>
      <c r="F328" s="5" t="n"/>
      <c r="G328" s="6">
        <f>IF(B328&amp;""="","",IFERROR(INDEX('السيارات'!$C$6:$C$205,MATCH(B328&amp;"",'السيارات'!$A$6:$A$205,0))&amp;"","كود غير موجود"))</f>
        <v/>
      </c>
    </row>
    <row r="329">
      <c r="A329" s="13" t="n"/>
      <c r="B329" s="5" t="n"/>
      <c r="C329" s="5" t="n"/>
      <c r="D329" s="19" t="n"/>
      <c r="E329" s="5" t="n"/>
      <c r="F329" s="5" t="n"/>
      <c r="G329" s="6">
        <f>IF(B329&amp;""="","",IFERROR(INDEX('السيارات'!$C$6:$C$205,MATCH(B329&amp;"",'السيارات'!$A$6:$A$205,0))&amp;"","كود غير موجود"))</f>
        <v/>
      </c>
    </row>
    <row r="330">
      <c r="A330" s="13" t="n"/>
      <c r="B330" s="5" t="n"/>
      <c r="C330" s="5" t="n"/>
      <c r="D330" s="19" t="n"/>
      <c r="E330" s="5" t="n"/>
      <c r="F330" s="5" t="n"/>
      <c r="G330" s="6">
        <f>IF(B330&amp;""="","",IFERROR(INDEX('السيارات'!$C$6:$C$205,MATCH(B330&amp;"",'السيارات'!$A$6:$A$205,0))&amp;"","كود غير موجود"))</f>
        <v/>
      </c>
    </row>
    <row r="331">
      <c r="A331" s="13" t="n"/>
      <c r="B331" s="5" t="n"/>
      <c r="C331" s="5" t="n"/>
      <c r="D331" s="19" t="n"/>
      <c r="E331" s="5" t="n"/>
      <c r="F331" s="5" t="n"/>
      <c r="G331" s="6">
        <f>IF(B331&amp;""="","",IFERROR(INDEX('السيارات'!$C$6:$C$205,MATCH(B331&amp;"",'السيارات'!$A$6:$A$205,0))&amp;"","كود غير موجود"))</f>
        <v/>
      </c>
    </row>
    <row r="332">
      <c r="A332" s="13" t="n"/>
      <c r="B332" s="5" t="n"/>
      <c r="C332" s="5" t="n"/>
      <c r="D332" s="19" t="n"/>
      <c r="E332" s="5" t="n"/>
      <c r="F332" s="5" t="n"/>
      <c r="G332" s="6">
        <f>IF(B332&amp;""="","",IFERROR(INDEX('السيارات'!$C$6:$C$205,MATCH(B332&amp;"",'السيارات'!$A$6:$A$205,0))&amp;"","كود غير موجود"))</f>
        <v/>
      </c>
    </row>
    <row r="333">
      <c r="A333" s="13" t="n"/>
      <c r="B333" s="5" t="n"/>
      <c r="C333" s="5" t="n"/>
      <c r="D333" s="19" t="n"/>
      <c r="E333" s="5" t="n"/>
      <c r="F333" s="5" t="n"/>
      <c r="G333" s="6">
        <f>IF(B333&amp;""="","",IFERROR(INDEX('السيارات'!$C$6:$C$205,MATCH(B333&amp;"",'السيارات'!$A$6:$A$205,0))&amp;"","كود غير موجود"))</f>
        <v/>
      </c>
    </row>
    <row r="334">
      <c r="A334" s="13" t="n"/>
      <c r="B334" s="5" t="n"/>
      <c r="C334" s="5" t="n"/>
      <c r="D334" s="19" t="n"/>
      <c r="E334" s="5" t="n"/>
      <c r="F334" s="5" t="n"/>
      <c r="G334" s="6">
        <f>IF(B334&amp;""="","",IFERROR(INDEX('السيارات'!$C$6:$C$205,MATCH(B334&amp;"",'السيارات'!$A$6:$A$205,0))&amp;"","كود غير موجود"))</f>
        <v/>
      </c>
    </row>
    <row r="335">
      <c r="A335" s="13" t="n"/>
      <c r="B335" s="5" t="n"/>
      <c r="C335" s="5" t="n"/>
      <c r="D335" s="19" t="n"/>
      <c r="E335" s="5" t="n"/>
      <c r="F335" s="5" t="n"/>
      <c r="G335" s="6">
        <f>IF(B335&amp;""="","",IFERROR(INDEX('السيارات'!$C$6:$C$205,MATCH(B335&amp;"",'السيارات'!$A$6:$A$205,0))&amp;"","كود غير موجود"))</f>
        <v/>
      </c>
    </row>
    <row r="336">
      <c r="A336" s="13" t="n"/>
      <c r="B336" s="5" t="n"/>
      <c r="C336" s="5" t="n"/>
      <c r="D336" s="19" t="n"/>
      <c r="E336" s="5" t="n"/>
      <c r="F336" s="5" t="n"/>
      <c r="G336" s="6">
        <f>IF(B336&amp;""="","",IFERROR(INDEX('السيارات'!$C$6:$C$205,MATCH(B336&amp;"",'السيارات'!$A$6:$A$205,0))&amp;"","كود غير موجود"))</f>
        <v/>
      </c>
    </row>
    <row r="337">
      <c r="A337" s="13" t="n"/>
      <c r="B337" s="5" t="n"/>
      <c r="C337" s="5" t="n"/>
      <c r="D337" s="19" t="n"/>
      <c r="E337" s="5" t="n"/>
      <c r="F337" s="5" t="n"/>
      <c r="G337" s="6">
        <f>IF(B337&amp;""="","",IFERROR(INDEX('السيارات'!$C$6:$C$205,MATCH(B337&amp;"",'السيارات'!$A$6:$A$205,0))&amp;"","كود غير موجود"))</f>
        <v/>
      </c>
    </row>
    <row r="338">
      <c r="A338" s="13" t="n"/>
      <c r="B338" s="5" t="n"/>
      <c r="C338" s="5" t="n"/>
      <c r="D338" s="19" t="n"/>
      <c r="E338" s="5" t="n"/>
      <c r="F338" s="5" t="n"/>
      <c r="G338" s="6">
        <f>IF(B338&amp;""="","",IFERROR(INDEX('السيارات'!$C$6:$C$205,MATCH(B338&amp;"",'السيارات'!$A$6:$A$205,0))&amp;"","كود غير موجود"))</f>
        <v/>
      </c>
    </row>
    <row r="339">
      <c r="A339" s="13" t="n"/>
      <c r="B339" s="5" t="n"/>
      <c r="C339" s="5" t="n"/>
      <c r="D339" s="19" t="n"/>
      <c r="E339" s="5" t="n"/>
      <c r="F339" s="5" t="n"/>
      <c r="G339" s="6">
        <f>IF(B339&amp;""="","",IFERROR(INDEX('السيارات'!$C$6:$C$205,MATCH(B339&amp;"",'السيارات'!$A$6:$A$205,0))&amp;"","كود غير موجود"))</f>
        <v/>
      </c>
    </row>
    <row r="340">
      <c r="A340" s="13" t="n"/>
      <c r="B340" s="5" t="n"/>
      <c r="C340" s="5" t="n"/>
      <c r="D340" s="19" t="n"/>
      <c r="E340" s="5" t="n"/>
      <c r="F340" s="5" t="n"/>
      <c r="G340" s="6">
        <f>IF(B340&amp;""="","",IFERROR(INDEX('السيارات'!$C$6:$C$205,MATCH(B340&amp;"",'السيارات'!$A$6:$A$205,0))&amp;"","كود غير موجود"))</f>
        <v/>
      </c>
    </row>
    <row r="341">
      <c r="A341" s="13" t="n"/>
      <c r="B341" s="5" t="n"/>
      <c r="C341" s="5" t="n"/>
      <c r="D341" s="19" t="n"/>
      <c r="E341" s="5" t="n"/>
      <c r="F341" s="5" t="n"/>
      <c r="G341" s="6">
        <f>IF(B341&amp;""="","",IFERROR(INDEX('السيارات'!$C$6:$C$205,MATCH(B341&amp;"",'السيارات'!$A$6:$A$205,0))&amp;"","كود غير موجود"))</f>
        <v/>
      </c>
    </row>
    <row r="342">
      <c r="A342" s="13" t="n"/>
      <c r="B342" s="5" t="n"/>
      <c r="C342" s="5" t="n"/>
      <c r="D342" s="19" t="n"/>
      <c r="E342" s="5" t="n"/>
      <c r="F342" s="5" t="n"/>
      <c r="G342" s="6">
        <f>IF(B342&amp;""="","",IFERROR(INDEX('السيارات'!$C$6:$C$205,MATCH(B342&amp;"",'السيارات'!$A$6:$A$205,0))&amp;"","كود غير موجود"))</f>
        <v/>
      </c>
    </row>
    <row r="343">
      <c r="A343" s="13" t="n"/>
      <c r="B343" s="5" t="n"/>
      <c r="C343" s="5" t="n"/>
      <c r="D343" s="19" t="n"/>
      <c r="E343" s="5" t="n"/>
      <c r="F343" s="5" t="n"/>
      <c r="G343" s="6">
        <f>IF(B343&amp;""="","",IFERROR(INDEX('السيارات'!$C$6:$C$205,MATCH(B343&amp;"",'السيارات'!$A$6:$A$205,0))&amp;"","كود غير موجود"))</f>
        <v/>
      </c>
    </row>
    <row r="344">
      <c r="A344" s="13" t="n"/>
      <c r="B344" s="5" t="n"/>
      <c r="C344" s="5" t="n"/>
      <c r="D344" s="19" t="n"/>
      <c r="E344" s="5" t="n"/>
      <c r="F344" s="5" t="n"/>
      <c r="G344" s="6">
        <f>IF(B344&amp;""="","",IFERROR(INDEX('السيارات'!$C$6:$C$205,MATCH(B344&amp;"",'السيارات'!$A$6:$A$205,0))&amp;"","كود غير موجود"))</f>
        <v/>
      </c>
    </row>
    <row r="345">
      <c r="A345" s="13" t="n"/>
      <c r="B345" s="5" t="n"/>
      <c r="C345" s="5" t="n"/>
      <c r="D345" s="19" t="n"/>
      <c r="E345" s="5" t="n"/>
      <c r="F345" s="5" t="n"/>
      <c r="G345" s="6">
        <f>IF(B345&amp;""="","",IFERROR(INDEX('السيارات'!$C$6:$C$205,MATCH(B345&amp;"",'السيارات'!$A$6:$A$205,0))&amp;"","كود غير موجود"))</f>
        <v/>
      </c>
    </row>
    <row r="346">
      <c r="A346" s="13" t="n"/>
      <c r="B346" s="5" t="n"/>
      <c r="C346" s="5" t="n"/>
      <c r="D346" s="19" t="n"/>
      <c r="E346" s="5" t="n"/>
      <c r="F346" s="5" t="n"/>
      <c r="G346" s="6">
        <f>IF(B346&amp;""="","",IFERROR(INDEX('السيارات'!$C$6:$C$205,MATCH(B346&amp;"",'السيارات'!$A$6:$A$205,0))&amp;"","كود غير موجود"))</f>
        <v/>
      </c>
    </row>
    <row r="347">
      <c r="A347" s="13" t="n"/>
      <c r="B347" s="5" t="n"/>
      <c r="C347" s="5" t="n"/>
      <c r="D347" s="19" t="n"/>
      <c r="E347" s="5" t="n"/>
      <c r="F347" s="5" t="n"/>
      <c r="G347" s="6">
        <f>IF(B347&amp;""="","",IFERROR(INDEX('السيارات'!$C$6:$C$205,MATCH(B347&amp;"",'السيارات'!$A$6:$A$205,0))&amp;"","كود غير موجود"))</f>
        <v/>
      </c>
    </row>
    <row r="348">
      <c r="A348" s="13" t="n"/>
      <c r="B348" s="5" t="n"/>
      <c r="C348" s="5" t="n"/>
      <c r="D348" s="19" t="n"/>
      <c r="E348" s="5" t="n"/>
      <c r="F348" s="5" t="n"/>
      <c r="G348" s="6">
        <f>IF(B348&amp;""="","",IFERROR(INDEX('السيارات'!$C$6:$C$205,MATCH(B348&amp;"",'السيارات'!$A$6:$A$205,0))&amp;"","كود غير موجود"))</f>
        <v/>
      </c>
    </row>
    <row r="349">
      <c r="A349" s="13" t="n"/>
      <c r="B349" s="5" t="n"/>
      <c r="C349" s="5" t="n"/>
      <c r="D349" s="19" t="n"/>
      <c r="E349" s="5" t="n"/>
      <c r="F349" s="5" t="n"/>
      <c r="G349" s="6">
        <f>IF(B349&amp;""="","",IFERROR(INDEX('السيارات'!$C$6:$C$205,MATCH(B349&amp;"",'السيارات'!$A$6:$A$205,0))&amp;"","كود غير موجود"))</f>
        <v/>
      </c>
    </row>
    <row r="350">
      <c r="A350" s="13" t="n"/>
      <c r="B350" s="5" t="n"/>
      <c r="C350" s="5" t="n"/>
      <c r="D350" s="19" t="n"/>
      <c r="E350" s="5" t="n"/>
      <c r="F350" s="5" t="n"/>
      <c r="G350" s="6">
        <f>IF(B350&amp;""="","",IFERROR(INDEX('السيارات'!$C$6:$C$205,MATCH(B350&amp;"",'السيارات'!$A$6:$A$205,0))&amp;"","كود غير موجود"))</f>
        <v/>
      </c>
    </row>
    <row r="351">
      <c r="A351" s="13" t="n"/>
      <c r="B351" s="5" t="n"/>
      <c r="C351" s="5" t="n"/>
      <c r="D351" s="19" t="n"/>
      <c r="E351" s="5" t="n"/>
      <c r="F351" s="5" t="n"/>
      <c r="G351" s="6">
        <f>IF(B351&amp;""="","",IFERROR(INDEX('السيارات'!$C$6:$C$205,MATCH(B351&amp;"",'السيارات'!$A$6:$A$205,0))&amp;"","كود غير موجود"))</f>
        <v/>
      </c>
    </row>
    <row r="352">
      <c r="A352" s="13" t="n"/>
      <c r="B352" s="5" t="n"/>
      <c r="C352" s="5" t="n"/>
      <c r="D352" s="19" t="n"/>
      <c r="E352" s="5" t="n"/>
      <c r="F352" s="5" t="n"/>
      <c r="G352" s="6">
        <f>IF(B352&amp;""="","",IFERROR(INDEX('السيارات'!$C$6:$C$205,MATCH(B352&amp;"",'السيارات'!$A$6:$A$205,0))&amp;"","كود غير موجود"))</f>
        <v/>
      </c>
    </row>
    <row r="353">
      <c r="A353" s="13" t="n"/>
      <c r="B353" s="5" t="n"/>
      <c r="C353" s="5" t="n"/>
      <c r="D353" s="19" t="n"/>
      <c r="E353" s="5" t="n"/>
      <c r="F353" s="5" t="n"/>
      <c r="G353" s="6">
        <f>IF(B353&amp;""="","",IFERROR(INDEX('السيارات'!$C$6:$C$205,MATCH(B353&amp;"",'السيارات'!$A$6:$A$205,0))&amp;"","كود غير موجود"))</f>
        <v/>
      </c>
    </row>
    <row r="354">
      <c r="A354" s="13" t="n"/>
      <c r="B354" s="5" t="n"/>
      <c r="C354" s="5" t="n"/>
      <c r="D354" s="19" t="n"/>
      <c r="E354" s="5" t="n"/>
      <c r="F354" s="5" t="n"/>
      <c r="G354" s="6">
        <f>IF(B354&amp;""="","",IFERROR(INDEX('السيارات'!$C$6:$C$205,MATCH(B354&amp;"",'السيارات'!$A$6:$A$205,0))&amp;"","كود غير موجود"))</f>
        <v/>
      </c>
    </row>
    <row r="355">
      <c r="A355" s="13" t="n"/>
      <c r="B355" s="5" t="n"/>
      <c r="C355" s="5" t="n"/>
      <c r="D355" s="19" t="n"/>
      <c r="E355" s="5" t="n"/>
      <c r="F355" s="5" t="n"/>
      <c r="G355" s="6">
        <f>IF(B355&amp;""="","",IFERROR(INDEX('السيارات'!$C$6:$C$205,MATCH(B355&amp;"",'السيارات'!$A$6:$A$205,0))&amp;"","كود غير موجود"))</f>
        <v/>
      </c>
    </row>
    <row r="356">
      <c r="A356" s="13" t="n"/>
      <c r="B356" s="5" t="n"/>
      <c r="C356" s="5" t="n"/>
      <c r="D356" s="19" t="n"/>
      <c r="E356" s="5" t="n"/>
      <c r="F356" s="5" t="n"/>
      <c r="G356" s="6">
        <f>IF(B356&amp;""="","",IFERROR(INDEX('السيارات'!$C$6:$C$205,MATCH(B356&amp;"",'السيارات'!$A$6:$A$205,0))&amp;"","كود غير موجود"))</f>
        <v/>
      </c>
    </row>
    <row r="357">
      <c r="A357" s="13" t="n"/>
      <c r="B357" s="5" t="n"/>
      <c r="C357" s="5" t="n"/>
      <c r="D357" s="19" t="n"/>
      <c r="E357" s="5" t="n"/>
      <c r="F357" s="5" t="n"/>
      <c r="G357" s="6">
        <f>IF(B357&amp;""="","",IFERROR(INDEX('السيارات'!$C$6:$C$205,MATCH(B357&amp;"",'السيارات'!$A$6:$A$205,0))&amp;"","كود غير موجود"))</f>
        <v/>
      </c>
    </row>
    <row r="358">
      <c r="A358" s="13" t="n"/>
      <c r="B358" s="5" t="n"/>
      <c r="C358" s="5" t="n"/>
      <c r="D358" s="19" t="n"/>
      <c r="E358" s="5" t="n"/>
      <c r="F358" s="5" t="n"/>
      <c r="G358" s="6">
        <f>IF(B358&amp;""="","",IFERROR(INDEX('السيارات'!$C$6:$C$205,MATCH(B358&amp;"",'السيارات'!$A$6:$A$205,0))&amp;"","كود غير موجود"))</f>
        <v/>
      </c>
    </row>
    <row r="359">
      <c r="A359" s="13" t="n"/>
      <c r="B359" s="5" t="n"/>
      <c r="C359" s="5" t="n"/>
      <c r="D359" s="19" t="n"/>
      <c r="E359" s="5" t="n"/>
      <c r="F359" s="5" t="n"/>
      <c r="G359" s="6">
        <f>IF(B359&amp;""="","",IFERROR(INDEX('السيارات'!$C$6:$C$205,MATCH(B359&amp;"",'السيارات'!$A$6:$A$205,0))&amp;"","كود غير موجود"))</f>
        <v/>
      </c>
    </row>
    <row r="360">
      <c r="A360" s="13" t="n"/>
      <c r="B360" s="5" t="n"/>
      <c r="C360" s="5" t="n"/>
      <c r="D360" s="19" t="n"/>
      <c r="E360" s="5" t="n"/>
      <c r="F360" s="5" t="n"/>
      <c r="G360" s="6">
        <f>IF(B360&amp;""="","",IFERROR(INDEX('السيارات'!$C$6:$C$205,MATCH(B360&amp;"",'السيارات'!$A$6:$A$205,0))&amp;"","كود غير موجود"))</f>
        <v/>
      </c>
    </row>
    <row r="361">
      <c r="A361" s="13" t="n"/>
      <c r="B361" s="5" t="n"/>
      <c r="C361" s="5" t="n"/>
      <c r="D361" s="19" t="n"/>
      <c r="E361" s="5" t="n"/>
      <c r="F361" s="5" t="n"/>
      <c r="G361" s="6">
        <f>IF(B361&amp;""="","",IFERROR(INDEX('السيارات'!$C$6:$C$205,MATCH(B361&amp;"",'السيارات'!$A$6:$A$205,0))&amp;"","كود غير موجود"))</f>
        <v/>
      </c>
    </row>
    <row r="362">
      <c r="A362" s="13" t="n"/>
      <c r="B362" s="5" t="n"/>
      <c r="C362" s="5" t="n"/>
      <c r="D362" s="19" t="n"/>
      <c r="E362" s="5" t="n"/>
      <c r="F362" s="5" t="n"/>
      <c r="G362" s="6">
        <f>IF(B362&amp;""="","",IFERROR(INDEX('السيارات'!$C$6:$C$205,MATCH(B362&amp;"",'السيارات'!$A$6:$A$205,0))&amp;"","كود غير موجود"))</f>
        <v/>
      </c>
    </row>
    <row r="363">
      <c r="A363" s="13" t="n"/>
      <c r="B363" s="5" t="n"/>
      <c r="C363" s="5" t="n"/>
      <c r="D363" s="19" t="n"/>
      <c r="E363" s="5" t="n"/>
      <c r="F363" s="5" t="n"/>
      <c r="G363" s="6">
        <f>IF(B363&amp;""="","",IFERROR(INDEX('السيارات'!$C$6:$C$205,MATCH(B363&amp;"",'السيارات'!$A$6:$A$205,0))&amp;"","كود غير موجود"))</f>
        <v/>
      </c>
    </row>
    <row r="364">
      <c r="A364" s="13" t="n"/>
      <c r="B364" s="5" t="n"/>
      <c r="C364" s="5" t="n"/>
      <c r="D364" s="19" t="n"/>
      <c r="E364" s="5" t="n"/>
      <c r="F364" s="5" t="n"/>
      <c r="G364" s="6">
        <f>IF(B364&amp;""="","",IFERROR(INDEX('السيارات'!$C$6:$C$205,MATCH(B364&amp;"",'السيارات'!$A$6:$A$205,0))&amp;"","كود غير موجود"))</f>
        <v/>
      </c>
    </row>
    <row r="365">
      <c r="A365" s="13" t="n"/>
      <c r="B365" s="5" t="n"/>
      <c r="C365" s="5" t="n"/>
      <c r="D365" s="19" t="n"/>
      <c r="E365" s="5" t="n"/>
      <c r="F365" s="5" t="n"/>
      <c r="G365" s="6">
        <f>IF(B365&amp;""="","",IFERROR(INDEX('السيارات'!$C$6:$C$205,MATCH(B365&amp;"",'السيارات'!$A$6:$A$205,0))&amp;"","كود غير موجود"))</f>
        <v/>
      </c>
    </row>
    <row r="366">
      <c r="A366" s="13" t="n"/>
      <c r="B366" s="5" t="n"/>
      <c r="C366" s="5" t="n"/>
      <c r="D366" s="19" t="n"/>
      <c r="E366" s="5" t="n"/>
      <c r="F366" s="5" t="n"/>
      <c r="G366" s="6">
        <f>IF(B366&amp;""="","",IFERROR(INDEX('السيارات'!$C$6:$C$205,MATCH(B366&amp;"",'السيارات'!$A$6:$A$205,0))&amp;"","كود غير موجود"))</f>
        <v/>
      </c>
    </row>
    <row r="367">
      <c r="A367" s="13" t="n"/>
      <c r="B367" s="5" t="n"/>
      <c r="C367" s="5" t="n"/>
      <c r="D367" s="19" t="n"/>
      <c r="E367" s="5" t="n"/>
      <c r="F367" s="5" t="n"/>
      <c r="G367" s="6">
        <f>IF(B367&amp;""="","",IFERROR(INDEX('السيارات'!$C$6:$C$205,MATCH(B367&amp;"",'السيارات'!$A$6:$A$205,0))&amp;"","كود غير موجود"))</f>
        <v/>
      </c>
    </row>
    <row r="368">
      <c r="A368" s="13" t="n"/>
      <c r="B368" s="5" t="n"/>
      <c r="C368" s="5" t="n"/>
      <c r="D368" s="19" t="n"/>
      <c r="E368" s="5" t="n"/>
      <c r="F368" s="5" t="n"/>
      <c r="G368" s="6">
        <f>IF(B368&amp;""="","",IFERROR(INDEX('السيارات'!$C$6:$C$205,MATCH(B368&amp;"",'السيارات'!$A$6:$A$205,0))&amp;"","كود غير موجود"))</f>
        <v/>
      </c>
    </row>
    <row r="369">
      <c r="A369" s="13" t="n"/>
      <c r="B369" s="5" t="n"/>
      <c r="C369" s="5" t="n"/>
      <c r="D369" s="19" t="n"/>
      <c r="E369" s="5" t="n"/>
      <c r="F369" s="5" t="n"/>
      <c r="G369" s="6">
        <f>IF(B369&amp;""="","",IFERROR(INDEX('السيارات'!$C$6:$C$205,MATCH(B369&amp;"",'السيارات'!$A$6:$A$205,0))&amp;"","كود غير موجود"))</f>
        <v/>
      </c>
    </row>
    <row r="370">
      <c r="A370" s="13" t="n"/>
      <c r="B370" s="5" t="n"/>
      <c r="C370" s="5" t="n"/>
      <c r="D370" s="19" t="n"/>
      <c r="E370" s="5" t="n"/>
      <c r="F370" s="5" t="n"/>
      <c r="G370" s="6">
        <f>IF(B370&amp;""="","",IFERROR(INDEX('السيارات'!$C$6:$C$205,MATCH(B370&amp;"",'السيارات'!$A$6:$A$205,0))&amp;"","كود غير موجود"))</f>
        <v/>
      </c>
    </row>
    <row r="371">
      <c r="A371" s="13" t="n"/>
      <c r="B371" s="5" t="n"/>
      <c r="C371" s="5" t="n"/>
      <c r="D371" s="19" t="n"/>
      <c r="E371" s="5" t="n"/>
      <c r="F371" s="5" t="n"/>
      <c r="G371" s="6">
        <f>IF(B371&amp;""="","",IFERROR(INDEX('السيارات'!$C$6:$C$205,MATCH(B371&amp;"",'السيارات'!$A$6:$A$205,0))&amp;"","كود غير موجود"))</f>
        <v/>
      </c>
    </row>
    <row r="372">
      <c r="A372" s="13" t="n"/>
      <c r="B372" s="5" t="n"/>
      <c r="C372" s="5" t="n"/>
      <c r="D372" s="19" t="n"/>
      <c r="E372" s="5" t="n"/>
      <c r="F372" s="5" t="n"/>
      <c r="G372" s="6">
        <f>IF(B372&amp;""="","",IFERROR(INDEX('السيارات'!$C$6:$C$205,MATCH(B372&amp;"",'السيارات'!$A$6:$A$205,0))&amp;"","كود غير موجود"))</f>
        <v/>
      </c>
    </row>
    <row r="373">
      <c r="A373" s="13" t="n"/>
      <c r="B373" s="5" t="n"/>
      <c r="C373" s="5" t="n"/>
      <c r="D373" s="19" t="n"/>
      <c r="E373" s="5" t="n"/>
      <c r="F373" s="5" t="n"/>
      <c r="G373" s="6">
        <f>IF(B373&amp;""="","",IFERROR(INDEX('السيارات'!$C$6:$C$205,MATCH(B373&amp;"",'السيارات'!$A$6:$A$205,0))&amp;"","كود غير موجود"))</f>
        <v/>
      </c>
    </row>
    <row r="374">
      <c r="A374" s="13" t="n"/>
      <c r="B374" s="5" t="n"/>
      <c r="C374" s="5" t="n"/>
      <c r="D374" s="19" t="n"/>
      <c r="E374" s="5" t="n"/>
      <c r="F374" s="5" t="n"/>
      <c r="G374" s="6">
        <f>IF(B374&amp;""="","",IFERROR(INDEX('السيارات'!$C$6:$C$205,MATCH(B374&amp;"",'السيارات'!$A$6:$A$205,0))&amp;"","كود غير موجود"))</f>
        <v/>
      </c>
    </row>
    <row r="375">
      <c r="A375" s="13" t="n"/>
      <c r="B375" s="5" t="n"/>
      <c r="C375" s="5" t="n"/>
      <c r="D375" s="19" t="n"/>
      <c r="E375" s="5" t="n"/>
      <c r="F375" s="5" t="n"/>
      <c r="G375" s="6">
        <f>IF(B375&amp;""="","",IFERROR(INDEX('السيارات'!$C$6:$C$205,MATCH(B375&amp;"",'السيارات'!$A$6:$A$205,0))&amp;"","كود غير موجود"))</f>
        <v/>
      </c>
    </row>
    <row r="376">
      <c r="A376" s="13" t="n"/>
      <c r="B376" s="5" t="n"/>
      <c r="C376" s="5" t="n"/>
      <c r="D376" s="19" t="n"/>
      <c r="E376" s="5" t="n"/>
      <c r="F376" s="5" t="n"/>
      <c r="G376" s="6">
        <f>IF(B376&amp;""="","",IFERROR(INDEX('السيارات'!$C$6:$C$205,MATCH(B376&amp;"",'السيارات'!$A$6:$A$205,0))&amp;"","كود غير موجود"))</f>
        <v/>
      </c>
    </row>
    <row r="377">
      <c r="A377" s="13" t="n"/>
      <c r="B377" s="5" t="n"/>
      <c r="C377" s="5" t="n"/>
      <c r="D377" s="19" t="n"/>
      <c r="E377" s="5" t="n"/>
      <c r="F377" s="5" t="n"/>
      <c r="G377" s="6">
        <f>IF(B377&amp;""="","",IFERROR(INDEX('السيارات'!$C$6:$C$205,MATCH(B377&amp;"",'السيارات'!$A$6:$A$205,0))&amp;"","كود غير موجود"))</f>
        <v/>
      </c>
    </row>
    <row r="378">
      <c r="A378" s="13" t="n"/>
      <c r="B378" s="5" t="n"/>
      <c r="C378" s="5" t="n"/>
      <c r="D378" s="19" t="n"/>
      <c r="E378" s="5" t="n"/>
      <c r="F378" s="5" t="n"/>
      <c r="G378" s="6">
        <f>IF(B378&amp;""="","",IFERROR(INDEX('السيارات'!$C$6:$C$205,MATCH(B378&amp;"",'السيارات'!$A$6:$A$205,0))&amp;"","كود غير موجود"))</f>
        <v/>
      </c>
    </row>
    <row r="379">
      <c r="A379" s="13" t="n"/>
      <c r="B379" s="5" t="n"/>
      <c r="C379" s="5" t="n"/>
      <c r="D379" s="19" t="n"/>
      <c r="E379" s="5" t="n"/>
      <c r="F379" s="5" t="n"/>
      <c r="G379" s="6">
        <f>IF(B379&amp;""="","",IFERROR(INDEX('السيارات'!$C$6:$C$205,MATCH(B379&amp;"",'السيارات'!$A$6:$A$205,0))&amp;"","كود غير موجود"))</f>
        <v/>
      </c>
    </row>
    <row r="380">
      <c r="A380" s="13" t="n"/>
      <c r="B380" s="5" t="n"/>
      <c r="C380" s="5" t="n"/>
      <c r="D380" s="19" t="n"/>
      <c r="E380" s="5" t="n"/>
      <c r="F380" s="5" t="n"/>
      <c r="G380" s="6">
        <f>IF(B380&amp;""="","",IFERROR(INDEX('السيارات'!$C$6:$C$205,MATCH(B380&amp;"",'السيارات'!$A$6:$A$205,0))&amp;"","كود غير موجود"))</f>
        <v/>
      </c>
    </row>
    <row r="381">
      <c r="A381" s="13" t="n"/>
      <c r="B381" s="5" t="n"/>
      <c r="C381" s="5" t="n"/>
      <c r="D381" s="19" t="n"/>
      <c r="E381" s="5" t="n"/>
      <c r="F381" s="5" t="n"/>
      <c r="G381" s="6">
        <f>IF(B381&amp;""="","",IFERROR(INDEX('السيارات'!$C$6:$C$205,MATCH(B381&amp;"",'السيارات'!$A$6:$A$205,0))&amp;"","كود غير موجود"))</f>
        <v/>
      </c>
    </row>
    <row r="382">
      <c r="A382" s="13" t="n"/>
      <c r="B382" s="5" t="n"/>
      <c r="C382" s="5" t="n"/>
      <c r="D382" s="19" t="n"/>
      <c r="E382" s="5" t="n"/>
      <c r="F382" s="5" t="n"/>
      <c r="G382" s="6">
        <f>IF(B382&amp;""="","",IFERROR(INDEX('السيارات'!$C$6:$C$205,MATCH(B382&amp;"",'السيارات'!$A$6:$A$205,0))&amp;"","كود غير موجود"))</f>
        <v/>
      </c>
    </row>
    <row r="383">
      <c r="A383" s="13" t="n"/>
      <c r="B383" s="5" t="n"/>
      <c r="C383" s="5" t="n"/>
      <c r="D383" s="19" t="n"/>
      <c r="E383" s="5" t="n"/>
      <c r="F383" s="5" t="n"/>
      <c r="G383" s="6">
        <f>IF(B383&amp;""="","",IFERROR(INDEX('السيارات'!$C$6:$C$205,MATCH(B383&amp;"",'السيارات'!$A$6:$A$205,0))&amp;"","كود غير موجود"))</f>
        <v/>
      </c>
    </row>
    <row r="384">
      <c r="A384" s="13" t="n"/>
      <c r="B384" s="5" t="n"/>
      <c r="C384" s="5" t="n"/>
      <c r="D384" s="19" t="n"/>
      <c r="E384" s="5" t="n"/>
      <c r="F384" s="5" t="n"/>
      <c r="G384" s="6">
        <f>IF(B384&amp;""="","",IFERROR(INDEX('السيارات'!$C$6:$C$205,MATCH(B384&amp;"",'السيارات'!$A$6:$A$205,0))&amp;"","كود غير موجود"))</f>
        <v/>
      </c>
    </row>
    <row r="385">
      <c r="A385" s="13" t="n"/>
      <c r="B385" s="5" t="n"/>
      <c r="C385" s="5" t="n"/>
      <c r="D385" s="19" t="n"/>
      <c r="E385" s="5" t="n"/>
      <c r="F385" s="5" t="n"/>
      <c r="G385" s="6">
        <f>IF(B385&amp;""="","",IFERROR(INDEX('السيارات'!$C$6:$C$205,MATCH(B385&amp;"",'السيارات'!$A$6:$A$205,0))&amp;"","كود غير موجود"))</f>
        <v/>
      </c>
    </row>
    <row r="386">
      <c r="A386" s="13" t="n"/>
      <c r="B386" s="5" t="n"/>
      <c r="C386" s="5" t="n"/>
      <c r="D386" s="19" t="n"/>
      <c r="E386" s="5" t="n"/>
      <c r="F386" s="5" t="n"/>
      <c r="G386" s="6">
        <f>IF(B386&amp;""="","",IFERROR(INDEX('السيارات'!$C$6:$C$205,MATCH(B386&amp;"",'السيارات'!$A$6:$A$205,0))&amp;"","كود غير موجود"))</f>
        <v/>
      </c>
    </row>
    <row r="387">
      <c r="A387" s="13" t="n"/>
      <c r="B387" s="5" t="n"/>
      <c r="C387" s="5" t="n"/>
      <c r="D387" s="19" t="n"/>
      <c r="E387" s="5" t="n"/>
      <c r="F387" s="5" t="n"/>
      <c r="G387" s="6">
        <f>IF(B387&amp;""="","",IFERROR(INDEX('السيارات'!$C$6:$C$205,MATCH(B387&amp;"",'السيارات'!$A$6:$A$205,0))&amp;"","كود غير موجود"))</f>
        <v/>
      </c>
    </row>
    <row r="388">
      <c r="A388" s="13" t="n"/>
      <c r="B388" s="5" t="n"/>
      <c r="C388" s="5" t="n"/>
      <c r="D388" s="19" t="n"/>
      <c r="E388" s="5" t="n"/>
      <c r="F388" s="5" t="n"/>
      <c r="G388" s="6">
        <f>IF(B388&amp;""="","",IFERROR(INDEX('السيارات'!$C$6:$C$205,MATCH(B388&amp;"",'السيارات'!$A$6:$A$205,0))&amp;"","كود غير موجود"))</f>
        <v/>
      </c>
    </row>
    <row r="389">
      <c r="A389" s="13" t="n"/>
      <c r="B389" s="5" t="n"/>
      <c r="C389" s="5" t="n"/>
      <c r="D389" s="19" t="n"/>
      <c r="E389" s="5" t="n"/>
      <c r="F389" s="5" t="n"/>
      <c r="G389" s="6">
        <f>IF(B389&amp;""="","",IFERROR(INDEX('السيارات'!$C$6:$C$205,MATCH(B389&amp;"",'السيارات'!$A$6:$A$205,0))&amp;"","كود غير موجود"))</f>
        <v/>
      </c>
    </row>
    <row r="390">
      <c r="A390" s="13" t="n"/>
      <c r="B390" s="5" t="n"/>
      <c r="C390" s="5" t="n"/>
      <c r="D390" s="19" t="n"/>
      <c r="E390" s="5" t="n"/>
      <c r="F390" s="5" t="n"/>
      <c r="G390" s="6">
        <f>IF(B390&amp;""="","",IFERROR(INDEX('السيارات'!$C$6:$C$205,MATCH(B390&amp;"",'السيارات'!$A$6:$A$205,0))&amp;"","كود غير موجود"))</f>
        <v/>
      </c>
    </row>
    <row r="391">
      <c r="A391" s="13" t="n"/>
      <c r="B391" s="5" t="n"/>
      <c r="C391" s="5" t="n"/>
      <c r="D391" s="19" t="n"/>
      <c r="E391" s="5" t="n"/>
      <c r="F391" s="5" t="n"/>
      <c r="G391" s="6">
        <f>IF(B391&amp;""="","",IFERROR(INDEX('السيارات'!$C$6:$C$205,MATCH(B391&amp;"",'السيارات'!$A$6:$A$205,0))&amp;"","كود غير موجود"))</f>
        <v/>
      </c>
    </row>
    <row r="392">
      <c r="A392" s="13" t="n"/>
      <c r="B392" s="5" t="n"/>
      <c r="C392" s="5" t="n"/>
      <c r="D392" s="19" t="n"/>
      <c r="E392" s="5" t="n"/>
      <c r="F392" s="5" t="n"/>
      <c r="G392" s="6">
        <f>IF(B392&amp;""="","",IFERROR(INDEX('السيارات'!$C$6:$C$205,MATCH(B392&amp;"",'السيارات'!$A$6:$A$205,0))&amp;"","كود غير موجود"))</f>
        <v/>
      </c>
    </row>
    <row r="393">
      <c r="A393" s="13" t="n"/>
      <c r="B393" s="5" t="n"/>
      <c r="C393" s="5" t="n"/>
      <c r="D393" s="19" t="n"/>
      <c r="E393" s="5" t="n"/>
      <c r="F393" s="5" t="n"/>
      <c r="G393" s="6">
        <f>IF(B393&amp;""="","",IFERROR(INDEX('السيارات'!$C$6:$C$205,MATCH(B393&amp;"",'السيارات'!$A$6:$A$205,0))&amp;"","كود غير موجود"))</f>
        <v/>
      </c>
    </row>
    <row r="394">
      <c r="A394" s="13" t="n"/>
      <c r="B394" s="5" t="n"/>
      <c r="C394" s="5" t="n"/>
      <c r="D394" s="19" t="n"/>
      <c r="E394" s="5" t="n"/>
      <c r="F394" s="5" t="n"/>
      <c r="G394" s="6">
        <f>IF(B394&amp;""="","",IFERROR(INDEX('السيارات'!$C$6:$C$205,MATCH(B394&amp;"",'السيارات'!$A$6:$A$205,0))&amp;"","كود غير موجود"))</f>
        <v/>
      </c>
    </row>
    <row r="395">
      <c r="A395" s="13" t="n"/>
      <c r="B395" s="5" t="n"/>
      <c r="C395" s="5" t="n"/>
      <c r="D395" s="19" t="n"/>
      <c r="E395" s="5" t="n"/>
      <c r="F395" s="5" t="n"/>
      <c r="G395" s="6">
        <f>IF(B395&amp;""="","",IFERROR(INDEX('السيارات'!$C$6:$C$205,MATCH(B395&amp;"",'السيارات'!$A$6:$A$205,0))&amp;"","كود غير موجود"))</f>
        <v/>
      </c>
    </row>
    <row r="396">
      <c r="A396" s="13" t="n"/>
      <c r="B396" s="5" t="n"/>
      <c r="C396" s="5" t="n"/>
      <c r="D396" s="19" t="n"/>
      <c r="E396" s="5" t="n"/>
      <c r="F396" s="5" t="n"/>
      <c r="G396" s="6">
        <f>IF(B396&amp;""="","",IFERROR(INDEX('السيارات'!$C$6:$C$205,MATCH(B396&amp;"",'السيارات'!$A$6:$A$205,0))&amp;"","كود غير موجود"))</f>
        <v/>
      </c>
    </row>
    <row r="397">
      <c r="A397" s="13" t="n"/>
      <c r="B397" s="5" t="n"/>
      <c r="C397" s="5" t="n"/>
      <c r="D397" s="19" t="n"/>
      <c r="E397" s="5" t="n"/>
      <c r="F397" s="5" t="n"/>
      <c r="G397" s="6">
        <f>IF(B397&amp;""="","",IFERROR(INDEX('السيارات'!$C$6:$C$205,MATCH(B397&amp;"",'السيارات'!$A$6:$A$205,0))&amp;"","كود غير موجود"))</f>
        <v/>
      </c>
    </row>
    <row r="398">
      <c r="A398" s="13" t="n"/>
      <c r="B398" s="5" t="n"/>
      <c r="C398" s="5" t="n"/>
      <c r="D398" s="19" t="n"/>
      <c r="E398" s="5" t="n"/>
      <c r="F398" s="5" t="n"/>
      <c r="G398" s="6">
        <f>IF(B398&amp;""="","",IFERROR(INDEX('السيارات'!$C$6:$C$205,MATCH(B398&amp;"",'السيارات'!$A$6:$A$205,0))&amp;"","كود غير موجود"))</f>
        <v/>
      </c>
    </row>
    <row r="399">
      <c r="A399" s="13" t="n"/>
      <c r="B399" s="5" t="n"/>
      <c r="C399" s="5" t="n"/>
      <c r="D399" s="19" t="n"/>
      <c r="E399" s="5" t="n"/>
      <c r="F399" s="5" t="n"/>
      <c r="G399" s="6">
        <f>IF(B399&amp;""="","",IFERROR(INDEX('السيارات'!$C$6:$C$205,MATCH(B399&amp;"",'السيارات'!$A$6:$A$205,0))&amp;"","كود غير موجود"))</f>
        <v/>
      </c>
    </row>
    <row r="400">
      <c r="A400" s="13" t="n"/>
      <c r="B400" s="5" t="n"/>
      <c r="C400" s="5" t="n"/>
      <c r="D400" s="19" t="n"/>
      <c r="E400" s="5" t="n"/>
      <c r="F400" s="5" t="n"/>
      <c r="G400" s="6">
        <f>IF(B400&amp;""="","",IFERROR(INDEX('السيارات'!$C$6:$C$205,MATCH(B400&amp;"",'السيارات'!$A$6:$A$205,0))&amp;"","كود غير موجود"))</f>
        <v/>
      </c>
    </row>
    <row r="401">
      <c r="A401" s="13" t="n"/>
      <c r="B401" s="5" t="n"/>
      <c r="C401" s="5" t="n"/>
      <c r="D401" s="19" t="n"/>
      <c r="E401" s="5" t="n"/>
      <c r="F401" s="5" t="n"/>
      <c r="G401" s="6">
        <f>IF(B401&amp;""="","",IFERROR(INDEX('السيارات'!$C$6:$C$205,MATCH(B401&amp;"",'السيارات'!$A$6:$A$205,0))&amp;"","كود غير موجود"))</f>
        <v/>
      </c>
    </row>
    <row r="402">
      <c r="A402" s="13" t="n"/>
      <c r="B402" s="5" t="n"/>
      <c r="C402" s="5" t="n"/>
      <c r="D402" s="19" t="n"/>
      <c r="E402" s="5" t="n"/>
      <c r="F402" s="5" t="n"/>
      <c r="G402" s="6">
        <f>IF(B402&amp;""="","",IFERROR(INDEX('السيارات'!$C$6:$C$205,MATCH(B402&amp;"",'السيارات'!$A$6:$A$205,0))&amp;"","كود غير موجود"))</f>
        <v/>
      </c>
    </row>
    <row r="403">
      <c r="A403" s="13" t="n"/>
      <c r="B403" s="5" t="n"/>
      <c r="C403" s="5" t="n"/>
      <c r="D403" s="19" t="n"/>
      <c r="E403" s="5" t="n"/>
      <c r="F403" s="5" t="n"/>
      <c r="G403" s="6">
        <f>IF(B403&amp;""="","",IFERROR(INDEX('السيارات'!$C$6:$C$205,MATCH(B403&amp;"",'السيارات'!$A$6:$A$205,0))&amp;"","كود غير موجود"))</f>
        <v/>
      </c>
    </row>
    <row r="404">
      <c r="A404" s="13" t="n"/>
      <c r="B404" s="5" t="n"/>
      <c r="C404" s="5" t="n"/>
      <c r="D404" s="19" t="n"/>
      <c r="E404" s="5" t="n"/>
      <c r="F404" s="5" t="n"/>
      <c r="G404" s="6">
        <f>IF(B404&amp;""="","",IFERROR(INDEX('السيارات'!$C$6:$C$205,MATCH(B404&amp;"",'السيارات'!$A$6:$A$205,0))&amp;"","كود غير موجود"))</f>
        <v/>
      </c>
    </row>
    <row r="405">
      <c r="A405" s="13" t="n"/>
      <c r="B405" s="5" t="n"/>
      <c r="C405" s="5" t="n"/>
      <c r="D405" s="19" t="n"/>
      <c r="E405" s="5" t="n"/>
      <c r="F405" s="5" t="n"/>
      <c r="G405" s="6">
        <f>IF(B405&amp;""="","",IFERROR(INDEX('السيارات'!$C$6:$C$205,MATCH(B405&amp;"",'السيارات'!$A$6:$A$205,0))&amp;"","كود غير موجود"))</f>
        <v/>
      </c>
    </row>
    <row r="406">
      <c r="A406" s="13" t="n"/>
      <c r="B406" s="5" t="n"/>
      <c r="C406" s="5" t="n"/>
      <c r="D406" s="19" t="n"/>
      <c r="E406" s="5" t="n"/>
      <c r="F406" s="5" t="n"/>
      <c r="G406" s="6">
        <f>IF(B406&amp;""="","",IFERROR(INDEX('السيارات'!$C$6:$C$205,MATCH(B406&amp;"",'السيارات'!$A$6:$A$205,0))&amp;"","كود غير موجود"))</f>
        <v/>
      </c>
    </row>
    <row r="407">
      <c r="A407" s="13" t="n"/>
      <c r="B407" s="5" t="n"/>
      <c r="C407" s="5" t="n"/>
      <c r="D407" s="19" t="n"/>
      <c r="E407" s="5" t="n"/>
      <c r="F407" s="5" t="n"/>
      <c r="G407" s="6">
        <f>IF(B407&amp;""="","",IFERROR(INDEX('السيارات'!$C$6:$C$205,MATCH(B407&amp;"",'السيارات'!$A$6:$A$205,0))&amp;"","كود غير موجود"))</f>
        <v/>
      </c>
    </row>
    <row r="408">
      <c r="A408" s="13" t="n"/>
      <c r="B408" s="5" t="n"/>
      <c r="C408" s="5" t="n"/>
      <c r="D408" s="19" t="n"/>
      <c r="E408" s="5" t="n"/>
      <c r="F408" s="5" t="n"/>
      <c r="G408" s="6">
        <f>IF(B408&amp;""="","",IFERROR(INDEX('السيارات'!$C$6:$C$205,MATCH(B408&amp;"",'السيارات'!$A$6:$A$205,0))&amp;"","كود غير موجود"))</f>
        <v/>
      </c>
    </row>
    <row r="409">
      <c r="A409" s="13" t="n"/>
      <c r="B409" s="5" t="n"/>
      <c r="C409" s="5" t="n"/>
      <c r="D409" s="19" t="n"/>
      <c r="E409" s="5" t="n"/>
      <c r="F409" s="5" t="n"/>
      <c r="G409" s="6">
        <f>IF(B409&amp;""="","",IFERROR(INDEX('السيارات'!$C$6:$C$205,MATCH(B409&amp;"",'السيارات'!$A$6:$A$205,0))&amp;"","كود غير موجود"))</f>
        <v/>
      </c>
    </row>
    <row r="410">
      <c r="A410" s="13" t="n"/>
      <c r="B410" s="5" t="n"/>
      <c r="C410" s="5" t="n"/>
      <c r="D410" s="19" t="n"/>
      <c r="E410" s="5" t="n"/>
      <c r="F410" s="5" t="n"/>
      <c r="G410" s="6">
        <f>IF(B410&amp;""="","",IFERROR(INDEX('السيارات'!$C$6:$C$205,MATCH(B410&amp;"",'السيارات'!$A$6:$A$205,0))&amp;"","كود غير موجود"))</f>
        <v/>
      </c>
    </row>
    <row r="411">
      <c r="A411" s="13" t="n"/>
      <c r="B411" s="5" t="n"/>
      <c r="C411" s="5" t="n"/>
      <c r="D411" s="19" t="n"/>
      <c r="E411" s="5" t="n"/>
      <c r="F411" s="5" t="n"/>
      <c r="G411" s="6">
        <f>IF(B411&amp;""="","",IFERROR(INDEX('السيارات'!$C$6:$C$205,MATCH(B411&amp;"",'السيارات'!$A$6:$A$205,0))&amp;"","كود غير موجود"))</f>
        <v/>
      </c>
    </row>
    <row r="412">
      <c r="A412" s="13" t="n"/>
      <c r="B412" s="5" t="n"/>
      <c r="C412" s="5" t="n"/>
      <c r="D412" s="19" t="n"/>
      <c r="E412" s="5" t="n"/>
      <c r="F412" s="5" t="n"/>
      <c r="G412" s="6">
        <f>IF(B412&amp;""="","",IFERROR(INDEX('السيارات'!$C$6:$C$205,MATCH(B412&amp;"",'السيارات'!$A$6:$A$205,0))&amp;"","كود غير موجود"))</f>
        <v/>
      </c>
    </row>
    <row r="413">
      <c r="A413" s="13" t="n"/>
      <c r="B413" s="5" t="n"/>
      <c r="C413" s="5" t="n"/>
      <c r="D413" s="19" t="n"/>
      <c r="E413" s="5" t="n"/>
      <c r="F413" s="5" t="n"/>
      <c r="G413" s="6">
        <f>IF(B413&amp;""="","",IFERROR(INDEX('السيارات'!$C$6:$C$205,MATCH(B413&amp;"",'السيارات'!$A$6:$A$205,0))&amp;"","كود غير موجود"))</f>
        <v/>
      </c>
    </row>
    <row r="414">
      <c r="A414" s="13" t="n"/>
      <c r="B414" s="5" t="n"/>
      <c r="C414" s="5" t="n"/>
      <c r="D414" s="19" t="n"/>
      <c r="E414" s="5" t="n"/>
      <c r="F414" s="5" t="n"/>
      <c r="G414" s="6">
        <f>IF(B414&amp;""="","",IFERROR(INDEX('السيارات'!$C$6:$C$205,MATCH(B414&amp;"",'السيارات'!$A$6:$A$205,0))&amp;"","كود غير موجود"))</f>
        <v/>
      </c>
    </row>
    <row r="415">
      <c r="A415" s="13" t="n"/>
      <c r="B415" s="5" t="n"/>
      <c r="C415" s="5" t="n"/>
      <c r="D415" s="19" t="n"/>
      <c r="E415" s="5" t="n"/>
      <c r="F415" s="5" t="n"/>
      <c r="G415" s="6">
        <f>IF(B415&amp;""="","",IFERROR(INDEX('السيارات'!$C$6:$C$205,MATCH(B415&amp;"",'السيارات'!$A$6:$A$205,0))&amp;"","كود غير موجود"))</f>
        <v/>
      </c>
    </row>
    <row r="416">
      <c r="A416" s="13" t="n"/>
      <c r="B416" s="5" t="n"/>
      <c r="C416" s="5" t="n"/>
      <c r="D416" s="19" t="n"/>
      <c r="E416" s="5" t="n"/>
      <c r="F416" s="5" t="n"/>
      <c r="G416" s="6">
        <f>IF(B416&amp;""="","",IFERROR(INDEX('السيارات'!$C$6:$C$205,MATCH(B416&amp;"",'السيارات'!$A$6:$A$205,0))&amp;"","كود غير موجود"))</f>
        <v/>
      </c>
    </row>
    <row r="417">
      <c r="A417" s="13" t="n"/>
      <c r="B417" s="5" t="n"/>
      <c r="C417" s="5" t="n"/>
      <c r="D417" s="19" t="n"/>
      <c r="E417" s="5" t="n"/>
      <c r="F417" s="5" t="n"/>
      <c r="G417" s="6">
        <f>IF(B417&amp;""="","",IFERROR(INDEX('السيارات'!$C$6:$C$205,MATCH(B417&amp;"",'السيارات'!$A$6:$A$205,0))&amp;"","كود غير موجود"))</f>
        <v/>
      </c>
    </row>
    <row r="418">
      <c r="A418" s="13" t="n"/>
      <c r="B418" s="5" t="n"/>
      <c r="C418" s="5" t="n"/>
      <c r="D418" s="19" t="n"/>
      <c r="E418" s="5" t="n"/>
      <c r="F418" s="5" t="n"/>
      <c r="G418" s="6">
        <f>IF(B418&amp;""="","",IFERROR(INDEX('السيارات'!$C$6:$C$205,MATCH(B418&amp;"",'السيارات'!$A$6:$A$205,0))&amp;"","كود غير موجود"))</f>
        <v/>
      </c>
    </row>
    <row r="419">
      <c r="A419" s="13" t="n"/>
      <c r="B419" s="5" t="n"/>
      <c r="C419" s="5" t="n"/>
      <c r="D419" s="19" t="n"/>
      <c r="E419" s="5" t="n"/>
      <c r="F419" s="5" t="n"/>
      <c r="G419" s="6">
        <f>IF(B419&amp;""="","",IFERROR(INDEX('السيارات'!$C$6:$C$205,MATCH(B419&amp;"",'السيارات'!$A$6:$A$205,0))&amp;"","كود غير موجود"))</f>
        <v/>
      </c>
    </row>
    <row r="420">
      <c r="A420" s="13" t="n"/>
      <c r="B420" s="5" t="n"/>
      <c r="C420" s="5" t="n"/>
      <c r="D420" s="19" t="n"/>
      <c r="E420" s="5" t="n"/>
      <c r="F420" s="5" t="n"/>
      <c r="G420" s="6">
        <f>IF(B420&amp;""="","",IFERROR(INDEX('السيارات'!$C$6:$C$205,MATCH(B420&amp;"",'السيارات'!$A$6:$A$205,0))&amp;"","كود غير موجود"))</f>
        <v/>
      </c>
    </row>
    <row r="421">
      <c r="A421" s="13" t="n"/>
      <c r="B421" s="5" t="n"/>
      <c r="C421" s="5" t="n"/>
      <c r="D421" s="19" t="n"/>
      <c r="E421" s="5" t="n"/>
      <c r="F421" s="5" t="n"/>
      <c r="G421" s="6">
        <f>IF(B421&amp;""="","",IFERROR(INDEX('السيارات'!$C$6:$C$205,MATCH(B421&amp;"",'السيارات'!$A$6:$A$205,0))&amp;"","كود غير موجود"))</f>
        <v/>
      </c>
    </row>
    <row r="422">
      <c r="A422" s="13" t="n"/>
      <c r="B422" s="5" t="n"/>
      <c r="C422" s="5" t="n"/>
      <c r="D422" s="19" t="n"/>
      <c r="E422" s="5" t="n"/>
      <c r="F422" s="5" t="n"/>
      <c r="G422" s="6">
        <f>IF(B422&amp;""="","",IFERROR(INDEX('السيارات'!$C$6:$C$205,MATCH(B422&amp;"",'السيارات'!$A$6:$A$205,0))&amp;"","كود غير موجود"))</f>
        <v/>
      </c>
    </row>
    <row r="423">
      <c r="A423" s="13" t="n"/>
      <c r="B423" s="5" t="n"/>
      <c r="C423" s="5" t="n"/>
      <c r="D423" s="19" t="n"/>
      <c r="E423" s="5" t="n"/>
      <c r="F423" s="5" t="n"/>
      <c r="G423" s="6">
        <f>IF(B423&amp;""="","",IFERROR(INDEX('السيارات'!$C$6:$C$205,MATCH(B423&amp;"",'السيارات'!$A$6:$A$205,0))&amp;"","كود غير موجود"))</f>
        <v/>
      </c>
    </row>
    <row r="424">
      <c r="A424" s="13" t="n"/>
      <c r="B424" s="5" t="n"/>
      <c r="C424" s="5" t="n"/>
      <c r="D424" s="19" t="n"/>
      <c r="E424" s="5" t="n"/>
      <c r="F424" s="5" t="n"/>
      <c r="G424" s="6">
        <f>IF(B424&amp;""="","",IFERROR(INDEX('السيارات'!$C$6:$C$205,MATCH(B424&amp;"",'السيارات'!$A$6:$A$205,0))&amp;"","كود غير موجود"))</f>
        <v/>
      </c>
    </row>
    <row r="425">
      <c r="A425" s="13" t="n"/>
      <c r="B425" s="5" t="n"/>
      <c r="C425" s="5" t="n"/>
      <c r="D425" s="19" t="n"/>
      <c r="E425" s="5" t="n"/>
      <c r="F425" s="5" t="n"/>
      <c r="G425" s="6">
        <f>IF(B425&amp;""="","",IFERROR(INDEX('السيارات'!$C$6:$C$205,MATCH(B425&amp;"",'السيارات'!$A$6:$A$205,0))&amp;"","كود غير موجود"))</f>
        <v/>
      </c>
    </row>
    <row r="426">
      <c r="A426" s="13" t="n"/>
      <c r="B426" s="5" t="n"/>
      <c r="C426" s="5" t="n"/>
      <c r="D426" s="19" t="n"/>
      <c r="E426" s="5" t="n"/>
      <c r="F426" s="5" t="n"/>
      <c r="G426" s="6">
        <f>IF(B426&amp;""="","",IFERROR(INDEX('السيارات'!$C$6:$C$205,MATCH(B426&amp;"",'السيارات'!$A$6:$A$205,0))&amp;"","كود غير موجود"))</f>
        <v/>
      </c>
    </row>
    <row r="427">
      <c r="A427" s="13" t="n"/>
      <c r="B427" s="5" t="n"/>
      <c r="C427" s="5" t="n"/>
      <c r="D427" s="19" t="n"/>
      <c r="E427" s="5" t="n"/>
      <c r="F427" s="5" t="n"/>
      <c r="G427" s="6">
        <f>IF(B427&amp;""="","",IFERROR(INDEX('السيارات'!$C$6:$C$205,MATCH(B427&amp;"",'السيارات'!$A$6:$A$205,0))&amp;"","كود غير موجود"))</f>
        <v/>
      </c>
    </row>
    <row r="428">
      <c r="A428" s="13" t="n"/>
      <c r="B428" s="5" t="n"/>
      <c r="C428" s="5" t="n"/>
      <c r="D428" s="19" t="n"/>
      <c r="E428" s="5" t="n"/>
      <c r="F428" s="5" t="n"/>
      <c r="G428" s="6">
        <f>IF(B428&amp;""="","",IFERROR(INDEX('السيارات'!$C$6:$C$205,MATCH(B428&amp;"",'السيارات'!$A$6:$A$205,0))&amp;"","كود غير موجود"))</f>
        <v/>
      </c>
    </row>
    <row r="429">
      <c r="A429" s="13" t="n"/>
      <c r="B429" s="5" t="n"/>
      <c r="C429" s="5" t="n"/>
      <c r="D429" s="19" t="n"/>
      <c r="E429" s="5" t="n"/>
      <c r="F429" s="5" t="n"/>
      <c r="G429" s="6">
        <f>IF(B429&amp;""="","",IFERROR(INDEX('السيارات'!$C$6:$C$205,MATCH(B429&amp;"",'السيارات'!$A$6:$A$205,0))&amp;"","كود غير موجود"))</f>
        <v/>
      </c>
    </row>
    <row r="430">
      <c r="A430" s="13" t="n"/>
      <c r="B430" s="5" t="n"/>
      <c r="C430" s="5" t="n"/>
      <c r="D430" s="19" t="n"/>
      <c r="E430" s="5" t="n"/>
      <c r="F430" s="5" t="n"/>
      <c r="G430" s="6">
        <f>IF(B430&amp;""="","",IFERROR(INDEX('السيارات'!$C$6:$C$205,MATCH(B430&amp;"",'السيارات'!$A$6:$A$205,0))&amp;"","كود غير موجود"))</f>
        <v/>
      </c>
    </row>
    <row r="431">
      <c r="A431" s="13" t="n"/>
      <c r="B431" s="5" t="n"/>
      <c r="C431" s="5" t="n"/>
      <c r="D431" s="19" t="n"/>
      <c r="E431" s="5" t="n"/>
      <c r="F431" s="5" t="n"/>
      <c r="G431" s="6">
        <f>IF(B431&amp;""="","",IFERROR(INDEX('السيارات'!$C$6:$C$205,MATCH(B431&amp;"",'السيارات'!$A$6:$A$205,0))&amp;"","كود غير موجود"))</f>
        <v/>
      </c>
    </row>
    <row r="432">
      <c r="A432" s="13" t="n"/>
      <c r="B432" s="5" t="n"/>
      <c r="C432" s="5" t="n"/>
      <c r="D432" s="19" t="n"/>
      <c r="E432" s="5" t="n"/>
      <c r="F432" s="5" t="n"/>
      <c r="G432" s="6">
        <f>IF(B432&amp;""="","",IFERROR(INDEX('السيارات'!$C$6:$C$205,MATCH(B432&amp;"",'السيارات'!$A$6:$A$205,0))&amp;"","كود غير موجود"))</f>
        <v/>
      </c>
    </row>
    <row r="433">
      <c r="A433" s="13" t="n"/>
      <c r="B433" s="5" t="n"/>
      <c r="C433" s="5" t="n"/>
      <c r="D433" s="19" t="n"/>
      <c r="E433" s="5" t="n"/>
      <c r="F433" s="5" t="n"/>
      <c r="G433" s="6">
        <f>IF(B433&amp;""="","",IFERROR(INDEX('السيارات'!$C$6:$C$205,MATCH(B433&amp;"",'السيارات'!$A$6:$A$205,0))&amp;"","كود غير موجود"))</f>
        <v/>
      </c>
    </row>
    <row r="434">
      <c r="A434" s="13" t="n"/>
      <c r="B434" s="5" t="n"/>
      <c r="C434" s="5" t="n"/>
      <c r="D434" s="19" t="n"/>
      <c r="E434" s="5" t="n"/>
      <c r="F434" s="5" t="n"/>
      <c r="G434" s="6">
        <f>IF(B434&amp;""="","",IFERROR(INDEX('السيارات'!$C$6:$C$205,MATCH(B434&amp;"",'السيارات'!$A$6:$A$205,0))&amp;"","كود غير موجود"))</f>
        <v/>
      </c>
    </row>
    <row r="435">
      <c r="A435" s="13" t="n"/>
      <c r="B435" s="5" t="n"/>
      <c r="C435" s="5" t="n"/>
      <c r="D435" s="19" t="n"/>
      <c r="E435" s="5" t="n"/>
      <c r="F435" s="5" t="n"/>
      <c r="G435" s="6">
        <f>IF(B435&amp;""="","",IFERROR(INDEX('السيارات'!$C$6:$C$205,MATCH(B435&amp;"",'السيارات'!$A$6:$A$205,0))&amp;"","كود غير موجود"))</f>
        <v/>
      </c>
    </row>
    <row r="436">
      <c r="A436" s="13" t="n"/>
      <c r="B436" s="5" t="n"/>
      <c r="C436" s="5" t="n"/>
      <c r="D436" s="19" t="n"/>
      <c r="E436" s="5" t="n"/>
      <c r="F436" s="5" t="n"/>
      <c r="G436" s="6">
        <f>IF(B436&amp;""="","",IFERROR(INDEX('السيارات'!$C$6:$C$205,MATCH(B436&amp;"",'السيارات'!$A$6:$A$205,0))&amp;"","كود غير موجود"))</f>
        <v/>
      </c>
    </row>
    <row r="437">
      <c r="A437" s="13" t="n"/>
      <c r="B437" s="5" t="n"/>
      <c r="C437" s="5" t="n"/>
      <c r="D437" s="19" t="n"/>
      <c r="E437" s="5" t="n"/>
      <c r="F437" s="5" t="n"/>
      <c r="G437" s="6">
        <f>IF(B437&amp;""="","",IFERROR(INDEX('السيارات'!$C$6:$C$205,MATCH(B437&amp;"",'السيارات'!$A$6:$A$205,0))&amp;"","كود غير موجود"))</f>
        <v/>
      </c>
    </row>
    <row r="438">
      <c r="A438" s="13" t="n"/>
      <c r="B438" s="5" t="n"/>
      <c r="C438" s="5" t="n"/>
      <c r="D438" s="19" t="n"/>
      <c r="E438" s="5" t="n"/>
      <c r="F438" s="5" t="n"/>
      <c r="G438" s="6">
        <f>IF(B438&amp;""="","",IFERROR(INDEX('السيارات'!$C$6:$C$205,MATCH(B438&amp;"",'السيارات'!$A$6:$A$205,0))&amp;"","كود غير موجود"))</f>
        <v/>
      </c>
    </row>
    <row r="439">
      <c r="A439" s="13" t="n"/>
      <c r="B439" s="5" t="n"/>
      <c r="C439" s="5" t="n"/>
      <c r="D439" s="19" t="n"/>
      <c r="E439" s="5" t="n"/>
      <c r="F439" s="5" t="n"/>
      <c r="G439" s="6">
        <f>IF(B439&amp;""="","",IFERROR(INDEX('السيارات'!$C$6:$C$205,MATCH(B439&amp;"",'السيارات'!$A$6:$A$205,0))&amp;"","كود غير موجود"))</f>
        <v/>
      </c>
    </row>
    <row r="440">
      <c r="A440" s="13" t="n"/>
      <c r="B440" s="5" t="n"/>
      <c r="C440" s="5" t="n"/>
      <c r="D440" s="19" t="n"/>
      <c r="E440" s="5" t="n"/>
      <c r="F440" s="5" t="n"/>
      <c r="G440" s="6">
        <f>IF(B440&amp;""="","",IFERROR(INDEX('السيارات'!$C$6:$C$205,MATCH(B440&amp;"",'السيارات'!$A$6:$A$205,0))&amp;"","كود غير موجود"))</f>
        <v/>
      </c>
    </row>
    <row r="441">
      <c r="A441" s="13" t="n"/>
      <c r="B441" s="5" t="n"/>
      <c r="C441" s="5" t="n"/>
      <c r="D441" s="19" t="n"/>
      <c r="E441" s="5" t="n"/>
      <c r="F441" s="5" t="n"/>
      <c r="G441" s="6">
        <f>IF(B441&amp;""="","",IFERROR(INDEX('السيارات'!$C$6:$C$205,MATCH(B441&amp;"",'السيارات'!$A$6:$A$205,0))&amp;"","كود غير موجود"))</f>
        <v/>
      </c>
    </row>
    <row r="442">
      <c r="A442" s="13" t="n"/>
      <c r="B442" s="5" t="n"/>
      <c r="C442" s="5" t="n"/>
      <c r="D442" s="19" t="n"/>
      <c r="E442" s="5" t="n"/>
      <c r="F442" s="5" t="n"/>
      <c r="G442" s="6">
        <f>IF(B442&amp;""="","",IFERROR(INDEX('السيارات'!$C$6:$C$205,MATCH(B442&amp;"",'السيارات'!$A$6:$A$205,0))&amp;"","كود غير موجود"))</f>
        <v/>
      </c>
    </row>
    <row r="443">
      <c r="A443" s="13" t="n"/>
      <c r="B443" s="5" t="n"/>
      <c r="C443" s="5" t="n"/>
      <c r="D443" s="19" t="n"/>
      <c r="E443" s="5" t="n"/>
      <c r="F443" s="5" t="n"/>
      <c r="G443" s="6">
        <f>IF(B443&amp;""="","",IFERROR(INDEX('السيارات'!$C$6:$C$205,MATCH(B443&amp;"",'السيارات'!$A$6:$A$205,0))&amp;"","كود غير موجود"))</f>
        <v/>
      </c>
    </row>
    <row r="444">
      <c r="A444" s="13" t="n"/>
      <c r="B444" s="5" t="n"/>
      <c r="C444" s="5" t="n"/>
      <c r="D444" s="19" t="n"/>
      <c r="E444" s="5" t="n"/>
      <c r="F444" s="5" t="n"/>
      <c r="G444" s="6">
        <f>IF(B444&amp;""="","",IFERROR(INDEX('السيارات'!$C$6:$C$205,MATCH(B444&amp;"",'السيارات'!$A$6:$A$205,0))&amp;"","كود غير موجود"))</f>
        <v/>
      </c>
    </row>
    <row r="445">
      <c r="A445" s="13" t="n"/>
      <c r="B445" s="5" t="n"/>
      <c r="C445" s="5" t="n"/>
      <c r="D445" s="19" t="n"/>
      <c r="E445" s="5" t="n"/>
      <c r="F445" s="5" t="n"/>
      <c r="G445" s="6">
        <f>IF(B445&amp;""="","",IFERROR(INDEX('السيارات'!$C$6:$C$205,MATCH(B445&amp;"",'السيارات'!$A$6:$A$205,0))&amp;"","كود غير موجود"))</f>
        <v/>
      </c>
    </row>
    <row r="446">
      <c r="A446" s="13" t="n"/>
      <c r="B446" s="5" t="n"/>
      <c r="C446" s="5" t="n"/>
      <c r="D446" s="19" t="n"/>
      <c r="E446" s="5" t="n"/>
      <c r="F446" s="5" t="n"/>
      <c r="G446" s="6">
        <f>IF(B446&amp;""="","",IFERROR(INDEX('السيارات'!$C$6:$C$205,MATCH(B446&amp;"",'السيارات'!$A$6:$A$205,0))&amp;"","كود غير موجود"))</f>
        <v/>
      </c>
    </row>
    <row r="447">
      <c r="A447" s="13" t="n"/>
      <c r="B447" s="5" t="n"/>
      <c r="C447" s="5" t="n"/>
      <c r="D447" s="19" t="n"/>
      <c r="E447" s="5" t="n"/>
      <c r="F447" s="5" t="n"/>
      <c r="G447" s="6">
        <f>IF(B447&amp;""="","",IFERROR(INDEX('السيارات'!$C$6:$C$205,MATCH(B447&amp;"",'السيارات'!$A$6:$A$205,0))&amp;"","كود غير موجود"))</f>
        <v/>
      </c>
    </row>
    <row r="448">
      <c r="A448" s="13" t="n"/>
      <c r="B448" s="5" t="n"/>
      <c r="C448" s="5" t="n"/>
      <c r="D448" s="19" t="n"/>
      <c r="E448" s="5" t="n"/>
      <c r="F448" s="5" t="n"/>
      <c r="G448" s="6">
        <f>IF(B448&amp;""="","",IFERROR(INDEX('السيارات'!$C$6:$C$205,MATCH(B448&amp;"",'السيارات'!$A$6:$A$205,0))&amp;"","كود غير موجود"))</f>
        <v/>
      </c>
    </row>
    <row r="449">
      <c r="A449" s="13" t="n"/>
      <c r="B449" s="5" t="n"/>
      <c r="C449" s="5" t="n"/>
      <c r="D449" s="19" t="n"/>
      <c r="E449" s="5" t="n"/>
      <c r="F449" s="5" t="n"/>
      <c r="G449" s="6">
        <f>IF(B449&amp;""="","",IFERROR(INDEX('السيارات'!$C$6:$C$205,MATCH(B449&amp;"",'السيارات'!$A$6:$A$205,0))&amp;"","كود غير موجود"))</f>
        <v/>
      </c>
    </row>
    <row r="450">
      <c r="A450" s="13" t="n"/>
      <c r="B450" s="5" t="n"/>
      <c r="C450" s="5" t="n"/>
      <c r="D450" s="19" t="n"/>
      <c r="E450" s="5" t="n"/>
      <c r="F450" s="5" t="n"/>
      <c r="G450" s="6">
        <f>IF(B450&amp;""="","",IFERROR(INDEX('السيارات'!$C$6:$C$205,MATCH(B450&amp;"",'السيارات'!$A$6:$A$205,0))&amp;"","كود غير موجود"))</f>
        <v/>
      </c>
    </row>
    <row r="451">
      <c r="A451" s="13" t="n"/>
      <c r="B451" s="5" t="n"/>
      <c r="C451" s="5" t="n"/>
      <c r="D451" s="19" t="n"/>
      <c r="E451" s="5" t="n"/>
      <c r="F451" s="5" t="n"/>
      <c r="G451" s="6">
        <f>IF(B451&amp;""="","",IFERROR(INDEX('السيارات'!$C$6:$C$205,MATCH(B451&amp;"",'السيارات'!$A$6:$A$205,0))&amp;"","كود غير موجود"))</f>
        <v/>
      </c>
    </row>
    <row r="452">
      <c r="A452" s="13" t="n"/>
      <c r="B452" s="5" t="n"/>
      <c r="C452" s="5" t="n"/>
      <c r="D452" s="19" t="n"/>
      <c r="E452" s="5" t="n"/>
      <c r="F452" s="5" t="n"/>
      <c r="G452" s="6">
        <f>IF(B452&amp;""="","",IFERROR(INDEX('السيارات'!$C$6:$C$205,MATCH(B452&amp;"",'السيارات'!$A$6:$A$205,0))&amp;"","كود غير موجود"))</f>
        <v/>
      </c>
    </row>
    <row r="453">
      <c r="A453" s="13" t="n"/>
      <c r="B453" s="5" t="n"/>
      <c r="C453" s="5" t="n"/>
      <c r="D453" s="19" t="n"/>
      <c r="E453" s="5" t="n"/>
      <c r="F453" s="5" t="n"/>
      <c r="G453" s="6">
        <f>IF(B453&amp;""="","",IFERROR(INDEX('السيارات'!$C$6:$C$205,MATCH(B453&amp;"",'السيارات'!$A$6:$A$205,0))&amp;"","كود غير موجود"))</f>
        <v/>
      </c>
    </row>
    <row r="454">
      <c r="A454" s="13" t="n"/>
      <c r="B454" s="5" t="n"/>
      <c r="C454" s="5" t="n"/>
      <c r="D454" s="19" t="n"/>
      <c r="E454" s="5" t="n"/>
      <c r="F454" s="5" t="n"/>
      <c r="G454" s="6">
        <f>IF(B454&amp;""="","",IFERROR(INDEX('السيارات'!$C$6:$C$205,MATCH(B454&amp;"",'السيارات'!$A$6:$A$205,0))&amp;"","كود غير موجود"))</f>
        <v/>
      </c>
    </row>
    <row r="455">
      <c r="A455" s="13" t="n"/>
      <c r="B455" s="5" t="n"/>
      <c r="C455" s="5" t="n"/>
      <c r="D455" s="19" t="n"/>
      <c r="E455" s="5" t="n"/>
      <c r="F455" s="5" t="n"/>
      <c r="G455" s="6">
        <f>IF(B455&amp;""="","",IFERROR(INDEX('السيارات'!$C$6:$C$205,MATCH(B455&amp;"",'السيارات'!$A$6:$A$205,0))&amp;"","كود غير موجود"))</f>
        <v/>
      </c>
    </row>
    <row r="456">
      <c r="A456" s="13" t="n"/>
      <c r="B456" s="5" t="n"/>
      <c r="C456" s="5" t="n"/>
      <c r="D456" s="19" t="n"/>
      <c r="E456" s="5" t="n"/>
      <c r="F456" s="5" t="n"/>
      <c r="G456" s="6">
        <f>IF(B456&amp;""="","",IFERROR(INDEX('السيارات'!$C$6:$C$205,MATCH(B456&amp;"",'السيارات'!$A$6:$A$205,0))&amp;"","كود غير موجود"))</f>
        <v/>
      </c>
    </row>
    <row r="457">
      <c r="A457" s="13" t="n"/>
      <c r="B457" s="5" t="n"/>
      <c r="C457" s="5" t="n"/>
      <c r="D457" s="19" t="n"/>
      <c r="E457" s="5" t="n"/>
      <c r="F457" s="5" t="n"/>
      <c r="G457" s="6">
        <f>IF(B457&amp;""="","",IFERROR(INDEX('السيارات'!$C$6:$C$205,MATCH(B457&amp;"",'السيارات'!$A$6:$A$205,0))&amp;"","كود غير موجود"))</f>
        <v/>
      </c>
    </row>
    <row r="458">
      <c r="A458" s="13" t="n"/>
      <c r="B458" s="5" t="n"/>
      <c r="C458" s="5" t="n"/>
      <c r="D458" s="19" t="n"/>
      <c r="E458" s="5" t="n"/>
      <c r="F458" s="5" t="n"/>
      <c r="G458" s="6">
        <f>IF(B458&amp;""="","",IFERROR(INDEX('السيارات'!$C$6:$C$205,MATCH(B458&amp;"",'السيارات'!$A$6:$A$205,0))&amp;"","كود غير موجود"))</f>
        <v/>
      </c>
    </row>
    <row r="459">
      <c r="A459" s="13" t="n"/>
      <c r="B459" s="5" t="n"/>
      <c r="C459" s="5" t="n"/>
      <c r="D459" s="19" t="n"/>
      <c r="E459" s="5" t="n"/>
      <c r="F459" s="5" t="n"/>
      <c r="G459" s="6">
        <f>IF(B459&amp;""="","",IFERROR(INDEX('السيارات'!$C$6:$C$205,MATCH(B459&amp;"",'السيارات'!$A$6:$A$205,0))&amp;"","كود غير موجود"))</f>
        <v/>
      </c>
    </row>
    <row r="460">
      <c r="A460" s="13" t="n"/>
      <c r="B460" s="5" t="n"/>
      <c r="C460" s="5" t="n"/>
      <c r="D460" s="19" t="n"/>
      <c r="E460" s="5" t="n"/>
      <c r="F460" s="5" t="n"/>
      <c r="G460" s="6">
        <f>IF(B460&amp;""="","",IFERROR(INDEX('السيارات'!$C$6:$C$205,MATCH(B460&amp;"",'السيارات'!$A$6:$A$205,0))&amp;"","كود غير موجود"))</f>
        <v/>
      </c>
    </row>
    <row r="461">
      <c r="A461" s="13" t="n"/>
      <c r="B461" s="5" t="n"/>
      <c r="C461" s="5" t="n"/>
      <c r="D461" s="19" t="n"/>
      <c r="E461" s="5" t="n"/>
      <c r="F461" s="5" t="n"/>
      <c r="G461" s="6">
        <f>IF(B461&amp;""="","",IFERROR(INDEX('السيارات'!$C$6:$C$205,MATCH(B461&amp;"",'السيارات'!$A$6:$A$205,0))&amp;"","كود غير موجود"))</f>
        <v/>
      </c>
    </row>
    <row r="462">
      <c r="A462" s="13" t="n"/>
      <c r="B462" s="5" t="n"/>
      <c r="C462" s="5" t="n"/>
      <c r="D462" s="19" t="n"/>
      <c r="E462" s="5" t="n"/>
      <c r="F462" s="5" t="n"/>
      <c r="G462" s="6">
        <f>IF(B462&amp;""="","",IFERROR(INDEX('السيارات'!$C$6:$C$205,MATCH(B462&amp;"",'السيارات'!$A$6:$A$205,0))&amp;"","كود غير موجود"))</f>
        <v/>
      </c>
    </row>
    <row r="463">
      <c r="A463" s="13" t="n"/>
      <c r="B463" s="5" t="n"/>
      <c r="C463" s="5" t="n"/>
      <c r="D463" s="19" t="n"/>
      <c r="E463" s="5" t="n"/>
      <c r="F463" s="5" t="n"/>
      <c r="G463" s="6">
        <f>IF(B463&amp;""="","",IFERROR(INDEX('السيارات'!$C$6:$C$205,MATCH(B463&amp;"",'السيارات'!$A$6:$A$205,0))&amp;"","كود غير موجود"))</f>
        <v/>
      </c>
    </row>
    <row r="464">
      <c r="A464" s="13" t="n"/>
      <c r="B464" s="5" t="n"/>
      <c r="C464" s="5" t="n"/>
      <c r="D464" s="19" t="n"/>
      <c r="E464" s="5" t="n"/>
      <c r="F464" s="5" t="n"/>
      <c r="G464" s="6">
        <f>IF(B464&amp;""="","",IFERROR(INDEX('السيارات'!$C$6:$C$205,MATCH(B464&amp;"",'السيارات'!$A$6:$A$205,0))&amp;"","كود غير موجود"))</f>
        <v/>
      </c>
    </row>
    <row r="465">
      <c r="A465" s="13" t="n"/>
      <c r="B465" s="5" t="n"/>
      <c r="C465" s="5" t="n"/>
      <c r="D465" s="19" t="n"/>
      <c r="E465" s="5" t="n"/>
      <c r="F465" s="5" t="n"/>
      <c r="G465" s="6">
        <f>IF(B465&amp;""="","",IFERROR(INDEX('السيارات'!$C$6:$C$205,MATCH(B465&amp;"",'السيارات'!$A$6:$A$205,0))&amp;"","كود غير موجود"))</f>
        <v/>
      </c>
    </row>
    <row r="466">
      <c r="A466" s="13" t="n"/>
      <c r="B466" s="5" t="n"/>
      <c r="C466" s="5" t="n"/>
      <c r="D466" s="19" t="n"/>
      <c r="E466" s="5" t="n"/>
      <c r="F466" s="5" t="n"/>
      <c r="G466" s="6">
        <f>IF(B466&amp;""="","",IFERROR(INDEX('السيارات'!$C$6:$C$205,MATCH(B466&amp;"",'السيارات'!$A$6:$A$205,0))&amp;"","كود غير موجود"))</f>
        <v/>
      </c>
    </row>
    <row r="467">
      <c r="A467" s="13" t="n"/>
      <c r="B467" s="5" t="n"/>
      <c r="C467" s="5" t="n"/>
      <c r="D467" s="19" t="n"/>
      <c r="E467" s="5" t="n"/>
      <c r="F467" s="5" t="n"/>
      <c r="G467" s="6">
        <f>IF(B467&amp;""="","",IFERROR(INDEX('السيارات'!$C$6:$C$205,MATCH(B467&amp;"",'السيارات'!$A$6:$A$205,0))&amp;"","كود غير موجود"))</f>
        <v/>
      </c>
    </row>
    <row r="468">
      <c r="A468" s="13" t="n"/>
      <c r="B468" s="5" t="n"/>
      <c r="C468" s="5" t="n"/>
      <c r="D468" s="19" t="n"/>
      <c r="E468" s="5" t="n"/>
      <c r="F468" s="5" t="n"/>
      <c r="G468" s="6">
        <f>IF(B468&amp;""="","",IFERROR(INDEX('السيارات'!$C$6:$C$205,MATCH(B468&amp;"",'السيارات'!$A$6:$A$205,0))&amp;"","كود غير موجود"))</f>
        <v/>
      </c>
    </row>
    <row r="469">
      <c r="A469" s="13" t="n"/>
      <c r="B469" s="5" t="n"/>
      <c r="C469" s="5" t="n"/>
      <c r="D469" s="19" t="n"/>
      <c r="E469" s="5" t="n"/>
      <c r="F469" s="5" t="n"/>
      <c r="G469" s="6">
        <f>IF(B469&amp;""="","",IFERROR(INDEX('السيارات'!$C$6:$C$205,MATCH(B469&amp;"",'السيارات'!$A$6:$A$205,0))&amp;"","كود غير موجود"))</f>
        <v/>
      </c>
    </row>
    <row r="470">
      <c r="A470" s="13" t="n"/>
      <c r="B470" s="5" t="n"/>
      <c r="C470" s="5" t="n"/>
      <c r="D470" s="19" t="n"/>
      <c r="E470" s="5" t="n"/>
      <c r="F470" s="5" t="n"/>
      <c r="G470" s="6">
        <f>IF(B470&amp;""="","",IFERROR(INDEX('السيارات'!$C$6:$C$205,MATCH(B470&amp;"",'السيارات'!$A$6:$A$205,0))&amp;"","كود غير موجود"))</f>
        <v/>
      </c>
    </row>
    <row r="471">
      <c r="A471" s="13" t="n"/>
      <c r="B471" s="5" t="n"/>
      <c r="C471" s="5" t="n"/>
      <c r="D471" s="19" t="n"/>
      <c r="E471" s="5" t="n"/>
      <c r="F471" s="5" t="n"/>
      <c r="G471" s="6">
        <f>IF(B471&amp;""="","",IFERROR(INDEX('السيارات'!$C$6:$C$205,MATCH(B471&amp;"",'السيارات'!$A$6:$A$205,0))&amp;"","كود غير موجود"))</f>
        <v/>
      </c>
    </row>
    <row r="472">
      <c r="A472" s="13" t="n"/>
      <c r="B472" s="5" t="n"/>
      <c r="C472" s="5" t="n"/>
      <c r="D472" s="19" t="n"/>
      <c r="E472" s="5" t="n"/>
      <c r="F472" s="5" t="n"/>
      <c r="G472" s="6">
        <f>IF(B472&amp;""="","",IFERROR(INDEX('السيارات'!$C$6:$C$205,MATCH(B472&amp;"",'السيارات'!$A$6:$A$205,0))&amp;"","كود غير موجود"))</f>
        <v/>
      </c>
    </row>
    <row r="473">
      <c r="A473" s="13" t="n"/>
      <c r="B473" s="5" t="n"/>
      <c r="C473" s="5" t="n"/>
      <c r="D473" s="19" t="n"/>
      <c r="E473" s="5" t="n"/>
      <c r="F473" s="5" t="n"/>
      <c r="G473" s="6">
        <f>IF(B473&amp;""="","",IFERROR(INDEX('السيارات'!$C$6:$C$205,MATCH(B473&amp;"",'السيارات'!$A$6:$A$205,0))&amp;"","كود غير موجود"))</f>
        <v/>
      </c>
    </row>
    <row r="474">
      <c r="A474" s="13" t="n"/>
      <c r="B474" s="5" t="n"/>
      <c r="C474" s="5" t="n"/>
      <c r="D474" s="19" t="n"/>
      <c r="E474" s="5" t="n"/>
      <c r="F474" s="5" t="n"/>
      <c r="G474" s="6">
        <f>IF(B474&amp;""="","",IFERROR(INDEX('السيارات'!$C$6:$C$205,MATCH(B474&amp;"",'السيارات'!$A$6:$A$205,0))&amp;"","كود غير موجود"))</f>
        <v/>
      </c>
    </row>
    <row r="475">
      <c r="A475" s="13" t="n"/>
      <c r="B475" s="5" t="n"/>
      <c r="C475" s="5" t="n"/>
      <c r="D475" s="19" t="n"/>
      <c r="E475" s="5" t="n"/>
      <c r="F475" s="5" t="n"/>
      <c r="G475" s="6">
        <f>IF(B475&amp;""="","",IFERROR(INDEX('السيارات'!$C$6:$C$205,MATCH(B475&amp;"",'السيارات'!$A$6:$A$205,0))&amp;"","كود غير موجود"))</f>
        <v/>
      </c>
    </row>
    <row r="476">
      <c r="A476" s="13" t="n"/>
      <c r="B476" s="5" t="n"/>
      <c r="C476" s="5" t="n"/>
      <c r="D476" s="19" t="n"/>
      <c r="E476" s="5" t="n"/>
      <c r="F476" s="5" t="n"/>
      <c r="G476" s="6">
        <f>IF(B476&amp;""="","",IFERROR(INDEX('السيارات'!$C$6:$C$205,MATCH(B476&amp;"",'السيارات'!$A$6:$A$205,0))&amp;"","كود غير موجود"))</f>
        <v/>
      </c>
    </row>
    <row r="477">
      <c r="A477" s="13" t="n"/>
      <c r="B477" s="5" t="n"/>
      <c r="C477" s="5" t="n"/>
      <c r="D477" s="19" t="n"/>
      <c r="E477" s="5" t="n"/>
      <c r="F477" s="5" t="n"/>
      <c r="G477" s="6">
        <f>IF(B477&amp;""="","",IFERROR(INDEX('السيارات'!$C$6:$C$205,MATCH(B477&amp;"",'السيارات'!$A$6:$A$205,0))&amp;"","كود غير موجود"))</f>
        <v/>
      </c>
    </row>
    <row r="478">
      <c r="A478" s="13" t="n"/>
      <c r="B478" s="5" t="n"/>
      <c r="C478" s="5" t="n"/>
      <c r="D478" s="19" t="n"/>
      <c r="E478" s="5" t="n"/>
      <c r="F478" s="5" t="n"/>
      <c r="G478" s="6">
        <f>IF(B478&amp;""="","",IFERROR(INDEX('السيارات'!$C$6:$C$205,MATCH(B478&amp;"",'السيارات'!$A$6:$A$205,0))&amp;"","كود غير موجود"))</f>
        <v/>
      </c>
    </row>
    <row r="479">
      <c r="A479" s="13" t="n"/>
      <c r="B479" s="5" t="n"/>
      <c r="C479" s="5" t="n"/>
      <c r="D479" s="19" t="n"/>
      <c r="E479" s="5" t="n"/>
      <c r="F479" s="5" t="n"/>
      <c r="G479" s="6">
        <f>IF(B479&amp;""="","",IFERROR(INDEX('السيارات'!$C$6:$C$205,MATCH(B479&amp;"",'السيارات'!$A$6:$A$205,0))&amp;"","كود غير موجود"))</f>
        <v/>
      </c>
    </row>
    <row r="480">
      <c r="A480" s="13" t="n"/>
      <c r="B480" s="5" t="n"/>
      <c r="C480" s="5" t="n"/>
      <c r="D480" s="19" t="n"/>
      <c r="E480" s="5" t="n"/>
      <c r="F480" s="5" t="n"/>
      <c r="G480" s="6">
        <f>IF(B480&amp;""="","",IFERROR(INDEX('السيارات'!$C$6:$C$205,MATCH(B480&amp;"",'السيارات'!$A$6:$A$205,0))&amp;"","كود غير موجود"))</f>
        <v/>
      </c>
    </row>
    <row r="481">
      <c r="A481" s="13" t="n"/>
      <c r="B481" s="5" t="n"/>
      <c r="C481" s="5" t="n"/>
      <c r="D481" s="19" t="n"/>
      <c r="E481" s="5" t="n"/>
      <c r="F481" s="5" t="n"/>
      <c r="G481" s="6">
        <f>IF(B481&amp;""="","",IFERROR(INDEX('السيارات'!$C$6:$C$205,MATCH(B481&amp;"",'السيارات'!$A$6:$A$205,0))&amp;"","كود غير موجود"))</f>
        <v/>
      </c>
    </row>
    <row r="482">
      <c r="A482" s="13" t="n"/>
      <c r="B482" s="5" t="n"/>
      <c r="C482" s="5" t="n"/>
      <c r="D482" s="19" t="n"/>
      <c r="E482" s="5" t="n"/>
      <c r="F482" s="5" t="n"/>
      <c r="G482" s="6">
        <f>IF(B482&amp;""="","",IFERROR(INDEX('السيارات'!$C$6:$C$205,MATCH(B482&amp;"",'السيارات'!$A$6:$A$205,0))&amp;"","كود غير موجود"))</f>
        <v/>
      </c>
    </row>
    <row r="483">
      <c r="A483" s="13" t="n"/>
      <c r="B483" s="5" t="n"/>
      <c r="C483" s="5" t="n"/>
      <c r="D483" s="19" t="n"/>
      <c r="E483" s="5" t="n"/>
      <c r="F483" s="5" t="n"/>
      <c r="G483" s="6">
        <f>IF(B483&amp;""="","",IFERROR(INDEX('السيارات'!$C$6:$C$205,MATCH(B483&amp;"",'السيارات'!$A$6:$A$205,0))&amp;"","كود غير موجود"))</f>
        <v/>
      </c>
    </row>
    <row r="484">
      <c r="A484" s="13" t="n"/>
      <c r="B484" s="5" t="n"/>
      <c r="C484" s="5" t="n"/>
      <c r="D484" s="19" t="n"/>
      <c r="E484" s="5" t="n"/>
      <c r="F484" s="5" t="n"/>
      <c r="G484" s="6">
        <f>IF(B484&amp;""="","",IFERROR(INDEX('السيارات'!$C$6:$C$205,MATCH(B484&amp;"",'السيارات'!$A$6:$A$205,0))&amp;"","كود غير موجود"))</f>
        <v/>
      </c>
    </row>
    <row r="485">
      <c r="A485" s="13" t="n"/>
      <c r="B485" s="5" t="n"/>
      <c r="C485" s="5" t="n"/>
      <c r="D485" s="19" t="n"/>
      <c r="E485" s="5" t="n"/>
      <c r="F485" s="5" t="n"/>
      <c r="G485" s="6">
        <f>IF(B485&amp;""="","",IFERROR(INDEX('السيارات'!$C$6:$C$205,MATCH(B485&amp;"",'السيارات'!$A$6:$A$205,0))&amp;"","كود غير موجود"))</f>
        <v/>
      </c>
    </row>
    <row r="486">
      <c r="A486" s="13" t="n"/>
      <c r="B486" s="5" t="n"/>
      <c r="C486" s="5" t="n"/>
      <c r="D486" s="19" t="n"/>
      <c r="E486" s="5" t="n"/>
      <c r="F486" s="5" t="n"/>
      <c r="G486" s="6">
        <f>IF(B486&amp;""="","",IFERROR(INDEX('السيارات'!$C$6:$C$205,MATCH(B486&amp;"",'السيارات'!$A$6:$A$205,0))&amp;"","كود غير موجود"))</f>
        <v/>
      </c>
    </row>
    <row r="487">
      <c r="A487" s="13" t="n"/>
      <c r="B487" s="5" t="n"/>
      <c r="C487" s="5" t="n"/>
      <c r="D487" s="19" t="n"/>
      <c r="E487" s="5" t="n"/>
      <c r="F487" s="5" t="n"/>
      <c r="G487" s="6">
        <f>IF(B487&amp;""="","",IFERROR(INDEX('السيارات'!$C$6:$C$205,MATCH(B487&amp;"",'السيارات'!$A$6:$A$205,0))&amp;"","كود غير موجود"))</f>
        <v/>
      </c>
    </row>
    <row r="488">
      <c r="A488" s="13" t="n"/>
      <c r="B488" s="5" t="n"/>
      <c r="C488" s="5" t="n"/>
      <c r="D488" s="19" t="n"/>
      <c r="E488" s="5" t="n"/>
      <c r="F488" s="5" t="n"/>
      <c r="G488" s="6">
        <f>IF(B488&amp;""="","",IFERROR(INDEX('السيارات'!$C$6:$C$205,MATCH(B488&amp;"",'السيارات'!$A$6:$A$205,0))&amp;"","كود غير موجود"))</f>
        <v/>
      </c>
    </row>
    <row r="489">
      <c r="A489" s="13" t="n"/>
      <c r="B489" s="5" t="n"/>
      <c r="C489" s="5" t="n"/>
      <c r="D489" s="19" t="n"/>
      <c r="E489" s="5" t="n"/>
      <c r="F489" s="5" t="n"/>
      <c r="G489" s="6">
        <f>IF(B489&amp;""="","",IFERROR(INDEX('السيارات'!$C$6:$C$205,MATCH(B489&amp;"",'السيارات'!$A$6:$A$205,0))&amp;"","كود غير موجود"))</f>
        <v/>
      </c>
    </row>
    <row r="490">
      <c r="A490" s="13" t="n"/>
      <c r="B490" s="5" t="n"/>
      <c r="C490" s="5" t="n"/>
      <c r="D490" s="19" t="n"/>
      <c r="E490" s="5" t="n"/>
      <c r="F490" s="5" t="n"/>
      <c r="G490" s="6">
        <f>IF(B490&amp;""="","",IFERROR(INDEX('السيارات'!$C$6:$C$205,MATCH(B490&amp;"",'السيارات'!$A$6:$A$205,0))&amp;"","كود غير موجود"))</f>
        <v/>
      </c>
    </row>
    <row r="491">
      <c r="A491" s="13" t="n"/>
      <c r="B491" s="5" t="n"/>
      <c r="C491" s="5" t="n"/>
      <c r="D491" s="19" t="n"/>
      <c r="E491" s="5" t="n"/>
      <c r="F491" s="5" t="n"/>
      <c r="G491" s="6">
        <f>IF(B491&amp;""="","",IFERROR(INDEX('السيارات'!$C$6:$C$205,MATCH(B491&amp;"",'السيارات'!$A$6:$A$205,0))&amp;"","كود غير موجود"))</f>
        <v/>
      </c>
    </row>
    <row r="492">
      <c r="A492" s="13" t="n"/>
      <c r="B492" s="5" t="n"/>
      <c r="C492" s="5" t="n"/>
      <c r="D492" s="19" t="n"/>
      <c r="E492" s="5" t="n"/>
      <c r="F492" s="5" t="n"/>
      <c r="G492" s="6">
        <f>IF(B492&amp;""="","",IFERROR(INDEX('السيارات'!$C$6:$C$205,MATCH(B492&amp;"",'السيارات'!$A$6:$A$205,0))&amp;"","كود غير موجود"))</f>
        <v/>
      </c>
    </row>
    <row r="493">
      <c r="A493" s="13" t="n"/>
      <c r="B493" s="5" t="n"/>
      <c r="C493" s="5" t="n"/>
      <c r="D493" s="19" t="n"/>
      <c r="E493" s="5" t="n"/>
      <c r="F493" s="5" t="n"/>
      <c r="G493" s="6">
        <f>IF(B493&amp;""="","",IFERROR(INDEX('السيارات'!$C$6:$C$205,MATCH(B493&amp;"",'السيارات'!$A$6:$A$205,0))&amp;"","كود غير موجود"))</f>
        <v/>
      </c>
    </row>
    <row r="494">
      <c r="A494" s="13" t="n"/>
      <c r="B494" s="5" t="n"/>
      <c r="C494" s="5" t="n"/>
      <c r="D494" s="19" t="n"/>
      <c r="E494" s="5" t="n"/>
      <c r="F494" s="5" t="n"/>
      <c r="G494" s="6">
        <f>IF(B494&amp;""="","",IFERROR(INDEX('السيارات'!$C$6:$C$205,MATCH(B494&amp;"",'السيارات'!$A$6:$A$205,0))&amp;"","كود غير موجود"))</f>
        <v/>
      </c>
    </row>
    <row r="495">
      <c r="A495" s="13" t="n"/>
      <c r="B495" s="5" t="n"/>
      <c r="C495" s="5" t="n"/>
      <c r="D495" s="19" t="n"/>
      <c r="E495" s="5" t="n"/>
      <c r="F495" s="5" t="n"/>
      <c r="G495" s="6">
        <f>IF(B495&amp;""="","",IFERROR(INDEX('السيارات'!$C$6:$C$205,MATCH(B495&amp;"",'السيارات'!$A$6:$A$205,0))&amp;"","كود غير موجود"))</f>
        <v/>
      </c>
    </row>
    <row r="496">
      <c r="A496" s="13" t="n"/>
      <c r="B496" s="5" t="n"/>
      <c r="C496" s="5" t="n"/>
      <c r="D496" s="19" t="n"/>
      <c r="E496" s="5" t="n"/>
      <c r="F496" s="5" t="n"/>
      <c r="G496" s="6">
        <f>IF(B496&amp;""="","",IFERROR(INDEX('السيارات'!$C$6:$C$205,MATCH(B496&amp;"",'السيارات'!$A$6:$A$205,0))&amp;"","كود غير موجود"))</f>
        <v/>
      </c>
    </row>
    <row r="497">
      <c r="A497" s="13" t="n"/>
      <c r="B497" s="5" t="n"/>
      <c r="C497" s="5" t="n"/>
      <c r="D497" s="19" t="n"/>
      <c r="E497" s="5" t="n"/>
      <c r="F497" s="5" t="n"/>
      <c r="G497" s="6">
        <f>IF(B497&amp;""="","",IFERROR(INDEX('السيارات'!$C$6:$C$205,MATCH(B497&amp;"",'السيارات'!$A$6:$A$205,0))&amp;"","كود غير موجود"))</f>
        <v/>
      </c>
    </row>
    <row r="498">
      <c r="A498" s="13" t="n"/>
      <c r="B498" s="5" t="n"/>
      <c r="C498" s="5" t="n"/>
      <c r="D498" s="19" t="n"/>
      <c r="E498" s="5" t="n"/>
      <c r="F498" s="5" t="n"/>
      <c r="G498" s="6">
        <f>IF(B498&amp;""="","",IFERROR(INDEX('السيارات'!$C$6:$C$205,MATCH(B498&amp;"",'السيارات'!$A$6:$A$205,0))&amp;"","كود غير موجود"))</f>
        <v/>
      </c>
    </row>
    <row r="499">
      <c r="A499" s="13" t="n"/>
      <c r="B499" s="5" t="n"/>
      <c r="C499" s="5" t="n"/>
      <c r="D499" s="19" t="n"/>
      <c r="E499" s="5" t="n"/>
      <c r="F499" s="5" t="n"/>
      <c r="G499" s="6">
        <f>IF(B499&amp;""="","",IFERROR(INDEX('السيارات'!$C$6:$C$205,MATCH(B499&amp;"",'السيارات'!$A$6:$A$205,0))&amp;"","كود غير موجود"))</f>
        <v/>
      </c>
    </row>
    <row r="500">
      <c r="A500" s="13" t="n"/>
      <c r="B500" s="5" t="n"/>
      <c r="C500" s="5" t="n"/>
      <c r="D500" s="19" t="n"/>
      <c r="E500" s="5" t="n"/>
      <c r="F500" s="5" t="n"/>
      <c r="G500" s="6">
        <f>IF(B500&amp;""="","",IFERROR(INDEX('السيارات'!$C$6:$C$205,MATCH(B500&amp;"",'السيارات'!$A$6:$A$205,0))&amp;"","كود غير موجود"))</f>
        <v/>
      </c>
    </row>
    <row r="501">
      <c r="A501" s="13" t="n"/>
      <c r="B501" s="5" t="n"/>
      <c r="C501" s="5" t="n"/>
      <c r="D501" s="19" t="n"/>
      <c r="E501" s="5" t="n"/>
      <c r="F501" s="5" t="n"/>
      <c r="G501" s="6">
        <f>IF(B501&amp;""="","",IFERROR(INDEX('السيارات'!$C$6:$C$205,MATCH(B501&amp;"",'السيارات'!$A$6:$A$205,0))&amp;"","كود غير موجود"))</f>
        <v/>
      </c>
    </row>
    <row r="502">
      <c r="A502" s="13" t="n"/>
      <c r="B502" s="5" t="n"/>
      <c r="C502" s="5" t="n"/>
      <c r="D502" s="19" t="n"/>
      <c r="E502" s="5" t="n"/>
      <c r="F502" s="5" t="n"/>
      <c r="G502" s="6">
        <f>IF(B502&amp;""="","",IFERROR(INDEX('السيارات'!$C$6:$C$205,MATCH(B502&amp;"",'السيارات'!$A$6:$A$205,0))&amp;"","كود غير موجود"))</f>
        <v/>
      </c>
    </row>
    <row r="503">
      <c r="A503" s="13" t="n"/>
      <c r="B503" s="5" t="n"/>
      <c r="C503" s="5" t="n"/>
      <c r="D503" s="19" t="n"/>
      <c r="E503" s="5" t="n"/>
      <c r="F503" s="5" t="n"/>
      <c r="G503" s="6">
        <f>IF(B503&amp;""="","",IFERROR(INDEX('السيارات'!$C$6:$C$205,MATCH(B503&amp;"",'السيارات'!$A$6:$A$205,0))&amp;"","كود غير موجود"))</f>
        <v/>
      </c>
    </row>
    <row r="504">
      <c r="A504" s="13" t="n"/>
      <c r="B504" s="5" t="n"/>
      <c r="C504" s="5" t="n"/>
      <c r="D504" s="19" t="n"/>
      <c r="E504" s="5" t="n"/>
      <c r="F504" s="5" t="n"/>
      <c r="G504" s="6">
        <f>IF(B504&amp;""="","",IFERROR(INDEX('السيارات'!$C$6:$C$205,MATCH(B504&amp;"",'السيارات'!$A$6:$A$205,0))&amp;"","كود غير موجود"))</f>
        <v/>
      </c>
    </row>
    <row r="505">
      <c r="A505" s="13" t="n"/>
      <c r="B505" s="5" t="n"/>
      <c r="C505" s="5" t="n"/>
      <c r="D505" s="19" t="n"/>
      <c r="E505" s="5" t="n"/>
      <c r="F505" s="5" t="n"/>
      <c r="G505" s="6">
        <f>IF(B505&amp;""="","",IFERROR(INDEX('السيارات'!$C$6:$C$205,MATCH(B505&amp;"",'السيارات'!$A$6:$A$205,0))&amp;"","كود غير موجود"))</f>
        <v/>
      </c>
    </row>
    <row r="506">
      <c r="A506" s="13" t="n"/>
      <c r="B506" s="5" t="n"/>
      <c r="C506" s="5" t="n"/>
      <c r="D506" s="19" t="n"/>
      <c r="E506" s="5" t="n"/>
      <c r="F506" s="5" t="n"/>
      <c r="G506" s="6">
        <f>IF(B506&amp;""="","",IFERROR(INDEX('السيارات'!$C$6:$C$205,MATCH(B506&amp;"",'السيارات'!$A$6:$A$205,0))&amp;"","كود غير موجود"))</f>
        <v/>
      </c>
    </row>
    <row r="507">
      <c r="A507" s="13" t="n"/>
      <c r="B507" s="5" t="n"/>
      <c r="C507" s="5" t="n"/>
      <c r="D507" s="19" t="n"/>
      <c r="E507" s="5" t="n"/>
      <c r="F507" s="5" t="n"/>
      <c r="G507" s="6">
        <f>IF(B507&amp;""="","",IFERROR(INDEX('السيارات'!$C$6:$C$205,MATCH(B507&amp;"",'السيارات'!$A$6:$A$205,0))&amp;"","كود غير موجود"))</f>
        <v/>
      </c>
    </row>
    <row r="508">
      <c r="A508" s="13" t="n"/>
      <c r="B508" s="5" t="n"/>
      <c r="C508" s="5" t="n"/>
      <c r="D508" s="19" t="n"/>
      <c r="E508" s="5" t="n"/>
      <c r="F508" s="5" t="n"/>
      <c r="G508" s="6">
        <f>IF(B508&amp;""="","",IFERROR(INDEX('السيارات'!$C$6:$C$205,MATCH(B508&amp;"",'السيارات'!$A$6:$A$205,0))&amp;"","كود غير موجود"))</f>
        <v/>
      </c>
    </row>
    <row r="509">
      <c r="A509" s="13" t="n"/>
      <c r="B509" s="5" t="n"/>
      <c r="C509" s="5" t="n"/>
      <c r="D509" s="19" t="n"/>
      <c r="E509" s="5" t="n"/>
      <c r="F509" s="5" t="n"/>
      <c r="G509" s="6">
        <f>IF(B509&amp;""="","",IFERROR(INDEX('السيارات'!$C$6:$C$205,MATCH(B509&amp;"",'السيارات'!$A$6:$A$205,0))&amp;"","كود غير موجود"))</f>
        <v/>
      </c>
    </row>
    <row r="510">
      <c r="A510" s="13" t="n"/>
      <c r="B510" s="5" t="n"/>
      <c r="C510" s="5" t="n"/>
      <c r="D510" s="19" t="n"/>
      <c r="E510" s="5" t="n"/>
      <c r="F510" s="5" t="n"/>
      <c r="G510" s="6">
        <f>IF(B510&amp;""="","",IFERROR(INDEX('السيارات'!$C$6:$C$205,MATCH(B510&amp;"",'السيارات'!$A$6:$A$205,0))&amp;"","كود غير موجود"))</f>
        <v/>
      </c>
    </row>
    <row r="511">
      <c r="A511" s="13" t="n"/>
      <c r="B511" s="5" t="n"/>
      <c r="C511" s="5" t="n"/>
      <c r="D511" s="19" t="n"/>
      <c r="E511" s="5" t="n"/>
      <c r="F511" s="5" t="n"/>
      <c r="G511" s="6">
        <f>IF(B511&amp;""="","",IFERROR(INDEX('السيارات'!$C$6:$C$205,MATCH(B511&amp;"",'السيارات'!$A$6:$A$205,0))&amp;"","كود غير موجود"))</f>
        <v/>
      </c>
    </row>
    <row r="512">
      <c r="A512" s="13" t="n"/>
      <c r="B512" s="5" t="n"/>
      <c r="C512" s="5" t="n"/>
      <c r="D512" s="19" t="n"/>
      <c r="E512" s="5" t="n"/>
      <c r="F512" s="5" t="n"/>
      <c r="G512" s="6">
        <f>IF(B512&amp;""="","",IFERROR(INDEX('السيارات'!$C$6:$C$205,MATCH(B512&amp;"",'السيارات'!$A$6:$A$205,0))&amp;"","كود غير موجود"))</f>
        <v/>
      </c>
    </row>
    <row r="513">
      <c r="A513" s="13" t="n"/>
      <c r="B513" s="5" t="n"/>
      <c r="C513" s="5" t="n"/>
      <c r="D513" s="19" t="n"/>
      <c r="E513" s="5" t="n"/>
      <c r="F513" s="5" t="n"/>
      <c r="G513" s="6">
        <f>IF(B513&amp;""="","",IFERROR(INDEX('السيارات'!$C$6:$C$205,MATCH(B513&amp;"",'السيارات'!$A$6:$A$205,0))&amp;"","كود غير موجود"))</f>
        <v/>
      </c>
    </row>
    <row r="514">
      <c r="A514" s="13" t="n"/>
      <c r="B514" s="5" t="n"/>
      <c r="C514" s="5" t="n"/>
      <c r="D514" s="19" t="n"/>
      <c r="E514" s="5" t="n"/>
      <c r="F514" s="5" t="n"/>
      <c r="G514" s="6">
        <f>IF(B514&amp;""="","",IFERROR(INDEX('السيارات'!$C$6:$C$205,MATCH(B514&amp;"",'السيارات'!$A$6:$A$205,0))&amp;"","كود غير موجود"))</f>
        <v/>
      </c>
    </row>
    <row r="515">
      <c r="A515" s="13" t="n"/>
      <c r="B515" s="5" t="n"/>
      <c r="C515" s="5" t="n"/>
      <c r="D515" s="19" t="n"/>
      <c r="E515" s="5" t="n"/>
      <c r="F515" s="5" t="n"/>
      <c r="G515" s="6">
        <f>IF(B515&amp;""="","",IFERROR(INDEX('السيارات'!$C$6:$C$205,MATCH(B515&amp;"",'السيارات'!$A$6:$A$205,0))&amp;"","كود غير موجود"))</f>
        <v/>
      </c>
    </row>
    <row r="516">
      <c r="A516" s="13" t="n"/>
      <c r="B516" s="5" t="n"/>
      <c r="C516" s="5" t="n"/>
      <c r="D516" s="19" t="n"/>
      <c r="E516" s="5" t="n"/>
      <c r="F516" s="5" t="n"/>
      <c r="G516" s="6">
        <f>IF(B516&amp;""="","",IFERROR(INDEX('السيارات'!$C$6:$C$205,MATCH(B516&amp;"",'السيارات'!$A$6:$A$205,0))&amp;"","كود غير موجود"))</f>
        <v/>
      </c>
    </row>
    <row r="517">
      <c r="A517" s="13" t="n"/>
      <c r="B517" s="5" t="n"/>
      <c r="C517" s="5" t="n"/>
      <c r="D517" s="19" t="n"/>
      <c r="E517" s="5" t="n"/>
      <c r="F517" s="5" t="n"/>
      <c r="G517" s="6">
        <f>IF(B517&amp;""="","",IFERROR(INDEX('السيارات'!$C$6:$C$205,MATCH(B517&amp;"",'السيارات'!$A$6:$A$205,0))&amp;"","كود غير موجود"))</f>
        <v/>
      </c>
    </row>
    <row r="518">
      <c r="A518" s="13" t="n"/>
      <c r="B518" s="5" t="n"/>
      <c r="C518" s="5" t="n"/>
      <c r="D518" s="19" t="n"/>
      <c r="E518" s="5" t="n"/>
      <c r="F518" s="5" t="n"/>
      <c r="G518" s="6">
        <f>IF(B518&amp;""="","",IFERROR(INDEX('السيارات'!$C$6:$C$205,MATCH(B518&amp;"",'السيارات'!$A$6:$A$205,0))&amp;"","كود غير موجود"))</f>
        <v/>
      </c>
    </row>
    <row r="519">
      <c r="A519" s="13" t="n"/>
      <c r="B519" s="5" t="n"/>
      <c r="C519" s="5" t="n"/>
      <c r="D519" s="19" t="n"/>
      <c r="E519" s="5" t="n"/>
      <c r="F519" s="5" t="n"/>
      <c r="G519" s="6">
        <f>IF(B519&amp;""="","",IFERROR(INDEX('السيارات'!$C$6:$C$205,MATCH(B519&amp;"",'السيارات'!$A$6:$A$205,0))&amp;"","كود غير موجود"))</f>
        <v/>
      </c>
    </row>
    <row r="520">
      <c r="A520" s="13" t="n"/>
      <c r="B520" s="5" t="n"/>
      <c r="C520" s="5" t="n"/>
      <c r="D520" s="19" t="n"/>
      <c r="E520" s="5" t="n"/>
      <c r="F520" s="5" t="n"/>
      <c r="G520" s="6">
        <f>IF(B520&amp;""="","",IFERROR(INDEX('السيارات'!$C$6:$C$205,MATCH(B520&amp;"",'السيارات'!$A$6:$A$205,0))&amp;"","كود غير موجود"))</f>
        <v/>
      </c>
    </row>
    <row r="521">
      <c r="A521" s="13" t="n"/>
      <c r="B521" s="5" t="n"/>
      <c r="C521" s="5" t="n"/>
      <c r="D521" s="19" t="n"/>
      <c r="E521" s="5" t="n"/>
      <c r="F521" s="5" t="n"/>
      <c r="G521" s="6">
        <f>IF(B521&amp;""="","",IFERROR(INDEX('السيارات'!$C$6:$C$205,MATCH(B521&amp;"",'السيارات'!$A$6:$A$205,0))&amp;"","كود غير موجود"))</f>
        <v/>
      </c>
    </row>
    <row r="522">
      <c r="A522" s="13" t="n"/>
      <c r="B522" s="5" t="n"/>
      <c r="C522" s="5" t="n"/>
      <c r="D522" s="19" t="n"/>
      <c r="E522" s="5" t="n"/>
      <c r="F522" s="5" t="n"/>
      <c r="G522" s="6">
        <f>IF(B522&amp;""="","",IFERROR(INDEX('السيارات'!$C$6:$C$205,MATCH(B522&amp;"",'السيارات'!$A$6:$A$205,0))&amp;"","كود غير موجود"))</f>
        <v/>
      </c>
    </row>
    <row r="523">
      <c r="A523" s="13" t="n"/>
      <c r="B523" s="5" t="n"/>
      <c r="C523" s="5" t="n"/>
      <c r="D523" s="19" t="n"/>
      <c r="E523" s="5" t="n"/>
      <c r="F523" s="5" t="n"/>
      <c r="G523" s="6">
        <f>IF(B523&amp;""="","",IFERROR(INDEX('السيارات'!$C$6:$C$205,MATCH(B523&amp;"",'السيارات'!$A$6:$A$205,0))&amp;"","كود غير موجود"))</f>
        <v/>
      </c>
    </row>
    <row r="524">
      <c r="A524" s="13" t="n"/>
      <c r="B524" s="5" t="n"/>
      <c r="C524" s="5" t="n"/>
      <c r="D524" s="19" t="n"/>
      <c r="E524" s="5" t="n"/>
      <c r="F524" s="5" t="n"/>
      <c r="G524" s="6">
        <f>IF(B524&amp;""="","",IFERROR(INDEX('السيارات'!$C$6:$C$205,MATCH(B524&amp;"",'السيارات'!$A$6:$A$205,0))&amp;"","كود غير موجود"))</f>
        <v/>
      </c>
    </row>
    <row r="525">
      <c r="A525" s="13" t="n"/>
      <c r="B525" s="5" t="n"/>
      <c r="C525" s="5" t="n"/>
      <c r="D525" s="19" t="n"/>
      <c r="E525" s="5" t="n"/>
      <c r="F525" s="5" t="n"/>
      <c r="G525" s="6">
        <f>IF(B525&amp;""="","",IFERROR(INDEX('السيارات'!$C$6:$C$205,MATCH(B525&amp;"",'السيارات'!$A$6:$A$205,0))&amp;"","كود غير موجود"))</f>
        <v/>
      </c>
    </row>
    <row r="526">
      <c r="A526" s="13" t="n"/>
      <c r="B526" s="5" t="n"/>
      <c r="C526" s="5" t="n"/>
      <c r="D526" s="19" t="n"/>
      <c r="E526" s="5" t="n"/>
      <c r="F526" s="5" t="n"/>
      <c r="G526" s="6">
        <f>IF(B526&amp;""="","",IFERROR(INDEX('السيارات'!$C$6:$C$205,MATCH(B526&amp;"",'السيارات'!$A$6:$A$205,0))&amp;"","كود غير موجود"))</f>
        <v/>
      </c>
    </row>
    <row r="527">
      <c r="A527" s="13" t="n"/>
      <c r="B527" s="5" t="n"/>
      <c r="C527" s="5" t="n"/>
      <c r="D527" s="19" t="n"/>
      <c r="E527" s="5" t="n"/>
      <c r="F527" s="5" t="n"/>
      <c r="G527" s="6">
        <f>IF(B527&amp;""="","",IFERROR(INDEX('السيارات'!$C$6:$C$205,MATCH(B527&amp;"",'السيارات'!$A$6:$A$205,0))&amp;"","كود غير موجود"))</f>
        <v/>
      </c>
    </row>
    <row r="528">
      <c r="A528" s="13" t="n"/>
      <c r="B528" s="5" t="n"/>
      <c r="C528" s="5" t="n"/>
      <c r="D528" s="19" t="n"/>
      <c r="E528" s="5" t="n"/>
      <c r="F528" s="5" t="n"/>
      <c r="G528" s="6">
        <f>IF(B528&amp;""="","",IFERROR(INDEX('السيارات'!$C$6:$C$205,MATCH(B528&amp;"",'السيارات'!$A$6:$A$205,0))&amp;"","كود غير موجود"))</f>
        <v/>
      </c>
    </row>
    <row r="529">
      <c r="A529" s="13" t="n"/>
      <c r="B529" s="5" t="n"/>
      <c r="C529" s="5" t="n"/>
      <c r="D529" s="19" t="n"/>
      <c r="E529" s="5" t="n"/>
      <c r="F529" s="5" t="n"/>
      <c r="G529" s="6">
        <f>IF(B529&amp;""="","",IFERROR(INDEX('السيارات'!$C$6:$C$205,MATCH(B529&amp;"",'السيارات'!$A$6:$A$205,0))&amp;"","كود غير موجود"))</f>
        <v/>
      </c>
    </row>
    <row r="530">
      <c r="A530" s="13" t="n"/>
      <c r="B530" s="5" t="n"/>
      <c r="C530" s="5" t="n"/>
      <c r="D530" s="19" t="n"/>
      <c r="E530" s="5" t="n"/>
      <c r="F530" s="5" t="n"/>
      <c r="G530" s="6">
        <f>IF(B530&amp;""="","",IFERROR(INDEX('السيارات'!$C$6:$C$205,MATCH(B530&amp;"",'السيارات'!$A$6:$A$205,0))&amp;"","كود غير موجود"))</f>
        <v/>
      </c>
    </row>
    <row r="531">
      <c r="A531" s="13" t="n"/>
      <c r="B531" s="5" t="n"/>
      <c r="C531" s="5" t="n"/>
      <c r="D531" s="19" t="n"/>
      <c r="E531" s="5" t="n"/>
      <c r="F531" s="5" t="n"/>
      <c r="G531" s="6">
        <f>IF(B531&amp;""="","",IFERROR(INDEX('السيارات'!$C$6:$C$205,MATCH(B531&amp;"",'السيارات'!$A$6:$A$205,0))&amp;"","كود غير موجود"))</f>
        <v/>
      </c>
    </row>
    <row r="532">
      <c r="A532" s="13" t="n"/>
      <c r="B532" s="5" t="n"/>
      <c r="C532" s="5" t="n"/>
      <c r="D532" s="19" t="n"/>
      <c r="E532" s="5" t="n"/>
      <c r="F532" s="5" t="n"/>
      <c r="G532" s="6">
        <f>IF(B532&amp;""="","",IFERROR(INDEX('السيارات'!$C$6:$C$205,MATCH(B532&amp;"",'السيارات'!$A$6:$A$205,0))&amp;"","كود غير موجود"))</f>
        <v/>
      </c>
    </row>
    <row r="533">
      <c r="A533" s="13" t="n"/>
      <c r="B533" s="5" t="n"/>
      <c r="C533" s="5" t="n"/>
      <c r="D533" s="19" t="n"/>
      <c r="E533" s="5" t="n"/>
      <c r="F533" s="5" t="n"/>
      <c r="G533" s="6">
        <f>IF(B533&amp;""="","",IFERROR(INDEX('السيارات'!$C$6:$C$205,MATCH(B533&amp;"",'السيارات'!$A$6:$A$205,0))&amp;"","كود غير موجود"))</f>
        <v/>
      </c>
    </row>
    <row r="534">
      <c r="A534" s="13" t="n"/>
      <c r="B534" s="5" t="n"/>
      <c r="C534" s="5" t="n"/>
      <c r="D534" s="19" t="n"/>
      <c r="E534" s="5" t="n"/>
      <c r="F534" s="5" t="n"/>
      <c r="G534" s="6">
        <f>IF(B534&amp;""="","",IFERROR(INDEX('السيارات'!$C$6:$C$205,MATCH(B534&amp;"",'السيارات'!$A$6:$A$205,0))&amp;"","كود غير موجود"))</f>
        <v/>
      </c>
    </row>
    <row r="535">
      <c r="A535" s="13" t="n"/>
      <c r="B535" s="5" t="n"/>
      <c r="C535" s="5" t="n"/>
      <c r="D535" s="19" t="n"/>
      <c r="E535" s="5" t="n"/>
      <c r="F535" s="5" t="n"/>
      <c r="G535" s="6">
        <f>IF(B535&amp;""="","",IFERROR(INDEX('السيارات'!$C$6:$C$205,MATCH(B535&amp;"",'السيارات'!$A$6:$A$205,0))&amp;"","كود غير موجود"))</f>
        <v/>
      </c>
    </row>
    <row r="536">
      <c r="A536" s="13" t="n"/>
      <c r="B536" s="5" t="n"/>
      <c r="C536" s="5" t="n"/>
      <c r="D536" s="19" t="n"/>
      <c r="E536" s="5" t="n"/>
      <c r="F536" s="5" t="n"/>
      <c r="G536" s="6">
        <f>IF(B536&amp;""="","",IFERROR(INDEX('السيارات'!$C$6:$C$205,MATCH(B536&amp;"",'السيارات'!$A$6:$A$205,0))&amp;"","كود غير موجود"))</f>
        <v/>
      </c>
    </row>
    <row r="537">
      <c r="A537" s="13" t="n"/>
      <c r="B537" s="5" t="n"/>
      <c r="C537" s="5" t="n"/>
      <c r="D537" s="19" t="n"/>
      <c r="E537" s="5" t="n"/>
      <c r="F537" s="5" t="n"/>
      <c r="G537" s="6">
        <f>IF(B537&amp;""="","",IFERROR(INDEX('السيارات'!$C$6:$C$205,MATCH(B537&amp;"",'السيارات'!$A$6:$A$205,0))&amp;"","كود غير موجود"))</f>
        <v/>
      </c>
    </row>
    <row r="538">
      <c r="A538" s="13" t="n"/>
      <c r="B538" s="5" t="n"/>
      <c r="C538" s="5" t="n"/>
      <c r="D538" s="19" t="n"/>
      <c r="E538" s="5" t="n"/>
      <c r="F538" s="5" t="n"/>
      <c r="G538" s="6">
        <f>IF(B538&amp;""="","",IFERROR(INDEX('السيارات'!$C$6:$C$205,MATCH(B538&amp;"",'السيارات'!$A$6:$A$205,0))&amp;"","كود غير موجود"))</f>
        <v/>
      </c>
    </row>
    <row r="539">
      <c r="A539" s="13" t="n"/>
      <c r="B539" s="5" t="n"/>
      <c r="C539" s="5" t="n"/>
      <c r="D539" s="19" t="n"/>
      <c r="E539" s="5" t="n"/>
      <c r="F539" s="5" t="n"/>
      <c r="G539" s="6">
        <f>IF(B539&amp;""="","",IFERROR(INDEX('السيارات'!$C$6:$C$205,MATCH(B539&amp;"",'السيارات'!$A$6:$A$205,0))&amp;"","كود غير موجود"))</f>
        <v/>
      </c>
    </row>
    <row r="540">
      <c r="A540" s="13" t="n"/>
      <c r="B540" s="5" t="n"/>
      <c r="C540" s="5" t="n"/>
      <c r="D540" s="19" t="n"/>
      <c r="E540" s="5" t="n"/>
      <c r="F540" s="5" t="n"/>
      <c r="G540" s="6">
        <f>IF(B540&amp;""="","",IFERROR(INDEX('السيارات'!$C$6:$C$205,MATCH(B540&amp;"",'السيارات'!$A$6:$A$205,0))&amp;"","كود غير موجود"))</f>
        <v/>
      </c>
    </row>
    <row r="541">
      <c r="A541" s="13" t="n"/>
      <c r="B541" s="5" t="n"/>
      <c r="C541" s="5" t="n"/>
      <c r="D541" s="19" t="n"/>
      <c r="E541" s="5" t="n"/>
      <c r="F541" s="5" t="n"/>
      <c r="G541" s="6">
        <f>IF(B541&amp;""="","",IFERROR(INDEX('السيارات'!$C$6:$C$205,MATCH(B541&amp;"",'السيارات'!$A$6:$A$205,0))&amp;"","كود غير موجود"))</f>
        <v/>
      </c>
    </row>
    <row r="542">
      <c r="A542" s="13" t="n"/>
      <c r="B542" s="5" t="n"/>
      <c r="C542" s="5" t="n"/>
      <c r="D542" s="19" t="n"/>
      <c r="E542" s="5" t="n"/>
      <c r="F542" s="5" t="n"/>
      <c r="G542" s="6">
        <f>IF(B542&amp;""="","",IFERROR(INDEX('السيارات'!$C$6:$C$205,MATCH(B542&amp;"",'السيارات'!$A$6:$A$205,0))&amp;"","كود غير موجود"))</f>
        <v/>
      </c>
    </row>
    <row r="543">
      <c r="A543" s="13" t="n"/>
      <c r="B543" s="5" t="n"/>
      <c r="C543" s="5" t="n"/>
      <c r="D543" s="19" t="n"/>
      <c r="E543" s="5" t="n"/>
      <c r="F543" s="5" t="n"/>
      <c r="G543" s="6">
        <f>IF(B543&amp;""="","",IFERROR(INDEX('السيارات'!$C$6:$C$205,MATCH(B543&amp;"",'السيارات'!$A$6:$A$205,0))&amp;"","كود غير موجود"))</f>
        <v/>
      </c>
    </row>
    <row r="544">
      <c r="A544" s="13" t="n"/>
      <c r="B544" s="5" t="n"/>
      <c r="C544" s="5" t="n"/>
      <c r="D544" s="19" t="n"/>
      <c r="E544" s="5" t="n"/>
      <c r="F544" s="5" t="n"/>
      <c r="G544" s="6">
        <f>IF(B544&amp;""="","",IFERROR(INDEX('السيارات'!$C$6:$C$205,MATCH(B544&amp;"",'السيارات'!$A$6:$A$205,0))&amp;"","كود غير موجود"))</f>
        <v/>
      </c>
    </row>
    <row r="545">
      <c r="A545" s="13" t="n"/>
      <c r="B545" s="5" t="n"/>
      <c r="C545" s="5" t="n"/>
      <c r="D545" s="19" t="n"/>
      <c r="E545" s="5" t="n"/>
      <c r="F545" s="5" t="n"/>
      <c r="G545" s="6">
        <f>IF(B545&amp;""="","",IFERROR(INDEX('السيارات'!$C$6:$C$205,MATCH(B545&amp;"",'السيارات'!$A$6:$A$205,0))&amp;"","كود غير موجود"))</f>
        <v/>
      </c>
    </row>
    <row r="546">
      <c r="A546" s="13" t="n"/>
      <c r="B546" s="5" t="n"/>
      <c r="C546" s="5" t="n"/>
      <c r="D546" s="19" t="n"/>
      <c r="E546" s="5" t="n"/>
      <c r="F546" s="5" t="n"/>
      <c r="G546" s="6">
        <f>IF(B546&amp;""="","",IFERROR(INDEX('السيارات'!$C$6:$C$205,MATCH(B546&amp;"",'السيارات'!$A$6:$A$205,0))&amp;"","كود غير موجود"))</f>
        <v/>
      </c>
    </row>
    <row r="547">
      <c r="A547" s="13" t="n"/>
      <c r="B547" s="5" t="n"/>
      <c r="C547" s="5" t="n"/>
      <c r="D547" s="19" t="n"/>
      <c r="E547" s="5" t="n"/>
      <c r="F547" s="5" t="n"/>
      <c r="G547" s="6">
        <f>IF(B547&amp;""="","",IFERROR(INDEX('السيارات'!$C$6:$C$205,MATCH(B547&amp;"",'السيارات'!$A$6:$A$205,0))&amp;"","كود غير موجود"))</f>
        <v/>
      </c>
    </row>
    <row r="548">
      <c r="A548" s="13" t="n"/>
      <c r="B548" s="5" t="n"/>
      <c r="C548" s="5" t="n"/>
      <c r="D548" s="19" t="n"/>
      <c r="E548" s="5" t="n"/>
      <c r="F548" s="5" t="n"/>
      <c r="G548" s="6">
        <f>IF(B548&amp;""="","",IFERROR(INDEX('السيارات'!$C$6:$C$205,MATCH(B548&amp;"",'السيارات'!$A$6:$A$205,0))&amp;"","كود غير موجود"))</f>
        <v/>
      </c>
    </row>
    <row r="549">
      <c r="A549" s="13" t="n"/>
      <c r="B549" s="5" t="n"/>
      <c r="C549" s="5" t="n"/>
      <c r="D549" s="19" t="n"/>
      <c r="E549" s="5" t="n"/>
      <c r="F549" s="5" t="n"/>
      <c r="G549" s="6">
        <f>IF(B549&amp;""="","",IFERROR(INDEX('السيارات'!$C$6:$C$205,MATCH(B549&amp;"",'السيارات'!$A$6:$A$205,0))&amp;"","كود غير موجود"))</f>
        <v/>
      </c>
    </row>
    <row r="550">
      <c r="A550" s="13" t="n"/>
      <c r="B550" s="5" t="n"/>
      <c r="C550" s="5" t="n"/>
      <c r="D550" s="19" t="n"/>
      <c r="E550" s="5" t="n"/>
      <c r="F550" s="5" t="n"/>
      <c r="G550" s="6">
        <f>IF(B550&amp;""="","",IFERROR(INDEX('السيارات'!$C$6:$C$205,MATCH(B550&amp;"",'السيارات'!$A$6:$A$205,0))&amp;"","كود غير موجود"))</f>
        <v/>
      </c>
    </row>
    <row r="551">
      <c r="A551" s="13" t="n"/>
      <c r="B551" s="5" t="n"/>
      <c r="C551" s="5" t="n"/>
      <c r="D551" s="19" t="n"/>
      <c r="E551" s="5" t="n"/>
      <c r="F551" s="5" t="n"/>
      <c r="G551" s="6">
        <f>IF(B551&amp;""="","",IFERROR(INDEX('السيارات'!$C$6:$C$205,MATCH(B551&amp;"",'السيارات'!$A$6:$A$205,0))&amp;"","كود غير موجود"))</f>
        <v/>
      </c>
    </row>
    <row r="552">
      <c r="A552" s="13" t="n"/>
      <c r="B552" s="5" t="n"/>
      <c r="C552" s="5" t="n"/>
      <c r="D552" s="19" t="n"/>
      <c r="E552" s="5" t="n"/>
      <c r="F552" s="5" t="n"/>
      <c r="G552" s="6">
        <f>IF(B552&amp;""="","",IFERROR(INDEX('السيارات'!$C$6:$C$205,MATCH(B552&amp;"",'السيارات'!$A$6:$A$205,0))&amp;"","كود غير موجود"))</f>
        <v/>
      </c>
    </row>
    <row r="553">
      <c r="A553" s="13" t="n"/>
      <c r="B553" s="5" t="n"/>
      <c r="C553" s="5" t="n"/>
      <c r="D553" s="19" t="n"/>
      <c r="E553" s="5" t="n"/>
      <c r="F553" s="5" t="n"/>
      <c r="G553" s="6">
        <f>IF(B553&amp;""="","",IFERROR(INDEX('السيارات'!$C$6:$C$205,MATCH(B553&amp;"",'السيارات'!$A$6:$A$205,0))&amp;"","كود غير موجود"))</f>
        <v/>
      </c>
    </row>
    <row r="554">
      <c r="A554" s="13" t="n"/>
      <c r="B554" s="5" t="n"/>
      <c r="C554" s="5" t="n"/>
      <c r="D554" s="19" t="n"/>
      <c r="E554" s="5" t="n"/>
      <c r="F554" s="5" t="n"/>
      <c r="G554" s="6">
        <f>IF(B554&amp;""="","",IFERROR(INDEX('السيارات'!$C$6:$C$205,MATCH(B554&amp;"",'السيارات'!$A$6:$A$205,0))&amp;"","كود غير موجود"))</f>
        <v/>
      </c>
    </row>
    <row r="555">
      <c r="A555" s="13" t="n"/>
      <c r="B555" s="5" t="n"/>
      <c r="C555" s="5" t="n"/>
      <c r="D555" s="19" t="n"/>
      <c r="E555" s="5" t="n"/>
      <c r="F555" s="5" t="n"/>
      <c r="G555" s="6">
        <f>IF(B555&amp;""="","",IFERROR(INDEX('السيارات'!$C$6:$C$205,MATCH(B555&amp;"",'السيارات'!$A$6:$A$205,0))&amp;"","كود غير موجود"))</f>
        <v/>
      </c>
    </row>
    <row r="556">
      <c r="A556" s="13" t="n"/>
      <c r="B556" s="5" t="n"/>
      <c r="C556" s="5" t="n"/>
      <c r="D556" s="19" t="n"/>
      <c r="E556" s="5" t="n"/>
      <c r="F556" s="5" t="n"/>
      <c r="G556" s="6">
        <f>IF(B556&amp;""="","",IFERROR(INDEX('السيارات'!$C$6:$C$205,MATCH(B556&amp;"",'السيارات'!$A$6:$A$205,0))&amp;"","كود غير موجود"))</f>
        <v/>
      </c>
    </row>
    <row r="557">
      <c r="A557" s="13" t="n"/>
      <c r="B557" s="5" t="n"/>
      <c r="C557" s="5" t="n"/>
      <c r="D557" s="19" t="n"/>
      <c r="E557" s="5" t="n"/>
      <c r="F557" s="5" t="n"/>
      <c r="G557" s="6">
        <f>IF(B557&amp;""="","",IFERROR(INDEX('السيارات'!$C$6:$C$205,MATCH(B557&amp;"",'السيارات'!$A$6:$A$205,0))&amp;"","كود غير موجود"))</f>
        <v/>
      </c>
    </row>
    <row r="558">
      <c r="A558" s="13" t="n"/>
      <c r="B558" s="5" t="n"/>
      <c r="C558" s="5" t="n"/>
      <c r="D558" s="19" t="n"/>
      <c r="E558" s="5" t="n"/>
      <c r="F558" s="5" t="n"/>
      <c r="G558" s="6">
        <f>IF(B558&amp;""="","",IFERROR(INDEX('السيارات'!$C$6:$C$205,MATCH(B558&amp;"",'السيارات'!$A$6:$A$205,0))&amp;"","كود غير موجود"))</f>
        <v/>
      </c>
    </row>
    <row r="559">
      <c r="A559" s="13" t="n"/>
      <c r="B559" s="5" t="n"/>
      <c r="C559" s="5" t="n"/>
      <c r="D559" s="19" t="n"/>
      <c r="E559" s="5" t="n"/>
      <c r="F559" s="5" t="n"/>
      <c r="G559" s="6">
        <f>IF(B559&amp;""="","",IFERROR(INDEX('السيارات'!$C$6:$C$205,MATCH(B559&amp;"",'السيارات'!$A$6:$A$205,0))&amp;"","كود غير موجود"))</f>
        <v/>
      </c>
    </row>
    <row r="560">
      <c r="A560" s="13" t="n"/>
      <c r="B560" s="5" t="n"/>
      <c r="C560" s="5" t="n"/>
      <c r="D560" s="19" t="n"/>
      <c r="E560" s="5" t="n"/>
      <c r="F560" s="5" t="n"/>
      <c r="G560" s="6">
        <f>IF(B560&amp;""="","",IFERROR(INDEX('السيارات'!$C$6:$C$205,MATCH(B560&amp;"",'السيارات'!$A$6:$A$205,0))&amp;"","كود غير موجود"))</f>
        <v/>
      </c>
    </row>
    <row r="561">
      <c r="A561" s="13" t="n"/>
      <c r="B561" s="5" t="n"/>
      <c r="C561" s="5" t="n"/>
      <c r="D561" s="19" t="n"/>
      <c r="E561" s="5" t="n"/>
      <c r="F561" s="5" t="n"/>
      <c r="G561" s="6">
        <f>IF(B561&amp;""="","",IFERROR(INDEX('السيارات'!$C$6:$C$205,MATCH(B561&amp;"",'السيارات'!$A$6:$A$205,0))&amp;"","كود غير موجود"))</f>
        <v/>
      </c>
    </row>
    <row r="562">
      <c r="A562" s="13" t="n"/>
      <c r="B562" s="5" t="n"/>
      <c r="C562" s="5" t="n"/>
      <c r="D562" s="19" t="n"/>
      <c r="E562" s="5" t="n"/>
      <c r="F562" s="5" t="n"/>
      <c r="G562" s="6">
        <f>IF(B562&amp;""="","",IFERROR(INDEX('السيارات'!$C$6:$C$205,MATCH(B562&amp;"",'السيارات'!$A$6:$A$205,0))&amp;"","كود غير موجود"))</f>
        <v/>
      </c>
    </row>
    <row r="563">
      <c r="A563" s="13" t="n"/>
      <c r="B563" s="5" t="n"/>
      <c r="C563" s="5" t="n"/>
      <c r="D563" s="19" t="n"/>
      <c r="E563" s="5" t="n"/>
      <c r="F563" s="5" t="n"/>
      <c r="G563" s="6">
        <f>IF(B563&amp;""="","",IFERROR(INDEX('السيارات'!$C$6:$C$205,MATCH(B563&amp;"",'السيارات'!$A$6:$A$205,0))&amp;"","كود غير موجود"))</f>
        <v/>
      </c>
    </row>
    <row r="564">
      <c r="A564" s="13" t="n"/>
      <c r="B564" s="5" t="n"/>
      <c r="C564" s="5" t="n"/>
      <c r="D564" s="19" t="n"/>
      <c r="E564" s="5" t="n"/>
      <c r="F564" s="5" t="n"/>
      <c r="G564" s="6">
        <f>IF(B564&amp;""="","",IFERROR(INDEX('السيارات'!$C$6:$C$205,MATCH(B564&amp;"",'السيارات'!$A$6:$A$205,0))&amp;"","كود غير موجود"))</f>
        <v/>
      </c>
    </row>
    <row r="565">
      <c r="A565" s="13" t="n"/>
      <c r="B565" s="5" t="n"/>
      <c r="C565" s="5" t="n"/>
      <c r="D565" s="19" t="n"/>
      <c r="E565" s="5" t="n"/>
      <c r="F565" s="5" t="n"/>
      <c r="G565" s="6">
        <f>IF(B565&amp;""="","",IFERROR(INDEX('السيارات'!$C$6:$C$205,MATCH(B565&amp;"",'السيارات'!$A$6:$A$205,0))&amp;"","كود غير موجود"))</f>
        <v/>
      </c>
    </row>
    <row r="566">
      <c r="A566" s="13" t="n"/>
      <c r="B566" s="5" t="n"/>
      <c r="C566" s="5" t="n"/>
      <c r="D566" s="19" t="n"/>
      <c r="E566" s="5" t="n"/>
      <c r="F566" s="5" t="n"/>
      <c r="G566" s="6">
        <f>IF(B566&amp;""="","",IFERROR(INDEX('السيارات'!$C$6:$C$205,MATCH(B566&amp;"",'السيارات'!$A$6:$A$205,0))&amp;"","كود غير موجود"))</f>
        <v/>
      </c>
    </row>
    <row r="567">
      <c r="A567" s="13" t="n"/>
      <c r="B567" s="5" t="n"/>
      <c r="C567" s="5" t="n"/>
      <c r="D567" s="19" t="n"/>
      <c r="E567" s="5" t="n"/>
      <c r="F567" s="5" t="n"/>
      <c r="G567" s="6">
        <f>IF(B567&amp;""="","",IFERROR(INDEX('السيارات'!$C$6:$C$205,MATCH(B567&amp;"",'السيارات'!$A$6:$A$205,0))&amp;"","كود غير موجود"))</f>
        <v/>
      </c>
    </row>
    <row r="568">
      <c r="A568" s="13" t="n"/>
      <c r="B568" s="5" t="n"/>
      <c r="C568" s="5" t="n"/>
      <c r="D568" s="19" t="n"/>
      <c r="E568" s="5" t="n"/>
      <c r="F568" s="5" t="n"/>
      <c r="G568" s="6">
        <f>IF(B568&amp;""="","",IFERROR(INDEX('السيارات'!$C$6:$C$205,MATCH(B568&amp;"",'السيارات'!$A$6:$A$205,0))&amp;"","كود غير موجود"))</f>
        <v/>
      </c>
    </row>
    <row r="569">
      <c r="A569" s="13" t="n"/>
      <c r="B569" s="5" t="n"/>
      <c r="C569" s="5" t="n"/>
      <c r="D569" s="19" t="n"/>
      <c r="E569" s="5" t="n"/>
      <c r="F569" s="5" t="n"/>
      <c r="G569" s="6">
        <f>IF(B569&amp;""="","",IFERROR(INDEX('السيارات'!$C$6:$C$205,MATCH(B569&amp;"",'السيارات'!$A$6:$A$205,0))&amp;"","كود غير موجود"))</f>
        <v/>
      </c>
    </row>
    <row r="570">
      <c r="A570" s="13" t="n"/>
      <c r="B570" s="5" t="n"/>
      <c r="C570" s="5" t="n"/>
      <c r="D570" s="19" t="n"/>
      <c r="E570" s="5" t="n"/>
      <c r="F570" s="5" t="n"/>
      <c r="G570" s="6">
        <f>IF(B570&amp;""="","",IFERROR(INDEX('السيارات'!$C$6:$C$205,MATCH(B570&amp;"",'السيارات'!$A$6:$A$205,0))&amp;"","كود غير موجود"))</f>
        <v/>
      </c>
    </row>
    <row r="571">
      <c r="A571" s="13" t="n"/>
      <c r="B571" s="5" t="n"/>
      <c r="C571" s="5" t="n"/>
      <c r="D571" s="19" t="n"/>
      <c r="E571" s="5" t="n"/>
      <c r="F571" s="5" t="n"/>
      <c r="G571" s="6">
        <f>IF(B571&amp;""="","",IFERROR(INDEX('السيارات'!$C$6:$C$205,MATCH(B571&amp;"",'السيارات'!$A$6:$A$205,0))&amp;"","كود غير موجود"))</f>
        <v/>
      </c>
    </row>
    <row r="572">
      <c r="A572" s="13" t="n"/>
      <c r="B572" s="5" t="n"/>
      <c r="C572" s="5" t="n"/>
      <c r="D572" s="19" t="n"/>
      <c r="E572" s="5" t="n"/>
      <c r="F572" s="5" t="n"/>
      <c r="G572" s="6">
        <f>IF(B572&amp;""="","",IFERROR(INDEX('السيارات'!$C$6:$C$205,MATCH(B572&amp;"",'السيارات'!$A$6:$A$205,0))&amp;"","كود غير موجود"))</f>
        <v/>
      </c>
    </row>
    <row r="573">
      <c r="A573" s="13" t="n"/>
      <c r="B573" s="5" t="n"/>
      <c r="C573" s="5" t="n"/>
      <c r="D573" s="19" t="n"/>
      <c r="E573" s="5" t="n"/>
      <c r="F573" s="5" t="n"/>
      <c r="G573" s="6">
        <f>IF(B573&amp;""="","",IFERROR(INDEX('السيارات'!$C$6:$C$205,MATCH(B573&amp;"",'السيارات'!$A$6:$A$205,0))&amp;"","كود غير موجود"))</f>
        <v/>
      </c>
    </row>
    <row r="574">
      <c r="A574" s="13" t="n"/>
      <c r="B574" s="5" t="n"/>
      <c r="C574" s="5" t="n"/>
      <c r="D574" s="19" t="n"/>
      <c r="E574" s="5" t="n"/>
      <c r="F574" s="5" t="n"/>
      <c r="G574" s="6">
        <f>IF(B574&amp;""="","",IFERROR(INDEX('السيارات'!$C$6:$C$205,MATCH(B574&amp;"",'السيارات'!$A$6:$A$205,0))&amp;"","كود غير موجود"))</f>
        <v/>
      </c>
    </row>
    <row r="575">
      <c r="A575" s="13" t="n"/>
      <c r="B575" s="5" t="n"/>
      <c r="C575" s="5" t="n"/>
      <c r="D575" s="19" t="n"/>
      <c r="E575" s="5" t="n"/>
      <c r="F575" s="5" t="n"/>
      <c r="G575" s="6">
        <f>IF(B575&amp;""="","",IFERROR(INDEX('السيارات'!$C$6:$C$205,MATCH(B575&amp;"",'السيارات'!$A$6:$A$205,0))&amp;"","كود غير موجود"))</f>
        <v/>
      </c>
    </row>
    <row r="576">
      <c r="A576" s="13" t="n"/>
      <c r="B576" s="5" t="n"/>
      <c r="C576" s="5" t="n"/>
      <c r="D576" s="19" t="n"/>
      <c r="E576" s="5" t="n"/>
      <c r="F576" s="5" t="n"/>
      <c r="G576" s="6">
        <f>IF(B576&amp;""="","",IFERROR(INDEX('السيارات'!$C$6:$C$205,MATCH(B576&amp;"",'السيارات'!$A$6:$A$205,0))&amp;"","كود غير موجود"))</f>
        <v/>
      </c>
    </row>
    <row r="577">
      <c r="A577" s="13" t="n"/>
      <c r="B577" s="5" t="n"/>
      <c r="C577" s="5" t="n"/>
      <c r="D577" s="19" t="n"/>
      <c r="E577" s="5" t="n"/>
      <c r="F577" s="5" t="n"/>
      <c r="G577" s="6">
        <f>IF(B577&amp;""="","",IFERROR(INDEX('السيارات'!$C$6:$C$205,MATCH(B577&amp;"",'السيارات'!$A$6:$A$205,0))&amp;"","كود غير موجود"))</f>
        <v/>
      </c>
    </row>
    <row r="578">
      <c r="A578" s="13" t="n"/>
      <c r="B578" s="5" t="n"/>
      <c r="C578" s="5" t="n"/>
      <c r="D578" s="19" t="n"/>
      <c r="E578" s="5" t="n"/>
      <c r="F578" s="5" t="n"/>
      <c r="G578" s="6">
        <f>IF(B578&amp;""="","",IFERROR(INDEX('السيارات'!$C$6:$C$205,MATCH(B578&amp;"",'السيارات'!$A$6:$A$205,0))&amp;"","كود غير موجود"))</f>
        <v/>
      </c>
    </row>
    <row r="579">
      <c r="A579" s="13" t="n"/>
      <c r="B579" s="5" t="n"/>
      <c r="C579" s="5" t="n"/>
      <c r="D579" s="19" t="n"/>
      <c r="E579" s="5" t="n"/>
      <c r="F579" s="5" t="n"/>
      <c r="G579" s="6">
        <f>IF(B579&amp;""="","",IFERROR(INDEX('السيارات'!$C$6:$C$205,MATCH(B579&amp;"",'السيارات'!$A$6:$A$205,0))&amp;"","كود غير موجود"))</f>
        <v/>
      </c>
    </row>
    <row r="580">
      <c r="A580" s="13" t="n"/>
      <c r="B580" s="5" t="n"/>
      <c r="C580" s="5" t="n"/>
      <c r="D580" s="19" t="n"/>
      <c r="E580" s="5" t="n"/>
      <c r="F580" s="5" t="n"/>
      <c r="G580" s="6">
        <f>IF(B580&amp;""="","",IFERROR(INDEX('السيارات'!$C$6:$C$205,MATCH(B580&amp;"",'السيارات'!$A$6:$A$205,0))&amp;"","كود غير موجود"))</f>
        <v/>
      </c>
    </row>
    <row r="581">
      <c r="A581" s="13" t="n"/>
      <c r="B581" s="5" t="n"/>
      <c r="C581" s="5" t="n"/>
      <c r="D581" s="19" t="n"/>
      <c r="E581" s="5" t="n"/>
      <c r="F581" s="5" t="n"/>
      <c r="G581" s="6">
        <f>IF(B581&amp;""="","",IFERROR(INDEX('السيارات'!$C$6:$C$205,MATCH(B581&amp;"",'السيارات'!$A$6:$A$205,0))&amp;"","كود غير موجود"))</f>
        <v/>
      </c>
    </row>
    <row r="582">
      <c r="A582" s="13" t="n"/>
      <c r="B582" s="5" t="n"/>
      <c r="C582" s="5" t="n"/>
      <c r="D582" s="19" t="n"/>
      <c r="E582" s="5" t="n"/>
      <c r="F582" s="5" t="n"/>
      <c r="G582" s="6">
        <f>IF(B582&amp;""="","",IFERROR(INDEX('السيارات'!$C$6:$C$205,MATCH(B582&amp;"",'السيارات'!$A$6:$A$205,0))&amp;"","كود غير موجود"))</f>
        <v/>
      </c>
    </row>
    <row r="583">
      <c r="A583" s="13" t="n"/>
      <c r="B583" s="5" t="n"/>
      <c r="C583" s="5" t="n"/>
      <c r="D583" s="19" t="n"/>
      <c r="E583" s="5" t="n"/>
      <c r="F583" s="5" t="n"/>
      <c r="G583" s="6">
        <f>IF(B583&amp;""="","",IFERROR(INDEX('السيارات'!$C$6:$C$205,MATCH(B583&amp;"",'السيارات'!$A$6:$A$205,0))&amp;"","كود غير موجود"))</f>
        <v/>
      </c>
    </row>
    <row r="584">
      <c r="A584" s="13" t="n"/>
      <c r="B584" s="5" t="n"/>
      <c r="C584" s="5" t="n"/>
      <c r="D584" s="19" t="n"/>
      <c r="E584" s="5" t="n"/>
      <c r="F584" s="5" t="n"/>
      <c r="G584" s="6">
        <f>IF(B584&amp;""="","",IFERROR(INDEX('السيارات'!$C$6:$C$205,MATCH(B584&amp;"",'السيارات'!$A$6:$A$205,0))&amp;"","كود غير موجود"))</f>
        <v/>
      </c>
    </row>
    <row r="585">
      <c r="A585" s="13" t="n"/>
      <c r="B585" s="5" t="n"/>
      <c r="C585" s="5" t="n"/>
      <c r="D585" s="19" t="n"/>
      <c r="E585" s="5" t="n"/>
      <c r="F585" s="5" t="n"/>
      <c r="G585" s="6">
        <f>IF(B585&amp;""="","",IFERROR(INDEX('السيارات'!$C$6:$C$205,MATCH(B585&amp;"",'السيارات'!$A$6:$A$205,0))&amp;"","كود غير موجود"))</f>
        <v/>
      </c>
    </row>
    <row r="586">
      <c r="A586" s="13" t="n"/>
      <c r="B586" s="5" t="n"/>
      <c r="C586" s="5" t="n"/>
      <c r="D586" s="19" t="n"/>
      <c r="E586" s="5" t="n"/>
      <c r="F586" s="5" t="n"/>
      <c r="G586" s="6">
        <f>IF(B586&amp;""="","",IFERROR(INDEX('السيارات'!$C$6:$C$205,MATCH(B586&amp;"",'السيارات'!$A$6:$A$205,0))&amp;"","كود غير موجود"))</f>
        <v/>
      </c>
    </row>
    <row r="587">
      <c r="A587" s="13" t="n"/>
      <c r="B587" s="5" t="n"/>
      <c r="C587" s="5" t="n"/>
      <c r="D587" s="19" t="n"/>
      <c r="E587" s="5" t="n"/>
      <c r="F587" s="5" t="n"/>
      <c r="G587" s="6">
        <f>IF(B587&amp;""="","",IFERROR(INDEX('السيارات'!$C$6:$C$205,MATCH(B587&amp;"",'السيارات'!$A$6:$A$205,0))&amp;"","كود غير موجود"))</f>
        <v/>
      </c>
    </row>
    <row r="588">
      <c r="A588" s="13" t="n"/>
      <c r="B588" s="5" t="n"/>
      <c r="C588" s="5" t="n"/>
      <c r="D588" s="19" t="n"/>
      <c r="E588" s="5" t="n"/>
      <c r="F588" s="5" t="n"/>
      <c r="G588" s="6">
        <f>IF(B588&amp;""="","",IFERROR(INDEX('السيارات'!$C$6:$C$205,MATCH(B588&amp;"",'السيارات'!$A$6:$A$205,0))&amp;"","كود غير موجود"))</f>
        <v/>
      </c>
    </row>
    <row r="589">
      <c r="A589" s="13" t="n"/>
      <c r="B589" s="5" t="n"/>
      <c r="C589" s="5" t="n"/>
      <c r="D589" s="19" t="n"/>
      <c r="E589" s="5" t="n"/>
      <c r="F589" s="5" t="n"/>
      <c r="G589" s="6">
        <f>IF(B589&amp;""="","",IFERROR(INDEX('السيارات'!$C$6:$C$205,MATCH(B589&amp;"",'السيارات'!$A$6:$A$205,0))&amp;"","كود غير موجود"))</f>
        <v/>
      </c>
    </row>
    <row r="590">
      <c r="A590" s="13" t="n"/>
      <c r="B590" s="5" t="n"/>
      <c r="C590" s="5" t="n"/>
      <c r="D590" s="19" t="n"/>
      <c r="E590" s="5" t="n"/>
      <c r="F590" s="5" t="n"/>
      <c r="G590" s="6">
        <f>IF(B590&amp;""="","",IFERROR(INDEX('السيارات'!$C$6:$C$205,MATCH(B590&amp;"",'السيارات'!$A$6:$A$205,0))&amp;"","كود غير موجود"))</f>
        <v/>
      </c>
    </row>
    <row r="591">
      <c r="A591" s="13" t="n"/>
      <c r="B591" s="5" t="n"/>
      <c r="C591" s="5" t="n"/>
      <c r="D591" s="19" t="n"/>
      <c r="E591" s="5" t="n"/>
      <c r="F591" s="5" t="n"/>
      <c r="G591" s="6">
        <f>IF(B591&amp;""="","",IFERROR(INDEX('السيارات'!$C$6:$C$205,MATCH(B591&amp;"",'السيارات'!$A$6:$A$205,0))&amp;"","كود غير موجود"))</f>
        <v/>
      </c>
    </row>
    <row r="592">
      <c r="A592" s="13" t="n"/>
      <c r="B592" s="5" t="n"/>
      <c r="C592" s="5" t="n"/>
      <c r="D592" s="19" t="n"/>
      <c r="E592" s="5" t="n"/>
      <c r="F592" s="5" t="n"/>
      <c r="G592" s="6">
        <f>IF(B592&amp;""="","",IFERROR(INDEX('السيارات'!$C$6:$C$205,MATCH(B592&amp;"",'السيارات'!$A$6:$A$205,0))&amp;"","كود غير موجود"))</f>
        <v/>
      </c>
    </row>
    <row r="593">
      <c r="A593" s="13" t="n"/>
      <c r="B593" s="5" t="n"/>
      <c r="C593" s="5" t="n"/>
      <c r="D593" s="19" t="n"/>
      <c r="E593" s="5" t="n"/>
      <c r="F593" s="5" t="n"/>
      <c r="G593" s="6">
        <f>IF(B593&amp;""="","",IFERROR(INDEX('السيارات'!$C$6:$C$205,MATCH(B593&amp;"",'السيارات'!$A$6:$A$205,0))&amp;"","كود غير موجود"))</f>
        <v/>
      </c>
    </row>
    <row r="594">
      <c r="A594" s="13" t="n"/>
      <c r="B594" s="5" t="n"/>
      <c r="C594" s="5" t="n"/>
      <c r="D594" s="19" t="n"/>
      <c r="E594" s="5" t="n"/>
      <c r="F594" s="5" t="n"/>
      <c r="G594" s="6">
        <f>IF(B594&amp;""="","",IFERROR(INDEX('السيارات'!$C$6:$C$205,MATCH(B594&amp;"",'السيارات'!$A$6:$A$205,0))&amp;"","كود غير موجود"))</f>
        <v/>
      </c>
    </row>
    <row r="595">
      <c r="A595" s="13" t="n"/>
      <c r="B595" s="5" t="n"/>
      <c r="C595" s="5" t="n"/>
      <c r="D595" s="19" t="n"/>
      <c r="E595" s="5" t="n"/>
      <c r="F595" s="5" t="n"/>
      <c r="G595" s="6">
        <f>IF(B595&amp;""="","",IFERROR(INDEX('السيارات'!$C$6:$C$205,MATCH(B595&amp;"",'السيارات'!$A$6:$A$205,0))&amp;"","كود غير موجود"))</f>
        <v/>
      </c>
    </row>
    <row r="596">
      <c r="A596" s="13" t="n"/>
      <c r="B596" s="5" t="n"/>
      <c r="C596" s="5" t="n"/>
      <c r="D596" s="19" t="n"/>
      <c r="E596" s="5" t="n"/>
      <c r="F596" s="5" t="n"/>
      <c r="G596" s="6">
        <f>IF(B596&amp;""="","",IFERROR(INDEX('السيارات'!$C$6:$C$205,MATCH(B596&amp;"",'السيارات'!$A$6:$A$205,0))&amp;"","كود غير موجود"))</f>
        <v/>
      </c>
    </row>
    <row r="597">
      <c r="A597" s="13" t="n"/>
      <c r="B597" s="5" t="n"/>
      <c r="C597" s="5" t="n"/>
      <c r="D597" s="19" t="n"/>
      <c r="E597" s="5" t="n"/>
      <c r="F597" s="5" t="n"/>
      <c r="G597" s="6">
        <f>IF(B597&amp;""="","",IFERROR(INDEX('السيارات'!$C$6:$C$205,MATCH(B597&amp;"",'السيارات'!$A$6:$A$205,0))&amp;"","كود غير موجود"))</f>
        <v/>
      </c>
    </row>
    <row r="598">
      <c r="A598" s="13" t="n"/>
      <c r="B598" s="5" t="n"/>
      <c r="C598" s="5" t="n"/>
      <c r="D598" s="19" t="n"/>
      <c r="E598" s="5" t="n"/>
      <c r="F598" s="5" t="n"/>
      <c r="G598" s="6">
        <f>IF(B598&amp;""="","",IFERROR(INDEX('السيارات'!$C$6:$C$205,MATCH(B598&amp;"",'السيارات'!$A$6:$A$205,0))&amp;"","كود غير موجود"))</f>
        <v/>
      </c>
    </row>
    <row r="599">
      <c r="A599" s="13" t="n"/>
      <c r="B599" s="5" t="n"/>
      <c r="C599" s="5" t="n"/>
      <c r="D599" s="19" t="n"/>
      <c r="E599" s="5" t="n"/>
      <c r="F599" s="5" t="n"/>
      <c r="G599" s="6">
        <f>IF(B599&amp;""="","",IFERROR(INDEX('السيارات'!$C$6:$C$205,MATCH(B599&amp;"",'السيارات'!$A$6:$A$205,0))&amp;"","كود غير موجود"))</f>
        <v/>
      </c>
    </row>
    <row r="600">
      <c r="A600" s="13" t="n"/>
      <c r="B600" s="5" t="n"/>
      <c r="C600" s="5" t="n"/>
      <c r="D600" s="19" t="n"/>
      <c r="E600" s="5" t="n"/>
      <c r="F600" s="5" t="n"/>
      <c r="G600" s="6">
        <f>IF(B600&amp;""="","",IFERROR(INDEX('السيارات'!$C$6:$C$205,MATCH(B600&amp;"",'السيارات'!$A$6:$A$205,0))&amp;"","كود غير موجود"))</f>
        <v/>
      </c>
    </row>
    <row r="601">
      <c r="A601" s="13" t="n"/>
      <c r="B601" s="5" t="n"/>
      <c r="C601" s="5" t="n"/>
      <c r="D601" s="19" t="n"/>
      <c r="E601" s="5" t="n"/>
      <c r="F601" s="5" t="n"/>
      <c r="G601" s="6">
        <f>IF(B601&amp;""="","",IFERROR(INDEX('السيارات'!$C$6:$C$205,MATCH(B601&amp;"",'السيارات'!$A$6:$A$205,0))&amp;"","كود غير موجود"))</f>
        <v/>
      </c>
    </row>
    <row r="602">
      <c r="A602" s="13" t="n"/>
      <c r="B602" s="5" t="n"/>
      <c r="C602" s="5" t="n"/>
      <c r="D602" s="19" t="n"/>
      <c r="E602" s="5" t="n"/>
      <c r="F602" s="5" t="n"/>
      <c r="G602" s="6">
        <f>IF(B602&amp;""="","",IFERROR(INDEX('السيارات'!$C$6:$C$205,MATCH(B602&amp;"",'السيارات'!$A$6:$A$205,0))&amp;"","كود غير موجود"))</f>
        <v/>
      </c>
    </row>
    <row r="603">
      <c r="A603" s="13" t="n"/>
      <c r="B603" s="5" t="n"/>
      <c r="C603" s="5" t="n"/>
      <c r="D603" s="19" t="n"/>
      <c r="E603" s="5" t="n"/>
      <c r="F603" s="5" t="n"/>
      <c r="G603" s="6">
        <f>IF(B603&amp;""="","",IFERROR(INDEX('السيارات'!$C$6:$C$205,MATCH(B603&amp;"",'السيارات'!$A$6:$A$205,0))&amp;"","كود غير موجود"))</f>
        <v/>
      </c>
    </row>
    <row r="604">
      <c r="A604" s="13" t="n"/>
      <c r="B604" s="5" t="n"/>
      <c r="C604" s="5" t="n"/>
      <c r="D604" s="19" t="n"/>
      <c r="E604" s="5" t="n"/>
      <c r="F604" s="5" t="n"/>
      <c r="G604" s="6">
        <f>IF(B604&amp;""="","",IFERROR(INDEX('السيارات'!$C$6:$C$205,MATCH(B604&amp;"",'السيارات'!$A$6:$A$205,0))&amp;"","كود غير موجود"))</f>
        <v/>
      </c>
    </row>
    <row r="605">
      <c r="A605" s="13" t="n"/>
      <c r="B605" s="5" t="n"/>
      <c r="C605" s="5" t="n"/>
      <c r="D605" s="19" t="n"/>
      <c r="E605" s="5" t="n"/>
      <c r="F605" s="5" t="n"/>
      <c r="G605" s="6">
        <f>IF(B605&amp;""="","",IFERROR(INDEX('السيارات'!$C$6:$C$205,MATCH(B605&amp;"",'السيارات'!$A$6:$A$205,0))&amp;"","كود غير موجود"))</f>
        <v/>
      </c>
    </row>
    <row r="606">
      <c r="A606" s="13" t="n"/>
      <c r="B606" s="5" t="n"/>
      <c r="C606" s="5" t="n"/>
      <c r="D606" s="19" t="n"/>
      <c r="E606" s="5" t="n"/>
      <c r="F606" s="5" t="n"/>
      <c r="G606" s="6">
        <f>IF(B606&amp;""="","",IFERROR(INDEX('السيارات'!$C$6:$C$205,MATCH(B606&amp;"",'السيارات'!$A$6:$A$205,0))&amp;"","كود غير موجود"))</f>
        <v/>
      </c>
    </row>
    <row r="607">
      <c r="A607" s="13" t="n"/>
      <c r="B607" s="5" t="n"/>
      <c r="C607" s="5" t="n"/>
      <c r="D607" s="19" t="n"/>
      <c r="E607" s="5" t="n"/>
      <c r="F607" s="5" t="n"/>
      <c r="G607" s="6">
        <f>IF(B607&amp;""="","",IFERROR(INDEX('السيارات'!$C$6:$C$205,MATCH(B607&amp;"",'السيارات'!$A$6:$A$205,0))&amp;"","كود غير موجود"))</f>
        <v/>
      </c>
    </row>
    <row r="608">
      <c r="A608" s="13" t="n"/>
      <c r="B608" s="5" t="n"/>
      <c r="C608" s="5" t="n"/>
      <c r="D608" s="19" t="n"/>
      <c r="E608" s="5" t="n"/>
      <c r="F608" s="5" t="n"/>
      <c r="G608" s="6">
        <f>IF(B608&amp;""="","",IFERROR(INDEX('السيارات'!$C$6:$C$205,MATCH(B608&amp;"",'السيارات'!$A$6:$A$205,0))&amp;"","كود غير موجود"))</f>
        <v/>
      </c>
    </row>
    <row r="609">
      <c r="A609" s="13" t="n"/>
      <c r="B609" s="5" t="n"/>
      <c r="C609" s="5" t="n"/>
      <c r="D609" s="19" t="n"/>
      <c r="E609" s="5" t="n"/>
      <c r="F609" s="5" t="n"/>
      <c r="G609" s="6">
        <f>IF(B609&amp;""="","",IFERROR(INDEX('السيارات'!$C$6:$C$205,MATCH(B609&amp;"",'السيارات'!$A$6:$A$205,0))&amp;"","كود غير موجود"))</f>
        <v/>
      </c>
    </row>
    <row r="610">
      <c r="A610" s="13" t="n"/>
      <c r="B610" s="5" t="n"/>
      <c r="C610" s="5" t="n"/>
      <c r="D610" s="19" t="n"/>
      <c r="E610" s="5" t="n"/>
      <c r="F610" s="5" t="n"/>
      <c r="G610" s="6">
        <f>IF(B610&amp;""="","",IFERROR(INDEX('السيارات'!$C$6:$C$205,MATCH(B610&amp;"",'السيارات'!$A$6:$A$205,0))&amp;"","كود غير موجود"))</f>
        <v/>
      </c>
    </row>
    <row r="611">
      <c r="A611" s="13" t="n"/>
      <c r="B611" s="5" t="n"/>
      <c r="C611" s="5" t="n"/>
      <c r="D611" s="19" t="n"/>
      <c r="E611" s="5" t="n"/>
      <c r="F611" s="5" t="n"/>
      <c r="G611" s="6">
        <f>IF(B611&amp;""="","",IFERROR(INDEX('السيارات'!$C$6:$C$205,MATCH(B611&amp;"",'السيارات'!$A$6:$A$205,0))&amp;"","كود غير موجود"))</f>
        <v/>
      </c>
    </row>
    <row r="612">
      <c r="A612" s="13" t="n"/>
      <c r="B612" s="5" t="n"/>
      <c r="C612" s="5" t="n"/>
      <c r="D612" s="19" t="n"/>
      <c r="E612" s="5" t="n"/>
      <c r="F612" s="5" t="n"/>
      <c r="G612" s="6">
        <f>IF(B612&amp;""="","",IFERROR(INDEX('السيارات'!$C$6:$C$205,MATCH(B612&amp;"",'السيارات'!$A$6:$A$205,0))&amp;"","كود غير موجود"))</f>
        <v/>
      </c>
    </row>
    <row r="613">
      <c r="A613" s="13" t="n"/>
      <c r="B613" s="5" t="n"/>
      <c r="C613" s="5" t="n"/>
      <c r="D613" s="19" t="n"/>
      <c r="E613" s="5" t="n"/>
      <c r="F613" s="5" t="n"/>
      <c r="G613" s="6">
        <f>IF(B613&amp;""="","",IFERROR(INDEX('السيارات'!$C$6:$C$205,MATCH(B613&amp;"",'السيارات'!$A$6:$A$205,0))&amp;"","كود غير موجود"))</f>
        <v/>
      </c>
    </row>
    <row r="614">
      <c r="A614" s="13" t="n"/>
      <c r="B614" s="5" t="n"/>
      <c r="C614" s="5" t="n"/>
      <c r="D614" s="19" t="n"/>
      <c r="E614" s="5" t="n"/>
      <c r="F614" s="5" t="n"/>
      <c r="G614" s="6">
        <f>IF(B614&amp;""="","",IFERROR(INDEX('السيارات'!$C$6:$C$205,MATCH(B614&amp;"",'السيارات'!$A$6:$A$205,0))&amp;"","كود غير موجود"))</f>
        <v/>
      </c>
    </row>
    <row r="615">
      <c r="A615" s="13" t="n"/>
      <c r="B615" s="5" t="n"/>
      <c r="C615" s="5" t="n"/>
      <c r="D615" s="19" t="n"/>
      <c r="E615" s="5" t="n"/>
      <c r="F615" s="5" t="n"/>
      <c r="G615" s="6">
        <f>IF(B615&amp;""="","",IFERROR(INDEX('السيارات'!$C$6:$C$205,MATCH(B615&amp;"",'السيارات'!$A$6:$A$205,0))&amp;"","كود غير موجود"))</f>
        <v/>
      </c>
    </row>
    <row r="616">
      <c r="A616" s="13" t="n"/>
      <c r="B616" s="5" t="n"/>
      <c r="C616" s="5" t="n"/>
      <c r="D616" s="19" t="n"/>
      <c r="E616" s="5" t="n"/>
      <c r="F616" s="5" t="n"/>
      <c r="G616" s="6">
        <f>IF(B616&amp;""="","",IFERROR(INDEX('السيارات'!$C$6:$C$205,MATCH(B616&amp;"",'السيارات'!$A$6:$A$205,0))&amp;"","كود غير موجود"))</f>
        <v/>
      </c>
    </row>
    <row r="617">
      <c r="A617" s="13" t="n"/>
      <c r="B617" s="5" t="n"/>
      <c r="C617" s="5" t="n"/>
      <c r="D617" s="19" t="n"/>
      <c r="E617" s="5" t="n"/>
      <c r="F617" s="5" t="n"/>
      <c r="G617" s="6">
        <f>IF(B617&amp;""="","",IFERROR(INDEX('السيارات'!$C$6:$C$205,MATCH(B617&amp;"",'السيارات'!$A$6:$A$205,0))&amp;"","كود غير موجود"))</f>
        <v/>
      </c>
    </row>
    <row r="618">
      <c r="A618" s="13" t="n"/>
      <c r="B618" s="5" t="n"/>
      <c r="C618" s="5" t="n"/>
      <c r="D618" s="19" t="n"/>
      <c r="E618" s="5" t="n"/>
      <c r="F618" s="5" t="n"/>
      <c r="G618" s="6">
        <f>IF(B618&amp;""="","",IFERROR(INDEX('السيارات'!$C$6:$C$205,MATCH(B618&amp;"",'السيارات'!$A$6:$A$205,0))&amp;"","كود غير موجود"))</f>
        <v/>
      </c>
    </row>
    <row r="619">
      <c r="A619" s="13" t="n"/>
      <c r="B619" s="5" t="n"/>
      <c r="C619" s="5" t="n"/>
      <c r="D619" s="19" t="n"/>
      <c r="E619" s="5" t="n"/>
      <c r="F619" s="5" t="n"/>
      <c r="G619" s="6">
        <f>IF(B619&amp;""="","",IFERROR(INDEX('السيارات'!$C$6:$C$205,MATCH(B619&amp;"",'السيارات'!$A$6:$A$205,0))&amp;"","كود غير موجود"))</f>
        <v/>
      </c>
    </row>
    <row r="620">
      <c r="A620" s="13" t="n"/>
      <c r="B620" s="5" t="n"/>
      <c r="C620" s="5" t="n"/>
      <c r="D620" s="19" t="n"/>
      <c r="E620" s="5" t="n"/>
      <c r="F620" s="5" t="n"/>
      <c r="G620" s="6">
        <f>IF(B620&amp;""="","",IFERROR(INDEX('السيارات'!$C$6:$C$205,MATCH(B620&amp;"",'السيارات'!$A$6:$A$205,0))&amp;"","كود غير موجود"))</f>
        <v/>
      </c>
    </row>
    <row r="621">
      <c r="A621" s="13" t="n"/>
      <c r="B621" s="5" t="n"/>
      <c r="C621" s="5" t="n"/>
      <c r="D621" s="19" t="n"/>
      <c r="E621" s="5" t="n"/>
      <c r="F621" s="5" t="n"/>
      <c r="G621" s="6">
        <f>IF(B621&amp;""="","",IFERROR(INDEX('السيارات'!$C$6:$C$205,MATCH(B621&amp;"",'السيارات'!$A$6:$A$205,0))&amp;"","كود غير موجود"))</f>
        <v/>
      </c>
    </row>
    <row r="622">
      <c r="A622" s="13" t="n"/>
      <c r="B622" s="5" t="n"/>
      <c r="C622" s="5" t="n"/>
      <c r="D622" s="19" t="n"/>
      <c r="E622" s="5" t="n"/>
      <c r="F622" s="5" t="n"/>
      <c r="G622" s="6">
        <f>IF(B622&amp;""="","",IFERROR(INDEX('السيارات'!$C$6:$C$205,MATCH(B622&amp;"",'السيارات'!$A$6:$A$205,0))&amp;"","كود غير موجود"))</f>
        <v/>
      </c>
    </row>
    <row r="623">
      <c r="A623" s="13" t="n"/>
      <c r="B623" s="5" t="n"/>
      <c r="C623" s="5" t="n"/>
      <c r="D623" s="19" t="n"/>
      <c r="E623" s="5" t="n"/>
      <c r="F623" s="5" t="n"/>
      <c r="G623" s="6">
        <f>IF(B623&amp;""="","",IFERROR(INDEX('السيارات'!$C$6:$C$205,MATCH(B623&amp;"",'السيارات'!$A$6:$A$205,0))&amp;"","كود غير موجود"))</f>
        <v/>
      </c>
    </row>
    <row r="624">
      <c r="A624" s="13" t="n"/>
      <c r="B624" s="5" t="n"/>
      <c r="C624" s="5" t="n"/>
      <c r="D624" s="19" t="n"/>
      <c r="E624" s="5" t="n"/>
      <c r="F624" s="5" t="n"/>
      <c r="G624" s="6">
        <f>IF(B624&amp;""="","",IFERROR(INDEX('السيارات'!$C$6:$C$205,MATCH(B624&amp;"",'السيارات'!$A$6:$A$205,0))&amp;"","كود غير موجود"))</f>
        <v/>
      </c>
    </row>
    <row r="625">
      <c r="A625" s="13" t="n"/>
      <c r="B625" s="5" t="n"/>
      <c r="C625" s="5" t="n"/>
      <c r="D625" s="19" t="n"/>
      <c r="E625" s="5" t="n"/>
      <c r="F625" s="5" t="n"/>
      <c r="G625" s="6">
        <f>IF(B625&amp;""="","",IFERROR(INDEX('السيارات'!$C$6:$C$205,MATCH(B625&amp;"",'السيارات'!$A$6:$A$205,0))&amp;"","كود غير موجود"))</f>
        <v/>
      </c>
    </row>
    <row r="626">
      <c r="A626" s="13" t="n"/>
      <c r="B626" s="5" t="n"/>
      <c r="C626" s="5" t="n"/>
      <c r="D626" s="19" t="n"/>
      <c r="E626" s="5" t="n"/>
      <c r="F626" s="5" t="n"/>
      <c r="G626" s="6">
        <f>IF(B626&amp;""="","",IFERROR(INDEX('السيارات'!$C$6:$C$205,MATCH(B626&amp;"",'السيارات'!$A$6:$A$205,0))&amp;"","كود غير موجود"))</f>
        <v/>
      </c>
    </row>
    <row r="627">
      <c r="A627" s="13" t="n"/>
      <c r="B627" s="5" t="n"/>
      <c r="C627" s="5" t="n"/>
      <c r="D627" s="19" t="n"/>
      <c r="E627" s="5" t="n"/>
      <c r="F627" s="5" t="n"/>
      <c r="G627" s="6">
        <f>IF(B627&amp;""="","",IFERROR(INDEX('السيارات'!$C$6:$C$205,MATCH(B627&amp;"",'السيارات'!$A$6:$A$205,0))&amp;"","كود غير موجود"))</f>
        <v/>
      </c>
    </row>
    <row r="628">
      <c r="A628" s="13" t="n"/>
      <c r="B628" s="5" t="n"/>
      <c r="C628" s="5" t="n"/>
      <c r="D628" s="19" t="n"/>
      <c r="E628" s="5" t="n"/>
      <c r="F628" s="5" t="n"/>
      <c r="G628" s="6">
        <f>IF(B628&amp;""="","",IFERROR(INDEX('السيارات'!$C$6:$C$205,MATCH(B628&amp;"",'السيارات'!$A$6:$A$205,0))&amp;"","كود غير موجود"))</f>
        <v/>
      </c>
    </row>
    <row r="629">
      <c r="A629" s="13" t="n"/>
      <c r="B629" s="5" t="n"/>
      <c r="C629" s="5" t="n"/>
      <c r="D629" s="19" t="n"/>
      <c r="E629" s="5" t="n"/>
      <c r="F629" s="5" t="n"/>
      <c r="G629" s="6">
        <f>IF(B629&amp;""="","",IFERROR(INDEX('السيارات'!$C$6:$C$205,MATCH(B629&amp;"",'السيارات'!$A$6:$A$205,0))&amp;"","كود غير موجود"))</f>
        <v/>
      </c>
    </row>
    <row r="630">
      <c r="A630" s="13" t="n"/>
      <c r="B630" s="5" t="n"/>
      <c r="C630" s="5" t="n"/>
      <c r="D630" s="19" t="n"/>
      <c r="E630" s="5" t="n"/>
      <c r="F630" s="5" t="n"/>
      <c r="G630" s="6">
        <f>IF(B630&amp;""="","",IFERROR(INDEX('السيارات'!$C$6:$C$205,MATCH(B630&amp;"",'السيارات'!$A$6:$A$205,0))&amp;"","كود غير موجود"))</f>
        <v/>
      </c>
    </row>
    <row r="631">
      <c r="A631" s="13" t="n"/>
      <c r="B631" s="5" t="n"/>
      <c r="C631" s="5" t="n"/>
      <c r="D631" s="19" t="n"/>
      <c r="E631" s="5" t="n"/>
      <c r="F631" s="5" t="n"/>
      <c r="G631" s="6">
        <f>IF(B631&amp;""="","",IFERROR(INDEX('السيارات'!$C$6:$C$205,MATCH(B631&amp;"",'السيارات'!$A$6:$A$205,0))&amp;"","كود غير موجود"))</f>
        <v/>
      </c>
    </row>
    <row r="632">
      <c r="A632" s="13" t="n"/>
      <c r="B632" s="5" t="n"/>
      <c r="C632" s="5" t="n"/>
      <c r="D632" s="19" t="n"/>
      <c r="E632" s="5" t="n"/>
      <c r="F632" s="5" t="n"/>
      <c r="G632" s="6">
        <f>IF(B632&amp;""="","",IFERROR(INDEX('السيارات'!$C$6:$C$205,MATCH(B632&amp;"",'السيارات'!$A$6:$A$205,0))&amp;"","كود غير موجود"))</f>
        <v/>
      </c>
    </row>
    <row r="633">
      <c r="A633" s="13" t="n"/>
      <c r="B633" s="5" t="n"/>
      <c r="C633" s="5" t="n"/>
      <c r="D633" s="19" t="n"/>
      <c r="E633" s="5" t="n"/>
      <c r="F633" s="5" t="n"/>
      <c r="G633" s="6">
        <f>IF(B633&amp;""="","",IFERROR(INDEX('السيارات'!$C$6:$C$205,MATCH(B633&amp;"",'السيارات'!$A$6:$A$205,0))&amp;"","كود غير موجود"))</f>
        <v/>
      </c>
    </row>
    <row r="634">
      <c r="A634" s="13" t="n"/>
      <c r="B634" s="5" t="n"/>
      <c r="C634" s="5" t="n"/>
      <c r="D634" s="19" t="n"/>
      <c r="E634" s="5" t="n"/>
      <c r="F634" s="5" t="n"/>
      <c r="G634" s="6">
        <f>IF(B634&amp;""="","",IFERROR(INDEX('السيارات'!$C$6:$C$205,MATCH(B634&amp;"",'السيارات'!$A$6:$A$205,0))&amp;"","كود غير موجود"))</f>
        <v/>
      </c>
    </row>
    <row r="635">
      <c r="A635" s="13" t="n"/>
      <c r="B635" s="5" t="n"/>
      <c r="C635" s="5" t="n"/>
      <c r="D635" s="19" t="n"/>
      <c r="E635" s="5" t="n"/>
      <c r="F635" s="5" t="n"/>
      <c r="G635" s="6">
        <f>IF(B635&amp;""="","",IFERROR(INDEX('السيارات'!$C$6:$C$205,MATCH(B635&amp;"",'السيارات'!$A$6:$A$205,0))&amp;"","كود غير موجود"))</f>
        <v/>
      </c>
    </row>
    <row r="636">
      <c r="A636" s="13" t="n"/>
      <c r="B636" s="5" t="n"/>
      <c r="C636" s="5" t="n"/>
      <c r="D636" s="19" t="n"/>
      <c r="E636" s="5" t="n"/>
      <c r="F636" s="5" t="n"/>
      <c r="G636" s="6">
        <f>IF(B636&amp;""="","",IFERROR(INDEX('السيارات'!$C$6:$C$205,MATCH(B636&amp;"",'السيارات'!$A$6:$A$205,0))&amp;"","كود غير موجود"))</f>
        <v/>
      </c>
    </row>
    <row r="637">
      <c r="A637" s="13" t="n"/>
      <c r="B637" s="5" t="n"/>
      <c r="C637" s="5" t="n"/>
      <c r="D637" s="19" t="n"/>
      <c r="E637" s="5" t="n"/>
      <c r="F637" s="5" t="n"/>
      <c r="G637" s="6">
        <f>IF(B637&amp;""="","",IFERROR(INDEX('السيارات'!$C$6:$C$205,MATCH(B637&amp;"",'السيارات'!$A$6:$A$205,0))&amp;"","كود غير موجود"))</f>
        <v/>
      </c>
    </row>
    <row r="638">
      <c r="A638" s="13" t="n"/>
      <c r="B638" s="5" t="n"/>
      <c r="C638" s="5" t="n"/>
      <c r="D638" s="19" t="n"/>
      <c r="E638" s="5" t="n"/>
      <c r="F638" s="5" t="n"/>
      <c r="G638" s="6">
        <f>IF(B638&amp;""="","",IFERROR(INDEX('السيارات'!$C$6:$C$205,MATCH(B638&amp;"",'السيارات'!$A$6:$A$205,0))&amp;"","كود غير موجود"))</f>
        <v/>
      </c>
    </row>
    <row r="639">
      <c r="A639" s="13" t="n"/>
      <c r="B639" s="5" t="n"/>
      <c r="C639" s="5" t="n"/>
      <c r="D639" s="19" t="n"/>
      <c r="E639" s="5" t="n"/>
      <c r="F639" s="5" t="n"/>
      <c r="G639" s="6">
        <f>IF(B639&amp;""="","",IFERROR(INDEX('السيارات'!$C$6:$C$205,MATCH(B639&amp;"",'السيارات'!$A$6:$A$205,0))&amp;"","كود غير موجود"))</f>
        <v/>
      </c>
    </row>
    <row r="640">
      <c r="A640" s="13" t="n"/>
      <c r="B640" s="5" t="n"/>
      <c r="C640" s="5" t="n"/>
      <c r="D640" s="19" t="n"/>
      <c r="E640" s="5" t="n"/>
      <c r="F640" s="5" t="n"/>
      <c r="G640" s="6">
        <f>IF(B640&amp;""="","",IFERROR(INDEX('السيارات'!$C$6:$C$205,MATCH(B640&amp;"",'السيارات'!$A$6:$A$205,0))&amp;"","كود غير موجود"))</f>
        <v/>
      </c>
    </row>
    <row r="641">
      <c r="A641" s="13" t="n"/>
      <c r="B641" s="5" t="n"/>
      <c r="C641" s="5" t="n"/>
      <c r="D641" s="19" t="n"/>
      <c r="E641" s="5" t="n"/>
      <c r="F641" s="5" t="n"/>
      <c r="G641" s="6">
        <f>IF(B641&amp;""="","",IFERROR(INDEX('السيارات'!$C$6:$C$205,MATCH(B641&amp;"",'السيارات'!$A$6:$A$205,0))&amp;"","كود غير موجود"))</f>
        <v/>
      </c>
    </row>
    <row r="642">
      <c r="A642" s="13" t="n"/>
      <c r="B642" s="5" t="n"/>
      <c r="C642" s="5" t="n"/>
      <c r="D642" s="19" t="n"/>
      <c r="E642" s="5" t="n"/>
      <c r="F642" s="5" t="n"/>
      <c r="G642" s="6">
        <f>IF(B642&amp;""="","",IFERROR(INDEX('السيارات'!$C$6:$C$205,MATCH(B642&amp;"",'السيارات'!$A$6:$A$205,0))&amp;"","كود غير موجود"))</f>
        <v/>
      </c>
    </row>
    <row r="643">
      <c r="A643" s="13" t="n"/>
      <c r="B643" s="5" t="n"/>
      <c r="C643" s="5" t="n"/>
      <c r="D643" s="19" t="n"/>
      <c r="E643" s="5" t="n"/>
      <c r="F643" s="5" t="n"/>
      <c r="G643" s="6">
        <f>IF(B643&amp;""="","",IFERROR(INDEX('السيارات'!$C$6:$C$205,MATCH(B643&amp;"",'السيارات'!$A$6:$A$205,0))&amp;"","كود غير موجود"))</f>
        <v/>
      </c>
    </row>
    <row r="644">
      <c r="A644" s="13" t="n"/>
      <c r="B644" s="5" t="n"/>
      <c r="C644" s="5" t="n"/>
      <c r="D644" s="19" t="n"/>
      <c r="E644" s="5" t="n"/>
      <c r="F644" s="5" t="n"/>
      <c r="G644" s="6">
        <f>IF(B644&amp;""="","",IFERROR(INDEX('السيارات'!$C$6:$C$205,MATCH(B644&amp;"",'السيارات'!$A$6:$A$205,0))&amp;"","كود غير موجود"))</f>
        <v/>
      </c>
    </row>
    <row r="645">
      <c r="A645" s="13" t="n"/>
      <c r="B645" s="5" t="n"/>
      <c r="C645" s="5" t="n"/>
      <c r="D645" s="19" t="n"/>
      <c r="E645" s="5" t="n"/>
      <c r="F645" s="5" t="n"/>
      <c r="G645" s="6">
        <f>IF(B645&amp;""="","",IFERROR(INDEX('السيارات'!$C$6:$C$205,MATCH(B645&amp;"",'السيارات'!$A$6:$A$205,0))&amp;"","كود غير موجود"))</f>
        <v/>
      </c>
    </row>
    <row r="646">
      <c r="A646" s="13" t="n"/>
      <c r="B646" s="5" t="n"/>
      <c r="C646" s="5" t="n"/>
      <c r="D646" s="19" t="n"/>
      <c r="E646" s="5" t="n"/>
      <c r="F646" s="5" t="n"/>
      <c r="G646" s="6">
        <f>IF(B646&amp;""="","",IFERROR(INDEX('السيارات'!$C$6:$C$205,MATCH(B646&amp;"",'السيارات'!$A$6:$A$205,0))&amp;"","كود غير موجود"))</f>
        <v/>
      </c>
    </row>
    <row r="647">
      <c r="A647" s="13" t="n"/>
      <c r="B647" s="5" t="n"/>
      <c r="C647" s="5" t="n"/>
      <c r="D647" s="19" t="n"/>
      <c r="E647" s="5" t="n"/>
      <c r="F647" s="5" t="n"/>
      <c r="G647" s="6">
        <f>IF(B647&amp;""="","",IFERROR(INDEX('السيارات'!$C$6:$C$205,MATCH(B647&amp;"",'السيارات'!$A$6:$A$205,0))&amp;"","كود غير موجود"))</f>
        <v/>
      </c>
    </row>
    <row r="648">
      <c r="A648" s="13" t="n"/>
      <c r="B648" s="5" t="n"/>
      <c r="C648" s="5" t="n"/>
      <c r="D648" s="19" t="n"/>
      <c r="E648" s="5" t="n"/>
      <c r="F648" s="5" t="n"/>
      <c r="G648" s="6">
        <f>IF(B648&amp;""="","",IFERROR(INDEX('السيارات'!$C$6:$C$205,MATCH(B648&amp;"",'السيارات'!$A$6:$A$205,0))&amp;"","كود غير موجود"))</f>
        <v/>
      </c>
    </row>
    <row r="649">
      <c r="A649" s="13" t="n"/>
      <c r="B649" s="5" t="n"/>
      <c r="C649" s="5" t="n"/>
      <c r="D649" s="19" t="n"/>
      <c r="E649" s="5" t="n"/>
      <c r="F649" s="5" t="n"/>
      <c r="G649" s="6">
        <f>IF(B649&amp;""="","",IFERROR(INDEX('السيارات'!$C$6:$C$205,MATCH(B649&amp;"",'السيارات'!$A$6:$A$205,0))&amp;"","كود غير موجود"))</f>
        <v/>
      </c>
    </row>
    <row r="650">
      <c r="A650" s="13" t="n"/>
      <c r="B650" s="5" t="n"/>
      <c r="C650" s="5" t="n"/>
      <c r="D650" s="19" t="n"/>
      <c r="E650" s="5" t="n"/>
      <c r="F650" s="5" t="n"/>
      <c r="G650" s="6">
        <f>IF(B650&amp;""="","",IFERROR(INDEX('السيارات'!$C$6:$C$205,MATCH(B650&amp;"",'السيارات'!$A$6:$A$205,0))&amp;"","كود غير موجود"))</f>
        <v/>
      </c>
    </row>
    <row r="651">
      <c r="A651" s="13" t="n"/>
      <c r="B651" s="5" t="n"/>
      <c r="C651" s="5" t="n"/>
      <c r="D651" s="19" t="n"/>
      <c r="E651" s="5" t="n"/>
      <c r="F651" s="5" t="n"/>
      <c r="G651" s="6">
        <f>IF(B651&amp;""="","",IFERROR(INDEX('السيارات'!$C$6:$C$205,MATCH(B651&amp;"",'السيارات'!$A$6:$A$205,0))&amp;"","كود غير موجود"))</f>
        <v/>
      </c>
    </row>
    <row r="652">
      <c r="A652" s="13" t="n"/>
      <c r="B652" s="5" t="n"/>
      <c r="C652" s="5" t="n"/>
      <c r="D652" s="19" t="n"/>
      <c r="E652" s="5" t="n"/>
      <c r="F652" s="5" t="n"/>
      <c r="G652" s="6">
        <f>IF(B652&amp;""="","",IFERROR(INDEX('السيارات'!$C$6:$C$205,MATCH(B652&amp;"",'السيارات'!$A$6:$A$205,0))&amp;"","كود غير موجود"))</f>
        <v/>
      </c>
    </row>
    <row r="653">
      <c r="A653" s="13" t="n"/>
      <c r="B653" s="5" t="n"/>
      <c r="C653" s="5" t="n"/>
      <c r="D653" s="19" t="n"/>
      <c r="E653" s="5" t="n"/>
      <c r="F653" s="5" t="n"/>
      <c r="G653" s="6">
        <f>IF(B653&amp;""="","",IFERROR(INDEX('السيارات'!$C$6:$C$205,MATCH(B653&amp;"",'السيارات'!$A$6:$A$205,0))&amp;"","كود غير موجود"))</f>
        <v/>
      </c>
    </row>
    <row r="654">
      <c r="A654" s="13" t="n"/>
      <c r="B654" s="5" t="n"/>
      <c r="C654" s="5" t="n"/>
      <c r="D654" s="19" t="n"/>
      <c r="E654" s="5" t="n"/>
      <c r="F654" s="5" t="n"/>
      <c r="G654" s="6">
        <f>IF(B654&amp;""="","",IFERROR(INDEX('السيارات'!$C$6:$C$205,MATCH(B654&amp;"",'السيارات'!$A$6:$A$205,0))&amp;"","كود غير موجود"))</f>
        <v/>
      </c>
    </row>
    <row r="655">
      <c r="A655" s="13" t="n"/>
      <c r="B655" s="5" t="n"/>
      <c r="C655" s="5" t="n"/>
      <c r="D655" s="19" t="n"/>
      <c r="E655" s="5" t="n"/>
      <c r="F655" s="5" t="n"/>
      <c r="G655" s="6">
        <f>IF(B655&amp;""="","",IFERROR(INDEX('السيارات'!$C$6:$C$205,MATCH(B655&amp;"",'السيارات'!$A$6:$A$205,0))&amp;"","كود غير موجود"))</f>
        <v/>
      </c>
    </row>
    <row r="656">
      <c r="A656" s="13" t="n"/>
      <c r="B656" s="5" t="n"/>
      <c r="C656" s="5" t="n"/>
      <c r="D656" s="19" t="n"/>
      <c r="E656" s="5" t="n"/>
      <c r="F656" s="5" t="n"/>
      <c r="G656" s="6">
        <f>IF(B656&amp;""="","",IFERROR(INDEX('السيارات'!$C$6:$C$205,MATCH(B656&amp;"",'السيارات'!$A$6:$A$205,0))&amp;"","كود غير موجود"))</f>
        <v/>
      </c>
    </row>
    <row r="657">
      <c r="A657" s="13" t="n"/>
      <c r="B657" s="5" t="n"/>
      <c r="C657" s="5" t="n"/>
      <c r="D657" s="19" t="n"/>
      <c r="E657" s="5" t="n"/>
      <c r="F657" s="5" t="n"/>
      <c r="G657" s="6">
        <f>IF(B657&amp;""="","",IFERROR(INDEX('السيارات'!$C$6:$C$205,MATCH(B657&amp;"",'السيارات'!$A$6:$A$205,0))&amp;"","كود غير موجود"))</f>
        <v/>
      </c>
    </row>
    <row r="658">
      <c r="A658" s="13" t="n"/>
      <c r="B658" s="5" t="n"/>
      <c r="C658" s="5" t="n"/>
      <c r="D658" s="19" t="n"/>
      <c r="E658" s="5" t="n"/>
      <c r="F658" s="5" t="n"/>
      <c r="G658" s="6">
        <f>IF(B658&amp;""="","",IFERROR(INDEX('السيارات'!$C$6:$C$205,MATCH(B658&amp;"",'السيارات'!$A$6:$A$205,0))&amp;"","كود غير موجود"))</f>
        <v/>
      </c>
    </row>
    <row r="659">
      <c r="A659" s="13" t="n"/>
      <c r="B659" s="5" t="n"/>
      <c r="C659" s="5" t="n"/>
      <c r="D659" s="19" t="n"/>
      <c r="E659" s="5" t="n"/>
      <c r="F659" s="5" t="n"/>
      <c r="G659" s="6">
        <f>IF(B659&amp;""="","",IFERROR(INDEX('السيارات'!$C$6:$C$205,MATCH(B659&amp;"",'السيارات'!$A$6:$A$205,0))&amp;"","كود غير موجود"))</f>
        <v/>
      </c>
    </row>
    <row r="660">
      <c r="A660" s="13" t="n"/>
      <c r="B660" s="5" t="n"/>
      <c r="C660" s="5" t="n"/>
      <c r="D660" s="19" t="n"/>
      <c r="E660" s="5" t="n"/>
      <c r="F660" s="5" t="n"/>
      <c r="G660" s="6">
        <f>IF(B660&amp;""="","",IFERROR(INDEX('السيارات'!$C$6:$C$205,MATCH(B660&amp;"",'السيارات'!$A$6:$A$205,0))&amp;"","كود غير موجود"))</f>
        <v/>
      </c>
    </row>
    <row r="661">
      <c r="A661" s="13" t="n"/>
      <c r="B661" s="5" t="n"/>
      <c r="C661" s="5" t="n"/>
      <c r="D661" s="19" t="n"/>
      <c r="E661" s="5" t="n"/>
      <c r="F661" s="5" t="n"/>
      <c r="G661" s="6">
        <f>IF(B661&amp;""="","",IFERROR(INDEX('السيارات'!$C$6:$C$205,MATCH(B661&amp;"",'السيارات'!$A$6:$A$205,0))&amp;"","كود غير موجود"))</f>
        <v/>
      </c>
    </row>
    <row r="662">
      <c r="A662" s="13" t="n"/>
      <c r="B662" s="5" t="n"/>
      <c r="C662" s="5" t="n"/>
      <c r="D662" s="19" t="n"/>
      <c r="E662" s="5" t="n"/>
      <c r="F662" s="5" t="n"/>
      <c r="G662" s="6">
        <f>IF(B662&amp;""="","",IFERROR(INDEX('السيارات'!$C$6:$C$205,MATCH(B662&amp;"",'السيارات'!$A$6:$A$205,0))&amp;"","كود غير موجود"))</f>
        <v/>
      </c>
    </row>
    <row r="663">
      <c r="A663" s="13" t="n"/>
      <c r="B663" s="5" t="n"/>
      <c r="C663" s="5" t="n"/>
      <c r="D663" s="19" t="n"/>
      <c r="E663" s="5" t="n"/>
      <c r="F663" s="5" t="n"/>
      <c r="G663" s="6">
        <f>IF(B663&amp;""="","",IFERROR(INDEX('السيارات'!$C$6:$C$205,MATCH(B663&amp;"",'السيارات'!$A$6:$A$205,0))&amp;"","كود غير موجود"))</f>
        <v/>
      </c>
    </row>
    <row r="664">
      <c r="A664" s="13" t="n"/>
      <c r="B664" s="5" t="n"/>
      <c r="C664" s="5" t="n"/>
      <c r="D664" s="19" t="n"/>
      <c r="E664" s="5" t="n"/>
      <c r="F664" s="5" t="n"/>
      <c r="G664" s="6">
        <f>IF(B664&amp;""="","",IFERROR(INDEX('السيارات'!$C$6:$C$205,MATCH(B664&amp;"",'السيارات'!$A$6:$A$205,0))&amp;"","كود غير موجود"))</f>
        <v/>
      </c>
    </row>
    <row r="665">
      <c r="A665" s="13" t="n"/>
      <c r="B665" s="5" t="n"/>
      <c r="C665" s="5" t="n"/>
      <c r="D665" s="19" t="n"/>
      <c r="E665" s="5" t="n"/>
      <c r="F665" s="5" t="n"/>
      <c r="G665" s="6">
        <f>IF(B665&amp;""="","",IFERROR(INDEX('السيارات'!$C$6:$C$205,MATCH(B665&amp;"",'السيارات'!$A$6:$A$205,0))&amp;"","كود غير موجود"))</f>
        <v/>
      </c>
    </row>
    <row r="666">
      <c r="A666" s="13" t="n"/>
      <c r="B666" s="5" t="n"/>
      <c r="C666" s="5" t="n"/>
      <c r="D666" s="19" t="n"/>
      <c r="E666" s="5" t="n"/>
      <c r="F666" s="5" t="n"/>
      <c r="G666" s="6">
        <f>IF(B666&amp;""="","",IFERROR(INDEX('السيارات'!$C$6:$C$205,MATCH(B666&amp;"",'السيارات'!$A$6:$A$205,0))&amp;"","كود غير موجود"))</f>
        <v/>
      </c>
    </row>
    <row r="667">
      <c r="A667" s="13" t="n"/>
      <c r="B667" s="5" t="n"/>
      <c r="C667" s="5" t="n"/>
      <c r="D667" s="19" t="n"/>
      <c r="E667" s="5" t="n"/>
      <c r="F667" s="5" t="n"/>
      <c r="G667" s="6">
        <f>IF(B667&amp;""="","",IFERROR(INDEX('السيارات'!$C$6:$C$205,MATCH(B667&amp;"",'السيارات'!$A$6:$A$205,0))&amp;"","كود غير موجود"))</f>
        <v/>
      </c>
    </row>
    <row r="668">
      <c r="A668" s="13" t="n"/>
      <c r="B668" s="5" t="n"/>
      <c r="C668" s="5" t="n"/>
      <c r="D668" s="19" t="n"/>
      <c r="E668" s="5" t="n"/>
      <c r="F668" s="5" t="n"/>
      <c r="G668" s="6">
        <f>IF(B668&amp;""="","",IFERROR(INDEX('السيارات'!$C$6:$C$205,MATCH(B668&amp;"",'السيارات'!$A$6:$A$205,0))&amp;"","كود غير موجود"))</f>
        <v/>
      </c>
    </row>
    <row r="669">
      <c r="A669" s="13" t="n"/>
      <c r="B669" s="5" t="n"/>
      <c r="C669" s="5" t="n"/>
      <c r="D669" s="19" t="n"/>
      <c r="E669" s="5" t="n"/>
      <c r="F669" s="5" t="n"/>
      <c r="G669" s="6">
        <f>IF(B669&amp;""="","",IFERROR(INDEX('السيارات'!$C$6:$C$205,MATCH(B669&amp;"",'السيارات'!$A$6:$A$205,0))&amp;"","كود غير موجود"))</f>
        <v/>
      </c>
    </row>
    <row r="670">
      <c r="A670" s="13" t="n"/>
      <c r="B670" s="5" t="n"/>
      <c r="C670" s="5" t="n"/>
      <c r="D670" s="19" t="n"/>
      <c r="E670" s="5" t="n"/>
      <c r="F670" s="5" t="n"/>
      <c r="G670" s="6">
        <f>IF(B670&amp;""="","",IFERROR(INDEX('السيارات'!$C$6:$C$205,MATCH(B670&amp;"",'السيارات'!$A$6:$A$205,0))&amp;"","كود غير موجود"))</f>
        <v/>
      </c>
    </row>
    <row r="671">
      <c r="A671" s="13" t="n"/>
      <c r="B671" s="5" t="n"/>
      <c r="C671" s="5" t="n"/>
      <c r="D671" s="19" t="n"/>
      <c r="E671" s="5" t="n"/>
      <c r="F671" s="5" t="n"/>
      <c r="G671" s="6">
        <f>IF(B671&amp;""="","",IFERROR(INDEX('السيارات'!$C$6:$C$205,MATCH(B671&amp;"",'السيارات'!$A$6:$A$205,0))&amp;"","كود غير موجود"))</f>
        <v/>
      </c>
    </row>
    <row r="672">
      <c r="A672" s="13" t="n"/>
      <c r="B672" s="5" t="n"/>
      <c r="C672" s="5" t="n"/>
      <c r="D672" s="19" t="n"/>
      <c r="E672" s="5" t="n"/>
      <c r="F672" s="5" t="n"/>
      <c r="G672" s="6">
        <f>IF(B672&amp;""="","",IFERROR(INDEX('السيارات'!$C$6:$C$205,MATCH(B672&amp;"",'السيارات'!$A$6:$A$205,0))&amp;"","كود غير موجود"))</f>
        <v/>
      </c>
    </row>
    <row r="673">
      <c r="A673" s="13" t="n"/>
      <c r="B673" s="5" t="n"/>
      <c r="C673" s="5" t="n"/>
      <c r="D673" s="19" t="n"/>
      <c r="E673" s="5" t="n"/>
      <c r="F673" s="5" t="n"/>
      <c r="G673" s="6">
        <f>IF(B673&amp;""="","",IFERROR(INDEX('السيارات'!$C$6:$C$205,MATCH(B673&amp;"",'السيارات'!$A$6:$A$205,0))&amp;"","كود غير موجود"))</f>
        <v/>
      </c>
    </row>
    <row r="674">
      <c r="A674" s="13" t="n"/>
      <c r="B674" s="5" t="n"/>
      <c r="C674" s="5" t="n"/>
      <c r="D674" s="19" t="n"/>
      <c r="E674" s="5" t="n"/>
      <c r="F674" s="5" t="n"/>
      <c r="G674" s="6">
        <f>IF(B674&amp;""="","",IFERROR(INDEX('السيارات'!$C$6:$C$205,MATCH(B674&amp;"",'السيارات'!$A$6:$A$205,0))&amp;"","كود غير موجود"))</f>
        <v/>
      </c>
    </row>
    <row r="675">
      <c r="A675" s="13" t="n"/>
      <c r="B675" s="5" t="n"/>
      <c r="C675" s="5" t="n"/>
      <c r="D675" s="19" t="n"/>
      <c r="E675" s="5" t="n"/>
      <c r="F675" s="5" t="n"/>
      <c r="G675" s="6">
        <f>IF(B675&amp;""="","",IFERROR(INDEX('السيارات'!$C$6:$C$205,MATCH(B675&amp;"",'السيارات'!$A$6:$A$205,0))&amp;"","كود غير موجود"))</f>
        <v/>
      </c>
    </row>
    <row r="676">
      <c r="A676" s="13" t="n"/>
      <c r="B676" s="5" t="n"/>
      <c r="C676" s="5" t="n"/>
      <c r="D676" s="19" t="n"/>
      <c r="E676" s="5" t="n"/>
      <c r="F676" s="5" t="n"/>
      <c r="G676" s="6">
        <f>IF(B676&amp;""="","",IFERROR(INDEX('السيارات'!$C$6:$C$205,MATCH(B676&amp;"",'السيارات'!$A$6:$A$205,0))&amp;"","كود غير موجود"))</f>
        <v/>
      </c>
    </row>
    <row r="677">
      <c r="A677" s="13" t="n"/>
      <c r="B677" s="5" t="n"/>
      <c r="C677" s="5" t="n"/>
      <c r="D677" s="19" t="n"/>
      <c r="E677" s="5" t="n"/>
      <c r="F677" s="5" t="n"/>
      <c r="G677" s="6">
        <f>IF(B677&amp;""="","",IFERROR(INDEX('السيارات'!$C$6:$C$205,MATCH(B677&amp;"",'السيارات'!$A$6:$A$205,0))&amp;"","كود غير موجود"))</f>
        <v/>
      </c>
    </row>
    <row r="678">
      <c r="A678" s="13" t="n"/>
      <c r="B678" s="5" t="n"/>
      <c r="C678" s="5" t="n"/>
      <c r="D678" s="19" t="n"/>
      <c r="E678" s="5" t="n"/>
      <c r="F678" s="5" t="n"/>
      <c r="G678" s="6">
        <f>IF(B678&amp;""="","",IFERROR(INDEX('السيارات'!$C$6:$C$205,MATCH(B678&amp;"",'السيارات'!$A$6:$A$205,0))&amp;"","كود غير موجود"))</f>
        <v/>
      </c>
    </row>
    <row r="679">
      <c r="A679" s="13" t="n"/>
      <c r="B679" s="5" t="n"/>
      <c r="C679" s="5" t="n"/>
      <c r="D679" s="19" t="n"/>
      <c r="E679" s="5" t="n"/>
      <c r="F679" s="5" t="n"/>
      <c r="G679" s="6">
        <f>IF(B679&amp;""="","",IFERROR(INDEX('السيارات'!$C$6:$C$205,MATCH(B679&amp;"",'السيارات'!$A$6:$A$205,0))&amp;"","كود غير موجود"))</f>
        <v/>
      </c>
    </row>
    <row r="680">
      <c r="A680" s="13" t="n"/>
      <c r="B680" s="5" t="n"/>
      <c r="C680" s="5" t="n"/>
      <c r="D680" s="19" t="n"/>
      <c r="E680" s="5" t="n"/>
      <c r="F680" s="5" t="n"/>
      <c r="G680" s="6">
        <f>IF(B680&amp;""="","",IFERROR(INDEX('السيارات'!$C$6:$C$205,MATCH(B680&amp;"",'السيارات'!$A$6:$A$205,0))&amp;"","كود غير موجود"))</f>
        <v/>
      </c>
    </row>
    <row r="681">
      <c r="A681" s="13" t="n"/>
      <c r="B681" s="5" t="n"/>
      <c r="C681" s="5" t="n"/>
      <c r="D681" s="19" t="n"/>
      <c r="E681" s="5" t="n"/>
      <c r="F681" s="5" t="n"/>
      <c r="G681" s="6">
        <f>IF(B681&amp;""="","",IFERROR(INDEX('السيارات'!$C$6:$C$205,MATCH(B681&amp;"",'السيارات'!$A$6:$A$205,0))&amp;"","كود غير موجود"))</f>
        <v/>
      </c>
    </row>
    <row r="682">
      <c r="A682" s="13" t="n"/>
      <c r="B682" s="5" t="n"/>
      <c r="C682" s="5" t="n"/>
      <c r="D682" s="19" t="n"/>
      <c r="E682" s="5" t="n"/>
      <c r="F682" s="5" t="n"/>
      <c r="G682" s="6">
        <f>IF(B682&amp;""="","",IFERROR(INDEX('السيارات'!$C$6:$C$205,MATCH(B682&amp;"",'السيارات'!$A$6:$A$205,0))&amp;"","كود غير موجود"))</f>
        <v/>
      </c>
    </row>
    <row r="683">
      <c r="A683" s="13" t="n"/>
      <c r="B683" s="5" t="n"/>
      <c r="C683" s="5" t="n"/>
      <c r="D683" s="19" t="n"/>
      <c r="E683" s="5" t="n"/>
      <c r="F683" s="5" t="n"/>
      <c r="G683" s="6">
        <f>IF(B683&amp;""="","",IFERROR(INDEX('السيارات'!$C$6:$C$205,MATCH(B683&amp;"",'السيارات'!$A$6:$A$205,0))&amp;"","كود غير موجود"))</f>
        <v/>
      </c>
    </row>
    <row r="684">
      <c r="A684" s="13" t="n"/>
      <c r="B684" s="5" t="n"/>
      <c r="C684" s="5" t="n"/>
      <c r="D684" s="19" t="n"/>
      <c r="E684" s="5" t="n"/>
      <c r="F684" s="5" t="n"/>
      <c r="G684" s="6">
        <f>IF(B684&amp;""="","",IFERROR(INDEX('السيارات'!$C$6:$C$205,MATCH(B684&amp;"",'السيارات'!$A$6:$A$205,0))&amp;"","كود غير موجود"))</f>
        <v/>
      </c>
    </row>
    <row r="685">
      <c r="A685" s="13" t="n"/>
      <c r="B685" s="5" t="n"/>
      <c r="C685" s="5" t="n"/>
      <c r="D685" s="19" t="n"/>
      <c r="E685" s="5" t="n"/>
      <c r="F685" s="5" t="n"/>
      <c r="G685" s="6">
        <f>IF(B685&amp;""="","",IFERROR(INDEX('السيارات'!$C$6:$C$205,MATCH(B685&amp;"",'السيارات'!$A$6:$A$205,0))&amp;"","كود غير موجود"))</f>
        <v/>
      </c>
    </row>
    <row r="686">
      <c r="A686" s="13" t="n"/>
      <c r="B686" s="5" t="n"/>
      <c r="C686" s="5" t="n"/>
      <c r="D686" s="19" t="n"/>
      <c r="E686" s="5" t="n"/>
      <c r="F686" s="5" t="n"/>
      <c r="G686" s="6">
        <f>IF(B686&amp;""="","",IFERROR(INDEX('السيارات'!$C$6:$C$205,MATCH(B686&amp;"",'السيارات'!$A$6:$A$205,0))&amp;"","كود غير موجود"))</f>
        <v/>
      </c>
    </row>
    <row r="687">
      <c r="A687" s="13" t="n"/>
      <c r="B687" s="5" t="n"/>
      <c r="C687" s="5" t="n"/>
      <c r="D687" s="19" t="n"/>
      <c r="E687" s="5" t="n"/>
      <c r="F687" s="5" t="n"/>
      <c r="G687" s="6">
        <f>IF(B687&amp;""="","",IFERROR(INDEX('السيارات'!$C$6:$C$205,MATCH(B687&amp;"",'السيارات'!$A$6:$A$205,0))&amp;"","كود غير موجود"))</f>
        <v/>
      </c>
    </row>
    <row r="688">
      <c r="A688" s="13" t="n"/>
      <c r="B688" s="5" t="n"/>
      <c r="C688" s="5" t="n"/>
      <c r="D688" s="19" t="n"/>
      <c r="E688" s="5" t="n"/>
      <c r="F688" s="5" t="n"/>
      <c r="G688" s="6">
        <f>IF(B688&amp;""="","",IFERROR(INDEX('السيارات'!$C$6:$C$205,MATCH(B688&amp;"",'السيارات'!$A$6:$A$205,0))&amp;"","كود غير موجود"))</f>
        <v/>
      </c>
    </row>
    <row r="689">
      <c r="A689" s="13" t="n"/>
      <c r="B689" s="5" t="n"/>
      <c r="C689" s="5" t="n"/>
      <c r="D689" s="19" t="n"/>
      <c r="E689" s="5" t="n"/>
      <c r="F689" s="5" t="n"/>
      <c r="G689" s="6">
        <f>IF(B689&amp;""="","",IFERROR(INDEX('السيارات'!$C$6:$C$205,MATCH(B689&amp;"",'السيارات'!$A$6:$A$205,0))&amp;"","كود غير موجود"))</f>
        <v/>
      </c>
    </row>
    <row r="690">
      <c r="A690" s="13" t="n"/>
      <c r="B690" s="5" t="n"/>
      <c r="C690" s="5" t="n"/>
      <c r="D690" s="19" t="n"/>
      <c r="E690" s="5" t="n"/>
      <c r="F690" s="5" t="n"/>
      <c r="G690" s="6">
        <f>IF(B690&amp;""="","",IFERROR(INDEX('السيارات'!$C$6:$C$205,MATCH(B690&amp;"",'السيارات'!$A$6:$A$205,0))&amp;"","كود غير موجود"))</f>
        <v/>
      </c>
    </row>
    <row r="691">
      <c r="A691" s="13" t="n"/>
      <c r="B691" s="5" t="n"/>
      <c r="C691" s="5" t="n"/>
      <c r="D691" s="19" t="n"/>
      <c r="E691" s="5" t="n"/>
      <c r="F691" s="5" t="n"/>
      <c r="G691" s="6">
        <f>IF(B691&amp;""="","",IFERROR(INDEX('السيارات'!$C$6:$C$205,MATCH(B691&amp;"",'السيارات'!$A$6:$A$205,0))&amp;"","كود غير موجود"))</f>
        <v/>
      </c>
    </row>
    <row r="692">
      <c r="A692" s="13" t="n"/>
      <c r="B692" s="5" t="n"/>
      <c r="C692" s="5" t="n"/>
      <c r="D692" s="19" t="n"/>
      <c r="E692" s="5" t="n"/>
      <c r="F692" s="5" t="n"/>
      <c r="G692" s="6">
        <f>IF(B692&amp;""="","",IFERROR(INDEX('السيارات'!$C$6:$C$205,MATCH(B692&amp;"",'السيارات'!$A$6:$A$205,0))&amp;"","كود غير موجود"))</f>
        <v/>
      </c>
    </row>
    <row r="693">
      <c r="A693" s="13" t="n"/>
      <c r="B693" s="5" t="n"/>
      <c r="C693" s="5" t="n"/>
      <c r="D693" s="19" t="n"/>
      <c r="E693" s="5" t="n"/>
      <c r="F693" s="5" t="n"/>
      <c r="G693" s="6">
        <f>IF(B693&amp;""="","",IFERROR(INDEX('السيارات'!$C$6:$C$205,MATCH(B693&amp;"",'السيارات'!$A$6:$A$205,0))&amp;"","كود غير موجود"))</f>
        <v/>
      </c>
    </row>
    <row r="694">
      <c r="A694" s="13" t="n"/>
      <c r="B694" s="5" t="n"/>
      <c r="C694" s="5" t="n"/>
      <c r="D694" s="19" t="n"/>
      <c r="E694" s="5" t="n"/>
      <c r="F694" s="5" t="n"/>
      <c r="G694" s="6">
        <f>IF(B694&amp;""="","",IFERROR(INDEX('السيارات'!$C$6:$C$205,MATCH(B694&amp;"",'السيارات'!$A$6:$A$205,0))&amp;"","كود غير موجود"))</f>
        <v/>
      </c>
    </row>
    <row r="695">
      <c r="A695" s="13" t="n"/>
      <c r="B695" s="5" t="n"/>
      <c r="C695" s="5" t="n"/>
      <c r="D695" s="19" t="n"/>
      <c r="E695" s="5" t="n"/>
      <c r="F695" s="5" t="n"/>
      <c r="G695" s="6">
        <f>IF(B695&amp;""="","",IFERROR(INDEX('السيارات'!$C$6:$C$205,MATCH(B695&amp;"",'السيارات'!$A$6:$A$205,0))&amp;"","كود غير موجود"))</f>
        <v/>
      </c>
    </row>
    <row r="696">
      <c r="A696" s="13" t="n"/>
      <c r="B696" s="5" t="n"/>
      <c r="C696" s="5" t="n"/>
      <c r="D696" s="19" t="n"/>
      <c r="E696" s="5" t="n"/>
      <c r="F696" s="5" t="n"/>
      <c r="G696" s="6">
        <f>IF(B696&amp;""="","",IFERROR(INDEX('السيارات'!$C$6:$C$205,MATCH(B696&amp;"",'السيارات'!$A$6:$A$205,0))&amp;"","كود غير موجود"))</f>
        <v/>
      </c>
    </row>
    <row r="697">
      <c r="A697" s="13" t="n"/>
      <c r="B697" s="5" t="n"/>
      <c r="C697" s="5" t="n"/>
      <c r="D697" s="19" t="n"/>
      <c r="E697" s="5" t="n"/>
      <c r="F697" s="5" t="n"/>
      <c r="G697" s="6">
        <f>IF(B697&amp;""="","",IFERROR(INDEX('السيارات'!$C$6:$C$205,MATCH(B697&amp;"",'السيارات'!$A$6:$A$205,0))&amp;"","كود غير موجود"))</f>
        <v/>
      </c>
    </row>
    <row r="698">
      <c r="A698" s="13" t="n"/>
      <c r="B698" s="5" t="n"/>
      <c r="C698" s="5" t="n"/>
      <c r="D698" s="19" t="n"/>
      <c r="E698" s="5" t="n"/>
      <c r="F698" s="5" t="n"/>
      <c r="G698" s="6">
        <f>IF(B698&amp;""="","",IFERROR(INDEX('السيارات'!$C$6:$C$205,MATCH(B698&amp;"",'السيارات'!$A$6:$A$205,0))&amp;"","كود غير موجود"))</f>
        <v/>
      </c>
    </row>
    <row r="699">
      <c r="A699" s="13" t="n"/>
      <c r="B699" s="5" t="n"/>
      <c r="C699" s="5" t="n"/>
      <c r="D699" s="19" t="n"/>
      <c r="E699" s="5" t="n"/>
      <c r="F699" s="5" t="n"/>
      <c r="G699" s="6">
        <f>IF(B699&amp;""="","",IFERROR(INDEX('السيارات'!$C$6:$C$205,MATCH(B699&amp;"",'السيارات'!$A$6:$A$205,0))&amp;"","كود غير موجود"))</f>
        <v/>
      </c>
    </row>
    <row r="700">
      <c r="A700" s="13" t="n"/>
      <c r="B700" s="5" t="n"/>
      <c r="C700" s="5" t="n"/>
      <c r="D700" s="19" t="n"/>
      <c r="E700" s="5" t="n"/>
      <c r="F700" s="5" t="n"/>
      <c r="G700" s="6">
        <f>IF(B700&amp;""="","",IFERROR(INDEX('السيارات'!$C$6:$C$205,MATCH(B700&amp;"",'السيارات'!$A$6:$A$205,0))&amp;"","كود غير موجود"))</f>
        <v/>
      </c>
    </row>
    <row r="701">
      <c r="A701" s="13" t="n"/>
      <c r="B701" s="5" t="n"/>
      <c r="C701" s="5" t="n"/>
      <c r="D701" s="19" t="n"/>
      <c r="E701" s="5" t="n"/>
      <c r="F701" s="5" t="n"/>
      <c r="G701" s="6">
        <f>IF(B701&amp;""="","",IFERROR(INDEX('السيارات'!$C$6:$C$205,MATCH(B701&amp;"",'السيارات'!$A$6:$A$205,0))&amp;"","كود غير موجود"))</f>
        <v/>
      </c>
    </row>
    <row r="702">
      <c r="A702" s="13" t="n"/>
      <c r="B702" s="5" t="n"/>
      <c r="C702" s="5" t="n"/>
      <c r="D702" s="19" t="n"/>
      <c r="E702" s="5" t="n"/>
      <c r="F702" s="5" t="n"/>
      <c r="G702" s="6">
        <f>IF(B702&amp;""="","",IFERROR(INDEX('السيارات'!$C$6:$C$205,MATCH(B702&amp;"",'السيارات'!$A$6:$A$205,0))&amp;"","كود غير موجود"))</f>
        <v/>
      </c>
    </row>
    <row r="703">
      <c r="A703" s="13" t="n"/>
      <c r="B703" s="5" t="n"/>
      <c r="C703" s="5" t="n"/>
      <c r="D703" s="19" t="n"/>
      <c r="E703" s="5" t="n"/>
      <c r="F703" s="5" t="n"/>
      <c r="G703" s="6">
        <f>IF(B703&amp;""="","",IFERROR(INDEX('السيارات'!$C$6:$C$205,MATCH(B703&amp;"",'السيارات'!$A$6:$A$205,0))&amp;"","كود غير موجود"))</f>
        <v/>
      </c>
    </row>
    <row r="704">
      <c r="A704" s="13" t="n"/>
      <c r="B704" s="5" t="n"/>
      <c r="C704" s="5" t="n"/>
      <c r="D704" s="19" t="n"/>
      <c r="E704" s="5" t="n"/>
      <c r="F704" s="5" t="n"/>
      <c r="G704" s="6">
        <f>IF(B704&amp;""="","",IFERROR(INDEX('السيارات'!$C$6:$C$205,MATCH(B704&amp;"",'السيارات'!$A$6:$A$205,0))&amp;"","كود غير موجود"))</f>
        <v/>
      </c>
    </row>
    <row r="705">
      <c r="A705" s="13" t="n"/>
      <c r="B705" s="5" t="n"/>
      <c r="C705" s="5" t="n"/>
      <c r="D705" s="19" t="n"/>
      <c r="E705" s="5" t="n"/>
      <c r="F705" s="5" t="n"/>
      <c r="G705" s="6">
        <f>IF(B705&amp;""="","",IFERROR(INDEX('السيارات'!$C$6:$C$205,MATCH(B705&amp;"",'السيارات'!$A$6:$A$205,0))&amp;"","كود غير موجود"))</f>
        <v/>
      </c>
    </row>
    <row r="706">
      <c r="A706" s="13" t="n"/>
      <c r="B706" s="5" t="n"/>
      <c r="C706" s="5" t="n"/>
      <c r="D706" s="19" t="n"/>
      <c r="E706" s="5" t="n"/>
      <c r="F706" s="5" t="n"/>
      <c r="G706" s="6">
        <f>IF(B706&amp;""="","",IFERROR(INDEX('السيارات'!$C$6:$C$205,MATCH(B706&amp;"",'السيارات'!$A$6:$A$205,0))&amp;"","كود غير موجود"))</f>
        <v/>
      </c>
    </row>
    <row r="707">
      <c r="A707" s="13" t="n"/>
      <c r="B707" s="5" t="n"/>
      <c r="C707" s="5" t="n"/>
      <c r="D707" s="19" t="n"/>
      <c r="E707" s="5" t="n"/>
      <c r="F707" s="5" t="n"/>
      <c r="G707" s="6">
        <f>IF(B707&amp;""="","",IFERROR(INDEX('السيارات'!$C$6:$C$205,MATCH(B707&amp;"",'السيارات'!$A$6:$A$205,0))&amp;"","كود غير موجود"))</f>
        <v/>
      </c>
    </row>
    <row r="708">
      <c r="A708" s="13" t="n"/>
      <c r="B708" s="5" t="n"/>
      <c r="C708" s="5" t="n"/>
      <c r="D708" s="19" t="n"/>
      <c r="E708" s="5" t="n"/>
      <c r="F708" s="5" t="n"/>
      <c r="G708" s="6">
        <f>IF(B708&amp;""="","",IFERROR(INDEX('السيارات'!$C$6:$C$205,MATCH(B708&amp;"",'السيارات'!$A$6:$A$205,0))&amp;"","كود غير موجود"))</f>
        <v/>
      </c>
    </row>
    <row r="709">
      <c r="A709" s="13" t="n"/>
      <c r="B709" s="5" t="n"/>
      <c r="C709" s="5" t="n"/>
      <c r="D709" s="19" t="n"/>
      <c r="E709" s="5" t="n"/>
      <c r="F709" s="5" t="n"/>
      <c r="G709" s="6">
        <f>IF(B709&amp;""="","",IFERROR(INDEX('السيارات'!$C$6:$C$205,MATCH(B709&amp;"",'السيارات'!$A$6:$A$205,0))&amp;"","كود غير موجود"))</f>
        <v/>
      </c>
    </row>
    <row r="710">
      <c r="A710" s="13" t="n"/>
      <c r="B710" s="5" t="n"/>
      <c r="C710" s="5" t="n"/>
      <c r="D710" s="19" t="n"/>
      <c r="E710" s="5" t="n"/>
      <c r="F710" s="5" t="n"/>
      <c r="G710" s="6">
        <f>IF(B710&amp;""="","",IFERROR(INDEX('السيارات'!$C$6:$C$205,MATCH(B710&amp;"",'السيارات'!$A$6:$A$205,0))&amp;"","كود غير موجود"))</f>
        <v/>
      </c>
    </row>
    <row r="711">
      <c r="A711" s="13" t="n"/>
      <c r="B711" s="5" t="n"/>
      <c r="C711" s="5" t="n"/>
      <c r="D711" s="19" t="n"/>
      <c r="E711" s="5" t="n"/>
      <c r="F711" s="5" t="n"/>
      <c r="G711" s="6">
        <f>IF(B711&amp;""="","",IFERROR(INDEX('السيارات'!$C$6:$C$205,MATCH(B711&amp;"",'السيارات'!$A$6:$A$205,0))&amp;"","كود غير موجود"))</f>
        <v/>
      </c>
    </row>
    <row r="712">
      <c r="A712" s="13" t="n"/>
      <c r="B712" s="5" t="n"/>
      <c r="C712" s="5" t="n"/>
      <c r="D712" s="19" t="n"/>
      <c r="E712" s="5" t="n"/>
      <c r="F712" s="5" t="n"/>
      <c r="G712" s="6">
        <f>IF(B712&amp;""="","",IFERROR(INDEX('السيارات'!$C$6:$C$205,MATCH(B712&amp;"",'السيارات'!$A$6:$A$205,0))&amp;"","كود غير موجود"))</f>
        <v/>
      </c>
    </row>
    <row r="713">
      <c r="A713" s="13" t="n"/>
      <c r="B713" s="5" t="n"/>
      <c r="C713" s="5" t="n"/>
      <c r="D713" s="19" t="n"/>
      <c r="E713" s="5" t="n"/>
      <c r="F713" s="5" t="n"/>
      <c r="G713" s="6">
        <f>IF(B713&amp;""="","",IFERROR(INDEX('السيارات'!$C$6:$C$205,MATCH(B713&amp;"",'السيارات'!$A$6:$A$205,0))&amp;"","كود غير موجود"))</f>
        <v/>
      </c>
    </row>
    <row r="714">
      <c r="A714" s="13" t="n"/>
      <c r="B714" s="5" t="n"/>
      <c r="C714" s="5" t="n"/>
      <c r="D714" s="19" t="n"/>
      <c r="E714" s="5" t="n"/>
      <c r="F714" s="5" t="n"/>
      <c r="G714" s="6">
        <f>IF(B714&amp;""="","",IFERROR(INDEX('السيارات'!$C$6:$C$205,MATCH(B714&amp;"",'السيارات'!$A$6:$A$205,0))&amp;"","كود غير موجود"))</f>
        <v/>
      </c>
    </row>
    <row r="715">
      <c r="A715" s="13" t="n"/>
      <c r="B715" s="5" t="n"/>
      <c r="C715" s="5" t="n"/>
      <c r="D715" s="19" t="n"/>
      <c r="E715" s="5" t="n"/>
      <c r="F715" s="5" t="n"/>
      <c r="G715" s="6">
        <f>IF(B715&amp;""="","",IFERROR(INDEX('السيارات'!$C$6:$C$205,MATCH(B715&amp;"",'السيارات'!$A$6:$A$205,0))&amp;"","كود غير موجود"))</f>
        <v/>
      </c>
    </row>
    <row r="716">
      <c r="A716" s="13" t="n"/>
      <c r="B716" s="5" t="n"/>
      <c r="C716" s="5" t="n"/>
      <c r="D716" s="19" t="n"/>
      <c r="E716" s="5" t="n"/>
      <c r="F716" s="5" t="n"/>
      <c r="G716" s="6">
        <f>IF(B716&amp;""="","",IFERROR(INDEX('السيارات'!$C$6:$C$205,MATCH(B716&amp;"",'السيارات'!$A$6:$A$205,0))&amp;"","كود غير موجود"))</f>
        <v/>
      </c>
    </row>
    <row r="717">
      <c r="A717" s="13" t="n"/>
      <c r="B717" s="5" t="n"/>
      <c r="C717" s="5" t="n"/>
      <c r="D717" s="19" t="n"/>
      <c r="E717" s="5" t="n"/>
      <c r="F717" s="5" t="n"/>
      <c r="G717" s="6">
        <f>IF(B717&amp;""="","",IFERROR(INDEX('السيارات'!$C$6:$C$205,MATCH(B717&amp;"",'السيارات'!$A$6:$A$205,0))&amp;"","كود غير موجود"))</f>
        <v/>
      </c>
    </row>
    <row r="718">
      <c r="A718" s="13" t="n"/>
      <c r="B718" s="5" t="n"/>
      <c r="C718" s="5" t="n"/>
      <c r="D718" s="19" t="n"/>
      <c r="E718" s="5" t="n"/>
      <c r="F718" s="5" t="n"/>
      <c r="G718" s="6">
        <f>IF(B718&amp;""="","",IFERROR(INDEX('السيارات'!$C$6:$C$205,MATCH(B718&amp;"",'السيارات'!$A$6:$A$205,0))&amp;"","كود غير موجود"))</f>
        <v/>
      </c>
    </row>
    <row r="719">
      <c r="A719" s="13" t="n"/>
      <c r="B719" s="5" t="n"/>
      <c r="C719" s="5" t="n"/>
      <c r="D719" s="19" t="n"/>
      <c r="E719" s="5" t="n"/>
      <c r="F719" s="5" t="n"/>
      <c r="G719" s="6">
        <f>IF(B719&amp;""="","",IFERROR(INDEX('السيارات'!$C$6:$C$205,MATCH(B719&amp;"",'السيارات'!$A$6:$A$205,0))&amp;"","كود غير موجود"))</f>
        <v/>
      </c>
    </row>
    <row r="720">
      <c r="A720" s="13" t="n"/>
      <c r="B720" s="5" t="n"/>
      <c r="C720" s="5" t="n"/>
      <c r="D720" s="19" t="n"/>
      <c r="E720" s="5" t="n"/>
      <c r="F720" s="5" t="n"/>
      <c r="G720" s="6">
        <f>IF(B720&amp;""="","",IFERROR(INDEX('السيارات'!$C$6:$C$205,MATCH(B720&amp;"",'السيارات'!$A$6:$A$205,0))&amp;"","كود غير موجود"))</f>
        <v/>
      </c>
    </row>
    <row r="721">
      <c r="A721" s="13" t="n"/>
      <c r="B721" s="5" t="n"/>
      <c r="C721" s="5" t="n"/>
      <c r="D721" s="19" t="n"/>
      <c r="E721" s="5" t="n"/>
      <c r="F721" s="5" t="n"/>
      <c r="G721" s="6">
        <f>IF(B721&amp;""="","",IFERROR(INDEX('السيارات'!$C$6:$C$205,MATCH(B721&amp;"",'السيارات'!$A$6:$A$205,0))&amp;"","كود غير موجود"))</f>
        <v/>
      </c>
    </row>
    <row r="722">
      <c r="A722" s="13" t="n"/>
      <c r="B722" s="5" t="n"/>
      <c r="C722" s="5" t="n"/>
      <c r="D722" s="19" t="n"/>
      <c r="E722" s="5" t="n"/>
      <c r="F722" s="5" t="n"/>
      <c r="G722" s="6">
        <f>IF(B722&amp;""="","",IFERROR(INDEX('السيارات'!$C$6:$C$205,MATCH(B722&amp;"",'السيارات'!$A$6:$A$205,0))&amp;"","كود غير موجود"))</f>
        <v/>
      </c>
    </row>
    <row r="723">
      <c r="A723" s="13" t="n"/>
      <c r="B723" s="5" t="n"/>
      <c r="C723" s="5" t="n"/>
      <c r="D723" s="19" t="n"/>
      <c r="E723" s="5" t="n"/>
      <c r="F723" s="5" t="n"/>
      <c r="G723" s="6">
        <f>IF(B723&amp;""="","",IFERROR(INDEX('السيارات'!$C$6:$C$205,MATCH(B723&amp;"",'السيارات'!$A$6:$A$205,0))&amp;"","كود غير موجود"))</f>
        <v/>
      </c>
    </row>
    <row r="724">
      <c r="A724" s="13" t="n"/>
      <c r="B724" s="5" t="n"/>
      <c r="C724" s="5" t="n"/>
      <c r="D724" s="19" t="n"/>
      <c r="E724" s="5" t="n"/>
      <c r="F724" s="5" t="n"/>
      <c r="G724" s="6">
        <f>IF(B724&amp;""="","",IFERROR(INDEX('السيارات'!$C$6:$C$205,MATCH(B724&amp;"",'السيارات'!$A$6:$A$205,0))&amp;"","كود غير موجود"))</f>
        <v/>
      </c>
    </row>
    <row r="725">
      <c r="A725" s="13" t="n"/>
      <c r="B725" s="5" t="n"/>
      <c r="C725" s="5" t="n"/>
      <c r="D725" s="19" t="n"/>
      <c r="E725" s="5" t="n"/>
      <c r="F725" s="5" t="n"/>
      <c r="G725" s="6">
        <f>IF(B725&amp;""="","",IFERROR(INDEX('السيارات'!$C$6:$C$205,MATCH(B725&amp;"",'السيارات'!$A$6:$A$205,0))&amp;"","كود غير موجود"))</f>
        <v/>
      </c>
    </row>
    <row r="726">
      <c r="A726" s="13" t="n"/>
      <c r="B726" s="5" t="n"/>
      <c r="C726" s="5" t="n"/>
      <c r="D726" s="19" t="n"/>
      <c r="E726" s="5" t="n"/>
      <c r="F726" s="5" t="n"/>
      <c r="G726" s="6">
        <f>IF(B726&amp;""="","",IFERROR(INDEX('السيارات'!$C$6:$C$205,MATCH(B726&amp;"",'السيارات'!$A$6:$A$205,0))&amp;"","كود غير موجود"))</f>
        <v/>
      </c>
    </row>
    <row r="727">
      <c r="A727" s="13" t="n"/>
      <c r="B727" s="5" t="n"/>
      <c r="C727" s="5" t="n"/>
      <c r="D727" s="19" t="n"/>
      <c r="E727" s="5" t="n"/>
      <c r="F727" s="5" t="n"/>
      <c r="G727" s="6">
        <f>IF(B727&amp;""="","",IFERROR(INDEX('السيارات'!$C$6:$C$205,MATCH(B727&amp;"",'السيارات'!$A$6:$A$205,0))&amp;"","كود غير موجود"))</f>
        <v/>
      </c>
    </row>
    <row r="728">
      <c r="A728" s="13" t="n"/>
      <c r="B728" s="5" t="n"/>
      <c r="C728" s="5" t="n"/>
      <c r="D728" s="19" t="n"/>
      <c r="E728" s="5" t="n"/>
      <c r="F728" s="5" t="n"/>
      <c r="G728" s="6">
        <f>IF(B728&amp;""="","",IFERROR(INDEX('السيارات'!$C$6:$C$205,MATCH(B728&amp;"",'السيارات'!$A$6:$A$205,0))&amp;"","كود غير موجود"))</f>
        <v/>
      </c>
    </row>
    <row r="729">
      <c r="A729" s="13" t="n"/>
      <c r="B729" s="5" t="n"/>
      <c r="C729" s="5" t="n"/>
      <c r="D729" s="19" t="n"/>
      <c r="E729" s="5" t="n"/>
      <c r="F729" s="5" t="n"/>
      <c r="G729" s="6">
        <f>IF(B729&amp;""="","",IFERROR(INDEX('السيارات'!$C$6:$C$205,MATCH(B729&amp;"",'السيارات'!$A$6:$A$205,0))&amp;"","كود غير موجود"))</f>
        <v/>
      </c>
    </row>
    <row r="730">
      <c r="A730" s="13" t="n"/>
      <c r="B730" s="5" t="n"/>
      <c r="C730" s="5" t="n"/>
      <c r="D730" s="19" t="n"/>
      <c r="E730" s="5" t="n"/>
      <c r="F730" s="5" t="n"/>
      <c r="G730" s="6">
        <f>IF(B730&amp;""="","",IFERROR(INDEX('السيارات'!$C$6:$C$205,MATCH(B730&amp;"",'السيارات'!$A$6:$A$205,0))&amp;"","كود غير موجود"))</f>
        <v/>
      </c>
    </row>
    <row r="731">
      <c r="A731" s="13" t="n"/>
      <c r="B731" s="5" t="n"/>
      <c r="C731" s="5" t="n"/>
      <c r="D731" s="19" t="n"/>
      <c r="E731" s="5" t="n"/>
      <c r="F731" s="5" t="n"/>
      <c r="G731" s="6">
        <f>IF(B731&amp;""="","",IFERROR(INDEX('السيارات'!$C$6:$C$205,MATCH(B731&amp;"",'السيارات'!$A$6:$A$205,0))&amp;"","كود غير موجود"))</f>
        <v/>
      </c>
    </row>
    <row r="732">
      <c r="A732" s="13" t="n"/>
      <c r="B732" s="5" t="n"/>
      <c r="C732" s="5" t="n"/>
      <c r="D732" s="19" t="n"/>
      <c r="E732" s="5" t="n"/>
      <c r="F732" s="5" t="n"/>
      <c r="G732" s="6">
        <f>IF(B732&amp;""="","",IFERROR(INDEX('السيارات'!$C$6:$C$205,MATCH(B732&amp;"",'السيارات'!$A$6:$A$205,0))&amp;"","كود غير موجود"))</f>
        <v/>
      </c>
    </row>
    <row r="733">
      <c r="A733" s="13" t="n"/>
      <c r="B733" s="5" t="n"/>
      <c r="C733" s="5" t="n"/>
      <c r="D733" s="19" t="n"/>
      <c r="E733" s="5" t="n"/>
      <c r="F733" s="5" t="n"/>
      <c r="G733" s="6">
        <f>IF(B733&amp;""="","",IFERROR(INDEX('السيارات'!$C$6:$C$205,MATCH(B733&amp;"",'السيارات'!$A$6:$A$205,0))&amp;"","كود غير موجود"))</f>
        <v/>
      </c>
    </row>
    <row r="734">
      <c r="A734" s="13" t="n"/>
      <c r="B734" s="5" t="n"/>
      <c r="C734" s="5" t="n"/>
      <c r="D734" s="19" t="n"/>
      <c r="E734" s="5" t="n"/>
      <c r="F734" s="5" t="n"/>
      <c r="G734" s="6">
        <f>IF(B734&amp;""="","",IFERROR(INDEX('السيارات'!$C$6:$C$205,MATCH(B734&amp;"",'السيارات'!$A$6:$A$205,0))&amp;"","كود غير موجود"))</f>
        <v/>
      </c>
    </row>
    <row r="735">
      <c r="A735" s="13" t="n"/>
      <c r="B735" s="5" t="n"/>
      <c r="C735" s="5" t="n"/>
      <c r="D735" s="19" t="n"/>
      <c r="E735" s="5" t="n"/>
      <c r="F735" s="5" t="n"/>
      <c r="G735" s="6">
        <f>IF(B735&amp;""="","",IFERROR(INDEX('السيارات'!$C$6:$C$205,MATCH(B735&amp;"",'السيارات'!$A$6:$A$205,0))&amp;"","كود غير موجود"))</f>
        <v/>
      </c>
    </row>
    <row r="736">
      <c r="A736" s="13" t="n"/>
      <c r="B736" s="5" t="n"/>
      <c r="C736" s="5" t="n"/>
      <c r="D736" s="19" t="n"/>
      <c r="E736" s="5" t="n"/>
      <c r="F736" s="5" t="n"/>
      <c r="G736" s="6">
        <f>IF(B736&amp;""="","",IFERROR(INDEX('السيارات'!$C$6:$C$205,MATCH(B736&amp;"",'السيارات'!$A$6:$A$205,0))&amp;"","كود غير موجود"))</f>
        <v/>
      </c>
    </row>
    <row r="737">
      <c r="A737" s="13" t="n"/>
      <c r="B737" s="5" t="n"/>
      <c r="C737" s="5" t="n"/>
      <c r="D737" s="19" t="n"/>
      <c r="E737" s="5" t="n"/>
      <c r="F737" s="5" t="n"/>
      <c r="G737" s="6">
        <f>IF(B737&amp;""="","",IFERROR(INDEX('السيارات'!$C$6:$C$205,MATCH(B737&amp;"",'السيارات'!$A$6:$A$205,0))&amp;"","كود غير موجود"))</f>
        <v/>
      </c>
    </row>
    <row r="738">
      <c r="A738" s="13" t="n"/>
      <c r="B738" s="5" t="n"/>
      <c r="C738" s="5" t="n"/>
      <c r="D738" s="19" t="n"/>
      <c r="E738" s="5" t="n"/>
      <c r="F738" s="5" t="n"/>
      <c r="G738" s="6">
        <f>IF(B738&amp;""="","",IFERROR(INDEX('السيارات'!$C$6:$C$205,MATCH(B738&amp;"",'السيارات'!$A$6:$A$205,0))&amp;"","كود غير موجود"))</f>
        <v/>
      </c>
    </row>
    <row r="739">
      <c r="A739" s="13" t="n"/>
      <c r="B739" s="5" t="n"/>
      <c r="C739" s="5" t="n"/>
      <c r="D739" s="19" t="n"/>
      <c r="E739" s="5" t="n"/>
      <c r="F739" s="5" t="n"/>
      <c r="G739" s="6">
        <f>IF(B739&amp;""="","",IFERROR(INDEX('السيارات'!$C$6:$C$205,MATCH(B739&amp;"",'السيارات'!$A$6:$A$205,0))&amp;"","كود غير موجود"))</f>
        <v/>
      </c>
    </row>
    <row r="740">
      <c r="A740" s="13" t="n"/>
      <c r="B740" s="5" t="n"/>
      <c r="C740" s="5" t="n"/>
      <c r="D740" s="19" t="n"/>
      <c r="E740" s="5" t="n"/>
      <c r="F740" s="5" t="n"/>
      <c r="G740" s="6">
        <f>IF(B740&amp;""="","",IFERROR(INDEX('السيارات'!$C$6:$C$205,MATCH(B740&amp;"",'السيارات'!$A$6:$A$205,0))&amp;"","كود غير موجود"))</f>
        <v/>
      </c>
    </row>
    <row r="741">
      <c r="A741" s="13" t="n"/>
      <c r="B741" s="5" t="n"/>
      <c r="C741" s="5" t="n"/>
      <c r="D741" s="19" t="n"/>
      <c r="E741" s="5" t="n"/>
      <c r="F741" s="5" t="n"/>
      <c r="G741" s="6">
        <f>IF(B741&amp;""="","",IFERROR(INDEX('السيارات'!$C$6:$C$205,MATCH(B741&amp;"",'السيارات'!$A$6:$A$205,0))&amp;"","كود غير موجود"))</f>
        <v/>
      </c>
    </row>
    <row r="742">
      <c r="A742" s="13" t="n"/>
      <c r="B742" s="5" t="n"/>
      <c r="C742" s="5" t="n"/>
      <c r="D742" s="19" t="n"/>
      <c r="E742" s="5" t="n"/>
      <c r="F742" s="5" t="n"/>
      <c r="G742" s="6">
        <f>IF(B742&amp;""="","",IFERROR(INDEX('السيارات'!$C$6:$C$205,MATCH(B742&amp;"",'السيارات'!$A$6:$A$205,0))&amp;"","كود غير موجود"))</f>
        <v/>
      </c>
    </row>
    <row r="743">
      <c r="A743" s="13" t="n"/>
      <c r="B743" s="5" t="n"/>
      <c r="C743" s="5" t="n"/>
      <c r="D743" s="19" t="n"/>
      <c r="E743" s="5" t="n"/>
      <c r="F743" s="5" t="n"/>
      <c r="G743" s="6">
        <f>IF(B743&amp;""="","",IFERROR(INDEX('السيارات'!$C$6:$C$205,MATCH(B743&amp;"",'السيارات'!$A$6:$A$205,0))&amp;"","كود غير موجود"))</f>
        <v/>
      </c>
    </row>
    <row r="744">
      <c r="A744" s="13" t="n"/>
      <c r="B744" s="5" t="n"/>
      <c r="C744" s="5" t="n"/>
      <c r="D744" s="19" t="n"/>
      <c r="E744" s="5" t="n"/>
      <c r="F744" s="5" t="n"/>
      <c r="G744" s="6">
        <f>IF(B744&amp;""="","",IFERROR(INDEX('السيارات'!$C$6:$C$205,MATCH(B744&amp;"",'السيارات'!$A$6:$A$205,0))&amp;"","كود غير موجود"))</f>
        <v/>
      </c>
    </row>
    <row r="745">
      <c r="A745" s="13" t="n"/>
      <c r="B745" s="5" t="n"/>
      <c r="C745" s="5" t="n"/>
      <c r="D745" s="19" t="n"/>
      <c r="E745" s="5" t="n"/>
      <c r="F745" s="5" t="n"/>
      <c r="G745" s="6">
        <f>IF(B745&amp;""="","",IFERROR(INDEX('السيارات'!$C$6:$C$205,MATCH(B745&amp;"",'السيارات'!$A$6:$A$205,0))&amp;"","كود غير موجود"))</f>
        <v/>
      </c>
    </row>
    <row r="746">
      <c r="A746" s="13" t="n"/>
      <c r="B746" s="5" t="n"/>
      <c r="C746" s="5" t="n"/>
      <c r="D746" s="19" t="n"/>
      <c r="E746" s="5" t="n"/>
      <c r="F746" s="5" t="n"/>
      <c r="G746" s="6">
        <f>IF(B746&amp;""="","",IFERROR(INDEX('السيارات'!$C$6:$C$205,MATCH(B746&amp;"",'السيارات'!$A$6:$A$205,0))&amp;"","كود غير موجود"))</f>
        <v/>
      </c>
    </row>
    <row r="747">
      <c r="A747" s="13" t="n"/>
      <c r="B747" s="5" t="n"/>
      <c r="C747" s="5" t="n"/>
      <c r="D747" s="19" t="n"/>
      <c r="E747" s="5" t="n"/>
      <c r="F747" s="5" t="n"/>
      <c r="G747" s="6">
        <f>IF(B747&amp;""="","",IFERROR(INDEX('السيارات'!$C$6:$C$205,MATCH(B747&amp;"",'السيارات'!$A$6:$A$205,0))&amp;"","كود غير موجود"))</f>
        <v/>
      </c>
    </row>
    <row r="748">
      <c r="A748" s="13" t="n"/>
      <c r="B748" s="5" t="n"/>
      <c r="C748" s="5" t="n"/>
      <c r="D748" s="19" t="n"/>
      <c r="E748" s="5" t="n"/>
      <c r="F748" s="5" t="n"/>
      <c r="G748" s="6">
        <f>IF(B748&amp;""="","",IFERROR(INDEX('السيارات'!$C$6:$C$205,MATCH(B748&amp;"",'السيارات'!$A$6:$A$205,0))&amp;"","كود غير موجود"))</f>
        <v/>
      </c>
    </row>
    <row r="749">
      <c r="A749" s="13" t="n"/>
      <c r="B749" s="5" t="n"/>
      <c r="C749" s="5" t="n"/>
      <c r="D749" s="19" t="n"/>
      <c r="E749" s="5" t="n"/>
      <c r="F749" s="5" t="n"/>
      <c r="G749" s="6">
        <f>IF(B749&amp;""="","",IFERROR(INDEX('السيارات'!$C$6:$C$205,MATCH(B749&amp;"",'السيارات'!$A$6:$A$205,0))&amp;"","كود غير موجود"))</f>
        <v/>
      </c>
    </row>
    <row r="750">
      <c r="A750" s="13" t="n"/>
      <c r="B750" s="5" t="n"/>
      <c r="C750" s="5" t="n"/>
      <c r="D750" s="19" t="n"/>
      <c r="E750" s="5" t="n"/>
      <c r="F750" s="5" t="n"/>
      <c r="G750" s="6">
        <f>IF(B750&amp;""="","",IFERROR(INDEX('السيارات'!$C$6:$C$205,MATCH(B750&amp;"",'السيارات'!$A$6:$A$205,0))&amp;"","كود غير موجود"))</f>
        <v/>
      </c>
    </row>
    <row r="751">
      <c r="A751" s="13" t="n"/>
      <c r="B751" s="5" t="n"/>
      <c r="C751" s="5" t="n"/>
      <c r="D751" s="19" t="n"/>
      <c r="E751" s="5" t="n"/>
      <c r="F751" s="5" t="n"/>
      <c r="G751" s="6">
        <f>IF(B751&amp;""="","",IFERROR(INDEX('السيارات'!$C$6:$C$205,MATCH(B751&amp;"",'السيارات'!$A$6:$A$205,0))&amp;"","كود غير موجود"))</f>
        <v/>
      </c>
    </row>
    <row r="752">
      <c r="A752" s="13" t="n"/>
      <c r="B752" s="5" t="n"/>
      <c r="C752" s="5" t="n"/>
      <c r="D752" s="19" t="n"/>
      <c r="E752" s="5" t="n"/>
      <c r="F752" s="5" t="n"/>
      <c r="G752" s="6">
        <f>IF(B752&amp;""="","",IFERROR(INDEX('السيارات'!$C$6:$C$205,MATCH(B752&amp;"",'السيارات'!$A$6:$A$205,0))&amp;"","كود غير موجود"))</f>
        <v/>
      </c>
    </row>
    <row r="753">
      <c r="A753" s="13" t="n"/>
      <c r="B753" s="5" t="n"/>
      <c r="C753" s="5" t="n"/>
      <c r="D753" s="19" t="n"/>
      <c r="E753" s="5" t="n"/>
      <c r="F753" s="5" t="n"/>
      <c r="G753" s="6">
        <f>IF(B753&amp;""="","",IFERROR(INDEX('السيارات'!$C$6:$C$205,MATCH(B753&amp;"",'السيارات'!$A$6:$A$205,0))&amp;"","كود غير موجود"))</f>
        <v/>
      </c>
    </row>
    <row r="754">
      <c r="A754" s="13" t="n"/>
      <c r="B754" s="5" t="n"/>
      <c r="C754" s="5" t="n"/>
      <c r="D754" s="19" t="n"/>
      <c r="E754" s="5" t="n"/>
      <c r="F754" s="5" t="n"/>
      <c r="G754" s="6">
        <f>IF(B754&amp;""="","",IFERROR(INDEX('السيارات'!$C$6:$C$205,MATCH(B754&amp;"",'السيارات'!$A$6:$A$205,0))&amp;"","كود غير موجود"))</f>
        <v/>
      </c>
    </row>
    <row r="755">
      <c r="A755" s="13" t="n"/>
      <c r="B755" s="5" t="n"/>
      <c r="C755" s="5" t="n"/>
      <c r="D755" s="19" t="n"/>
      <c r="E755" s="5" t="n"/>
      <c r="F755" s="5" t="n"/>
      <c r="G755" s="6">
        <f>IF(B755&amp;""="","",IFERROR(INDEX('السيارات'!$C$6:$C$205,MATCH(B755&amp;"",'السيارات'!$A$6:$A$205,0))&amp;"","كود غير موجود"))</f>
        <v/>
      </c>
    </row>
    <row r="756">
      <c r="A756" s="13" t="n"/>
      <c r="B756" s="5" t="n"/>
      <c r="C756" s="5" t="n"/>
      <c r="D756" s="19" t="n"/>
      <c r="E756" s="5" t="n"/>
      <c r="F756" s="5" t="n"/>
      <c r="G756" s="6">
        <f>IF(B756&amp;""="","",IFERROR(INDEX('السيارات'!$C$6:$C$205,MATCH(B756&amp;"",'السيارات'!$A$6:$A$205,0))&amp;"","كود غير موجود"))</f>
        <v/>
      </c>
    </row>
    <row r="757">
      <c r="A757" s="13" t="n"/>
      <c r="B757" s="5" t="n"/>
      <c r="C757" s="5" t="n"/>
      <c r="D757" s="19" t="n"/>
      <c r="E757" s="5" t="n"/>
      <c r="F757" s="5" t="n"/>
      <c r="G757" s="6">
        <f>IF(B757&amp;""="","",IFERROR(INDEX('السيارات'!$C$6:$C$205,MATCH(B757&amp;"",'السيارات'!$A$6:$A$205,0))&amp;"","كود غير موجود"))</f>
        <v/>
      </c>
    </row>
    <row r="758">
      <c r="A758" s="13" t="n"/>
      <c r="B758" s="5" t="n"/>
      <c r="C758" s="5" t="n"/>
      <c r="D758" s="19" t="n"/>
      <c r="E758" s="5" t="n"/>
      <c r="F758" s="5" t="n"/>
      <c r="G758" s="6">
        <f>IF(B758&amp;""="","",IFERROR(INDEX('السيارات'!$C$6:$C$205,MATCH(B758&amp;"",'السيارات'!$A$6:$A$205,0))&amp;"","كود غير موجود"))</f>
        <v/>
      </c>
    </row>
    <row r="759">
      <c r="A759" s="13" t="n"/>
      <c r="B759" s="5" t="n"/>
      <c r="C759" s="5" t="n"/>
      <c r="D759" s="19" t="n"/>
      <c r="E759" s="5" t="n"/>
      <c r="F759" s="5" t="n"/>
      <c r="G759" s="6">
        <f>IF(B759&amp;""="","",IFERROR(INDEX('السيارات'!$C$6:$C$205,MATCH(B759&amp;"",'السيارات'!$A$6:$A$205,0))&amp;"","كود غير موجود"))</f>
        <v/>
      </c>
    </row>
    <row r="760">
      <c r="A760" s="13" t="n"/>
      <c r="B760" s="5" t="n"/>
      <c r="C760" s="5" t="n"/>
      <c r="D760" s="19" t="n"/>
      <c r="E760" s="5" t="n"/>
      <c r="F760" s="5" t="n"/>
      <c r="G760" s="6">
        <f>IF(B760&amp;""="","",IFERROR(INDEX('السيارات'!$C$6:$C$205,MATCH(B760&amp;"",'السيارات'!$A$6:$A$205,0))&amp;"","كود غير موجود"))</f>
        <v/>
      </c>
    </row>
    <row r="761">
      <c r="A761" s="13" t="n"/>
      <c r="B761" s="5" t="n"/>
      <c r="C761" s="5" t="n"/>
      <c r="D761" s="19" t="n"/>
      <c r="E761" s="5" t="n"/>
      <c r="F761" s="5" t="n"/>
      <c r="G761" s="6">
        <f>IF(B761&amp;""="","",IFERROR(INDEX('السيارات'!$C$6:$C$205,MATCH(B761&amp;"",'السيارات'!$A$6:$A$205,0))&amp;"","كود غير موجود"))</f>
        <v/>
      </c>
    </row>
    <row r="762">
      <c r="A762" s="13" t="n"/>
      <c r="B762" s="5" t="n"/>
      <c r="C762" s="5" t="n"/>
      <c r="D762" s="19" t="n"/>
      <c r="E762" s="5" t="n"/>
      <c r="F762" s="5" t="n"/>
      <c r="G762" s="6">
        <f>IF(B762&amp;""="","",IFERROR(INDEX('السيارات'!$C$6:$C$205,MATCH(B762&amp;"",'السيارات'!$A$6:$A$205,0))&amp;"","كود غير موجود"))</f>
        <v/>
      </c>
    </row>
    <row r="763">
      <c r="A763" s="13" t="n"/>
      <c r="B763" s="5" t="n"/>
      <c r="C763" s="5" t="n"/>
      <c r="D763" s="19" t="n"/>
      <c r="E763" s="5" t="n"/>
      <c r="F763" s="5" t="n"/>
      <c r="G763" s="6">
        <f>IF(B763&amp;""="","",IFERROR(INDEX('السيارات'!$C$6:$C$205,MATCH(B763&amp;"",'السيارات'!$A$6:$A$205,0))&amp;"","كود غير موجود"))</f>
        <v/>
      </c>
    </row>
    <row r="764">
      <c r="A764" s="13" t="n"/>
      <c r="B764" s="5" t="n"/>
      <c r="C764" s="5" t="n"/>
      <c r="D764" s="19" t="n"/>
      <c r="E764" s="5" t="n"/>
      <c r="F764" s="5" t="n"/>
      <c r="G764" s="6">
        <f>IF(B764&amp;""="","",IFERROR(INDEX('السيارات'!$C$6:$C$205,MATCH(B764&amp;"",'السيارات'!$A$6:$A$205,0))&amp;"","كود غير موجود"))</f>
        <v/>
      </c>
    </row>
    <row r="765">
      <c r="A765" s="13" t="n"/>
      <c r="B765" s="5" t="n"/>
      <c r="C765" s="5" t="n"/>
      <c r="D765" s="19" t="n"/>
      <c r="E765" s="5" t="n"/>
      <c r="F765" s="5" t="n"/>
      <c r="G765" s="6">
        <f>IF(B765&amp;""="","",IFERROR(INDEX('السيارات'!$C$6:$C$205,MATCH(B765&amp;"",'السيارات'!$A$6:$A$205,0))&amp;"","كود غير موجود"))</f>
        <v/>
      </c>
    </row>
    <row r="766">
      <c r="A766" s="13" t="n"/>
      <c r="B766" s="5" t="n"/>
      <c r="C766" s="5" t="n"/>
      <c r="D766" s="19" t="n"/>
      <c r="E766" s="5" t="n"/>
      <c r="F766" s="5" t="n"/>
      <c r="G766" s="6">
        <f>IF(B766&amp;""="","",IFERROR(INDEX('السيارات'!$C$6:$C$205,MATCH(B766&amp;"",'السيارات'!$A$6:$A$205,0))&amp;"","كود غير موجود"))</f>
        <v/>
      </c>
    </row>
    <row r="767">
      <c r="A767" s="13" t="n"/>
      <c r="B767" s="5" t="n"/>
      <c r="C767" s="5" t="n"/>
      <c r="D767" s="19" t="n"/>
      <c r="E767" s="5" t="n"/>
      <c r="F767" s="5" t="n"/>
      <c r="G767" s="6">
        <f>IF(B767&amp;""="","",IFERROR(INDEX('السيارات'!$C$6:$C$205,MATCH(B767&amp;"",'السيارات'!$A$6:$A$205,0))&amp;"","كود غير موجود"))</f>
        <v/>
      </c>
    </row>
    <row r="768">
      <c r="A768" s="13" t="n"/>
      <c r="B768" s="5" t="n"/>
      <c r="C768" s="5" t="n"/>
      <c r="D768" s="19" t="n"/>
      <c r="E768" s="5" t="n"/>
      <c r="F768" s="5" t="n"/>
      <c r="G768" s="6">
        <f>IF(B768&amp;""="","",IFERROR(INDEX('السيارات'!$C$6:$C$205,MATCH(B768&amp;"",'السيارات'!$A$6:$A$205,0))&amp;"","كود غير موجود"))</f>
        <v/>
      </c>
    </row>
    <row r="769">
      <c r="A769" s="13" t="n"/>
      <c r="B769" s="5" t="n"/>
      <c r="C769" s="5" t="n"/>
      <c r="D769" s="19" t="n"/>
      <c r="E769" s="5" t="n"/>
      <c r="F769" s="5" t="n"/>
      <c r="G769" s="6">
        <f>IF(B769&amp;""="","",IFERROR(INDEX('السيارات'!$C$6:$C$205,MATCH(B769&amp;"",'السيارات'!$A$6:$A$205,0))&amp;"","كود غير موجود"))</f>
        <v/>
      </c>
    </row>
    <row r="770">
      <c r="A770" s="13" t="n"/>
      <c r="B770" s="5" t="n"/>
      <c r="C770" s="5" t="n"/>
      <c r="D770" s="19" t="n"/>
      <c r="E770" s="5" t="n"/>
      <c r="F770" s="5" t="n"/>
      <c r="G770" s="6">
        <f>IF(B770&amp;""="","",IFERROR(INDEX('السيارات'!$C$6:$C$205,MATCH(B770&amp;"",'السيارات'!$A$6:$A$205,0))&amp;"","كود غير موجود"))</f>
        <v/>
      </c>
    </row>
    <row r="771">
      <c r="A771" s="13" t="n"/>
      <c r="B771" s="5" t="n"/>
      <c r="C771" s="5" t="n"/>
      <c r="D771" s="19" t="n"/>
      <c r="E771" s="5" t="n"/>
      <c r="F771" s="5" t="n"/>
      <c r="G771" s="6">
        <f>IF(B771&amp;""="","",IFERROR(INDEX('السيارات'!$C$6:$C$205,MATCH(B771&amp;"",'السيارات'!$A$6:$A$205,0))&amp;"","كود غير موجود"))</f>
        <v/>
      </c>
    </row>
    <row r="772">
      <c r="A772" s="13" t="n"/>
      <c r="B772" s="5" t="n"/>
      <c r="C772" s="5" t="n"/>
      <c r="D772" s="19" t="n"/>
      <c r="E772" s="5" t="n"/>
      <c r="F772" s="5" t="n"/>
      <c r="G772" s="6">
        <f>IF(B772&amp;""="","",IFERROR(INDEX('السيارات'!$C$6:$C$205,MATCH(B772&amp;"",'السيارات'!$A$6:$A$205,0))&amp;"","كود غير موجود"))</f>
        <v/>
      </c>
    </row>
    <row r="773">
      <c r="A773" s="13" t="n"/>
      <c r="B773" s="5" t="n"/>
      <c r="C773" s="5" t="n"/>
      <c r="D773" s="19" t="n"/>
      <c r="E773" s="5" t="n"/>
      <c r="F773" s="5" t="n"/>
      <c r="G773" s="6">
        <f>IF(B773&amp;""="","",IFERROR(INDEX('السيارات'!$C$6:$C$205,MATCH(B773&amp;"",'السيارات'!$A$6:$A$205,0))&amp;"","كود غير موجود"))</f>
        <v/>
      </c>
    </row>
    <row r="774">
      <c r="A774" s="13" t="n"/>
      <c r="B774" s="5" t="n"/>
      <c r="C774" s="5" t="n"/>
      <c r="D774" s="19" t="n"/>
      <c r="E774" s="5" t="n"/>
      <c r="F774" s="5" t="n"/>
      <c r="G774" s="6">
        <f>IF(B774&amp;""="","",IFERROR(INDEX('السيارات'!$C$6:$C$205,MATCH(B774&amp;"",'السيارات'!$A$6:$A$205,0))&amp;"","كود غير موجود"))</f>
        <v/>
      </c>
    </row>
    <row r="775">
      <c r="A775" s="13" t="n"/>
      <c r="B775" s="5" t="n"/>
      <c r="C775" s="5" t="n"/>
      <c r="D775" s="19" t="n"/>
      <c r="E775" s="5" t="n"/>
      <c r="F775" s="5" t="n"/>
      <c r="G775" s="6">
        <f>IF(B775&amp;""="","",IFERROR(INDEX('السيارات'!$C$6:$C$205,MATCH(B775&amp;"",'السيارات'!$A$6:$A$205,0))&amp;"","كود غير موجود"))</f>
        <v/>
      </c>
    </row>
    <row r="776">
      <c r="A776" s="13" t="n"/>
      <c r="B776" s="5" t="n"/>
      <c r="C776" s="5" t="n"/>
      <c r="D776" s="19" t="n"/>
      <c r="E776" s="5" t="n"/>
      <c r="F776" s="5" t="n"/>
      <c r="G776" s="6">
        <f>IF(B776&amp;""="","",IFERROR(INDEX('السيارات'!$C$6:$C$205,MATCH(B776&amp;"",'السيارات'!$A$6:$A$205,0))&amp;"","كود غير موجود"))</f>
        <v/>
      </c>
    </row>
    <row r="777">
      <c r="A777" s="13" t="n"/>
      <c r="B777" s="5" t="n"/>
      <c r="C777" s="5" t="n"/>
      <c r="D777" s="19" t="n"/>
      <c r="E777" s="5" t="n"/>
      <c r="F777" s="5" t="n"/>
      <c r="G777" s="6">
        <f>IF(B777&amp;""="","",IFERROR(INDEX('السيارات'!$C$6:$C$205,MATCH(B777&amp;"",'السيارات'!$A$6:$A$205,0))&amp;"","كود غير موجود"))</f>
        <v/>
      </c>
    </row>
    <row r="778">
      <c r="A778" s="13" t="n"/>
      <c r="B778" s="5" t="n"/>
      <c r="C778" s="5" t="n"/>
      <c r="D778" s="19" t="n"/>
      <c r="E778" s="5" t="n"/>
      <c r="F778" s="5" t="n"/>
      <c r="G778" s="6">
        <f>IF(B778&amp;""="","",IFERROR(INDEX('السيارات'!$C$6:$C$205,MATCH(B778&amp;"",'السيارات'!$A$6:$A$205,0))&amp;"","كود غير موجود"))</f>
        <v/>
      </c>
    </row>
    <row r="779">
      <c r="A779" s="13" t="n"/>
      <c r="B779" s="5" t="n"/>
      <c r="C779" s="5" t="n"/>
      <c r="D779" s="19" t="n"/>
      <c r="E779" s="5" t="n"/>
      <c r="F779" s="5" t="n"/>
      <c r="G779" s="6">
        <f>IF(B779&amp;""="","",IFERROR(INDEX('السيارات'!$C$6:$C$205,MATCH(B779&amp;"",'السيارات'!$A$6:$A$205,0))&amp;"","كود غير موجود"))</f>
        <v/>
      </c>
    </row>
    <row r="780">
      <c r="A780" s="13" t="n"/>
      <c r="B780" s="5" t="n"/>
      <c r="C780" s="5" t="n"/>
      <c r="D780" s="19" t="n"/>
      <c r="E780" s="5" t="n"/>
      <c r="F780" s="5" t="n"/>
      <c r="G780" s="6">
        <f>IF(B780&amp;""="","",IFERROR(INDEX('السيارات'!$C$6:$C$205,MATCH(B780&amp;"",'السيارات'!$A$6:$A$205,0))&amp;"","كود غير موجود"))</f>
        <v/>
      </c>
    </row>
    <row r="781">
      <c r="A781" s="13" t="n"/>
      <c r="B781" s="5" t="n"/>
      <c r="C781" s="5" t="n"/>
      <c r="D781" s="19" t="n"/>
      <c r="E781" s="5" t="n"/>
      <c r="F781" s="5" t="n"/>
      <c r="G781" s="6">
        <f>IF(B781&amp;""="","",IFERROR(INDEX('السيارات'!$C$6:$C$205,MATCH(B781&amp;"",'السيارات'!$A$6:$A$205,0))&amp;"","كود غير موجود"))</f>
        <v/>
      </c>
    </row>
    <row r="782">
      <c r="A782" s="13" t="n"/>
      <c r="B782" s="5" t="n"/>
      <c r="C782" s="5" t="n"/>
      <c r="D782" s="19" t="n"/>
      <c r="E782" s="5" t="n"/>
      <c r="F782" s="5" t="n"/>
      <c r="G782" s="6">
        <f>IF(B782&amp;""="","",IFERROR(INDEX('السيارات'!$C$6:$C$205,MATCH(B782&amp;"",'السيارات'!$A$6:$A$205,0))&amp;"","كود غير موجود"))</f>
        <v/>
      </c>
    </row>
    <row r="783">
      <c r="A783" s="13" t="n"/>
      <c r="B783" s="5" t="n"/>
      <c r="C783" s="5" t="n"/>
      <c r="D783" s="19" t="n"/>
      <c r="E783" s="5" t="n"/>
      <c r="F783" s="5" t="n"/>
      <c r="G783" s="6">
        <f>IF(B783&amp;""="","",IFERROR(INDEX('السيارات'!$C$6:$C$205,MATCH(B783&amp;"",'السيارات'!$A$6:$A$205,0))&amp;"","كود غير موجود"))</f>
        <v/>
      </c>
    </row>
    <row r="784">
      <c r="A784" s="13" t="n"/>
      <c r="B784" s="5" t="n"/>
      <c r="C784" s="5" t="n"/>
      <c r="D784" s="19" t="n"/>
      <c r="E784" s="5" t="n"/>
      <c r="F784" s="5" t="n"/>
      <c r="G784" s="6">
        <f>IF(B784&amp;""="","",IFERROR(INDEX('السيارات'!$C$6:$C$205,MATCH(B784&amp;"",'السيارات'!$A$6:$A$205,0))&amp;"","كود غير موجود"))</f>
        <v/>
      </c>
    </row>
    <row r="785">
      <c r="A785" s="13" t="n"/>
      <c r="B785" s="5" t="n"/>
      <c r="C785" s="5" t="n"/>
      <c r="D785" s="19" t="n"/>
      <c r="E785" s="5" t="n"/>
      <c r="F785" s="5" t="n"/>
      <c r="G785" s="6">
        <f>IF(B785&amp;""="","",IFERROR(INDEX('السيارات'!$C$6:$C$205,MATCH(B785&amp;"",'السيارات'!$A$6:$A$205,0))&amp;"","كود غير موجود"))</f>
        <v/>
      </c>
    </row>
    <row r="786">
      <c r="A786" s="13" t="n"/>
      <c r="B786" s="5" t="n"/>
      <c r="C786" s="5" t="n"/>
      <c r="D786" s="19" t="n"/>
      <c r="E786" s="5" t="n"/>
      <c r="F786" s="5" t="n"/>
      <c r="G786" s="6">
        <f>IF(B786&amp;""="","",IFERROR(INDEX('السيارات'!$C$6:$C$205,MATCH(B786&amp;"",'السيارات'!$A$6:$A$205,0))&amp;"","كود غير موجود"))</f>
        <v/>
      </c>
    </row>
    <row r="787">
      <c r="A787" s="13" t="n"/>
      <c r="B787" s="5" t="n"/>
      <c r="C787" s="5" t="n"/>
      <c r="D787" s="19" t="n"/>
      <c r="E787" s="5" t="n"/>
      <c r="F787" s="5" t="n"/>
      <c r="G787" s="6">
        <f>IF(B787&amp;""="","",IFERROR(INDEX('السيارات'!$C$6:$C$205,MATCH(B787&amp;"",'السيارات'!$A$6:$A$205,0))&amp;"","كود غير موجود"))</f>
        <v/>
      </c>
    </row>
    <row r="788">
      <c r="A788" s="13" t="n"/>
      <c r="B788" s="5" t="n"/>
      <c r="C788" s="5" t="n"/>
      <c r="D788" s="19" t="n"/>
      <c r="E788" s="5" t="n"/>
      <c r="F788" s="5" t="n"/>
      <c r="G788" s="6">
        <f>IF(B788&amp;""="","",IFERROR(INDEX('السيارات'!$C$6:$C$205,MATCH(B788&amp;"",'السيارات'!$A$6:$A$205,0))&amp;"","كود غير موجود"))</f>
        <v/>
      </c>
    </row>
    <row r="789">
      <c r="A789" s="13" t="n"/>
      <c r="B789" s="5" t="n"/>
      <c r="C789" s="5" t="n"/>
      <c r="D789" s="19" t="n"/>
      <c r="E789" s="5" t="n"/>
      <c r="F789" s="5" t="n"/>
      <c r="G789" s="6">
        <f>IF(B789&amp;""="","",IFERROR(INDEX('السيارات'!$C$6:$C$205,MATCH(B789&amp;"",'السيارات'!$A$6:$A$205,0))&amp;"","كود غير موجود"))</f>
        <v/>
      </c>
    </row>
    <row r="790">
      <c r="A790" s="13" t="n"/>
      <c r="B790" s="5" t="n"/>
      <c r="C790" s="5" t="n"/>
      <c r="D790" s="19" t="n"/>
      <c r="E790" s="5" t="n"/>
      <c r="F790" s="5" t="n"/>
      <c r="G790" s="6">
        <f>IF(B790&amp;""="","",IFERROR(INDEX('السيارات'!$C$6:$C$205,MATCH(B790&amp;"",'السيارات'!$A$6:$A$205,0))&amp;"","كود غير موجود"))</f>
        <v/>
      </c>
    </row>
    <row r="791">
      <c r="A791" s="13" t="n"/>
      <c r="B791" s="5" t="n"/>
      <c r="C791" s="5" t="n"/>
      <c r="D791" s="19" t="n"/>
      <c r="E791" s="5" t="n"/>
      <c r="F791" s="5" t="n"/>
      <c r="G791" s="6">
        <f>IF(B791&amp;""="","",IFERROR(INDEX('السيارات'!$C$6:$C$205,MATCH(B791&amp;"",'السيارات'!$A$6:$A$205,0))&amp;"","كود غير موجود"))</f>
        <v/>
      </c>
    </row>
    <row r="792">
      <c r="A792" s="13" t="n"/>
      <c r="B792" s="5" t="n"/>
      <c r="C792" s="5" t="n"/>
      <c r="D792" s="19" t="n"/>
      <c r="E792" s="5" t="n"/>
      <c r="F792" s="5" t="n"/>
      <c r="G792" s="6">
        <f>IF(B792&amp;""="","",IFERROR(INDEX('السيارات'!$C$6:$C$205,MATCH(B792&amp;"",'السيارات'!$A$6:$A$205,0))&amp;"","كود غير موجود"))</f>
        <v/>
      </c>
    </row>
    <row r="793">
      <c r="A793" s="13" t="n"/>
      <c r="B793" s="5" t="n"/>
      <c r="C793" s="5" t="n"/>
      <c r="D793" s="19" t="n"/>
      <c r="E793" s="5" t="n"/>
      <c r="F793" s="5" t="n"/>
      <c r="G793" s="6">
        <f>IF(B793&amp;""="","",IFERROR(INDEX('السيارات'!$C$6:$C$205,MATCH(B793&amp;"",'السيارات'!$A$6:$A$205,0))&amp;"","كود غير موجود"))</f>
        <v/>
      </c>
    </row>
    <row r="794">
      <c r="A794" s="13" t="n"/>
      <c r="B794" s="5" t="n"/>
      <c r="C794" s="5" t="n"/>
      <c r="D794" s="19" t="n"/>
      <c r="E794" s="5" t="n"/>
      <c r="F794" s="5" t="n"/>
      <c r="G794" s="6">
        <f>IF(B794&amp;""="","",IFERROR(INDEX('السيارات'!$C$6:$C$205,MATCH(B794&amp;"",'السيارات'!$A$6:$A$205,0))&amp;"","كود غير موجود"))</f>
        <v/>
      </c>
    </row>
    <row r="795">
      <c r="A795" s="13" t="n"/>
      <c r="B795" s="5" t="n"/>
      <c r="C795" s="5" t="n"/>
      <c r="D795" s="19" t="n"/>
      <c r="E795" s="5" t="n"/>
      <c r="F795" s="5" t="n"/>
      <c r="G795" s="6">
        <f>IF(B795&amp;""="","",IFERROR(INDEX('السيارات'!$C$6:$C$205,MATCH(B795&amp;"",'السيارات'!$A$6:$A$205,0))&amp;"","كود غير موجود"))</f>
        <v/>
      </c>
    </row>
    <row r="796">
      <c r="A796" s="13" t="n"/>
      <c r="B796" s="5" t="n"/>
      <c r="C796" s="5" t="n"/>
      <c r="D796" s="19" t="n"/>
      <c r="E796" s="5" t="n"/>
      <c r="F796" s="5" t="n"/>
      <c r="G796" s="6">
        <f>IF(B796&amp;""="","",IFERROR(INDEX('السيارات'!$C$6:$C$205,MATCH(B796&amp;"",'السيارات'!$A$6:$A$205,0))&amp;"","كود غير موجود"))</f>
        <v/>
      </c>
    </row>
    <row r="797">
      <c r="A797" s="13" t="n"/>
      <c r="B797" s="5" t="n"/>
      <c r="C797" s="5" t="n"/>
      <c r="D797" s="19" t="n"/>
      <c r="E797" s="5" t="n"/>
      <c r="F797" s="5" t="n"/>
      <c r="G797" s="6">
        <f>IF(B797&amp;""="","",IFERROR(INDEX('السيارات'!$C$6:$C$205,MATCH(B797&amp;"",'السيارات'!$A$6:$A$205,0))&amp;"","كود غير موجود"))</f>
        <v/>
      </c>
    </row>
    <row r="798">
      <c r="A798" s="13" t="n"/>
      <c r="B798" s="5" t="n"/>
      <c r="C798" s="5" t="n"/>
      <c r="D798" s="19" t="n"/>
      <c r="E798" s="5" t="n"/>
      <c r="F798" s="5" t="n"/>
      <c r="G798" s="6">
        <f>IF(B798&amp;""="","",IFERROR(INDEX('السيارات'!$C$6:$C$205,MATCH(B798&amp;"",'السيارات'!$A$6:$A$205,0))&amp;"","كود غير موجود"))</f>
        <v/>
      </c>
    </row>
    <row r="799">
      <c r="A799" s="13" t="n"/>
      <c r="B799" s="5" t="n"/>
      <c r="C799" s="5" t="n"/>
      <c r="D799" s="19" t="n"/>
      <c r="E799" s="5" t="n"/>
      <c r="F799" s="5" t="n"/>
      <c r="G799" s="6">
        <f>IF(B799&amp;""="","",IFERROR(INDEX('السيارات'!$C$6:$C$205,MATCH(B799&amp;"",'السيارات'!$A$6:$A$205,0))&amp;"","كود غير موجود"))</f>
        <v/>
      </c>
    </row>
    <row r="800">
      <c r="A800" s="13" t="n"/>
      <c r="B800" s="5" t="n"/>
      <c r="C800" s="5" t="n"/>
      <c r="D800" s="19" t="n"/>
      <c r="E800" s="5" t="n"/>
      <c r="F800" s="5" t="n"/>
      <c r="G800" s="6">
        <f>IF(B800&amp;""="","",IFERROR(INDEX('السيارات'!$C$6:$C$205,MATCH(B800&amp;"",'السيارات'!$A$6:$A$205,0))&amp;"","كود غير موجود"))</f>
        <v/>
      </c>
    </row>
    <row r="801">
      <c r="A801" s="13" t="n"/>
      <c r="B801" s="5" t="n"/>
      <c r="C801" s="5" t="n"/>
      <c r="D801" s="19" t="n"/>
      <c r="E801" s="5" t="n"/>
      <c r="F801" s="5" t="n"/>
      <c r="G801" s="6">
        <f>IF(B801&amp;""="","",IFERROR(INDEX('السيارات'!$C$6:$C$205,MATCH(B801&amp;"",'السيارات'!$A$6:$A$205,0))&amp;"","كود غير موجود"))</f>
        <v/>
      </c>
    </row>
    <row r="802">
      <c r="A802" s="13" t="n"/>
      <c r="B802" s="5" t="n"/>
      <c r="C802" s="5" t="n"/>
      <c r="D802" s="19" t="n"/>
      <c r="E802" s="5" t="n"/>
      <c r="F802" s="5" t="n"/>
      <c r="G802" s="6">
        <f>IF(B802&amp;""="","",IFERROR(INDEX('السيارات'!$C$6:$C$205,MATCH(B802&amp;"",'السيارات'!$A$6:$A$205,0))&amp;"","كود غير موجود"))</f>
        <v/>
      </c>
    </row>
    <row r="803">
      <c r="A803" s="13" t="n"/>
      <c r="B803" s="5" t="n"/>
      <c r="C803" s="5" t="n"/>
      <c r="D803" s="19" t="n"/>
      <c r="E803" s="5" t="n"/>
      <c r="F803" s="5" t="n"/>
      <c r="G803" s="6">
        <f>IF(B803&amp;""="","",IFERROR(INDEX('السيارات'!$C$6:$C$205,MATCH(B803&amp;"",'السيارات'!$A$6:$A$205,0))&amp;"","كود غير موجود"))</f>
        <v/>
      </c>
    </row>
    <row r="804">
      <c r="A804" s="13" t="n"/>
      <c r="B804" s="5" t="n"/>
      <c r="C804" s="5" t="n"/>
      <c r="D804" s="19" t="n"/>
      <c r="E804" s="5" t="n"/>
      <c r="F804" s="5" t="n"/>
      <c r="G804" s="6">
        <f>IF(B804&amp;""="","",IFERROR(INDEX('السيارات'!$C$6:$C$205,MATCH(B804&amp;"",'السيارات'!$A$6:$A$205,0))&amp;"","كود غير موجود"))</f>
        <v/>
      </c>
    </row>
    <row r="805">
      <c r="A805" s="13" t="n"/>
      <c r="B805" s="5" t="n"/>
      <c r="C805" s="5" t="n"/>
      <c r="D805" s="19" t="n"/>
      <c r="E805" s="5" t="n"/>
      <c r="F805" s="5" t="n"/>
      <c r="G805" s="6">
        <f>IF(B805&amp;""="","",IFERROR(INDEX('السيارات'!$C$6:$C$205,MATCH(B805&amp;"",'السيارات'!$A$6:$A$205,0))&amp;"","كود غير موجود"))</f>
        <v/>
      </c>
    </row>
    <row r="806">
      <c r="A806" s="13" t="n"/>
      <c r="B806" s="5" t="n"/>
      <c r="C806" s="5" t="n"/>
      <c r="D806" s="19" t="n"/>
      <c r="E806" s="5" t="n"/>
      <c r="F806" s="5" t="n"/>
      <c r="G806" s="6">
        <f>IF(B806&amp;""="","",IFERROR(INDEX('السيارات'!$C$6:$C$205,MATCH(B806&amp;"",'السيارات'!$A$6:$A$205,0))&amp;"","كود غير موجود"))</f>
        <v/>
      </c>
    </row>
    <row r="807">
      <c r="A807" s="13" t="n"/>
      <c r="B807" s="5" t="n"/>
      <c r="C807" s="5" t="n"/>
      <c r="D807" s="19" t="n"/>
      <c r="E807" s="5" t="n"/>
      <c r="F807" s="5" t="n"/>
      <c r="G807" s="6">
        <f>IF(B807&amp;""="","",IFERROR(INDEX('السيارات'!$C$6:$C$205,MATCH(B807&amp;"",'السيارات'!$A$6:$A$205,0))&amp;"","كود غير موجود"))</f>
        <v/>
      </c>
    </row>
    <row r="808">
      <c r="A808" s="13" t="n"/>
      <c r="B808" s="5" t="n"/>
      <c r="C808" s="5" t="n"/>
      <c r="D808" s="19" t="n"/>
      <c r="E808" s="5" t="n"/>
      <c r="F808" s="5" t="n"/>
      <c r="G808" s="6">
        <f>IF(B808&amp;""="","",IFERROR(INDEX('السيارات'!$C$6:$C$205,MATCH(B808&amp;"",'السيارات'!$A$6:$A$205,0))&amp;"","كود غير موجود"))</f>
        <v/>
      </c>
    </row>
    <row r="809">
      <c r="A809" s="13" t="n"/>
      <c r="B809" s="5" t="n"/>
      <c r="C809" s="5" t="n"/>
      <c r="D809" s="19" t="n"/>
      <c r="E809" s="5" t="n"/>
      <c r="F809" s="5" t="n"/>
      <c r="G809" s="6">
        <f>IF(B809&amp;""="","",IFERROR(INDEX('السيارات'!$C$6:$C$205,MATCH(B809&amp;"",'السيارات'!$A$6:$A$205,0))&amp;"","كود غير موجود"))</f>
        <v/>
      </c>
    </row>
    <row r="810">
      <c r="A810" s="13" t="n"/>
      <c r="B810" s="5" t="n"/>
      <c r="C810" s="5" t="n"/>
      <c r="D810" s="19" t="n"/>
      <c r="E810" s="5" t="n"/>
      <c r="F810" s="5" t="n"/>
      <c r="G810" s="6">
        <f>IF(B810&amp;""="","",IFERROR(INDEX('السيارات'!$C$6:$C$205,MATCH(B810&amp;"",'السيارات'!$A$6:$A$205,0))&amp;"","كود غير موجود"))</f>
        <v/>
      </c>
    </row>
    <row r="811">
      <c r="A811" s="13" t="n"/>
      <c r="B811" s="5" t="n"/>
      <c r="C811" s="5" t="n"/>
      <c r="D811" s="19" t="n"/>
      <c r="E811" s="5" t="n"/>
      <c r="F811" s="5" t="n"/>
      <c r="G811" s="6">
        <f>IF(B811&amp;""="","",IFERROR(INDEX('السيارات'!$C$6:$C$205,MATCH(B811&amp;"",'السيارات'!$A$6:$A$205,0))&amp;"","كود غير موجود"))</f>
        <v/>
      </c>
    </row>
    <row r="812">
      <c r="A812" s="13" t="n"/>
      <c r="B812" s="5" t="n"/>
      <c r="C812" s="5" t="n"/>
      <c r="D812" s="19" t="n"/>
      <c r="E812" s="5" t="n"/>
      <c r="F812" s="5" t="n"/>
      <c r="G812" s="6">
        <f>IF(B812&amp;""="","",IFERROR(INDEX('السيارات'!$C$6:$C$205,MATCH(B812&amp;"",'السيارات'!$A$6:$A$205,0))&amp;"","كود غير موجود"))</f>
        <v/>
      </c>
    </row>
    <row r="813">
      <c r="A813" s="13" t="n"/>
      <c r="B813" s="5" t="n"/>
      <c r="C813" s="5" t="n"/>
      <c r="D813" s="19" t="n"/>
      <c r="E813" s="5" t="n"/>
      <c r="F813" s="5" t="n"/>
      <c r="G813" s="6">
        <f>IF(B813&amp;""="","",IFERROR(INDEX('السيارات'!$C$6:$C$205,MATCH(B813&amp;"",'السيارات'!$A$6:$A$205,0))&amp;"","كود غير موجود"))</f>
        <v/>
      </c>
    </row>
    <row r="814">
      <c r="A814" s="13" t="n"/>
      <c r="B814" s="5" t="n"/>
      <c r="C814" s="5" t="n"/>
      <c r="D814" s="19" t="n"/>
      <c r="E814" s="5" t="n"/>
      <c r="F814" s="5" t="n"/>
      <c r="G814" s="6">
        <f>IF(B814&amp;""="","",IFERROR(INDEX('السيارات'!$C$6:$C$205,MATCH(B814&amp;"",'السيارات'!$A$6:$A$205,0))&amp;"","كود غير موجود"))</f>
        <v/>
      </c>
    </row>
    <row r="815">
      <c r="A815" s="13" t="n"/>
      <c r="B815" s="5" t="n"/>
      <c r="C815" s="5" t="n"/>
      <c r="D815" s="19" t="n"/>
      <c r="E815" s="5" t="n"/>
      <c r="F815" s="5" t="n"/>
      <c r="G815" s="6">
        <f>IF(B815&amp;""="","",IFERROR(INDEX('السيارات'!$C$6:$C$205,MATCH(B815&amp;"",'السيارات'!$A$6:$A$205,0))&amp;"","كود غير موجود"))</f>
        <v/>
      </c>
    </row>
    <row r="816">
      <c r="A816" s="13" t="n"/>
      <c r="B816" s="5" t="n"/>
      <c r="C816" s="5" t="n"/>
      <c r="D816" s="19" t="n"/>
      <c r="E816" s="5" t="n"/>
      <c r="F816" s="5" t="n"/>
      <c r="G816" s="6">
        <f>IF(B816&amp;""="","",IFERROR(INDEX('السيارات'!$C$6:$C$205,MATCH(B816&amp;"",'السيارات'!$A$6:$A$205,0))&amp;"","كود غير موجود"))</f>
        <v/>
      </c>
    </row>
    <row r="817">
      <c r="A817" s="13" t="n"/>
      <c r="B817" s="5" t="n"/>
      <c r="C817" s="5" t="n"/>
      <c r="D817" s="19" t="n"/>
      <c r="E817" s="5" t="n"/>
      <c r="F817" s="5" t="n"/>
      <c r="G817" s="6">
        <f>IF(B817&amp;""="","",IFERROR(INDEX('السيارات'!$C$6:$C$205,MATCH(B817&amp;"",'السيارات'!$A$6:$A$205,0))&amp;"","كود غير موجود"))</f>
        <v/>
      </c>
    </row>
    <row r="818">
      <c r="A818" s="13" t="n"/>
      <c r="B818" s="5" t="n"/>
      <c r="C818" s="5" t="n"/>
      <c r="D818" s="19" t="n"/>
      <c r="E818" s="5" t="n"/>
      <c r="F818" s="5" t="n"/>
      <c r="G818" s="6">
        <f>IF(B818&amp;""="","",IFERROR(INDEX('السيارات'!$C$6:$C$205,MATCH(B818&amp;"",'السيارات'!$A$6:$A$205,0))&amp;"","كود غير موجود"))</f>
        <v/>
      </c>
    </row>
    <row r="819">
      <c r="A819" s="13" t="n"/>
      <c r="B819" s="5" t="n"/>
      <c r="C819" s="5" t="n"/>
      <c r="D819" s="19" t="n"/>
      <c r="E819" s="5" t="n"/>
      <c r="F819" s="5" t="n"/>
      <c r="G819" s="6">
        <f>IF(B819&amp;""="","",IFERROR(INDEX('السيارات'!$C$6:$C$205,MATCH(B819&amp;"",'السيارات'!$A$6:$A$205,0))&amp;"","كود غير موجود"))</f>
        <v/>
      </c>
    </row>
    <row r="820">
      <c r="A820" s="13" t="n"/>
      <c r="B820" s="5" t="n"/>
      <c r="C820" s="5" t="n"/>
      <c r="D820" s="19" t="n"/>
      <c r="E820" s="5" t="n"/>
      <c r="F820" s="5" t="n"/>
      <c r="G820" s="6">
        <f>IF(B820&amp;""="","",IFERROR(INDEX('السيارات'!$C$6:$C$205,MATCH(B820&amp;"",'السيارات'!$A$6:$A$205,0))&amp;"","كود غير موجود"))</f>
        <v/>
      </c>
    </row>
    <row r="821">
      <c r="A821" s="13" t="n"/>
      <c r="B821" s="5" t="n"/>
      <c r="C821" s="5" t="n"/>
      <c r="D821" s="19" t="n"/>
      <c r="E821" s="5" t="n"/>
      <c r="F821" s="5" t="n"/>
      <c r="G821" s="6">
        <f>IF(B821&amp;""="","",IFERROR(INDEX('السيارات'!$C$6:$C$205,MATCH(B821&amp;"",'السيارات'!$A$6:$A$205,0))&amp;"","كود غير موجود"))</f>
        <v/>
      </c>
    </row>
    <row r="822">
      <c r="A822" s="13" t="n"/>
      <c r="B822" s="5" t="n"/>
      <c r="C822" s="5" t="n"/>
      <c r="D822" s="19" t="n"/>
      <c r="E822" s="5" t="n"/>
      <c r="F822" s="5" t="n"/>
      <c r="G822" s="6">
        <f>IF(B822&amp;""="","",IFERROR(INDEX('السيارات'!$C$6:$C$205,MATCH(B822&amp;"",'السيارات'!$A$6:$A$205,0))&amp;"","كود غير موجود"))</f>
        <v/>
      </c>
    </row>
    <row r="823">
      <c r="A823" s="13" t="n"/>
      <c r="B823" s="5" t="n"/>
      <c r="C823" s="5" t="n"/>
      <c r="D823" s="19" t="n"/>
      <c r="E823" s="5" t="n"/>
      <c r="F823" s="5" t="n"/>
      <c r="G823" s="6">
        <f>IF(B823&amp;""="","",IFERROR(INDEX('السيارات'!$C$6:$C$205,MATCH(B823&amp;"",'السيارات'!$A$6:$A$205,0))&amp;"","كود غير موجود"))</f>
        <v/>
      </c>
    </row>
    <row r="824">
      <c r="A824" s="13" t="n"/>
      <c r="B824" s="5" t="n"/>
      <c r="C824" s="5" t="n"/>
      <c r="D824" s="19" t="n"/>
      <c r="E824" s="5" t="n"/>
      <c r="F824" s="5" t="n"/>
      <c r="G824" s="6">
        <f>IF(B824&amp;""="","",IFERROR(INDEX('السيارات'!$C$6:$C$205,MATCH(B824&amp;"",'السيارات'!$A$6:$A$205,0))&amp;"","كود غير موجود"))</f>
        <v/>
      </c>
    </row>
    <row r="825">
      <c r="A825" s="13" t="n"/>
      <c r="B825" s="5" t="n"/>
      <c r="C825" s="5" t="n"/>
      <c r="D825" s="19" t="n"/>
      <c r="E825" s="5" t="n"/>
      <c r="F825" s="5" t="n"/>
      <c r="G825" s="6">
        <f>IF(B825&amp;""="","",IFERROR(INDEX('السيارات'!$C$6:$C$205,MATCH(B825&amp;"",'السيارات'!$A$6:$A$205,0))&amp;"","كود غير موجود"))</f>
        <v/>
      </c>
    </row>
    <row r="826">
      <c r="A826" s="13" t="n"/>
      <c r="B826" s="5" t="n"/>
      <c r="C826" s="5" t="n"/>
      <c r="D826" s="19" t="n"/>
      <c r="E826" s="5" t="n"/>
      <c r="F826" s="5" t="n"/>
      <c r="G826" s="6">
        <f>IF(B826&amp;""="","",IFERROR(INDEX('السيارات'!$C$6:$C$205,MATCH(B826&amp;"",'السيارات'!$A$6:$A$205,0))&amp;"","كود غير موجود"))</f>
        <v/>
      </c>
    </row>
    <row r="827">
      <c r="A827" s="13" t="n"/>
      <c r="B827" s="5" t="n"/>
      <c r="C827" s="5" t="n"/>
      <c r="D827" s="19" t="n"/>
      <c r="E827" s="5" t="n"/>
      <c r="F827" s="5" t="n"/>
      <c r="G827" s="6">
        <f>IF(B827&amp;""="","",IFERROR(INDEX('السيارات'!$C$6:$C$205,MATCH(B827&amp;"",'السيارات'!$A$6:$A$205,0))&amp;"","كود غير موجود"))</f>
        <v/>
      </c>
    </row>
    <row r="828">
      <c r="A828" s="13" t="n"/>
      <c r="B828" s="5" t="n"/>
      <c r="C828" s="5" t="n"/>
      <c r="D828" s="19" t="n"/>
      <c r="E828" s="5" t="n"/>
      <c r="F828" s="5" t="n"/>
      <c r="G828" s="6">
        <f>IF(B828&amp;""="","",IFERROR(INDEX('السيارات'!$C$6:$C$205,MATCH(B828&amp;"",'السيارات'!$A$6:$A$205,0))&amp;"","كود غير موجود"))</f>
        <v/>
      </c>
    </row>
    <row r="829">
      <c r="A829" s="13" t="n"/>
      <c r="B829" s="5" t="n"/>
      <c r="C829" s="5" t="n"/>
      <c r="D829" s="19" t="n"/>
      <c r="E829" s="5" t="n"/>
      <c r="F829" s="5" t="n"/>
      <c r="G829" s="6">
        <f>IF(B829&amp;""="","",IFERROR(INDEX('السيارات'!$C$6:$C$205,MATCH(B829&amp;"",'السيارات'!$A$6:$A$205,0))&amp;"","كود غير موجود"))</f>
        <v/>
      </c>
    </row>
    <row r="830">
      <c r="A830" s="13" t="n"/>
      <c r="B830" s="5" t="n"/>
      <c r="C830" s="5" t="n"/>
      <c r="D830" s="19" t="n"/>
      <c r="E830" s="5" t="n"/>
      <c r="F830" s="5" t="n"/>
      <c r="G830" s="6">
        <f>IF(B830&amp;""="","",IFERROR(INDEX('السيارات'!$C$6:$C$205,MATCH(B830&amp;"",'السيارات'!$A$6:$A$205,0))&amp;"","كود غير موجود"))</f>
        <v/>
      </c>
    </row>
    <row r="831">
      <c r="A831" s="13" t="n"/>
      <c r="B831" s="5" t="n"/>
      <c r="C831" s="5" t="n"/>
      <c r="D831" s="19" t="n"/>
      <c r="E831" s="5" t="n"/>
      <c r="F831" s="5" t="n"/>
      <c r="G831" s="6">
        <f>IF(B831&amp;""="","",IFERROR(INDEX('السيارات'!$C$6:$C$205,MATCH(B831&amp;"",'السيارات'!$A$6:$A$205,0))&amp;"","كود غير موجود"))</f>
        <v/>
      </c>
    </row>
    <row r="832">
      <c r="A832" s="13" t="n"/>
      <c r="B832" s="5" t="n"/>
      <c r="C832" s="5" t="n"/>
      <c r="D832" s="19" t="n"/>
      <c r="E832" s="5" t="n"/>
      <c r="F832" s="5" t="n"/>
      <c r="G832" s="6">
        <f>IF(B832&amp;""="","",IFERROR(INDEX('السيارات'!$C$6:$C$205,MATCH(B832&amp;"",'السيارات'!$A$6:$A$205,0))&amp;"","كود غير موجود"))</f>
        <v/>
      </c>
    </row>
    <row r="833">
      <c r="A833" s="13" t="n"/>
      <c r="B833" s="5" t="n"/>
      <c r="C833" s="5" t="n"/>
      <c r="D833" s="19" t="n"/>
      <c r="E833" s="5" t="n"/>
      <c r="F833" s="5" t="n"/>
      <c r="G833" s="6">
        <f>IF(B833&amp;""="","",IFERROR(INDEX('السيارات'!$C$6:$C$205,MATCH(B833&amp;"",'السيارات'!$A$6:$A$205,0))&amp;"","كود غير موجود"))</f>
        <v/>
      </c>
    </row>
    <row r="834">
      <c r="A834" s="13" t="n"/>
      <c r="B834" s="5" t="n"/>
      <c r="C834" s="5" t="n"/>
      <c r="D834" s="19" t="n"/>
      <c r="E834" s="5" t="n"/>
      <c r="F834" s="5" t="n"/>
      <c r="G834" s="6">
        <f>IF(B834&amp;""="","",IFERROR(INDEX('السيارات'!$C$6:$C$205,MATCH(B834&amp;"",'السيارات'!$A$6:$A$205,0))&amp;"","كود غير موجود"))</f>
        <v/>
      </c>
    </row>
    <row r="835">
      <c r="A835" s="13" t="n"/>
      <c r="B835" s="5" t="n"/>
      <c r="C835" s="5" t="n"/>
      <c r="D835" s="19" t="n"/>
      <c r="E835" s="5" t="n"/>
      <c r="F835" s="5" t="n"/>
      <c r="G835" s="6">
        <f>IF(B835&amp;""="","",IFERROR(INDEX('السيارات'!$C$6:$C$205,MATCH(B835&amp;"",'السيارات'!$A$6:$A$205,0))&amp;"","كود غير موجود"))</f>
        <v/>
      </c>
    </row>
    <row r="836">
      <c r="A836" s="13" t="n"/>
      <c r="B836" s="5" t="n"/>
      <c r="C836" s="5" t="n"/>
      <c r="D836" s="19" t="n"/>
      <c r="E836" s="5" t="n"/>
      <c r="F836" s="5" t="n"/>
      <c r="G836" s="6">
        <f>IF(B836&amp;""="","",IFERROR(INDEX('السيارات'!$C$6:$C$205,MATCH(B836&amp;"",'السيارات'!$A$6:$A$205,0))&amp;"","كود غير موجود"))</f>
        <v/>
      </c>
    </row>
    <row r="837">
      <c r="A837" s="13" t="n"/>
      <c r="B837" s="5" t="n"/>
      <c r="C837" s="5" t="n"/>
      <c r="D837" s="19" t="n"/>
      <c r="E837" s="5" t="n"/>
      <c r="F837" s="5" t="n"/>
      <c r="G837" s="6">
        <f>IF(B837&amp;""="","",IFERROR(INDEX('السيارات'!$C$6:$C$205,MATCH(B837&amp;"",'السيارات'!$A$6:$A$205,0))&amp;"","كود غير موجود"))</f>
        <v/>
      </c>
    </row>
    <row r="838">
      <c r="A838" s="13" t="n"/>
      <c r="B838" s="5" t="n"/>
      <c r="C838" s="5" t="n"/>
      <c r="D838" s="19" t="n"/>
      <c r="E838" s="5" t="n"/>
      <c r="F838" s="5" t="n"/>
      <c r="G838" s="6">
        <f>IF(B838&amp;""="","",IFERROR(INDEX('السيارات'!$C$6:$C$205,MATCH(B838&amp;"",'السيارات'!$A$6:$A$205,0))&amp;"","كود غير موجود"))</f>
        <v/>
      </c>
    </row>
    <row r="839">
      <c r="A839" s="13" t="n"/>
      <c r="B839" s="5" t="n"/>
      <c r="C839" s="5" t="n"/>
      <c r="D839" s="19" t="n"/>
      <c r="E839" s="5" t="n"/>
      <c r="F839" s="5" t="n"/>
      <c r="G839" s="6">
        <f>IF(B839&amp;""="","",IFERROR(INDEX('السيارات'!$C$6:$C$205,MATCH(B839&amp;"",'السيارات'!$A$6:$A$205,0))&amp;"","كود غير موجود"))</f>
        <v/>
      </c>
    </row>
    <row r="840">
      <c r="A840" s="13" t="n"/>
      <c r="B840" s="5" t="n"/>
      <c r="C840" s="5" t="n"/>
      <c r="D840" s="19" t="n"/>
      <c r="E840" s="5" t="n"/>
      <c r="F840" s="5" t="n"/>
      <c r="G840" s="6">
        <f>IF(B840&amp;""="","",IFERROR(INDEX('السيارات'!$C$6:$C$205,MATCH(B840&amp;"",'السيارات'!$A$6:$A$205,0))&amp;"","كود غير موجود"))</f>
        <v/>
      </c>
    </row>
    <row r="841">
      <c r="A841" s="13" t="n"/>
      <c r="B841" s="5" t="n"/>
      <c r="C841" s="5" t="n"/>
      <c r="D841" s="19" t="n"/>
      <c r="E841" s="5" t="n"/>
      <c r="F841" s="5" t="n"/>
      <c r="G841" s="6">
        <f>IF(B841&amp;""="","",IFERROR(INDEX('السيارات'!$C$6:$C$205,MATCH(B841&amp;"",'السيارات'!$A$6:$A$205,0))&amp;"","كود غير موجود"))</f>
        <v/>
      </c>
    </row>
    <row r="842">
      <c r="A842" s="13" t="n"/>
      <c r="B842" s="5" t="n"/>
      <c r="C842" s="5" t="n"/>
      <c r="D842" s="19" t="n"/>
      <c r="E842" s="5" t="n"/>
      <c r="F842" s="5" t="n"/>
      <c r="G842" s="6">
        <f>IF(B842&amp;""="","",IFERROR(INDEX('السيارات'!$C$6:$C$205,MATCH(B842&amp;"",'السيارات'!$A$6:$A$205,0))&amp;"","كود غير موجود"))</f>
        <v/>
      </c>
    </row>
    <row r="843">
      <c r="A843" s="13" t="n"/>
      <c r="B843" s="5" t="n"/>
      <c r="C843" s="5" t="n"/>
      <c r="D843" s="19" t="n"/>
      <c r="E843" s="5" t="n"/>
      <c r="F843" s="5" t="n"/>
      <c r="G843" s="6">
        <f>IF(B843&amp;""="","",IFERROR(INDEX('السيارات'!$C$6:$C$205,MATCH(B843&amp;"",'السيارات'!$A$6:$A$205,0))&amp;"","كود غير موجود"))</f>
        <v/>
      </c>
    </row>
    <row r="844">
      <c r="A844" s="13" t="n"/>
      <c r="B844" s="5" t="n"/>
      <c r="C844" s="5" t="n"/>
      <c r="D844" s="19" t="n"/>
      <c r="E844" s="5" t="n"/>
      <c r="F844" s="5" t="n"/>
      <c r="G844" s="6">
        <f>IF(B844&amp;""="","",IFERROR(INDEX('السيارات'!$C$6:$C$205,MATCH(B844&amp;"",'السيارات'!$A$6:$A$205,0))&amp;"","كود غير موجود"))</f>
        <v/>
      </c>
    </row>
    <row r="845">
      <c r="A845" s="13" t="n"/>
      <c r="B845" s="5" t="n"/>
      <c r="C845" s="5" t="n"/>
      <c r="D845" s="19" t="n"/>
      <c r="E845" s="5" t="n"/>
      <c r="F845" s="5" t="n"/>
      <c r="G845" s="6">
        <f>IF(B845&amp;""="","",IFERROR(INDEX('السيارات'!$C$6:$C$205,MATCH(B845&amp;"",'السيارات'!$A$6:$A$205,0))&amp;"","كود غير موجود"))</f>
        <v/>
      </c>
    </row>
    <row r="846">
      <c r="A846" s="13" t="n"/>
      <c r="B846" s="5" t="n"/>
      <c r="C846" s="5" t="n"/>
      <c r="D846" s="19" t="n"/>
      <c r="E846" s="5" t="n"/>
      <c r="F846" s="5" t="n"/>
      <c r="G846" s="6">
        <f>IF(B846&amp;""="","",IFERROR(INDEX('السيارات'!$C$6:$C$205,MATCH(B846&amp;"",'السيارات'!$A$6:$A$205,0))&amp;"","كود غير موجود"))</f>
        <v/>
      </c>
    </row>
    <row r="847">
      <c r="A847" s="13" t="n"/>
      <c r="B847" s="5" t="n"/>
      <c r="C847" s="5" t="n"/>
      <c r="D847" s="19" t="n"/>
      <c r="E847" s="5" t="n"/>
      <c r="F847" s="5" t="n"/>
      <c r="G847" s="6">
        <f>IF(B847&amp;""="","",IFERROR(INDEX('السيارات'!$C$6:$C$205,MATCH(B847&amp;"",'السيارات'!$A$6:$A$205,0))&amp;"","كود غير موجود"))</f>
        <v/>
      </c>
    </row>
    <row r="848">
      <c r="A848" s="13" t="n"/>
      <c r="B848" s="5" t="n"/>
      <c r="C848" s="5" t="n"/>
      <c r="D848" s="19" t="n"/>
      <c r="E848" s="5" t="n"/>
      <c r="F848" s="5" t="n"/>
      <c r="G848" s="6">
        <f>IF(B848&amp;""="","",IFERROR(INDEX('السيارات'!$C$6:$C$205,MATCH(B848&amp;"",'السيارات'!$A$6:$A$205,0))&amp;"","كود غير موجود"))</f>
        <v/>
      </c>
    </row>
    <row r="849">
      <c r="A849" s="13" t="n"/>
      <c r="B849" s="5" t="n"/>
      <c r="C849" s="5" t="n"/>
      <c r="D849" s="19" t="n"/>
      <c r="E849" s="5" t="n"/>
      <c r="F849" s="5" t="n"/>
      <c r="G849" s="6">
        <f>IF(B849&amp;""="","",IFERROR(INDEX('السيارات'!$C$6:$C$205,MATCH(B849&amp;"",'السيارات'!$A$6:$A$205,0))&amp;"","كود غير موجود"))</f>
        <v/>
      </c>
    </row>
    <row r="850">
      <c r="A850" s="13" t="n"/>
      <c r="B850" s="5" t="n"/>
      <c r="C850" s="5" t="n"/>
      <c r="D850" s="19" t="n"/>
      <c r="E850" s="5" t="n"/>
      <c r="F850" s="5" t="n"/>
      <c r="G850" s="6">
        <f>IF(B850&amp;""="","",IFERROR(INDEX('السيارات'!$C$6:$C$205,MATCH(B850&amp;"",'السيارات'!$A$6:$A$205,0))&amp;"","كود غير موجود"))</f>
        <v/>
      </c>
    </row>
    <row r="851">
      <c r="A851" s="13" t="n"/>
      <c r="B851" s="5" t="n"/>
      <c r="C851" s="5" t="n"/>
      <c r="D851" s="19" t="n"/>
      <c r="E851" s="5" t="n"/>
      <c r="F851" s="5" t="n"/>
      <c r="G851" s="6">
        <f>IF(B851&amp;""="","",IFERROR(INDEX('السيارات'!$C$6:$C$205,MATCH(B851&amp;"",'السيارات'!$A$6:$A$205,0))&amp;"","كود غير موجود"))</f>
        <v/>
      </c>
    </row>
    <row r="852">
      <c r="A852" s="13" t="n"/>
      <c r="B852" s="5" t="n"/>
      <c r="C852" s="5" t="n"/>
      <c r="D852" s="19" t="n"/>
      <c r="E852" s="5" t="n"/>
      <c r="F852" s="5" t="n"/>
      <c r="G852" s="6">
        <f>IF(B852&amp;""="","",IFERROR(INDEX('السيارات'!$C$6:$C$205,MATCH(B852&amp;"",'السيارات'!$A$6:$A$205,0))&amp;"","كود غير موجود"))</f>
        <v/>
      </c>
    </row>
    <row r="853">
      <c r="A853" s="13" t="n"/>
      <c r="B853" s="5" t="n"/>
      <c r="C853" s="5" t="n"/>
      <c r="D853" s="19" t="n"/>
      <c r="E853" s="5" t="n"/>
      <c r="F853" s="5" t="n"/>
      <c r="G853" s="6">
        <f>IF(B853&amp;""="","",IFERROR(INDEX('السيارات'!$C$6:$C$205,MATCH(B853&amp;"",'السيارات'!$A$6:$A$205,0))&amp;"","كود غير موجود"))</f>
        <v/>
      </c>
    </row>
    <row r="854">
      <c r="A854" s="13" t="n"/>
      <c r="B854" s="5" t="n"/>
      <c r="C854" s="5" t="n"/>
      <c r="D854" s="19" t="n"/>
      <c r="E854" s="5" t="n"/>
      <c r="F854" s="5" t="n"/>
      <c r="G854" s="6">
        <f>IF(B854&amp;""="","",IFERROR(INDEX('السيارات'!$C$6:$C$205,MATCH(B854&amp;"",'السيارات'!$A$6:$A$205,0))&amp;"","كود غير موجود"))</f>
        <v/>
      </c>
    </row>
    <row r="855">
      <c r="A855" s="13" t="n"/>
      <c r="B855" s="5" t="n"/>
      <c r="C855" s="5" t="n"/>
      <c r="D855" s="19" t="n"/>
      <c r="E855" s="5" t="n"/>
      <c r="F855" s="5" t="n"/>
      <c r="G855" s="6">
        <f>IF(B855&amp;""="","",IFERROR(INDEX('السيارات'!$C$6:$C$205,MATCH(B855&amp;"",'السيارات'!$A$6:$A$205,0))&amp;"","كود غير موجود"))</f>
        <v/>
      </c>
    </row>
    <row r="856">
      <c r="A856" s="13" t="n"/>
      <c r="B856" s="5" t="n"/>
      <c r="C856" s="5" t="n"/>
      <c r="D856" s="19" t="n"/>
      <c r="E856" s="5" t="n"/>
      <c r="F856" s="5" t="n"/>
      <c r="G856" s="6">
        <f>IF(B856&amp;""="","",IFERROR(INDEX('السيارات'!$C$6:$C$205,MATCH(B856&amp;"",'السيارات'!$A$6:$A$205,0))&amp;"","كود غير موجود"))</f>
        <v/>
      </c>
    </row>
    <row r="857">
      <c r="A857" s="13" t="n"/>
      <c r="B857" s="5" t="n"/>
      <c r="C857" s="5" t="n"/>
      <c r="D857" s="19" t="n"/>
      <c r="E857" s="5" t="n"/>
      <c r="F857" s="5" t="n"/>
      <c r="G857" s="6">
        <f>IF(B857&amp;""="","",IFERROR(INDEX('السيارات'!$C$6:$C$205,MATCH(B857&amp;"",'السيارات'!$A$6:$A$205,0))&amp;"","كود غير موجود"))</f>
        <v/>
      </c>
    </row>
    <row r="858">
      <c r="A858" s="13" t="n"/>
      <c r="B858" s="5" t="n"/>
      <c r="C858" s="5" t="n"/>
      <c r="D858" s="19" t="n"/>
      <c r="E858" s="5" t="n"/>
      <c r="F858" s="5" t="n"/>
      <c r="G858" s="6">
        <f>IF(B858&amp;""="","",IFERROR(INDEX('السيارات'!$C$6:$C$205,MATCH(B858&amp;"",'السيارات'!$A$6:$A$205,0))&amp;"","كود غير موجود"))</f>
        <v/>
      </c>
    </row>
    <row r="859">
      <c r="A859" s="13" t="n"/>
      <c r="B859" s="5" t="n"/>
      <c r="C859" s="5" t="n"/>
      <c r="D859" s="19" t="n"/>
      <c r="E859" s="5" t="n"/>
      <c r="F859" s="5" t="n"/>
      <c r="G859" s="6">
        <f>IF(B859&amp;""="","",IFERROR(INDEX('السيارات'!$C$6:$C$205,MATCH(B859&amp;"",'السيارات'!$A$6:$A$205,0))&amp;"","كود غير موجود"))</f>
        <v/>
      </c>
    </row>
    <row r="860">
      <c r="A860" s="13" t="n"/>
      <c r="B860" s="5" t="n"/>
      <c r="C860" s="5" t="n"/>
      <c r="D860" s="19" t="n"/>
      <c r="E860" s="5" t="n"/>
      <c r="F860" s="5" t="n"/>
      <c r="G860" s="6">
        <f>IF(B860&amp;""="","",IFERROR(INDEX('السيارات'!$C$6:$C$205,MATCH(B860&amp;"",'السيارات'!$A$6:$A$205,0))&amp;"","كود غير موجود"))</f>
        <v/>
      </c>
    </row>
    <row r="861">
      <c r="A861" s="13" t="n"/>
      <c r="B861" s="5" t="n"/>
      <c r="C861" s="5" t="n"/>
      <c r="D861" s="19" t="n"/>
      <c r="E861" s="5" t="n"/>
      <c r="F861" s="5" t="n"/>
      <c r="G861" s="6">
        <f>IF(B861&amp;""="","",IFERROR(INDEX('السيارات'!$C$6:$C$205,MATCH(B861&amp;"",'السيارات'!$A$6:$A$205,0))&amp;"","كود غير موجود"))</f>
        <v/>
      </c>
    </row>
    <row r="862">
      <c r="A862" s="13" t="n"/>
      <c r="B862" s="5" t="n"/>
      <c r="C862" s="5" t="n"/>
      <c r="D862" s="19" t="n"/>
      <c r="E862" s="5" t="n"/>
      <c r="F862" s="5" t="n"/>
      <c r="G862" s="6">
        <f>IF(B862&amp;""="","",IFERROR(INDEX('السيارات'!$C$6:$C$205,MATCH(B862&amp;"",'السيارات'!$A$6:$A$205,0))&amp;"","كود غير موجود"))</f>
        <v/>
      </c>
    </row>
    <row r="863">
      <c r="A863" s="13" t="n"/>
      <c r="B863" s="5" t="n"/>
      <c r="C863" s="5" t="n"/>
      <c r="D863" s="19" t="n"/>
      <c r="E863" s="5" t="n"/>
      <c r="F863" s="5" t="n"/>
      <c r="G863" s="6">
        <f>IF(B863&amp;""="","",IFERROR(INDEX('السيارات'!$C$6:$C$205,MATCH(B863&amp;"",'السيارات'!$A$6:$A$205,0))&amp;"","كود غير موجود"))</f>
        <v/>
      </c>
    </row>
    <row r="864">
      <c r="A864" s="13" t="n"/>
      <c r="B864" s="5" t="n"/>
      <c r="C864" s="5" t="n"/>
      <c r="D864" s="19" t="n"/>
      <c r="E864" s="5" t="n"/>
      <c r="F864" s="5" t="n"/>
      <c r="G864" s="6">
        <f>IF(B864&amp;""="","",IFERROR(INDEX('السيارات'!$C$6:$C$205,MATCH(B864&amp;"",'السيارات'!$A$6:$A$205,0))&amp;"","كود غير موجود"))</f>
        <v/>
      </c>
    </row>
    <row r="865">
      <c r="A865" s="13" t="n"/>
      <c r="B865" s="5" t="n"/>
      <c r="C865" s="5" t="n"/>
      <c r="D865" s="19" t="n"/>
      <c r="E865" s="5" t="n"/>
      <c r="F865" s="5" t="n"/>
      <c r="G865" s="6">
        <f>IF(B865&amp;""="","",IFERROR(INDEX('السيارات'!$C$6:$C$205,MATCH(B865&amp;"",'السيارات'!$A$6:$A$205,0))&amp;"","كود غير موجود"))</f>
        <v/>
      </c>
    </row>
    <row r="866">
      <c r="A866" s="13" t="n"/>
      <c r="B866" s="5" t="n"/>
      <c r="C866" s="5" t="n"/>
      <c r="D866" s="19" t="n"/>
      <c r="E866" s="5" t="n"/>
      <c r="F866" s="5" t="n"/>
      <c r="G866" s="6">
        <f>IF(B866&amp;""="","",IFERROR(INDEX('السيارات'!$C$6:$C$205,MATCH(B866&amp;"",'السيارات'!$A$6:$A$205,0))&amp;"","كود غير موجود"))</f>
        <v/>
      </c>
    </row>
    <row r="867">
      <c r="A867" s="13" t="n"/>
      <c r="B867" s="5" t="n"/>
      <c r="C867" s="5" t="n"/>
      <c r="D867" s="19" t="n"/>
      <c r="E867" s="5" t="n"/>
      <c r="F867" s="5" t="n"/>
      <c r="G867" s="6">
        <f>IF(B867&amp;""="","",IFERROR(INDEX('السيارات'!$C$6:$C$205,MATCH(B867&amp;"",'السيارات'!$A$6:$A$205,0))&amp;"","كود غير موجود"))</f>
        <v/>
      </c>
    </row>
    <row r="868">
      <c r="A868" s="13" t="n"/>
      <c r="B868" s="5" t="n"/>
      <c r="C868" s="5" t="n"/>
      <c r="D868" s="19" t="n"/>
      <c r="E868" s="5" t="n"/>
      <c r="F868" s="5" t="n"/>
      <c r="G868" s="6">
        <f>IF(B868&amp;""="","",IFERROR(INDEX('السيارات'!$C$6:$C$205,MATCH(B868&amp;"",'السيارات'!$A$6:$A$205,0))&amp;"","كود غير موجود"))</f>
        <v/>
      </c>
    </row>
    <row r="869">
      <c r="A869" s="13" t="n"/>
      <c r="B869" s="5" t="n"/>
      <c r="C869" s="5" t="n"/>
      <c r="D869" s="19" t="n"/>
      <c r="E869" s="5" t="n"/>
      <c r="F869" s="5" t="n"/>
      <c r="G869" s="6">
        <f>IF(B869&amp;""="","",IFERROR(INDEX('السيارات'!$C$6:$C$205,MATCH(B869&amp;"",'السيارات'!$A$6:$A$205,0))&amp;"","كود غير موجود"))</f>
        <v/>
      </c>
    </row>
    <row r="870">
      <c r="A870" s="13" t="n"/>
      <c r="B870" s="5" t="n"/>
      <c r="C870" s="5" t="n"/>
      <c r="D870" s="19" t="n"/>
      <c r="E870" s="5" t="n"/>
      <c r="F870" s="5" t="n"/>
      <c r="G870" s="6">
        <f>IF(B870&amp;""="","",IFERROR(INDEX('السيارات'!$C$6:$C$205,MATCH(B870&amp;"",'السيارات'!$A$6:$A$205,0))&amp;"","كود غير موجود"))</f>
        <v/>
      </c>
    </row>
    <row r="871">
      <c r="A871" s="13" t="n"/>
      <c r="B871" s="5" t="n"/>
      <c r="C871" s="5" t="n"/>
      <c r="D871" s="19" t="n"/>
      <c r="E871" s="5" t="n"/>
      <c r="F871" s="5" t="n"/>
      <c r="G871" s="6">
        <f>IF(B871&amp;""="","",IFERROR(INDEX('السيارات'!$C$6:$C$205,MATCH(B871&amp;"",'السيارات'!$A$6:$A$205,0))&amp;"","كود غير موجود"))</f>
        <v/>
      </c>
    </row>
    <row r="872">
      <c r="A872" s="13" t="n"/>
      <c r="B872" s="5" t="n"/>
      <c r="C872" s="5" t="n"/>
      <c r="D872" s="19" t="n"/>
      <c r="E872" s="5" t="n"/>
      <c r="F872" s="5" t="n"/>
      <c r="G872" s="6">
        <f>IF(B872&amp;""="","",IFERROR(INDEX('السيارات'!$C$6:$C$205,MATCH(B872&amp;"",'السيارات'!$A$6:$A$205,0))&amp;"","كود غير موجود"))</f>
        <v/>
      </c>
    </row>
    <row r="873">
      <c r="A873" s="13" t="n"/>
      <c r="B873" s="5" t="n"/>
      <c r="C873" s="5" t="n"/>
      <c r="D873" s="19" t="n"/>
      <c r="E873" s="5" t="n"/>
      <c r="F873" s="5" t="n"/>
      <c r="G873" s="6">
        <f>IF(B873&amp;""="","",IFERROR(INDEX('السيارات'!$C$6:$C$205,MATCH(B873&amp;"",'السيارات'!$A$6:$A$205,0))&amp;"","كود غير موجود"))</f>
        <v/>
      </c>
    </row>
    <row r="874">
      <c r="A874" s="13" t="n"/>
      <c r="B874" s="5" t="n"/>
      <c r="C874" s="5" t="n"/>
      <c r="D874" s="19" t="n"/>
      <c r="E874" s="5" t="n"/>
      <c r="F874" s="5" t="n"/>
      <c r="G874" s="6">
        <f>IF(B874&amp;""="","",IFERROR(INDEX('السيارات'!$C$6:$C$205,MATCH(B874&amp;"",'السيارات'!$A$6:$A$205,0))&amp;"","كود غير موجود"))</f>
        <v/>
      </c>
    </row>
    <row r="875">
      <c r="A875" s="13" t="n"/>
      <c r="B875" s="5" t="n"/>
      <c r="C875" s="5" t="n"/>
      <c r="D875" s="19" t="n"/>
      <c r="E875" s="5" t="n"/>
      <c r="F875" s="5" t="n"/>
      <c r="G875" s="6">
        <f>IF(B875&amp;""="","",IFERROR(INDEX('السيارات'!$C$6:$C$205,MATCH(B875&amp;"",'السيارات'!$A$6:$A$205,0))&amp;"","كود غير موجود"))</f>
        <v/>
      </c>
    </row>
    <row r="876">
      <c r="A876" s="13" t="n"/>
      <c r="B876" s="5" t="n"/>
      <c r="C876" s="5" t="n"/>
      <c r="D876" s="19" t="n"/>
      <c r="E876" s="5" t="n"/>
      <c r="F876" s="5" t="n"/>
      <c r="G876" s="6">
        <f>IF(B876&amp;""="","",IFERROR(INDEX('السيارات'!$C$6:$C$205,MATCH(B876&amp;"",'السيارات'!$A$6:$A$205,0))&amp;"","كود غير موجود"))</f>
        <v/>
      </c>
    </row>
    <row r="877">
      <c r="A877" s="13" t="n"/>
      <c r="B877" s="5" t="n"/>
      <c r="C877" s="5" t="n"/>
      <c r="D877" s="19" t="n"/>
      <c r="E877" s="5" t="n"/>
      <c r="F877" s="5" t="n"/>
      <c r="G877" s="6">
        <f>IF(B877&amp;""="","",IFERROR(INDEX('السيارات'!$C$6:$C$205,MATCH(B877&amp;"",'السيارات'!$A$6:$A$205,0))&amp;"","كود غير موجود"))</f>
        <v/>
      </c>
    </row>
    <row r="878">
      <c r="A878" s="13" t="n"/>
      <c r="B878" s="5" t="n"/>
      <c r="C878" s="5" t="n"/>
      <c r="D878" s="19" t="n"/>
      <c r="E878" s="5" t="n"/>
      <c r="F878" s="5" t="n"/>
      <c r="G878" s="6">
        <f>IF(B878&amp;""="","",IFERROR(INDEX('السيارات'!$C$6:$C$205,MATCH(B878&amp;"",'السيارات'!$A$6:$A$205,0))&amp;"","كود غير موجود"))</f>
        <v/>
      </c>
    </row>
    <row r="879">
      <c r="A879" s="13" t="n"/>
      <c r="B879" s="5" t="n"/>
      <c r="C879" s="5" t="n"/>
      <c r="D879" s="19" t="n"/>
      <c r="E879" s="5" t="n"/>
      <c r="F879" s="5" t="n"/>
      <c r="G879" s="6">
        <f>IF(B879&amp;""="","",IFERROR(INDEX('السيارات'!$C$6:$C$205,MATCH(B879&amp;"",'السيارات'!$A$6:$A$205,0))&amp;"","كود غير موجود"))</f>
        <v/>
      </c>
    </row>
    <row r="880">
      <c r="A880" s="13" t="n"/>
      <c r="B880" s="5" t="n"/>
      <c r="C880" s="5" t="n"/>
      <c r="D880" s="19" t="n"/>
      <c r="E880" s="5" t="n"/>
      <c r="F880" s="5" t="n"/>
      <c r="G880" s="6">
        <f>IF(B880&amp;""="","",IFERROR(INDEX('السيارات'!$C$6:$C$205,MATCH(B880&amp;"",'السيارات'!$A$6:$A$205,0))&amp;"","كود غير موجود"))</f>
        <v/>
      </c>
    </row>
    <row r="881">
      <c r="A881" s="13" t="n"/>
      <c r="B881" s="5" t="n"/>
      <c r="C881" s="5" t="n"/>
      <c r="D881" s="19" t="n"/>
      <c r="E881" s="5" t="n"/>
      <c r="F881" s="5" t="n"/>
      <c r="G881" s="6">
        <f>IF(B881&amp;""="","",IFERROR(INDEX('السيارات'!$C$6:$C$205,MATCH(B881&amp;"",'السيارات'!$A$6:$A$205,0))&amp;"","كود غير موجود"))</f>
        <v/>
      </c>
    </row>
    <row r="882">
      <c r="A882" s="13" t="n"/>
      <c r="B882" s="5" t="n"/>
      <c r="C882" s="5" t="n"/>
      <c r="D882" s="19" t="n"/>
      <c r="E882" s="5" t="n"/>
      <c r="F882" s="5" t="n"/>
      <c r="G882" s="6">
        <f>IF(B882&amp;""="","",IFERROR(INDEX('السيارات'!$C$6:$C$205,MATCH(B882&amp;"",'السيارات'!$A$6:$A$205,0))&amp;"","كود غير موجود"))</f>
        <v/>
      </c>
    </row>
    <row r="883">
      <c r="A883" s="13" t="n"/>
      <c r="B883" s="5" t="n"/>
      <c r="C883" s="5" t="n"/>
      <c r="D883" s="19" t="n"/>
      <c r="E883" s="5" t="n"/>
      <c r="F883" s="5" t="n"/>
      <c r="G883" s="6">
        <f>IF(B883&amp;""="","",IFERROR(INDEX('السيارات'!$C$6:$C$205,MATCH(B883&amp;"",'السيارات'!$A$6:$A$205,0))&amp;"","كود غير موجود"))</f>
        <v/>
      </c>
    </row>
    <row r="884">
      <c r="A884" s="13" t="n"/>
      <c r="B884" s="5" t="n"/>
      <c r="C884" s="5" t="n"/>
      <c r="D884" s="19" t="n"/>
      <c r="E884" s="5" t="n"/>
      <c r="F884" s="5" t="n"/>
      <c r="G884" s="6">
        <f>IF(B884&amp;""="","",IFERROR(INDEX('السيارات'!$C$6:$C$205,MATCH(B884&amp;"",'السيارات'!$A$6:$A$205,0))&amp;"","كود غير موجود"))</f>
        <v/>
      </c>
    </row>
    <row r="885">
      <c r="A885" s="13" t="n"/>
      <c r="B885" s="5" t="n"/>
      <c r="C885" s="5" t="n"/>
      <c r="D885" s="19" t="n"/>
      <c r="E885" s="5" t="n"/>
      <c r="F885" s="5" t="n"/>
      <c r="G885" s="6">
        <f>IF(B885&amp;""="","",IFERROR(INDEX('السيارات'!$C$6:$C$205,MATCH(B885&amp;"",'السيارات'!$A$6:$A$205,0))&amp;"","كود غير موجود"))</f>
        <v/>
      </c>
    </row>
    <row r="886">
      <c r="A886" s="13" t="n"/>
      <c r="B886" s="5" t="n"/>
      <c r="C886" s="5" t="n"/>
      <c r="D886" s="19" t="n"/>
      <c r="E886" s="5" t="n"/>
      <c r="F886" s="5" t="n"/>
      <c r="G886" s="6">
        <f>IF(B886&amp;""="","",IFERROR(INDEX('السيارات'!$C$6:$C$205,MATCH(B886&amp;"",'السيارات'!$A$6:$A$205,0))&amp;"","كود غير موجود"))</f>
        <v/>
      </c>
    </row>
    <row r="887">
      <c r="A887" s="13" t="n"/>
      <c r="B887" s="5" t="n"/>
      <c r="C887" s="5" t="n"/>
      <c r="D887" s="19" t="n"/>
      <c r="E887" s="5" t="n"/>
      <c r="F887" s="5" t="n"/>
      <c r="G887" s="6">
        <f>IF(B887&amp;""="","",IFERROR(INDEX('السيارات'!$C$6:$C$205,MATCH(B887&amp;"",'السيارات'!$A$6:$A$205,0))&amp;"","كود غير موجود"))</f>
        <v/>
      </c>
    </row>
    <row r="888">
      <c r="A888" s="13" t="n"/>
      <c r="B888" s="5" t="n"/>
      <c r="C888" s="5" t="n"/>
      <c r="D888" s="19" t="n"/>
      <c r="E888" s="5" t="n"/>
      <c r="F888" s="5" t="n"/>
      <c r="G888" s="6">
        <f>IF(B888&amp;""="","",IFERROR(INDEX('السيارات'!$C$6:$C$205,MATCH(B888&amp;"",'السيارات'!$A$6:$A$205,0))&amp;"","كود غير موجود"))</f>
        <v/>
      </c>
    </row>
    <row r="889">
      <c r="A889" s="13" t="n"/>
      <c r="B889" s="5" t="n"/>
      <c r="C889" s="5" t="n"/>
      <c r="D889" s="19" t="n"/>
      <c r="E889" s="5" t="n"/>
      <c r="F889" s="5" t="n"/>
      <c r="G889" s="6">
        <f>IF(B889&amp;""="","",IFERROR(INDEX('السيارات'!$C$6:$C$205,MATCH(B889&amp;"",'السيارات'!$A$6:$A$205,0))&amp;"","كود غير موجود"))</f>
        <v/>
      </c>
    </row>
    <row r="890">
      <c r="A890" s="13" t="n"/>
      <c r="B890" s="5" t="n"/>
      <c r="C890" s="5" t="n"/>
      <c r="D890" s="19" t="n"/>
      <c r="E890" s="5" t="n"/>
      <c r="F890" s="5" t="n"/>
      <c r="G890" s="6">
        <f>IF(B890&amp;""="","",IFERROR(INDEX('السيارات'!$C$6:$C$205,MATCH(B890&amp;"",'السيارات'!$A$6:$A$205,0))&amp;"","كود غير موجود"))</f>
        <v/>
      </c>
    </row>
    <row r="891">
      <c r="A891" s="13" t="n"/>
      <c r="B891" s="5" t="n"/>
      <c r="C891" s="5" t="n"/>
      <c r="D891" s="19" t="n"/>
      <c r="E891" s="5" t="n"/>
      <c r="F891" s="5" t="n"/>
      <c r="G891" s="6">
        <f>IF(B891&amp;""="","",IFERROR(INDEX('السيارات'!$C$6:$C$205,MATCH(B891&amp;"",'السيارات'!$A$6:$A$205,0))&amp;"","كود غير موجود"))</f>
        <v/>
      </c>
    </row>
    <row r="892">
      <c r="A892" s="13" t="n"/>
      <c r="B892" s="5" t="n"/>
      <c r="C892" s="5" t="n"/>
      <c r="D892" s="19" t="n"/>
      <c r="E892" s="5" t="n"/>
      <c r="F892" s="5" t="n"/>
      <c r="G892" s="6">
        <f>IF(B892&amp;""="","",IFERROR(INDEX('السيارات'!$C$6:$C$205,MATCH(B892&amp;"",'السيارات'!$A$6:$A$205,0))&amp;"","كود غير موجود"))</f>
        <v/>
      </c>
    </row>
    <row r="893">
      <c r="A893" s="13" t="n"/>
      <c r="B893" s="5" t="n"/>
      <c r="C893" s="5" t="n"/>
      <c r="D893" s="19" t="n"/>
      <c r="E893" s="5" t="n"/>
      <c r="F893" s="5" t="n"/>
      <c r="G893" s="6">
        <f>IF(B893&amp;""="","",IFERROR(INDEX('السيارات'!$C$6:$C$205,MATCH(B893&amp;"",'السيارات'!$A$6:$A$205,0))&amp;"","كود غير موجود"))</f>
        <v/>
      </c>
    </row>
    <row r="894">
      <c r="A894" s="13" t="n"/>
      <c r="B894" s="5" t="n"/>
      <c r="C894" s="5" t="n"/>
      <c r="D894" s="19" t="n"/>
      <c r="E894" s="5" t="n"/>
      <c r="F894" s="5" t="n"/>
      <c r="G894" s="6">
        <f>IF(B894&amp;""="","",IFERROR(INDEX('السيارات'!$C$6:$C$205,MATCH(B894&amp;"",'السيارات'!$A$6:$A$205,0))&amp;"","كود غير موجود"))</f>
        <v/>
      </c>
    </row>
    <row r="895">
      <c r="A895" s="13" t="n"/>
      <c r="B895" s="5" t="n"/>
      <c r="C895" s="5" t="n"/>
      <c r="D895" s="19" t="n"/>
      <c r="E895" s="5" t="n"/>
      <c r="F895" s="5" t="n"/>
      <c r="G895" s="6">
        <f>IF(B895&amp;""="","",IFERROR(INDEX('السيارات'!$C$6:$C$205,MATCH(B895&amp;"",'السيارات'!$A$6:$A$205,0))&amp;"","كود غير موجود"))</f>
        <v/>
      </c>
    </row>
    <row r="896">
      <c r="A896" s="13" t="n"/>
      <c r="B896" s="5" t="n"/>
      <c r="C896" s="5" t="n"/>
      <c r="D896" s="19" t="n"/>
      <c r="E896" s="5" t="n"/>
      <c r="F896" s="5" t="n"/>
      <c r="G896" s="6">
        <f>IF(B896&amp;""="","",IFERROR(INDEX('السيارات'!$C$6:$C$205,MATCH(B896&amp;"",'السيارات'!$A$6:$A$205,0))&amp;"","كود غير موجود"))</f>
        <v/>
      </c>
    </row>
    <row r="897">
      <c r="A897" s="13" t="n"/>
      <c r="B897" s="5" t="n"/>
      <c r="C897" s="5" t="n"/>
      <c r="D897" s="19" t="n"/>
      <c r="E897" s="5" t="n"/>
      <c r="F897" s="5" t="n"/>
      <c r="G897" s="6">
        <f>IF(B897&amp;""="","",IFERROR(INDEX('السيارات'!$C$6:$C$205,MATCH(B897&amp;"",'السيارات'!$A$6:$A$205,0))&amp;"","كود غير موجود"))</f>
        <v/>
      </c>
    </row>
    <row r="898">
      <c r="A898" s="13" t="n"/>
      <c r="B898" s="5" t="n"/>
      <c r="C898" s="5" t="n"/>
      <c r="D898" s="19" t="n"/>
      <c r="E898" s="5" t="n"/>
      <c r="F898" s="5" t="n"/>
      <c r="G898" s="6">
        <f>IF(B898&amp;""="","",IFERROR(INDEX('السيارات'!$C$6:$C$205,MATCH(B898&amp;"",'السيارات'!$A$6:$A$205,0))&amp;"","كود غير موجود"))</f>
        <v/>
      </c>
    </row>
    <row r="899">
      <c r="A899" s="13" t="n"/>
      <c r="B899" s="5" t="n"/>
      <c r="C899" s="5" t="n"/>
      <c r="D899" s="19" t="n"/>
      <c r="E899" s="5" t="n"/>
      <c r="F899" s="5" t="n"/>
      <c r="G899" s="6">
        <f>IF(B899&amp;""="","",IFERROR(INDEX('السيارات'!$C$6:$C$205,MATCH(B899&amp;"",'السيارات'!$A$6:$A$205,0))&amp;"","كود غير موجود"))</f>
        <v/>
      </c>
    </row>
    <row r="900">
      <c r="A900" s="13" t="n"/>
      <c r="B900" s="5" t="n"/>
      <c r="C900" s="5" t="n"/>
      <c r="D900" s="19" t="n"/>
      <c r="E900" s="5" t="n"/>
      <c r="F900" s="5" t="n"/>
      <c r="G900" s="6">
        <f>IF(B900&amp;""="","",IFERROR(INDEX('السيارات'!$C$6:$C$205,MATCH(B900&amp;"",'السيارات'!$A$6:$A$205,0))&amp;"","كود غير موجود"))</f>
        <v/>
      </c>
    </row>
    <row r="901">
      <c r="A901" s="13" t="n"/>
      <c r="B901" s="5" t="n"/>
      <c r="C901" s="5" t="n"/>
      <c r="D901" s="19" t="n"/>
      <c r="E901" s="5" t="n"/>
      <c r="F901" s="5" t="n"/>
      <c r="G901" s="6">
        <f>IF(B901&amp;""="","",IFERROR(INDEX('السيارات'!$C$6:$C$205,MATCH(B901&amp;"",'السيارات'!$A$6:$A$205,0))&amp;"","كود غير موجود"))</f>
        <v/>
      </c>
    </row>
    <row r="902">
      <c r="A902" s="13" t="n"/>
      <c r="B902" s="5" t="n"/>
      <c r="C902" s="5" t="n"/>
      <c r="D902" s="19" t="n"/>
      <c r="E902" s="5" t="n"/>
      <c r="F902" s="5" t="n"/>
      <c r="G902" s="6">
        <f>IF(B902&amp;""="","",IFERROR(INDEX('السيارات'!$C$6:$C$205,MATCH(B902&amp;"",'السيارات'!$A$6:$A$205,0))&amp;"","كود غير موجود"))</f>
        <v/>
      </c>
    </row>
    <row r="903">
      <c r="A903" s="13" t="n"/>
      <c r="B903" s="5" t="n"/>
      <c r="C903" s="5" t="n"/>
      <c r="D903" s="19" t="n"/>
      <c r="E903" s="5" t="n"/>
      <c r="F903" s="5" t="n"/>
      <c r="G903" s="6">
        <f>IF(B903&amp;""="","",IFERROR(INDEX('السيارات'!$C$6:$C$205,MATCH(B903&amp;"",'السيارات'!$A$6:$A$205,0))&amp;"","كود غير موجود"))</f>
        <v/>
      </c>
    </row>
    <row r="904">
      <c r="A904" s="13" t="n"/>
      <c r="B904" s="5" t="n"/>
      <c r="C904" s="5" t="n"/>
      <c r="D904" s="19" t="n"/>
      <c r="E904" s="5" t="n"/>
      <c r="F904" s="5" t="n"/>
      <c r="G904" s="6">
        <f>IF(B904&amp;""="","",IFERROR(INDEX('السيارات'!$C$6:$C$205,MATCH(B904&amp;"",'السيارات'!$A$6:$A$205,0))&amp;"","كود غير موجود"))</f>
        <v/>
      </c>
    </row>
    <row r="905">
      <c r="A905" s="13" t="n"/>
      <c r="B905" s="5" t="n"/>
      <c r="C905" s="5" t="n"/>
      <c r="D905" s="19" t="n"/>
      <c r="E905" s="5" t="n"/>
      <c r="F905" s="5" t="n"/>
      <c r="G905" s="6">
        <f>IF(B905&amp;""="","",IFERROR(INDEX('السيارات'!$C$6:$C$205,MATCH(B905&amp;"",'السيارات'!$A$6:$A$205,0))&amp;"","كود غير موجود"))</f>
        <v/>
      </c>
    </row>
    <row r="906">
      <c r="A906" s="13" t="n"/>
      <c r="B906" s="5" t="n"/>
      <c r="C906" s="5" t="n"/>
      <c r="D906" s="19" t="n"/>
      <c r="E906" s="5" t="n"/>
      <c r="F906" s="5" t="n"/>
      <c r="G906" s="6">
        <f>IF(B906&amp;""="","",IFERROR(INDEX('السيارات'!$C$6:$C$205,MATCH(B906&amp;"",'السيارات'!$A$6:$A$205,0))&amp;"","كود غير موجود"))</f>
        <v/>
      </c>
    </row>
    <row r="907">
      <c r="A907" s="13" t="n"/>
      <c r="B907" s="5" t="n"/>
      <c r="C907" s="5" t="n"/>
      <c r="D907" s="19" t="n"/>
      <c r="E907" s="5" t="n"/>
      <c r="F907" s="5" t="n"/>
      <c r="G907" s="6">
        <f>IF(B907&amp;""="","",IFERROR(INDEX('السيارات'!$C$6:$C$205,MATCH(B907&amp;"",'السيارات'!$A$6:$A$205,0))&amp;"","كود غير موجود"))</f>
        <v/>
      </c>
    </row>
    <row r="908">
      <c r="A908" s="13" t="n"/>
      <c r="B908" s="5" t="n"/>
      <c r="C908" s="5" t="n"/>
      <c r="D908" s="19" t="n"/>
      <c r="E908" s="5" t="n"/>
      <c r="F908" s="5" t="n"/>
      <c r="G908" s="6">
        <f>IF(B908&amp;""="","",IFERROR(INDEX('السيارات'!$C$6:$C$205,MATCH(B908&amp;"",'السيارات'!$A$6:$A$205,0))&amp;"","كود غير موجود"))</f>
        <v/>
      </c>
    </row>
    <row r="909">
      <c r="A909" s="13" t="n"/>
      <c r="B909" s="5" t="n"/>
      <c r="C909" s="5" t="n"/>
      <c r="D909" s="19" t="n"/>
      <c r="E909" s="5" t="n"/>
      <c r="F909" s="5" t="n"/>
      <c r="G909" s="6">
        <f>IF(B909&amp;""="","",IFERROR(INDEX('السيارات'!$C$6:$C$205,MATCH(B909&amp;"",'السيارات'!$A$6:$A$205,0))&amp;"","كود غير موجود"))</f>
        <v/>
      </c>
    </row>
    <row r="910">
      <c r="A910" s="13" t="n"/>
      <c r="B910" s="5" t="n"/>
      <c r="C910" s="5" t="n"/>
      <c r="D910" s="19" t="n"/>
      <c r="E910" s="5" t="n"/>
      <c r="F910" s="5" t="n"/>
      <c r="G910" s="6">
        <f>IF(B910&amp;""="","",IFERROR(INDEX('السيارات'!$C$6:$C$205,MATCH(B910&amp;"",'السيارات'!$A$6:$A$205,0))&amp;"","كود غير موجود"))</f>
        <v/>
      </c>
    </row>
    <row r="911">
      <c r="A911" s="13" t="n"/>
      <c r="B911" s="5" t="n"/>
      <c r="C911" s="5" t="n"/>
      <c r="D911" s="19" t="n"/>
      <c r="E911" s="5" t="n"/>
      <c r="F911" s="5" t="n"/>
      <c r="G911" s="6">
        <f>IF(B911&amp;""="","",IFERROR(INDEX('السيارات'!$C$6:$C$205,MATCH(B911&amp;"",'السيارات'!$A$6:$A$205,0))&amp;"","كود غير موجود"))</f>
        <v/>
      </c>
    </row>
    <row r="912">
      <c r="A912" s="13" t="n"/>
      <c r="B912" s="5" t="n"/>
      <c r="C912" s="5" t="n"/>
      <c r="D912" s="19" t="n"/>
      <c r="E912" s="5" t="n"/>
      <c r="F912" s="5" t="n"/>
      <c r="G912" s="6">
        <f>IF(B912&amp;""="","",IFERROR(INDEX('السيارات'!$C$6:$C$205,MATCH(B912&amp;"",'السيارات'!$A$6:$A$205,0))&amp;"","كود غير موجود"))</f>
        <v/>
      </c>
    </row>
    <row r="913">
      <c r="A913" s="13" t="n"/>
      <c r="B913" s="5" t="n"/>
      <c r="C913" s="5" t="n"/>
      <c r="D913" s="19" t="n"/>
      <c r="E913" s="5" t="n"/>
      <c r="F913" s="5" t="n"/>
      <c r="G913" s="6">
        <f>IF(B913&amp;""="","",IFERROR(INDEX('السيارات'!$C$6:$C$205,MATCH(B913&amp;"",'السيارات'!$A$6:$A$205,0))&amp;"","كود غير موجود"))</f>
        <v/>
      </c>
    </row>
    <row r="914">
      <c r="A914" s="13" t="n"/>
      <c r="B914" s="5" t="n"/>
      <c r="C914" s="5" t="n"/>
      <c r="D914" s="19" t="n"/>
      <c r="E914" s="5" t="n"/>
      <c r="F914" s="5" t="n"/>
      <c r="G914" s="6">
        <f>IF(B914&amp;""="","",IFERROR(INDEX('السيارات'!$C$6:$C$205,MATCH(B914&amp;"",'السيارات'!$A$6:$A$205,0))&amp;"","كود غير موجود"))</f>
        <v/>
      </c>
    </row>
    <row r="915">
      <c r="A915" s="13" t="n"/>
      <c r="B915" s="5" t="n"/>
      <c r="C915" s="5" t="n"/>
      <c r="D915" s="19" t="n"/>
      <c r="E915" s="5" t="n"/>
      <c r="F915" s="5" t="n"/>
      <c r="G915" s="6">
        <f>IF(B915&amp;""="","",IFERROR(INDEX('السيارات'!$C$6:$C$205,MATCH(B915&amp;"",'السيارات'!$A$6:$A$205,0))&amp;"","كود غير موجود"))</f>
        <v/>
      </c>
    </row>
    <row r="916">
      <c r="A916" s="13" t="n"/>
      <c r="B916" s="5" t="n"/>
      <c r="C916" s="5" t="n"/>
      <c r="D916" s="19" t="n"/>
      <c r="E916" s="5" t="n"/>
      <c r="F916" s="5" t="n"/>
      <c r="G916" s="6">
        <f>IF(B916&amp;""="","",IFERROR(INDEX('السيارات'!$C$6:$C$205,MATCH(B916&amp;"",'السيارات'!$A$6:$A$205,0))&amp;"","كود غير موجود"))</f>
        <v/>
      </c>
    </row>
    <row r="917">
      <c r="A917" s="13" t="n"/>
      <c r="B917" s="5" t="n"/>
      <c r="C917" s="5" t="n"/>
      <c r="D917" s="19" t="n"/>
      <c r="E917" s="5" t="n"/>
      <c r="F917" s="5" t="n"/>
      <c r="G917" s="6">
        <f>IF(B917&amp;""="","",IFERROR(INDEX('السيارات'!$C$6:$C$205,MATCH(B917&amp;"",'السيارات'!$A$6:$A$205,0))&amp;"","كود غير موجود"))</f>
        <v/>
      </c>
    </row>
    <row r="918">
      <c r="A918" s="13" t="n"/>
      <c r="B918" s="5" t="n"/>
      <c r="C918" s="5" t="n"/>
      <c r="D918" s="19" t="n"/>
      <c r="E918" s="5" t="n"/>
      <c r="F918" s="5" t="n"/>
      <c r="G918" s="6">
        <f>IF(B918&amp;""="","",IFERROR(INDEX('السيارات'!$C$6:$C$205,MATCH(B918&amp;"",'السيارات'!$A$6:$A$205,0))&amp;"","كود غير موجود"))</f>
        <v/>
      </c>
    </row>
    <row r="919">
      <c r="A919" s="13" t="n"/>
      <c r="B919" s="5" t="n"/>
      <c r="C919" s="5" t="n"/>
      <c r="D919" s="19" t="n"/>
      <c r="E919" s="5" t="n"/>
      <c r="F919" s="5" t="n"/>
      <c r="G919" s="6">
        <f>IF(B919&amp;""="","",IFERROR(INDEX('السيارات'!$C$6:$C$205,MATCH(B919&amp;"",'السيارات'!$A$6:$A$205,0))&amp;"","كود غير موجود"))</f>
        <v/>
      </c>
    </row>
    <row r="920">
      <c r="A920" s="13" t="n"/>
      <c r="B920" s="5" t="n"/>
      <c r="C920" s="5" t="n"/>
      <c r="D920" s="19" t="n"/>
      <c r="E920" s="5" t="n"/>
      <c r="F920" s="5" t="n"/>
      <c r="G920" s="6">
        <f>IF(B920&amp;""="","",IFERROR(INDEX('السيارات'!$C$6:$C$205,MATCH(B920&amp;"",'السيارات'!$A$6:$A$205,0))&amp;"","كود غير موجود"))</f>
        <v/>
      </c>
    </row>
    <row r="921">
      <c r="A921" s="13" t="n"/>
      <c r="B921" s="5" t="n"/>
      <c r="C921" s="5" t="n"/>
      <c r="D921" s="19" t="n"/>
      <c r="E921" s="5" t="n"/>
      <c r="F921" s="5" t="n"/>
      <c r="G921" s="6">
        <f>IF(B921&amp;""="","",IFERROR(INDEX('السيارات'!$C$6:$C$205,MATCH(B921&amp;"",'السيارات'!$A$6:$A$205,0))&amp;"","كود غير موجود"))</f>
        <v/>
      </c>
    </row>
    <row r="922">
      <c r="A922" s="13" t="n"/>
      <c r="B922" s="5" t="n"/>
      <c r="C922" s="5" t="n"/>
      <c r="D922" s="19" t="n"/>
      <c r="E922" s="5" t="n"/>
      <c r="F922" s="5" t="n"/>
      <c r="G922" s="6">
        <f>IF(B922&amp;""="","",IFERROR(INDEX('السيارات'!$C$6:$C$205,MATCH(B922&amp;"",'السيارات'!$A$6:$A$205,0))&amp;"","كود غير موجود"))</f>
        <v/>
      </c>
    </row>
    <row r="923">
      <c r="A923" s="13" t="n"/>
      <c r="B923" s="5" t="n"/>
      <c r="C923" s="5" t="n"/>
      <c r="D923" s="19" t="n"/>
      <c r="E923" s="5" t="n"/>
      <c r="F923" s="5" t="n"/>
      <c r="G923" s="6">
        <f>IF(B923&amp;""="","",IFERROR(INDEX('السيارات'!$C$6:$C$205,MATCH(B923&amp;"",'السيارات'!$A$6:$A$205,0))&amp;"","كود غير موجود"))</f>
        <v/>
      </c>
    </row>
    <row r="924">
      <c r="A924" s="13" t="n"/>
      <c r="B924" s="5" t="n"/>
      <c r="C924" s="5" t="n"/>
      <c r="D924" s="19" t="n"/>
      <c r="E924" s="5" t="n"/>
      <c r="F924" s="5" t="n"/>
      <c r="G924" s="6">
        <f>IF(B924&amp;""="","",IFERROR(INDEX('السيارات'!$C$6:$C$205,MATCH(B924&amp;"",'السيارات'!$A$6:$A$205,0))&amp;"","كود غير موجود"))</f>
        <v/>
      </c>
    </row>
    <row r="925">
      <c r="A925" s="13" t="n"/>
      <c r="B925" s="5" t="n"/>
      <c r="C925" s="5" t="n"/>
      <c r="D925" s="19" t="n"/>
      <c r="E925" s="5" t="n"/>
      <c r="F925" s="5" t="n"/>
      <c r="G925" s="6">
        <f>IF(B925&amp;""="","",IFERROR(INDEX('السيارات'!$C$6:$C$205,MATCH(B925&amp;"",'السيارات'!$A$6:$A$205,0))&amp;"","كود غير موجود"))</f>
        <v/>
      </c>
    </row>
    <row r="926">
      <c r="A926" s="13" t="n"/>
      <c r="B926" s="5" t="n"/>
      <c r="C926" s="5" t="n"/>
      <c r="D926" s="19" t="n"/>
      <c r="E926" s="5" t="n"/>
      <c r="F926" s="5" t="n"/>
      <c r="G926" s="6">
        <f>IF(B926&amp;""="","",IFERROR(INDEX('السيارات'!$C$6:$C$205,MATCH(B926&amp;"",'السيارات'!$A$6:$A$205,0))&amp;"","كود غير موجود"))</f>
        <v/>
      </c>
    </row>
    <row r="927">
      <c r="A927" s="13" t="n"/>
      <c r="B927" s="5" t="n"/>
      <c r="C927" s="5" t="n"/>
      <c r="D927" s="19" t="n"/>
      <c r="E927" s="5" t="n"/>
      <c r="F927" s="5" t="n"/>
      <c r="G927" s="6">
        <f>IF(B927&amp;""="","",IFERROR(INDEX('السيارات'!$C$6:$C$205,MATCH(B927&amp;"",'السيارات'!$A$6:$A$205,0))&amp;"","كود غير موجود"))</f>
        <v/>
      </c>
    </row>
    <row r="928">
      <c r="A928" s="13" t="n"/>
      <c r="B928" s="5" t="n"/>
      <c r="C928" s="5" t="n"/>
      <c r="D928" s="19" t="n"/>
      <c r="E928" s="5" t="n"/>
      <c r="F928" s="5" t="n"/>
      <c r="G928" s="6">
        <f>IF(B928&amp;""="","",IFERROR(INDEX('السيارات'!$C$6:$C$205,MATCH(B928&amp;"",'السيارات'!$A$6:$A$205,0))&amp;"","كود غير موجود"))</f>
        <v/>
      </c>
    </row>
    <row r="929">
      <c r="A929" s="13" t="n"/>
      <c r="B929" s="5" t="n"/>
      <c r="C929" s="5" t="n"/>
      <c r="D929" s="19" t="n"/>
      <c r="E929" s="5" t="n"/>
      <c r="F929" s="5" t="n"/>
      <c r="G929" s="6">
        <f>IF(B929&amp;""="","",IFERROR(INDEX('السيارات'!$C$6:$C$205,MATCH(B929&amp;"",'السيارات'!$A$6:$A$205,0))&amp;"","كود غير موجود"))</f>
        <v/>
      </c>
    </row>
    <row r="930">
      <c r="A930" s="13" t="n"/>
      <c r="B930" s="5" t="n"/>
      <c r="C930" s="5" t="n"/>
      <c r="D930" s="19" t="n"/>
      <c r="E930" s="5" t="n"/>
      <c r="F930" s="5" t="n"/>
      <c r="G930" s="6">
        <f>IF(B930&amp;""="","",IFERROR(INDEX('السيارات'!$C$6:$C$205,MATCH(B930&amp;"",'السيارات'!$A$6:$A$205,0))&amp;"","كود غير موجود"))</f>
        <v/>
      </c>
    </row>
    <row r="931">
      <c r="A931" s="13" t="n"/>
      <c r="B931" s="5" t="n"/>
      <c r="C931" s="5" t="n"/>
      <c r="D931" s="19" t="n"/>
      <c r="E931" s="5" t="n"/>
      <c r="F931" s="5" t="n"/>
      <c r="G931" s="6">
        <f>IF(B931&amp;""="","",IFERROR(INDEX('السيارات'!$C$6:$C$205,MATCH(B931&amp;"",'السيارات'!$A$6:$A$205,0))&amp;"","كود غير موجود"))</f>
        <v/>
      </c>
    </row>
    <row r="932">
      <c r="A932" s="13" t="n"/>
      <c r="B932" s="5" t="n"/>
      <c r="C932" s="5" t="n"/>
      <c r="D932" s="19" t="n"/>
      <c r="E932" s="5" t="n"/>
      <c r="F932" s="5" t="n"/>
      <c r="G932" s="6">
        <f>IF(B932&amp;""="","",IFERROR(INDEX('السيارات'!$C$6:$C$205,MATCH(B932&amp;"",'السيارات'!$A$6:$A$205,0))&amp;"","كود غير موجود"))</f>
        <v/>
      </c>
    </row>
    <row r="933">
      <c r="A933" s="13" t="n"/>
      <c r="B933" s="5" t="n"/>
      <c r="C933" s="5" t="n"/>
      <c r="D933" s="19" t="n"/>
      <c r="E933" s="5" t="n"/>
      <c r="F933" s="5" t="n"/>
      <c r="G933" s="6">
        <f>IF(B933&amp;""="","",IFERROR(INDEX('السيارات'!$C$6:$C$205,MATCH(B933&amp;"",'السيارات'!$A$6:$A$205,0))&amp;"","كود غير موجود"))</f>
        <v/>
      </c>
    </row>
    <row r="934">
      <c r="A934" s="13" t="n"/>
      <c r="B934" s="5" t="n"/>
      <c r="C934" s="5" t="n"/>
      <c r="D934" s="19" t="n"/>
      <c r="E934" s="5" t="n"/>
      <c r="F934" s="5" t="n"/>
      <c r="G934" s="6">
        <f>IF(B934&amp;""="","",IFERROR(INDEX('السيارات'!$C$6:$C$205,MATCH(B934&amp;"",'السيارات'!$A$6:$A$205,0))&amp;"","كود غير موجود"))</f>
        <v/>
      </c>
    </row>
    <row r="935">
      <c r="A935" s="13" t="n"/>
      <c r="B935" s="5" t="n"/>
      <c r="C935" s="5" t="n"/>
      <c r="D935" s="19" t="n"/>
      <c r="E935" s="5" t="n"/>
      <c r="F935" s="5" t="n"/>
      <c r="G935" s="6">
        <f>IF(B935&amp;""="","",IFERROR(INDEX('السيارات'!$C$6:$C$205,MATCH(B935&amp;"",'السيارات'!$A$6:$A$205,0))&amp;"","كود غير موجود"))</f>
        <v/>
      </c>
    </row>
    <row r="936">
      <c r="A936" s="13" t="n"/>
      <c r="B936" s="5" t="n"/>
      <c r="C936" s="5" t="n"/>
      <c r="D936" s="19" t="n"/>
      <c r="E936" s="5" t="n"/>
      <c r="F936" s="5" t="n"/>
      <c r="G936" s="6">
        <f>IF(B936&amp;""="","",IFERROR(INDEX('السيارات'!$C$6:$C$205,MATCH(B936&amp;"",'السيارات'!$A$6:$A$205,0))&amp;"","كود غير موجود"))</f>
        <v/>
      </c>
    </row>
    <row r="937">
      <c r="A937" s="13" t="n"/>
      <c r="B937" s="5" t="n"/>
      <c r="C937" s="5" t="n"/>
      <c r="D937" s="19" t="n"/>
      <c r="E937" s="5" t="n"/>
      <c r="F937" s="5" t="n"/>
      <c r="G937" s="6">
        <f>IF(B937&amp;""="","",IFERROR(INDEX('السيارات'!$C$6:$C$205,MATCH(B937&amp;"",'السيارات'!$A$6:$A$205,0))&amp;"","كود غير موجود"))</f>
        <v/>
      </c>
    </row>
    <row r="938">
      <c r="A938" s="13" t="n"/>
      <c r="B938" s="5" t="n"/>
      <c r="C938" s="5" t="n"/>
      <c r="D938" s="19" t="n"/>
      <c r="E938" s="5" t="n"/>
      <c r="F938" s="5" t="n"/>
      <c r="G938" s="6">
        <f>IF(B938&amp;""="","",IFERROR(INDEX('السيارات'!$C$6:$C$205,MATCH(B938&amp;"",'السيارات'!$A$6:$A$205,0))&amp;"","كود غير موجود"))</f>
        <v/>
      </c>
    </row>
    <row r="939">
      <c r="A939" s="13" t="n"/>
      <c r="B939" s="5" t="n"/>
      <c r="C939" s="5" t="n"/>
      <c r="D939" s="19" t="n"/>
      <c r="E939" s="5" t="n"/>
      <c r="F939" s="5" t="n"/>
      <c r="G939" s="6">
        <f>IF(B939&amp;""="","",IFERROR(INDEX('السيارات'!$C$6:$C$205,MATCH(B939&amp;"",'السيارات'!$A$6:$A$205,0))&amp;"","كود غير موجود"))</f>
        <v/>
      </c>
    </row>
    <row r="940">
      <c r="A940" s="13" t="n"/>
      <c r="B940" s="5" t="n"/>
      <c r="C940" s="5" t="n"/>
      <c r="D940" s="19" t="n"/>
      <c r="E940" s="5" t="n"/>
      <c r="F940" s="5" t="n"/>
      <c r="G940" s="6">
        <f>IF(B940&amp;""="","",IFERROR(INDEX('السيارات'!$C$6:$C$205,MATCH(B940&amp;"",'السيارات'!$A$6:$A$205,0))&amp;"","كود غير موجود"))</f>
        <v/>
      </c>
    </row>
    <row r="941">
      <c r="A941" s="13" t="n"/>
      <c r="B941" s="5" t="n"/>
      <c r="C941" s="5" t="n"/>
      <c r="D941" s="19" t="n"/>
      <c r="E941" s="5" t="n"/>
      <c r="F941" s="5" t="n"/>
      <c r="G941" s="6">
        <f>IF(B941&amp;""="","",IFERROR(INDEX('السيارات'!$C$6:$C$205,MATCH(B941&amp;"",'السيارات'!$A$6:$A$205,0))&amp;"","كود غير موجود"))</f>
        <v/>
      </c>
    </row>
    <row r="942">
      <c r="A942" s="13" t="n"/>
      <c r="B942" s="5" t="n"/>
      <c r="C942" s="5" t="n"/>
      <c r="D942" s="19" t="n"/>
      <c r="E942" s="5" t="n"/>
      <c r="F942" s="5" t="n"/>
      <c r="G942" s="6">
        <f>IF(B942&amp;""="","",IFERROR(INDEX('السيارات'!$C$6:$C$205,MATCH(B942&amp;"",'السيارات'!$A$6:$A$205,0))&amp;"","كود غير موجود"))</f>
        <v/>
      </c>
    </row>
    <row r="943">
      <c r="A943" s="13" t="n"/>
      <c r="B943" s="5" t="n"/>
      <c r="C943" s="5" t="n"/>
      <c r="D943" s="19" t="n"/>
      <c r="E943" s="5" t="n"/>
      <c r="F943" s="5" t="n"/>
      <c r="G943" s="6">
        <f>IF(B943&amp;""="","",IFERROR(INDEX('السيارات'!$C$6:$C$205,MATCH(B943&amp;"",'السيارات'!$A$6:$A$205,0))&amp;"","كود غير موجود"))</f>
        <v/>
      </c>
    </row>
    <row r="944">
      <c r="A944" s="13" t="n"/>
      <c r="B944" s="5" t="n"/>
      <c r="C944" s="5" t="n"/>
      <c r="D944" s="19" t="n"/>
      <c r="E944" s="5" t="n"/>
      <c r="F944" s="5" t="n"/>
      <c r="G944" s="6">
        <f>IF(B944&amp;""="","",IFERROR(INDEX('السيارات'!$C$6:$C$205,MATCH(B944&amp;"",'السيارات'!$A$6:$A$205,0))&amp;"","كود غير موجود"))</f>
        <v/>
      </c>
    </row>
    <row r="945">
      <c r="A945" s="13" t="n"/>
      <c r="B945" s="5" t="n"/>
      <c r="C945" s="5" t="n"/>
      <c r="D945" s="19" t="n"/>
      <c r="E945" s="5" t="n"/>
      <c r="F945" s="5" t="n"/>
      <c r="G945" s="6">
        <f>IF(B945&amp;""="","",IFERROR(INDEX('السيارات'!$C$6:$C$205,MATCH(B945&amp;"",'السيارات'!$A$6:$A$205,0))&amp;"","كود غير موجود"))</f>
        <v/>
      </c>
    </row>
    <row r="946">
      <c r="A946" s="13" t="n"/>
      <c r="B946" s="5" t="n"/>
      <c r="C946" s="5" t="n"/>
      <c r="D946" s="19" t="n"/>
      <c r="E946" s="5" t="n"/>
      <c r="F946" s="5" t="n"/>
      <c r="G946" s="6">
        <f>IF(B946&amp;""="","",IFERROR(INDEX('السيارات'!$C$6:$C$205,MATCH(B946&amp;"",'السيارات'!$A$6:$A$205,0))&amp;"","كود غير موجود"))</f>
        <v/>
      </c>
    </row>
    <row r="947">
      <c r="A947" s="13" t="n"/>
      <c r="B947" s="5" t="n"/>
      <c r="C947" s="5" t="n"/>
      <c r="D947" s="19" t="n"/>
      <c r="E947" s="5" t="n"/>
      <c r="F947" s="5" t="n"/>
      <c r="G947" s="6">
        <f>IF(B947&amp;""="","",IFERROR(INDEX('السيارات'!$C$6:$C$205,MATCH(B947&amp;"",'السيارات'!$A$6:$A$205,0))&amp;"","كود غير موجود"))</f>
        <v/>
      </c>
    </row>
    <row r="948">
      <c r="A948" s="13" t="n"/>
      <c r="B948" s="5" t="n"/>
      <c r="C948" s="5" t="n"/>
      <c r="D948" s="19" t="n"/>
      <c r="E948" s="5" t="n"/>
      <c r="F948" s="5" t="n"/>
      <c r="G948" s="6">
        <f>IF(B948&amp;""="","",IFERROR(INDEX('السيارات'!$C$6:$C$205,MATCH(B948&amp;"",'السيارات'!$A$6:$A$205,0))&amp;"","كود غير موجود"))</f>
        <v/>
      </c>
    </row>
    <row r="949">
      <c r="A949" s="13" t="n"/>
      <c r="B949" s="5" t="n"/>
      <c r="C949" s="5" t="n"/>
      <c r="D949" s="19" t="n"/>
      <c r="E949" s="5" t="n"/>
      <c r="F949" s="5" t="n"/>
      <c r="G949" s="6">
        <f>IF(B949&amp;""="","",IFERROR(INDEX('السيارات'!$C$6:$C$205,MATCH(B949&amp;"",'السيارات'!$A$6:$A$205,0))&amp;"","كود غير موجود"))</f>
        <v/>
      </c>
    </row>
    <row r="950">
      <c r="A950" s="13" t="n"/>
      <c r="B950" s="5" t="n"/>
      <c r="C950" s="5" t="n"/>
      <c r="D950" s="19" t="n"/>
      <c r="E950" s="5" t="n"/>
      <c r="F950" s="5" t="n"/>
      <c r="G950" s="6">
        <f>IF(B950&amp;""="","",IFERROR(INDEX('السيارات'!$C$6:$C$205,MATCH(B950&amp;"",'السيارات'!$A$6:$A$205,0))&amp;"","كود غير موجود"))</f>
        <v/>
      </c>
    </row>
    <row r="951">
      <c r="A951" s="13" t="n"/>
      <c r="B951" s="5" t="n"/>
      <c r="C951" s="5" t="n"/>
      <c r="D951" s="19" t="n"/>
      <c r="E951" s="5" t="n"/>
      <c r="F951" s="5" t="n"/>
      <c r="G951" s="6">
        <f>IF(B951&amp;""="","",IFERROR(INDEX('السيارات'!$C$6:$C$205,MATCH(B951&amp;"",'السيارات'!$A$6:$A$205,0))&amp;"","كود غير موجود"))</f>
        <v/>
      </c>
    </row>
    <row r="952">
      <c r="A952" s="13" t="n"/>
      <c r="B952" s="5" t="n"/>
      <c r="C952" s="5" t="n"/>
      <c r="D952" s="19" t="n"/>
      <c r="E952" s="5" t="n"/>
      <c r="F952" s="5" t="n"/>
      <c r="G952" s="6">
        <f>IF(B952&amp;""="","",IFERROR(INDEX('السيارات'!$C$6:$C$205,MATCH(B952&amp;"",'السيارات'!$A$6:$A$205,0))&amp;"","كود غير موجود"))</f>
        <v/>
      </c>
    </row>
    <row r="953">
      <c r="A953" s="13" t="n"/>
      <c r="B953" s="5" t="n"/>
      <c r="C953" s="5" t="n"/>
      <c r="D953" s="19" t="n"/>
      <c r="E953" s="5" t="n"/>
      <c r="F953" s="5" t="n"/>
      <c r="G953" s="6">
        <f>IF(B953&amp;""="","",IFERROR(INDEX('السيارات'!$C$6:$C$205,MATCH(B953&amp;"",'السيارات'!$A$6:$A$205,0))&amp;"","كود غير موجود"))</f>
        <v/>
      </c>
    </row>
    <row r="954">
      <c r="A954" s="13" t="n"/>
      <c r="B954" s="5" t="n"/>
      <c r="C954" s="5" t="n"/>
      <c r="D954" s="19" t="n"/>
      <c r="E954" s="5" t="n"/>
      <c r="F954" s="5" t="n"/>
      <c r="G954" s="6">
        <f>IF(B954&amp;""="","",IFERROR(INDEX('السيارات'!$C$6:$C$205,MATCH(B954&amp;"",'السيارات'!$A$6:$A$205,0))&amp;"","كود غير موجود"))</f>
        <v/>
      </c>
    </row>
    <row r="955">
      <c r="A955" s="13" t="n"/>
      <c r="B955" s="5" t="n"/>
      <c r="C955" s="5" t="n"/>
      <c r="D955" s="19" t="n"/>
      <c r="E955" s="5" t="n"/>
      <c r="F955" s="5" t="n"/>
      <c r="G955" s="6">
        <f>IF(B955&amp;""="","",IFERROR(INDEX('السيارات'!$C$6:$C$205,MATCH(B955&amp;"",'السيارات'!$A$6:$A$205,0))&amp;"","كود غير موجود"))</f>
        <v/>
      </c>
    </row>
    <row r="956">
      <c r="A956" s="13" t="n"/>
      <c r="B956" s="5" t="n"/>
      <c r="C956" s="5" t="n"/>
      <c r="D956" s="19" t="n"/>
      <c r="E956" s="5" t="n"/>
      <c r="F956" s="5" t="n"/>
      <c r="G956" s="6">
        <f>IF(B956&amp;""="","",IFERROR(INDEX('السيارات'!$C$6:$C$205,MATCH(B956&amp;"",'السيارات'!$A$6:$A$205,0))&amp;"","كود غير موجود"))</f>
        <v/>
      </c>
    </row>
    <row r="957">
      <c r="A957" s="13" t="n"/>
      <c r="B957" s="5" t="n"/>
      <c r="C957" s="5" t="n"/>
      <c r="D957" s="19" t="n"/>
      <c r="E957" s="5" t="n"/>
      <c r="F957" s="5" t="n"/>
      <c r="G957" s="6">
        <f>IF(B957&amp;""="","",IFERROR(INDEX('السيارات'!$C$6:$C$205,MATCH(B957&amp;"",'السيارات'!$A$6:$A$205,0))&amp;"","كود غير موجود"))</f>
        <v/>
      </c>
    </row>
    <row r="958">
      <c r="A958" s="13" t="n"/>
      <c r="B958" s="5" t="n"/>
      <c r="C958" s="5" t="n"/>
      <c r="D958" s="19" t="n"/>
      <c r="E958" s="5" t="n"/>
      <c r="F958" s="5" t="n"/>
      <c r="G958" s="6">
        <f>IF(B958&amp;""="","",IFERROR(INDEX('السيارات'!$C$6:$C$205,MATCH(B958&amp;"",'السيارات'!$A$6:$A$205,0))&amp;"","كود غير موجود"))</f>
        <v/>
      </c>
    </row>
    <row r="959">
      <c r="A959" s="13" t="n"/>
      <c r="B959" s="5" t="n"/>
      <c r="C959" s="5" t="n"/>
      <c r="D959" s="19" t="n"/>
      <c r="E959" s="5" t="n"/>
      <c r="F959" s="5" t="n"/>
      <c r="G959" s="6">
        <f>IF(B959&amp;""="","",IFERROR(INDEX('السيارات'!$C$6:$C$205,MATCH(B959&amp;"",'السيارات'!$A$6:$A$205,0))&amp;"","كود غير موجود"))</f>
        <v/>
      </c>
    </row>
    <row r="960">
      <c r="A960" s="13" t="n"/>
      <c r="B960" s="5" t="n"/>
      <c r="C960" s="5" t="n"/>
      <c r="D960" s="19" t="n"/>
      <c r="E960" s="5" t="n"/>
      <c r="F960" s="5" t="n"/>
      <c r="G960" s="6">
        <f>IF(B960&amp;""="","",IFERROR(INDEX('السيارات'!$C$6:$C$205,MATCH(B960&amp;"",'السيارات'!$A$6:$A$205,0))&amp;"","كود غير موجود"))</f>
        <v/>
      </c>
    </row>
    <row r="961">
      <c r="A961" s="13" t="n"/>
      <c r="B961" s="5" t="n"/>
      <c r="C961" s="5" t="n"/>
      <c r="D961" s="19" t="n"/>
      <c r="E961" s="5" t="n"/>
      <c r="F961" s="5" t="n"/>
      <c r="G961" s="6">
        <f>IF(B961&amp;""="","",IFERROR(INDEX('السيارات'!$C$6:$C$205,MATCH(B961&amp;"",'السيارات'!$A$6:$A$205,0))&amp;"","كود غير موجود"))</f>
        <v/>
      </c>
    </row>
    <row r="962">
      <c r="A962" s="13" t="n"/>
      <c r="B962" s="5" t="n"/>
      <c r="C962" s="5" t="n"/>
      <c r="D962" s="19" t="n"/>
      <c r="E962" s="5" t="n"/>
      <c r="F962" s="5" t="n"/>
      <c r="G962" s="6">
        <f>IF(B962&amp;""="","",IFERROR(INDEX('السيارات'!$C$6:$C$205,MATCH(B962&amp;"",'السيارات'!$A$6:$A$205,0))&amp;"","كود غير موجود"))</f>
        <v/>
      </c>
    </row>
    <row r="963">
      <c r="A963" s="13" t="n"/>
      <c r="B963" s="5" t="n"/>
      <c r="C963" s="5" t="n"/>
      <c r="D963" s="19" t="n"/>
      <c r="E963" s="5" t="n"/>
      <c r="F963" s="5" t="n"/>
      <c r="G963" s="6">
        <f>IF(B963&amp;""="","",IFERROR(INDEX('السيارات'!$C$6:$C$205,MATCH(B963&amp;"",'السيارات'!$A$6:$A$205,0))&amp;"","كود غير موجود"))</f>
        <v/>
      </c>
    </row>
    <row r="964">
      <c r="A964" s="13" t="n"/>
      <c r="B964" s="5" t="n"/>
      <c r="C964" s="5" t="n"/>
      <c r="D964" s="19" t="n"/>
      <c r="E964" s="5" t="n"/>
      <c r="F964" s="5" t="n"/>
      <c r="G964" s="6">
        <f>IF(B964&amp;""="","",IFERROR(INDEX('السيارات'!$C$6:$C$205,MATCH(B964&amp;"",'السيارات'!$A$6:$A$205,0))&amp;"","كود غير موجود"))</f>
        <v/>
      </c>
    </row>
    <row r="965">
      <c r="A965" s="13" t="n"/>
      <c r="B965" s="5" t="n"/>
      <c r="C965" s="5" t="n"/>
      <c r="D965" s="19" t="n"/>
      <c r="E965" s="5" t="n"/>
      <c r="F965" s="5" t="n"/>
      <c r="G965" s="6">
        <f>IF(B965&amp;""="","",IFERROR(INDEX('السيارات'!$C$6:$C$205,MATCH(B965&amp;"",'السيارات'!$A$6:$A$205,0))&amp;"","كود غير موجود"))</f>
        <v/>
      </c>
    </row>
    <row r="966">
      <c r="A966" s="13" t="n"/>
      <c r="B966" s="5" t="n"/>
      <c r="C966" s="5" t="n"/>
      <c r="D966" s="19" t="n"/>
      <c r="E966" s="5" t="n"/>
      <c r="F966" s="5" t="n"/>
      <c r="G966" s="6">
        <f>IF(B966&amp;""="","",IFERROR(INDEX('السيارات'!$C$6:$C$205,MATCH(B966&amp;"",'السيارات'!$A$6:$A$205,0))&amp;"","كود غير موجود"))</f>
        <v/>
      </c>
    </row>
    <row r="967">
      <c r="A967" s="13" t="n"/>
      <c r="B967" s="5" t="n"/>
      <c r="C967" s="5" t="n"/>
      <c r="D967" s="19" t="n"/>
      <c r="E967" s="5" t="n"/>
      <c r="F967" s="5" t="n"/>
      <c r="G967" s="6">
        <f>IF(B967&amp;""="","",IFERROR(INDEX('السيارات'!$C$6:$C$205,MATCH(B967&amp;"",'السيارات'!$A$6:$A$205,0))&amp;"","كود غير موجود"))</f>
        <v/>
      </c>
    </row>
    <row r="968">
      <c r="A968" s="13" t="n"/>
      <c r="B968" s="5" t="n"/>
      <c r="C968" s="5" t="n"/>
      <c r="D968" s="19" t="n"/>
      <c r="E968" s="5" t="n"/>
      <c r="F968" s="5" t="n"/>
      <c r="G968" s="6">
        <f>IF(B968&amp;""="","",IFERROR(INDEX('السيارات'!$C$6:$C$205,MATCH(B968&amp;"",'السيارات'!$A$6:$A$205,0))&amp;"","كود غير موجود"))</f>
        <v/>
      </c>
    </row>
    <row r="969">
      <c r="A969" s="13" t="n"/>
      <c r="B969" s="5" t="n"/>
      <c r="C969" s="5" t="n"/>
      <c r="D969" s="19" t="n"/>
      <c r="E969" s="5" t="n"/>
      <c r="F969" s="5" t="n"/>
      <c r="G969" s="6">
        <f>IF(B969&amp;""="","",IFERROR(INDEX('السيارات'!$C$6:$C$205,MATCH(B969&amp;"",'السيارات'!$A$6:$A$205,0))&amp;"","كود غير موجود"))</f>
        <v/>
      </c>
    </row>
    <row r="970">
      <c r="A970" s="13" t="n"/>
      <c r="B970" s="5" t="n"/>
      <c r="C970" s="5" t="n"/>
      <c r="D970" s="19" t="n"/>
      <c r="E970" s="5" t="n"/>
      <c r="F970" s="5" t="n"/>
      <c r="G970" s="6">
        <f>IF(B970&amp;""="","",IFERROR(INDEX('السيارات'!$C$6:$C$205,MATCH(B970&amp;"",'السيارات'!$A$6:$A$205,0))&amp;"","كود غير موجود"))</f>
        <v/>
      </c>
    </row>
    <row r="971">
      <c r="A971" s="13" t="n"/>
      <c r="B971" s="5" t="n"/>
      <c r="C971" s="5" t="n"/>
      <c r="D971" s="19" t="n"/>
      <c r="E971" s="5" t="n"/>
      <c r="F971" s="5" t="n"/>
      <c r="G971" s="6">
        <f>IF(B971&amp;""="","",IFERROR(INDEX('السيارات'!$C$6:$C$205,MATCH(B971&amp;"",'السيارات'!$A$6:$A$205,0))&amp;"","كود غير موجود"))</f>
        <v/>
      </c>
    </row>
    <row r="972">
      <c r="A972" s="13" t="n"/>
      <c r="B972" s="5" t="n"/>
      <c r="C972" s="5" t="n"/>
      <c r="D972" s="19" t="n"/>
      <c r="E972" s="5" t="n"/>
      <c r="F972" s="5" t="n"/>
      <c r="G972" s="6">
        <f>IF(B972&amp;""="","",IFERROR(INDEX('السيارات'!$C$6:$C$205,MATCH(B972&amp;"",'السيارات'!$A$6:$A$205,0))&amp;"","كود غير موجود"))</f>
        <v/>
      </c>
    </row>
    <row r="973">
      <c r="A973" s="13" t="n"/>
      <c r="B973" s="5" t="n"/>
      <c r="C973" s="5" t="n"/>
      <c r="D973" s="19" t="n"/>
      <c r="E973" s="5" t="n"/>
      <c r="F973" s="5" t="n"/>
      <c r="G973" s="6">
        <f>IF(B973&amp;""="","",IFERROR(INDEX('السيارات'!$C$6:$C$205,MATCH(B973&amp;"",'السيارات'!$A$6:$A$205,0))&amp;"","كود غير موجود"))</f>
        <v/>
      </c>
    </row>
    <row r="974">
      <c r="A974" s="13" t="n"/>
      <c r="B974" s="5" t="n"/>
      <c r="C974" s="5" t="n"/>
      <c r="D974" s="19" t="n"/>
      <c r="E974" s="5" t="n"/>
      <c r="F974" s="5" t="n"/>
      <c r="G974" s="6">
        <f>IF(B974&amp;""="","",IFERROR(INDEX('السيارات'!$C$6:$C$205,MATCH(B974&amp;"",'السيارات'!$A$6:$A$205,0))&amp;"","كود غير موجود"))</f>
        <v/>
      </c>
    </row>
    <row r="975">
      <c r="A975" s="13" t="n"/>
      <c r="B975" s="5" t="n"/>
      <c r="C975" s="5" t="n"/>
      <c r="D975" s="19" t="n"/>
      <c r="E975" s="5" t="n"/>
      <c r="F975" s="5" t="n"/>
      <c r="G975" s="6">
        <f>IF(B975&amp;""="","",IFERROR(INDEX('السيارات'!$C$6:$C$205,MATCH(B975&amp;"",'السيارات'!$A$6:$A$205,0))&amp;"","كود غير موجود"))</f>
        <v/>
      </c>
    </row>
    <row r="976">
      <c r="A976" s="13" t="n"/>
      <c r="B976" s="5" t="n"/>
      <c r="C976" s="5" t="n"/>
      <c r="D976" s="19" t="n"/>
      <c r="E976" s="5" t="n"/>
      <c r="F976" s="5" t="n"/>
      <c r="G976" s="6">
        <f>IF(B976&amp;""="","",IFERROR(INDEX('السيارات'!$C$6:$C$205,MATCH(B976&amp;"",'السيارات'!$A$6:$A$205,0))&amp;"","كود غير موجود"))</f>
        <v/>
      </c>
    </row>
    <row r="977">
      <c r="A977" s="13" t="n"/>
      <c r="B977" s="5" t="n"/>
      <c r="C977" s="5" t="n"/>
      <c r="D977" s="19" t="n"/>
      <c r="E977" s="5" t="n"/>
      <c r="F977" s="5" t="n"/>
      <c r="G977" s="6">
        <f>IF(B977&amp;""="","",IFERROR(INDEX('السيارات'!$C$6:$C$205,MATCH(B977&amp;"",'السيارات'!$A$6:$A$205,0))&amp;"","كود غير موجود"))</f>
        <v/>
      </c>
    </row>
    <row r="978">
      <c r="A978" s="13" t="n"/>
      <c r="B978" s="5" t="n"/>
      <c r="C978" s="5" t="n"/>
      <c r="D978" s="19" t="n"/>
      <c r="E978" s="5" t="n"/>
      <c r="F978" s="5" t="n"/>
      <c r="G978" s="6">
        <f>IF(B978&amp;""="","",IFERROR(INDEX('السيارات'!$C$6:$C$205,MATCH(B978&amp;"",'السيارات'!$A$6:$A$205,0))&amp;"","كود غير موجود"))</f>
        <v/>
      </c>
    </row>
    <row r="979">
      <c r="A979" s="13" t="n"/>
      <c r="B979" s="5" t="n"/>
      <c r="C979" s="5" t="n"/>
      <c r="D979" s="19" t="n"/>
      <c r="E979" s="5" t="n"/>
      <c r="F979" s="5" t="n"/>
      <c r="G979" s="6">
        <f>IF(B979&amp;""="","",IFERROR(INDEX('السيارات'!$C$6:$C$205,MATCH(B979&amp;"",'السيارات'!$A$6:$A$205,0))&amp;"","كود غير موجود"))</f>
        <v/>
      </c>
    </row>
    <row r="980">
      <c r="A980" s="13" t="n"/>
      <c r="B980" s="5" t="n"/>
      <c r="C980" s="5" t="n"/>
      <c r="D980" s="19" t="n"/>
      <c r="E980" s="5" t="n"/>
      <c r="F980" s="5" t="n"/>
      <c r="G980" s="6">
        <f>IF(B980&amp;""="","",IFERROR(INDEX('السيارات'!$C$6:$C$205,MATCH(B980&amp;"",'السيارات'!$A$6:$A$205,0))&amp;"","كود غير موجود"))</f>
        <v/>
      </c>
    </row>
    <row r="981">
      <c r="A981" s="13" t="n"/>
      <c r="B981" s="5" t="n"/>
      <c r="C981" s="5" t="n"/>
      <c r="D981" s="19" t="n"/>
      <c r="E981" s="5" t="n"/>
      <c r="F981" s="5" t="n"/>
      <c r="G981" s="6">
        <f>IF(B981&amp;""="","",IFERROR(INDEX('السيارات'!$C$6:$C$205,MATCH(B981&amp;"",'السيارات'!$A$6:$A$205,0))&amp;"","كود غير موجود"))</f>
        <v/>
      </c>
    </row>
    <row r="982">
      <c r="A982" s="13" t="n"/>
      <c r="B982" s="5" t="n"/>
      <c r="C982" s="5" t="n"/>
      <c r="D982" s="19" t="n"/>
      <c r="E982" s="5" t="n"/>
      <c r="F982" s="5" t="n"/>
      <c r="G982" s="6">
        <f>IF(B982&amp;""="","",IFERROR(INDEX('السيارات'!$C$6:$C$205,MATCH(B982&amp;"",'السيارات'!$A$6:$A$205,0))&amp;"","كود غير موجود"))</f>
        <v/>
      </c>
    </row>
    <row r="983">
      <c r="A983" s="13" t="n"/>
      <c r="B983" s="5" t="n"/>
      <c r="C983" s="5" t="n"/>
      <c r="D983" s="19" t="n"/>
      <c r="E983" s="5" t="n"/>
      <c r="F983" s="5" t="n"/>
      <c r="G983" s="6">
        <f>IF(B983&amp;""="","",IFERROR(INDEX('السيارات'!$C$6:$C$205,MATCH(B983&amp;"",'السيارات'!$A$6:$A$205,0))&amp;"","كود غير موجود"))</f>
        <v/>
      </c>
    </row>
    <row r="984">
      <c r="A984" s="13" t="n"/>
      <c r="B984" s="5" t="n"/>
      <c r="C984" s="5" t="n"/>
      <c r="D984" s="19" t="n"/>
      <c r="E984" s="5" t="n"/>
      <c r="F984" s="5" t="n"/>
      <c r="G984" s="6">
        <f>IF(B984&amp;""="","",IFERROR(INDEX('السيارات'!$C$6:$C$205,MATCH(B984&amp;"",'السيارات'!$A$6:$A$205,0))&amp;"","كود غير موجود"))</f>
        <v/>
      </c>
    </row>
    <row r="985">
      <c r="A985" s="13" t="n"/>
      <c r="B985" s="5" t="n"/>
      <c r="C985" s="5" t="n"/>
      <c r="D985" s="19" t="n"/>
      <c r="E985" s="5" t="n"/>
      <c r="F985" s="5" t="n"/>
      <c r="G985" s="6">
        <f>IF(B985&amp;""="","",IFERROR(INDEX('السيارات'!$C$6:$C$205,MATCH(B985&amp;"",'السيارات'!$A$6:$A$205,0))&amp;"","كود غير موجود"))</f>
        <v/>
      </c>
    </row>
    <row r="986">
      <c r="A986" s="13" t="n"/>
      <c r="B986" s="5" t="n"/>
      <c r="C986" s="5" t="n"/>
      <c r="D986" s="19" t="n"/>
      <c r="E986" s="5" t="n"/>
      <c r="F986" s="5" t="n"/>
      <c r="G986" s="6">
        <f>IF(B986&amp;""="","",IFERROR(INDEX('السيارات'!$C$6:$C$205,MATCH(B986&amp;"",'السيارات'!$A$6:$A$205,0))&amp;"","كود غير موجود"))</f>
        <v/>
      </c>
    </row>
    <row r="987">
      <c r="A987" s="13" t="n"/>
      <c r="B987" s="5" t="n"/>
      <c r="C987" s="5" t="n"/>
      <c r="D987" s="19" t="n"/>
      <c r="E987" s="5" t="n"/>
      <c r="F987" s="5" t="n"/>
      <c r="G987" s="6">
        <f>IF(B987&amp;""="","",IFERROR(INDEX('السيارات'!$C$6:$C$205,MATCH(B987&amp;"",'السيارات'!$A$6:$A$205,0))&amp;"","كود غير موجود"))</f>
        <v/>
      </c>
    </row>
    <row r="988">
      <c r="A988" s="13" t="n"/>
      <c r="B988" s="5" t="n"/>
      <c r="C988" s="5" t="n"/>
      <c r="D988" s="19" t="n"/>
      <c r="E988" s="5" t="n"/>
      <c r="F988" s="5" t="n"/>
      <c r="G988" s="6">
        <f>IF(B988&amp;""="","",IFERROR(INDEX('السيارات'!$C$6:$C$205,MATCH(B988&amp;"",'السيارات'!$A$6:$A$205,0))&amp;"","كود غير موجود"))</f>
        <v/>
      </c>
    </row>
    <row r="989">
      <c r="A989" s="13" t="n"/>
      <c r="B989" s="5" t="n"/>
      <c r="C989" s="5" t="n"/>
      <c r="D989" s="19" t="n"/>
      <c r="E989" s="5" t="n"/>
      <c r="F989" s="5" t="n"/>
      <c r="G989" s="6">
        <f>IF(B989&amp;""="","",IFERROR(INDEX('السيارات'!$C$6:$C$205,MATCH(B989&amp;"",'السيارات'!$A$6:$A$205,0))&amp;"","كود غير موجود"))</f>
        <v/>
      </c>
    </row>
    <row r="990">
      <c r="A990" s="13" t="n"/>
      <c r="B990" s="5" t="n"/>
      <c r="C990" s="5" t="n"/>
      <c r="D990" s="19" t="n"/>
      <c r="E990" s="5" t="n"/>
      <c r="F990" s="5" t="n"/>
      <c r="G990" s="6">
        <f>IF(B990&amp;""="","",IFERROR(INDEX('السيارات'!$C$6:$C$205,MATCH(B990&amp;"",'السيارات'!$A$6:$A$205,0))&amp;"","كود غير موجود"))</f>
        <v/>
      </c>
    </row>
    <row r="991">
      <c r="A991" s="13" t="n"/>
      <c r="B991" s="5" t="n"/>
      <c r="C991" s="5" t="n"/>
      <c r="D991" s="19" t="n"/>
      <c r="E991" s="5" t="n"/>
      <c r="F991" s="5" t="n"/>
      <c r="G991" s="6">
        <f>IF(B991&amp;""="","",IFERROR(INDEX('السيارات'!$C$6:$C$205,MATCH(B991&amp;"",'السيارات'!$A$6:$A$205,0))&amp;"","كود غير موجود"))</f>
        <v/>
      </c>
    </row>
    <row r="992">
      <c r="A992" s="13" t="n"/>
      <c r="B992" s="5" t="n"/>
      <c r="C992" s="5" t="n"/>
      <c r="D992" s="19" t="n"/>
      <c r="E992" s="5" t="n"/>
      <c r="F992" s="5" t="n"/>
      <c r="G992" s="6">
        <f>IF(B992&amp;""="","",IFERROR(INDEX('السيارات'!$C$6:$C$205,MATCH(B992&amp;"",'السيارات'!$A$6:$A$205,0))&amp;"","كود غير موجود"))</f>
        <v/>
      </c>
    </row>
    <row r="993">
      <c r="A993" s="13" t="n"/>
      <c r="B993" s="5" t="n"/>
      <c r="C993" s="5" t="n"/>
      <c r="D993" s="19" t="n"/>
      <c r="E993" s="5" t="n"/>
      <c r="F993" s="5" t="n"/>
      <c r="G993" s="6">
        <f>IF(B993&amp;""="","",IFERROR(INDEX('السيارات'!$C$6:$C$205,MATCH(B993&amp;"",'السيارات'!$A$6:$A$205,0))&amp;"","كود غير موجود"))</f>
        <v/>
      </c>
    </row>
    <row r="994">
      <c r="A994" s="13" t="n"/>
      <c r="B994" s="5" t="n"/>
      <c r="C994" s="5" t="n"/>
      <c r="D994" s="19" t="n"/>
      <c r="E994" s="5" t="n"/>
      <c r="F994" s="5" t="n"/>
      <c r="G994" s="6">
        <f>IF(B994&amp;""="","",IFERROR(INDEX('السيارات'!$C$6:$C$205,MATCH(B994&amp;"",'السيارات'!$A$6:$A$205,0))&amp;"","كود غير موجود"))</f>
        <v/>
      </c>
    </row>
    <row r="995">
      <c r="A995" s="13" t="n"/>
      <c r="B995" s="5" t="n"/>
      <c r="C995" s="5" t="n"/>
      <c r="D995" s="19" t="n"/>
      <c r="E995" s="5" t="n"/>
      <c r="F995" s="5" t="n"/>
      <c r="G995" s="6">
        <f>IF(B995&amp;""="","",IFERROR(INDEX('السيارات'!$C$6:$C$205,MATCH(B995&amp;"",'السيارات'!$A$6:$A$205,0))&amp;"","كود غير موجود"))</f>
        <v/>
      </c>
    </row>
    <row r="996">
      <c r="A996" s="13" t="n"/>
      <c r="B996" s="5" t="n"/>
      <c r="C996" s="5" t="n"/>
      <c r="D996" s="19" t="n"/>
      <c r="E996" s="5" t="n"/>
      <c r="F996" s="5" t="n"/>
      <c r="G996" s="6">
        <f>IF(B996&amp;""="","",IFERROR(INDEX('السيارات'!$C$6:$C$205,MATCH(B996&amp;"",'السيارات'!$A$6:$A$205,0))&amp;"","كود غير موجود"))</f>
        <v/>
      </c>
    </row>
    <row r="997">
      <c r="A997" s="13" t="n"/>
      <c r="B997" s="5" t="n"/>
      <c r="C997" s="5" t="n"/>
      <c r="D997" s="19" t="n"/>
      <c r="E997" s="5" t="n"/>
      <c r="F997" s="5" t="n"/>
      <c r="G997" s="6">
        <f>IF(B997&amp;""="","",IFERROR(INDEX('السيارات'!$C$6:$C$205,MATCH(B997&amp;"",'السيارات'!$A$6:$A$205,0))&amp;"","كود غير موجود"))</f>
        <v/>
      </c>
    </row>
    <row r="998">
      <c r="A998" s="13" t="n"/>
      <c r="B998" s="5" t="n"/>
      <c r="C998" s="5" t="n"/>
      <c r="D998" s="19" t="n"/>
      <c r="E998" s="5" t="n"/>
      <c r="F998" s="5" t="n"/>
      <c r="G998" s="6">
        <f>IF(B998&amp;""="","",IFERROR(INDEX('السيارات'!$C$6:$C$205,MATCH(B998&amp;"",'السيارات'!$A$6:$A$205,0))&amp;"","كود غير موجود"))</f>
        <v/>
      </c>
    </row>
    <row r="999">
      <c r="A999" s="13" t="n"/>
      <c r="B999" s="5" t="n"/>
      <c r="C999" s="5" t="n"/>
      <c r="D999" s="19" t="n"/>
      <c r="E999" s="5" t="n"/>
      <c r="F999" s="5" t="n"/>
      <c r="G999" s="6">
        <f>IF(B999&amp;""="","",IFERROR(INDEX('السيارات'!$C$6:$C$205,MATCH(B999&amp;"",'السيارات'!$A$6:$A$205,0))&amp;"","كود غير موجود"))</f>
        <v/>
      </c>
    </row>
    <row r="1000">
      <c r="A1000" s="13" t="n"/>
      <c r="B1000" s="5" t="n"/>
      <c r="C1000" s="5" t="n"/>
      <c r="D1000" s="19" t="n"/>
      <c r="E1000" s="5" t="n"/>
      <c r="F1000" s="5" t="n"/>
      <c r="G1000" s="6">
        <f>IF(B1000&amp;""="","",IFERROR(INDEX('السيارات'!$C$6:$C$205,MATCH(B1000&amp;"",'السيارات'!$A$6:$A$205,0))&amp;"","كود غير موجود"))</f>
        <v/>
      </c>
    </row>
    <row r="1001">
      <c r="A1001" s="13" t="n"/>
      <c r="B1001" s="5" t="n"/>
      <c r="C1001" s="5" t="n"/>
      <c r="D1001" s="19" t="n"/>
      <c r="E1001" s="5" t="n"/>
      <c r="F1001" s="5" t="n"/>
      <c r="G1001" s="6">
        <f>IF(B1001&amp;""="","",IFERROR(INDEX('السيارات'!$C$6:$C$205,MATCH(B1001&amp;"",'السيارات'!$A$6:$A$205,0))&amp;"","كود غير موجود"))</f>
        <v/>
      </c>
    </row>
    <row r="1002">
      <c r="A1002" s="13" t="n"/>
      <c r="B1002" s="5" t="n"/>
      <c r="C1002" s="5" t="n"/>
      <c r="D1002" s="19" t="n"/>
      <c r="E1002" s="5" t="n"/>
      <c r="F1002" s="5" t="n"/>
      <c r="G1002" s="6">
        <f>IF(B1002&amp;""="","",IFERROR(INDEX('السيارات'!$C$6:$C$205,MATCH(B1002&amp;"",'السيارات'!$A$6:$A$205,0))&amp;"","كود غير موجود"))</f>
        <v/>
      </c>
    </row>
    <row r="1003">
      <c r="A1003" s="13" t="n"/>
      <c r="B1003" s="5" t="n"/>
      <c r="C1003" s="5" t="n"/>
      <c r="D1003" s="19" t="n"/>
      <c r="E1003" s="5" t="n"/>
      <c r="F1003" s="5" t="n"/>
      <c r="G1003" s="6">
        <f>IF(B1003&amp;""="","",IFERROR(INDEX('السيارات'!$C$6:$C$205,MATCH(B1003&amp;"",'السيارات'!$A$6:$A$205,0))&amp;"","كود غير موجود"))</f>
        <v/>
      </c>
    </row>
    <row r="1004">
      <c r="A1004" s="13" t="n"/>
      <c r="B1004" s="5" t="n"/>
      <c r="C1004" s="5" t="n"/>
      <c r="D1004" s="19" t="n"/>
      <c r="E1004" s="5" t="n"/>
      <c r="F1004" s="5" t="n"/>
      <c r="G1004" s="6">
        <f>IF(B1004&amp;""="","",IFERROR(INDEX('السيارات'!$C$6:$C$205,MATCH(B1004&amp;"",'السيارات'!$A$6:$A$205,0))&amp;"","كود غير موجود"))</f>
        <v/>
      </c>
    </row>
    <row r="1005">
      <c r="A1005" s="13" t="n"/>
      <c r="B1005" s="5" t="n"/>
      <c r="C1005" s="5" t="n"/>
      <c r="D1005" s="19" t="n"/>
      <c r="E1005" s="5" t="n"/>
      <c r="F1005" s="5" t="n"/>
      <c r="G1005" s="6">
        <f>IF(B1005&amp;""="","",IFERROR(INDEX('السيارات'!$C$6:$C$205,MATCH(B1005&amp;"",'السيارات'!$A$6:$A$205,0))&amp;"","كود غير موجود"))</f>
        <v/>
      </c>
    </row>
  </sheetData>
  <autoFilter ref="A5:G1005"/>
  <mergeCells count="2">
    <mergeCell ref="A2:G2"/>
    <mergeCell ref="A1:G1"/>
  </mergeCells>
  <conditionalFormatting sqref="A6:G1005">
    <cfRule type="expression" priority="1" dxfId="1">
      <formula>$E6="جارية"</formula>
    </cfRule>
  </conditionalFormatting>
  <conditionalFormatting sqref="G6:G1005">
    <cfRule type="expression" priority="2" dxfId="2">
      <formula>G6="كود غير موجود"</formula>
    </cfRule>
  </conditionalFormatting>
  <dataValidations count="3">
    <dataValidation sqref="B6:B1005" showDropDown="0" showInputMessage="0" showErrorMessage="0" allowBlank="1" type="list">
      <formula1>='السيارات'!$A$6:$A$205</formula1>
    </dataValidation>
    <dataValidation sqref="C6:C1005" showDropDown="0" showInputMessage="0" showErrorMessage="0" allowBlank="1" type="list">
      <formula1>"زيت وفلاتر,إطارات,فرامل,كهرباء,إصلاح حادث,أخرى"</formula1>
    </dataValidation>
    <dataValidation sqref="E6:E1005" showDropDown="0" showInputMessage="0" showErrorMessage="0" allowBlank="1" type="list">
      <formula1>"جارية,منتهية"</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4F46E5"/>
    <outlinePr summaryBelow="1" summaryRight="1"/>
    <pageSetUpPr fitToPage="1"/>
  </sheetPr>
  <dimension ref="A1:H56"/>
  <sheetViews>
    <sheetView showGridLines="1" rightToLeft="1" workbookViewId="0">
      <pane ySplit="6" topLeftCell="A7" activePane="bottomLeft" state="frozen"/>
      <selection pane="bottomLeft" activeCell="A1" sqref="A1"/>
    </sheetView>
  </sheetViews>
  <sheetFormatPr baseColWidth="8" defaultRowHeight="15"/>
  <cols>
    <col width="6" customWidth="1" min="1" max="1"/>
    <col width="11" customWidth="1" min="2" max="2"/>
    <col width="24" customWidth="1" min="3" max="3"/>
    <col width="18" customWidth="1" min="4" max="4"/>
    <col width="15" customWidth="1" min="5" max="5"/>
    <col width="14" customWidth="1" min="6" max="6"/>
    <col width="12" customWidth="1" min="7" max="7"/>
    <col width="14" customWidth="1" min="8" max="8"/>
  </cols>
  <sheetData>
    <row r="1" ht="26" customHeight="1">
      <c r="A1" s="10" t="inlineStr">
        <is>
          <t>شيت تأجير السيارات · قالب مجاني من Softwiro</t>
        </is>
      </c>
    </row>
    <row r="2">
      <c r="A2" s="11" t="inlineStr">
        <is>
          <t>عايز برنامج تأجير يحجز فيه الموظف ويراجع فيه المحاسب كلٌّ بصلاحيته؟ Softwiro تبنيه لك على طريقة شغلك ← اضغط هنا</t>
        </is>
      </c>
    </row>
    <row r="4">
      <c r="A4" s="12" t="inlineStr">
        <is>
          <t>عدد الحجوزات المتأخرة</t>
        </is>
      </c>
      <c r="B4" s="20">
        <f>COUNTIF('الحجوزات'!$N$6:$N$1005,"متأخر التسليم")</f>
        <v/>
      </c>
    </row>
    <row r="6" ht="32" customHeight="1">
      <c r="A6" s="15" t="inlineStr">
        <is>
          <t>م</t>
        </is>
      </c>
      <c r="B6" s="15" t="inlineStr">
        <is>
          <t>الحجز</t>
        </is>
      </c>
      <c r="C6" s="15" t="inlineStr">
        <is>
          <t>السيارة</t>
        </is>
      </c>
      <c r="D6" s="15" t="inlineStr">
        <is>
          <t>العميل</t>
        </is>
      </c>
      <c r="E6" s="15" t="inlineStr">
        <is>
          <t>الجوال</t>
        </is>
      </c>
      <c r="F6" s="15" t="inlineStr">
        <is>
          <t>التسليم المتفق عليه</t>
        </is>
      </c>
      <c r="G6" s="15" t="inlineStr">
        <is>
          <t>أيام التأخير</t>
        </is>
      </c>
      <c r="H6" s="15" t="inlineStr">
        <is>
          <t>المتبقي</t>
        </is>
      </c>
    </row>
    <row r="7">
      <c r="A7" s="6">
        <f>IF(1&lt;=$B$4,1,"")</f>
        <v/>
      </c>
      <c r="B7" s="6">
        <f>IF($A7="","",INDEX('الحجوزات'!$A$6:$A$1005,MATCH($A7,'الحجوزات'!$P$6:$P$1005,0))&amp;"")</f>
        <v/>
      </c>
      <c r="C7" s="6">
        <f>IF($A7="","",INDEX('الحجوزات'!$Q$6:$Q$1005,MATCH($A7,'الحجوزات'!$P$6:$P$1005,0))&amp;"")</f>
        <v/>
      </c>
      <c r="D7" s="6">
        <f>IF($A7="","",INDEX('الحجوزات'!$C$6:$C$1005,MATCH($A7,'الحجوزات'!$P$6:$P$1005,0))&amp;"")</f>
        <v/>
      </c>
      <c r="E7" s="6">
        <f>IF($A7="","",INDEX('الحجوزات'!$D$6:$D$1005,MATCH($A7,'الحجوزات'!$P$6:$P$1005,0))&amp;"")</f>
        <v/>
      </c>
      <c r="F7" s="21">
        <f>IF($A7="","",INDEX('الحجوزات'!$F$6:$F$1005,MATCH($A7,'الحجوزات'!$P$6:$P$1005,0)))</f>
        <v/>
      </c>
      <c r="G7" s="16">
        <f>IF($A7="","",INDEX('الحجوزات'!$O$6:$O$1005,MATCH($A7,'الحجوزات'!$P$6:$P$1005,0)))</f>
        <v/>
      </c>
      <c r="H7" s="17">
        <f>IF($A7="","",INDEX('الحجوزات'!$M$6:$M$1005,MATCH($A7,'الحجوزات'!$P$6:$P$1005,0)))</f>
        <v/>
      </c>
    </row>
    <row r="8">
      <c r="A8" s="6">
        <f>IF(2&lt;=$B$4,2,"")</f>
        <v/>
      </c>
      <c r="B8" s="6">
        <f>IF($A8="","",INDEX('الحجوزات'!$A$6:$A$1005,MATCH($A8,'الحجوزات'!$P$6:$P$1005,0))&amp;"")</f>
        <v/>
      </c>
      <c r="C8" s="6">
        <f>IF($A8="","",INDEX('الحجوزات'!$Q$6:$Q$1005,MATCH($A8,'الحجوزات'!$P$6:$P$1005,0))&amp;"")</f>
        <v/>
      </c>
      <c r="D8" s="6">
        <f>IF($A8="","",INDEX('الحجوزات'!$C$6:$C$1005,MATCH($A8,'الحجوزات'!$P$6:$P$1005,0))&amp;"")</f>
        <v/>
      </c>
      <c r="E8" s="6">
        <f>IF($A8="","",INDEX('الحجوزات'!$D$6:$D$1005,MATCH($A8,'الحجوزات'!$P$6:$P$1005,0))&amp;"")</f>
        <v/>
      </c>
      <c r="F8" s="21">
        <f>IF($A8="","",INDEX('الحجوزات'!$F$6:$F$1005,MATCH($A8,'الحجوزات'!$P$6:$P$1005,0)))</f>
        <v/>
      </c>
      <c r="G8" s="16">
        <f>IF($A8="","",INDEX('الحجوزات'!$O$6:$O$1005,MATCH($A8,'الحجوزات'!$P$6:$P$1005,0)))</f>
        <v/>
      </c>
      <c r="H8" s="17">
        <f>IF($A8="","",INDEX('الحجوزات'!$M$6:$M$1005,MATCH($A8,'الحجوزات'!$P$6:$P$1005,0)))</f>
        <v/>
      </c>
    </row>
    <row r="9">
      <c r="A9" s="6">
        <f>IF(3&lt;=$B$4,3,"")</f>
        <v/>
      </c>
      <c r="B9" s="6">
        <f>IF($A9="","",INDEX('الحجوزات'!$A$6:$A$1005,MATCH($A9,'الحجوزات'!$P$6:$P$1005,0))&amp;"")</f>
        <v/>
      </c>
      <c r="C9" s="6">
        <f>IF($A9="","",INDEX('الحجوزات'!$Q$6:$Q$1005,MATCH($A9,'الحجوزات'!$P$6:$P$1005,0))&amp;"")</f>
        <v/>
      </c>
      <c r="D9" s="6">
        <f>IF($A9="","",INDEX('الحجوزات'!$C$6:$C$1005,MATCH($A9,'الحجوزات'!$P$6:$P$1005,0))&amp;"")</f>
        <v/>
      </c>
      <c r="E9" s="6">
        <f>IF($A9="","",INDEX('الحجوزات'!$D$6:$D$1005,MATCH($A9,'الحجوزات'!$P$6:$P$1005,0))&amp;"")</f>
        <v/>
      </c>
      <c r="F9" s="21">
        <f>IF($A9="","",INDEX('الحجوزات'!$F$6:$F$1005,MATCH($A9,'الحجوزات'!$P$6:$P$1005,0)))</f>
        <v/>
      </c>
      <c r="G9" s="16">
        <f>IF($A9="","",INDEX('الحجوزات'!$O$6:$O$1005,MATCH($A9,'الحجوزات'!$P$6:$P$1005,0)))</f>
        <v/>
      </c>
      <c r="H9" s="17">
        <f>IF($A9="","",INDEX('الحجوزات'!$M$6:$M$1005,MATCH($A9,'الحجوزات'!$P$6:$P$1005,0)))</f>
        <v/>
      </c>
    </row>
    <row r="10">
      <c r="A10" s="6">
        <f>IF(4&lt;=$B$4,4,"")</f>
        <v/>
      </c>
      <c r="B10" s="6">
        <f>IF($A10="","",INDEX('الحجوزات'!$A$6:$A$1005,MATCH($A10,'الحجوزات'!$P$6:$P$1005,0))&amp;"")</f>
        <v/>
      </c>
      <c r="C10" s="6">
        <f>IF($A10="","",INDEX('الحجوزات'!$Q$6:$Q$1005,MATCH($A10,'الحجوزات'!$P$6:$P$1005,0))&amp;"")</f>
        <v/>
      </c>
      <c r="D10" s="6">
        <f>IF($A10="","",INDEX('الحجوزات'!$C$6:$C$1005,MATCH($A10,'الحجوزات'!$P$6:$P$1005,0))&amp;"")</f>
        <v/>
      </c>
      <c r="E10" s="6">
        <f>IF($A10="","",INDEX('الحجوزات'!$D$6:$D$1005,MATCH($A10,'الحجوزات'!$P$6:$P$1005,0))&amp;"")</f>
        <v/>
      </c>
      <c r="F10" s="21">
        <f>IF($A10="","",INDEX('الحجوزات'!$F$6:$F$1005,MATCH($A10,'الحجوزات'!$P$6:$P$1005,0)))</f>
        <v/>
      </c>
      <c r="G10" s="16">
        <f>IF($A10="","",INDEX('الحجوزات'!$O$6:$O$1005,MATCH($A10,'الحجوزات'!$P$6:$P$1005,0)))</f>
        <v/>
      </c>
      <c r="H10" s="17">
        <f>IF($A10="","",INDEX('الحجوزات'!$M$6:$M$1005,MATCH($A10,'الحجوزات'!$P$6:$P$1005,0)))</f>
        <v/>
      </c>
    </row>
    <row r="11">
      <c r="A11" s="6">
        <f>IF(5&lt;=$B$4,5,"")</f>
        <v/>
      </c>
      <c r="B11" s="6">
        <f>IF($A11="","",INDEX('الحجوزات'!$A$6:$A$1005,MATCH($A11,'الحجوزات'!$P$6:$P$1005,0))&amp;"")</f>
        <v/>
      </c>
      <c r="C11" s="6">
        <f>IF($A11="","",INDEX('الحجوزات'!$Q$6:$Q$1005,MATCH($A11,'الحجوزات'!$P$6:$P$1005,0))&amp;"")</f>
        <v/>
      </c>
      <c r="D11" s="6">
        <f>IF($A11="","",INDEX('الحجوزات'!$C$6:$C$1005,MATCH($A11,'الحجوزات'!$P$6:$P$1005,0))&amp;"")</f>
        <v/>
      </c>
      <c r="E11" s="6">
        <f>IF($A11="","",INDEX('الحجوزات'!$D$6:$D$1005,MATCH($A11,'الحجوزات'!$P$6:$P$1005,0))&amp;"")</f>
        <v/>
      </c>
      <c r="F11" s="21">
        <f>IF($A11="","",INDEX('الحجوزات'!$F$6:$F$1005,MATCH($A11,'الحجوزات'!$P$6:$P$1005,0)))</f>
        <v/>
      </c>
      <c r="G11" s="16">
        <f>IF($A11="","",INDEX('الحجوزات'!$O$6:$O$1005,MATCH($A11,'الحجوزات'!$P$6:$P$1005,0)))</f>
        <v/>
      </c>
      <c r="H11" s="17">
        <f>IF($A11="","",INDEX('الحجوزات'!$M$6:$M$1005,MATCH($A11,'الحجوزات'!$P$6:$P$1005,0)))</f>
        <v/>
      </c>
    </row>
    <row r="12">
      <c r="A12" s="6">
        <f>IF(6&lt;=$B$4,6,"")</f>
        <v/>
      </c>
      <c r="B12" s="6">
        <f>IF($A12="","",INDEX('الحجوزات'!$A$6:$A$1005,MATCH($A12,'الحجوزات'!$P$6:$P$1005,0))&amp;"")</f>
        <v/>
      </c>
      <c r="C12" s="6">
        <f>IF($A12="","",INDEX('الحجوزات'!$Q$6:$Q$1005,MATCH($A12,'الحجوزات'!$P$6:$P$1005,0))&amp;"")</f>
        <v/>
      </c>
      <c r="D12" s="6">
        <f>IF($A12="","",INDEX('الحجوزات'!$C$6:$C$1005,MATCH($A12,'الحجوزات'!$P$6:$P$1005,0))&amp;"")</f>
        <v/>
      </c>
      <c r="E12" s="6">
        <f>IF($A12="","",INDEX('الحجوزات'!$D$6:$D$1005,MATCH($A12,'الحجوزات'!$P$6:$P$1005,0))&amp;"")</f>
        <v/>
      </c>
      <c r="F12" s="21">
        <f>IF($A12="","",INDEX('الحجوزات'!$F$6:$F$1005,MATCH($A12,'الحجوزات'!$P$6:$P$1005,0)))</f>
        <v/>
      </c>
      <c r="G12" s="16">
        <f>IF($A12="","",INDEX('الحجوزات'!$O$6:$O$1005,MATCH($A12,'الحجوزات'!$P$6:$P$1005,0)))</f>
        <v/>
      </c>
      <c r="H12" s="17">
        <f>IF($A12="","",INDEX('الحجوزات'!$M$6:$M$1005,MATCH($A12,'الحجوزات'!$P$6:$P$1005,0)))</f>
        <v/>
      </c>
    </row>
    <row r="13">
      <c r="A13" s="6">
        <f>IF(7&lt;=$B$4,7,"")</f>
        <v/>
      </c>
      <c r="B13" s="6">
        <f>IF($A13="","",INDEX('الحجوزات'!$A$6:$A$1005,MATCH($A13,'الحجوزات'!$P$6:$P$1005,0))&amp;"")</f>
        <v/>
      </c>
      <c r="C13" s="6">
        <f>IF($A13="","",INDEX('الحجوزات'!$Q$6:$Q$1005,MATCH($A13,'الحجوزات'!$P$6:$P$1005,0))&amp;"")</f>
        <v/>
      </c>
      <c r="D13" s="6">
        <f>IF($A13="","",INDEX('الحجوزات'!$C$6:$C$1005,MATCH($A13,'الحجوزات'!$P$6:$P$1005,0))&amp;"")</f>
        <v/>
      </c>
      <c r="E13" s="6">
        <f>IF($A13="","",INDEX('الحجوزات'!$D$6:$D$1005,MATCH($A13,'الحجوزات'!$P$6:$P$1005,0))&amp;"")</f>
        <v/>
      </c>
      <c r="F13" s="21">
        <f>IF($A13="","",INDEX('الحجوزات'!$F$6:$F$1005,MATCH($A13,'الحجوزات'!$P$6:$P$1005,0)))</f>
        <v/>
      </c>
      <c r="G13" s="16">
        <f>IF($A13="","",INDEX('الحجوزات'!$O$6:$O$1005,MATCH($A13,'الحجوزات'!$P$6:$P$1005,0)))</f>
        <v/>
      </c>
      <c r="H13" s="17">
        <f>IF($A13="","",INDEX('الحجوزات'!$M$6:$M$1005,MATCH($A13,'الحجوزات'!$P$6:$P$1005,0)))</f>
        <v/>
      </c>
    </row>
    <row r="14">
      <c r="A14" s="6">
        <f>IF(8&lt;=$B$4,8,"")</f>
        <v/>
      </c>
      <c r="B14" s="6">
        <f>IF($A14="","",INDEX('الحجوزات'!$A$6:$A$1005,MATCH($A14,'الحجوزات'!$P$6:$P$1005,0))&amp;"")</f>
        <v/>
      </c>
      <c r="C14" s="6">
        <f>IF($A14="","",INDEX('الحجوزات'!$Q$6:$Q$1005,MATCH($A14,'الحجوزات'!$P$6:$P$1005,0))&amp;"")</f>
        <v/>
      </c>
      <c r="D14" s="6">
        <f>IF($A14="","",INDEX('الحجوزات'!$C$6:$C$1005,MATCH($A14,'الحجوزات'!$P$6:$P$1005,0))&amp;"")</f>
        <v/>
      </c>
      <c r="E14" s="6">
        <f>IF($A14="","",INDEX('الحجوزات'!$D$6:$D$1005,MATCH($A14,'الحجوزات'!$P$6:$P$1005,0))&amp;"")</f>
        <v/>
      </c>
      <c r="F14" s="21">
        <f>IF($A14="","",INDEX('الحجوزات'!$F$6:$F$1005,MATCH($A14,'الحجوزات'!$P$6:$P$1005,0)))</f>
        <v/>
      </c>
      <c r="G14" s="16">
        <f>IF($A14="","",INDEX('الحجوزات'!$O$6:$O$1005,MATCH($A14,'الحجوزات'!$P$6:$P$1005,0)))</f>
        <v/>
      </c>
      <c r="H14" s="17">
        <f>IF($A14="","",INDEX('الحجوزات'!$M$6:$M$1005,MATCH($A14,'الحجوزات'!$P$6:$P$1005,0)))</f>
        <v/>
      </c>
    </row>
    <row r="15">
      <c r="A15" s="6">
        <f>IF(9&lt;=$B$4,9,"")</f>
        <v/>
      </c>
      <c r="B15" s="6">
        <f>IF($A15="","",INDEX('الحجوزات'!$A$6:$A$1005,MATCH($A15,'الحجوزات'!$P$6:$P$1005,0))&amp;"")</f>
        <v/>
      </c>
      <c r="C15" s="6">
        <f>IF($A15="","",INDEX('الحجوزات'!$Q$6:$Q$1005,MATCH($A15,'الحجوزات'!$P$6:$P$1005,0))&amp;"")</f>
        <v/>
      </c>
      <c r="D15" s="6">
        <f>IF($A15="","",INDEX('الحجوزات'!$C$6:$C$1005,MATCH($A15,'الحجوزات'!$P$6:$P$1005,0))&amp;"")</f>
        <v/>
      </c>
      <c r="E15" s="6">
        <f>IF($A15="","",INDEX('الحجوزات'!$D$6:$D$1005,MATCH($A15,'الحجوزات'!$P$6:$P$1005,0))&amp;"")</f>
        <v/>
      </c>
      <c r="F15" s="21">
        <f>IF($A15="","",INDEX('الحجوزات'!$F$6:$F$1005,MATCH($A15,'الحجوزات'!$P$6:$P$1005,0)))</f>
        <v/>
      </c>
      <c r="G15" s="16">
        <f>IF($A15="","",INDEX('الحجوزات'!$O$6:$O$1005,MATCH($A15,'الحجوزات'!$P$6:$P$1005,0)))</f>
        <v/>
      </c>
      <c r="H15" s="17">
        <f>IF($A15="","",INDEX('الحجوزات'!$M$6:$M$1005,MATCH($A15,'الحجوزات'!$P$6:$P$1005,0)))</f>
        <v/>
      </c>
    </row>
    <row r="16">
      <c r="A16" s="6">
        <f>IF(10&lt;=$B$4,10,"")</f>
        <v/>
      </c>
      <c r="B16" s="6">
        <f>IF($A16="","",INDEX('الحجوزات'!$A$6:$A$1005,MATCH($A16,'الحجوزات'!$P$6:$P$1005,0))&amp;"")</f>
        <v/>
      </c>
      <c r="C16" s="6">
        <f>IF($A16="","",INDEX('الحجوزات'!$Q$6:$Q$1005,MATCH($A16,'الحجوزات'!$P$6:$P$1005,0))&amp;"")</f>
        <v/>
      </c>
      <c r="D16" s="6">
        <f>IF($A16="","",INDEX('الحجوزات'!$C$6:$C$1005,MATCH($A16,'الحجوزات'!$P$6:$P$1005,0))&amp;"")</f>
        <v/>
      </c>
      <c r="E16" s="6">
        <f>IF($A16="","",INDEX('الحجوزات'!$D$6:$D$1005,MATCH($A16,'الحجوزات'!$P$6:$P$1005,0))&amp;"")</f>
        <v/>
      </c>
      <c r="F16" s="21">
        <f>IF($A16="","",INDEX('الحجوزات'!$F$6:$F$1005,MATCH($A16,'الحجوزات'!$P$6:$P$1005,0)))</f>
        <v/>
      </c>
      <c r="G16" s="16">
        <f>IF($A16="","",INDEX('الحجوزات'!$O$6:$O$1005,MATCH($A16,'الحجوزات'!$P$6:$P$1005,0)))</f>
        <v/>
      </c>
      <c r="H16" s="17">
        <f>IF($A16="","",INDEX('الحجوزات'!$M$6:$M$1005,MATCH($A16,'الحجوزات'!$P$6:$P$1005,0)))</f>
        <v/>
      </c>
    </row>
    <row r="17">
      <c r="A17" s="6">
        <f>IF(11&lt;=$B$4,11,"")</f>
        <v/>
      </c>
      <c r="B17" s="6">
        <f>IF($A17="","",INDEX('الحجوزات'!$A$6:$A$1005,MATCH($A17,'الحجوزات'!$P$6:$P$1005,0))&amp;"")</f>
        <v/>
      </c>
      <c r="C17" s="6">
        <f>IF($A17="","",INDEX('الحجوزات'!$Q$6:$Q$1005,MATCH($A17,'الحجوزات'!$P$6:$P$1005,0))&amp;"")</f>
        <v/>
      </c>
      <c r="D17" s="6">
        <f>IF($A17="","",INDEX('الحجوزات'!$C$6:$C$1005,MATCH($A17,'الحجوزات'!$P$6:$P$1005,0))&amp;"")</f>
        <v/>
      </c>
      <c r="E17" s="6">
        <f>IF($A17="","",INDEX('الحجوزات'!$D$6:$D$1005,MATCH($A17,'الحجوزات'!$P$6:$P$1005,0))&amp;"")</f>
        <v/>
      </c>
      <c r="F17" s="21">
        <f>IF($A17="","",INDEX('الحجوزات'!$F$6:$F$1005,MATCH($A17,'الحجوزات'!$P$6:$P$1005,0)))</f>
        <v/>
      </c>
      <c r="G17" s="16">
        <f>IF($A17="","",INDEX('الحجوزات'!$O$6:$O$1005,MATCH($A17,'الحجوزات'!$P$6:$P$1005,0)))</f>
        <v/>
      </c>
      <c r="H17" s="17">
        <f>IF($A17="","",INDEX('الحجوزات'!$M$6:$M$1005,MATCH($A17,'الحجوزات'!$P$6:$P$1005,0)))</f>
        <v/>
      </c>
    </row>
    <row r="18">
      <c r="A18" s="6">
        <f>IF(12&lt;=$B$4,12,"")</f>
        <v/>
      </c>
      <c r="B18" s="6">
        <f>IF($A18="","",INDEX('الحجوزات'!$A$6:$A$1005,MATCH($A18,'الحجوزات'!$P$6:$P$1005,0))&amp;"")</f>
        <v/>
      </c>
      <c r="C18" s="6">
        <f>IF($A18="","",INDEX('الحجوزات'!$Q$6:$Q$1005,MATCH($A18,'الحجوزات'!$P$6:$P$1005,0))&amp;"")</f>
        <v/>
      </c>
      <c r="D18" s="6">
        <f>IF($A18="","",INDEX('الحجوزات'!$C$6:$C$1005,MATCH($A18,'الحجوزات'!$P$6:$P$1005,0))&amp;"")</f>
        <v/>
      </c>
      <c r="E18" s="6">
        <f>IF($A18="","",INDEX('الحجوزات'!$D$6:$D$1005,MATCH($A18,'الحجوزات'!$P$6:$P$1005,0))&amp;"")</f>
        <v/>
      </c>
      <c r="F18" s="21">
        <f>IF($A18="","",INDEX('الحجوزات'!$F$6:$F$1005,MATCH($A18,'الحجوزات'!$P$6:$P$1005,0)))</f>
        <v/>
      </c>
      <c r="G18" s="16">
        <f>IF($A18="","",INDEX('الحجوزات'!$O$6:$O$1005,MATCH($A18,'الحجوزات'!$P$6:$P$1005,0)))</f>
        <v/>
      </c>
      <c r="H18" s="17">
        <f>IF($A18="","",INDEX('الحجوزات'!$M$6:$M$1005,MATCH($A18,'الحجوزات'!$P$6:$P$1005,0)))</f>
        <v/>
      </c>
    </row>
    <row r="19">
      <c r="A19" s="6">
        <f>IF(13&lt;=$B$4,13,"")</f>
        <v/>
      </c>
      <c r="B19" s="6">
        <f>IF($A19="","",INDEX('الحجوزات'!$A$6:$A$1005,MATCH($A19,'الحجوزات'!$P$6:$P$1005,0))&amp;"")</f>
        <v/>
      </c>
      <c r="C19" s="6">
        <f>IF($A19="","",INDEX('الحجوزات'!$Q$6:$Q$1005,MATCH($A19,'الحجوزات'!$P$6:$P$1005,0))&amp;"")</f>
        <v/>
      </c>
      <c r="D19" s="6">
        <f>IF($A19="","",INDEX('الحجوزات'!$C$6:$C$1005,MATCH($A19,'الحجوزات'!$P$6:$P$1005,0))&amp;"")</f>
        <v/>
      </c>
      <c r="E19" s="6">
        <f>IF($A19="","",INDEX('الحجوزات'!$D$6:$D$1005,MATCH($A19,'الحجوزات'!$P$6:$P$1005,0))&amp;"")</f>
        <v/>
      </c>
      <c r="F19" s="21">
        <f>IF($A19="","",INDEX('الحجوزات'!$F$6:$F$1005,MATCH($A19,'الحجوزات'!$P$6:$P$1005,0)))</f>
        <v/>
      </c>
      <c r="G19" s="16">
        <f>IF($A19="","",INDEX('الحجوزات'!$O$6:$O$1005,MATCH($A19,'الحجوزات'!$P$6:$P$1005,0)))</f>
        <v/>
      </c>
      <c r="H19" s="17">
        <f>IF($A19="","",INDEX('الحجوزات'!$M$6:$M$1005,MATCH($A19,'الحجوزات'!$P$6:$P$1005,0)))</f>
        <v/>
      </c>
    </row>
    <row r="20">
      <c r="A20" s="6">
        <f>IF(14&lt;=$B$4,14,"")</f>
        <v/>
      </c>
      <c r="B20" s="6">
        <f>IF($A20="","",INDEX('الحجوزات'!$A$6:$A$1005,MATCH($A20,'الحجوزات'!$P$6:$P$1005,0))&amp;"")</f>
        <v/>
      </c>
      <c r="C20" s="6">
        <f>IF($A20="","",INDEX('الحجوزات'!$Q$6:$Q$1005,MATCH($A20,'الحجوزات'!$P$6:$P$1005,0))&amp;"")</f>
        <v/>
      </c>
      <c r="D20" s="6">
        <f>IF($A20="","",INDEX('الحجوزات'!$C$6:$C$1005,MATCH($A20,'الحجوزات'!$P$6:$P$1005,0))&amp;"")</f>
        <v/>
      </c>
      <c r="E20" s="6">
        <f>IF($A20="","",INDEX('الحجوزات'!$D$6:$D$1005,MATCH($A20,'الحجوزات'!$P$6:$P$1005,0))&amp;"")</f>
        <v/>
      </c>
      <c r="F20" s="21">
        <f>IF($A20="","",INDEX('الحجوزات'!$F$6:$F$1005,MATCH($A20,'الحجوزات'!$P$6:$P$1005,0)))</f>
        <v/>
      </c>
      <c r="G20" s="16">
        <f>IF($A20="","",INDEX('الحجوزات'!$O$6:$O$1005,MATCH($A20,'الحجوزات'!$P$6:$P$1005,0)))</f>
        <v/>
      </c>
      <c r="H20" s="17">
        <f>IF($A20="","",INDEX('الحجوزات'!$M$6:$M$1005,MATCH($A20,'الحجوزات'!$P$6:$P$1005,0)))</f>
        <v/>
      </c>
    </row>
    <row r="21">
      <c r="A21" s="6">
        <f>IF(15&lt;=$B$4,15,"")</f>
        <v/>
      </c>
      <c r="B21" s="6">
        <f>IF($A21="","",INDEX('الحجوزات'!$A$6:$A$1005,MATCH($A21,'الحجوزات'!$P$6:$P$1005,0))&amp;"")</f>
        <v/>
      </c>
      <c r="C21" s="6">
        <f>IF($A21="","",INDEX('الحجوزات'!$Q$6:$Q$1005,MATCH($A21,'الحجوزات'!$P$6:$P$1005,0))&amp;"")</f>
        <v/>
      </c>
      <c r="D21" s="6">
        <f>IF($A21="","",INDEX('الحجوزات'!$C$6:$C$1005,MATCH($A21,'الحجوزات'!$P$6:$P$1005,0))&amp;"")</f>
        <v/>
      </c>
      <c r="E21" s="6">
        <f>IF($A21="","",INDEX('الحجوزات'!$D$6:$D$1005,MATCH($A21,'الحجوزات'!$P$6:$P$1005,0))&amp;"")</f>
        <v/>
      </c>
      <c r="F21" s="21">
        <f>IF($A21="","",INDEX('الحجوزات'!$F$6:$F$1005,MATCH($A21,'الحجوزات'!$P$6:$P$1005,0)))</f>
        <v/>
      </c>
      <c r="G21" s="16">
        <f>IF($A21="","",INDEX('الحجوزات'!$O$6:$O$1005,MATCH($A21,'الحجوزات'!$P$6:$P$1005,0)))</f>
        <v/>
      </c>
      <c r="H21" s="17">
        <f>IF($A21="","",INDEX('الحجوزات'!$M$6:$M$1005,MATCH($A21,'الحجوزات'!$P$6:$P$1005,0)))</f>
        <v/>
      </c>
    </row>
    <row r="22">
      <c r="A22" s="6">
        <f>IF(16&lt;=$B$4,16,"")</f>
        <v/>
      </c>
      <c r="B22" s="6">
        <f>IF($A22="","",INDEX('الحجوزات'!$A$6:$A$1005,MATCH($A22,'الحجوزات'!$P$6:$P$1005,0))&amp;"")</f>
        <v/>
      </c>
      <c r="C22" s="6">
        <f>IF($A22="","",INDEX('الحجوزات'!$Q$6:$Q$1005,MATCH($A22,'الحجوزات'!$P$6:$P$1005,0))&amp;"")</f>
        <v/>
      </c>
      <c r="D22" s="6">
        <f>IF($A22="","",INDEX('الحجوزات'!$C$6:$C$1005,MATCH($A22,'الحجوزات'!$P$6:$P$1005,0))&amp;"")</f>
        <v/>
      </c>
      <c r="E22" s="6">
        <f>IF($A22="","",INDEX('الحجوزات'!$D$6:$D$1005,MATCH($A22,'الحجوزات'!$P$6:$P$1005,0))&amp;"")</f>
        <v/>
      </c>
      <c r="F22" s="21">
        <f>IF($A22="","",INDEX('الحجوزات'!$F$6:$F$1005,MATCH($A22,'الحجوزات'!$P$6:$P$1005,0)))</f>
        <v/>
      </c>
      <c r="G22" s="16">
        <f>IF($A22="","",INDEX('الحجوزات'!$O$6:$O$1005,MATCH($A22,'الحجوزات'!$P$6:$P$1005,0)))</f>
        <v/>
      </c>
      <c r="H22" s="17">
        <f>IF($A22="","",INDEX('الحجوزات'!$M$6:$M$1005,MATCH($A22,'الحجوزات'!$P$6:$P$1005,0)))</f>
        <v/>
      </c>
    </row>
    <row r="23">
      <c r="A23" s="6">
        <f>IF(17&lt;=$B$4,17,"")</f>
        <v/>
      </c>
      <c r="B23" s="6">
        <f>IF($A23="","",INDEX('الحجوزات'!$A$6:$A$1005,MATCH($A23,'الحجوزات'!$P$6:$P$1005,0))&amp;"")</f>
        <v/>
      </c>
      <c r="C23" s="6">
        <f>IF($A23="","",INDEX('الحجوزات'!$Q$6:$Q$1005,MATCH($A23,'الحجوزات'!$P$6:$P$1005,0))&amp;"")</f>
        <v/>
      </c>
      <c r="D23" s="6">
        <f>IF($A23="","",INDEX('الحجوزات'!$C$6:$C$1005,MATCH($A23,'الحجوزات'!$P$6:$P$1005,0))&amp;"")</f>
        <v/>
      </c>
      <c r="E23" s="6">
        <f>IF($A23="","",INDEX('الحجوزات'!$D$6:$D$1005,MATCH($A23,'الحجوزات'!$P$6:$P$1005,0))&amp;"")</f>
        <v/>
      </c>
      <c r="F23" s="21">
        <f>IF($A23="","",INDEX('الحجوزات'!$F$6:$F$1005,MATCH($A23,'الحجوزات'!$P$6:$P$1005,0)))</f>
        <v/>
      </c>
      <c r="G23" s="16">
        <f>IF($A23="","",INDEX('الحجوزات'!$O$6:$O$1005,MATCH($A23,'الحجوزات'!$P$6:$P$1005,0)))</f>
        <v/>
      </c>
      <c r="H23" s="17">
        <f>IF($A23="","",INDEX('الحجوزات'!$M$6:$M$1005,MATCH($A23,'الحجوزات'!$P$6:$P$1005,0)))</f>
        <v/>
      </c>
    </row>
    <row r="24">
      <c r="A24" s="6">
        <f>IF(18&lt;=$B$4,18,"")</f>
        <v/>
      </c>
      <c r="B24" s="6">
        <f>IF($A24="","",INDEX('الحجوزات'!$A$6:$A$1005,MATCH($A24,'الحجوزات'!$P$6:$P$1005,0))&amp;"")</f>
        <v/>
      </c>
      <c r="C24" s="6">
        <f>IF($A24="","",INDEX('الحجوزات'!$Q$6:$Q$1005,MATCH($A24,'الحجوزات'!$P$6:$P$1005,0))&amp;"")</f>
        <v/>
      </c>
      <c r="D24" s="6">
        <f>IF($A24="","",INDEX('الحجوزات'!$C$6:$C$1005,MATCH($A24,'الحجوزات'!$P$6:$P$1005,0))&amp;"")</f>
        <v/>
      </c>
      <c r="E24" s="6">
        <f>IF($A24="","",INDEX('الحجوزات'!$D$6:$D$1005,MATCH($A24,'الحجوزات'!$P$6:$P$1005,0))&amp;"")</f>
        <v/>
      </c>
      <c r="F24" s="21">
        <f>IF($A24="","",INDEX('الحجوزات'!$F$6:$F$1005,MATCH($A24,'الحجوزات'!$P$6:$P$1005,0)))</f>
        <v/>
      </c>
      <c r="G24" s="16">
        <f>IF($A24="","",INDEX('الحجوزات'!$O$6:$O$1005,MATCH($A24,'الحجوزات'!$P$6:$P$1005,0)))</f>
        <v/>
      </c>
      <c r="H24" s="17">
        <f>IF($A24="","",INDEX('الحجوزات'!$M$6:$M$1005,MATCH($A24,'الحجوزات'!$P$6:$P$1005,0)))</f>
        <v/>
      </c>
    </row>
    <row r="25">
      <c r="A25" s="6">
        <f>IF(19&lt;=$B$4,19,"")</f>
        <v/>
      </c>
      <c r="B25" s="6">
        <f>IF($A25="","",INDEX('الحجوزات'!$A$6:$A$1005,MATCH($A25,'الحجوزات'!$P$6:$P$1005,0))&amp;"")</f>
        <v/>
      </c>
      <c r="C25" s="6">
        <f>IF($A25="","",INDEX('الحجوزات'!$Q$6:$Q$1005,MATCH($A25,'الحجوزات'!$P$6:$P$1005,0))&amp;"")</f>
        <v/>
      </c>
      <c r="D25" s="6">
        <f>IF($A25="","",INDEX('الحجوزات'!$C$6:$C$1005,MATCH($A25,'الحجوزات'!$P$6:$P$1005,0))&amp;"")</f>
        <v/>
      </c>
      <c r="E25" s="6">
        <f>IF($A25="","",INDEX('الحجوزات'!$D$6:$D$1005,MATCH($A25,'الحجوزات'!$P$6:$P$1005,0))&amp;"")</f>
        <v/>
      </c>
      <c r="F25" s="21">
        <f>IF($A25="","",INDEX('الحجوزات'!$F$6:$F$1005,MATCH($A25,'الحجوزات'!$P$6:$P$1005,0)))</f>
        <v/>
      </c>
      <c r="G25" s="16">
        <f>IF($A25="","",INDEX('الحجوزات'!$O$6:$O$1005,MATCH($A25,'الحجوزات'!$P$6:$P$1005,0)))</f>
        <v/>
      </c>
      <c r="H25" s="17">
        <f>IF($A25="","",INDEX('الحجوزات'!$M$6:$M$1005,MATCH($A25,'الحجوزات'!$P$6:$P$1005,0)))</f>
        <v/>
      </c>
    </row>
    <row r="26">
      <c r="A26" s="6">
        <f>IF(20&lt;=$B$4,20,"")</f>
        <v/>
      </c>
      <c r="B26" s="6">
        <f>IF($A26="","",INDEX('الحجوزات'!$A$6:$A$1005,MATCH($A26,'الحجوزات'!$P$6:$P$1005,0))&amp;"")</f>
        <v/>
      </c>
      <c r="C26" s="6">
        <f>IF($A26="","",INDEX('الحجوزات'!$Q$6:$Q$1005,MATCH($A26,'الحجوزات'!$P$6:$P$1005,0))&amp;"")</f>
        <v/>
      </c>
      <c r="D26" s="6">
        <f>IF($A26="","",INDEX('الحجوزات'!$C$6:$C$1005,MATCH($A26,'الحجوزات'!$P$6:$P$1005,0))&amp;"")</f>
        <v/>
      </c>
      <c r="E26" s="6">
        <f>IF($A26="","",INDEX('الحجوزات'!$D$6:$D$1005,MATCH($A26,'الحجوزات'!$P$6:$P$1005,0))&amp;"")</f>
        <v/>
      </c>
      <c r="F26" s="21">
        <f>IF($A26="","",INDEX('الحجوزات'!$F$6:$F$1005,MATCH($A26,'الحجوزات'!$P$6:$P$1005,0)))</f>
        <v/>
      </c>
      <c r="G26" s="16">
        <f>IF($A26="","",INDEX('الحجوزات'!$O$6:$O$1005,MATCH($A26,'الحجوزات'!$P$6:$P$1005,0)))</f>
        <v/>
      </c>
      <c r="H26" s="17">
        <f>IF($A26="","",INDEX('الحجوزات'!$M$6:$M$1005,MATCH($A26,'الحجوزات'!$P$6:$P$1005,0)))</f>
        <v/>
      </c>
    </row>
    <row r="27">
      <c r="A27" s="6">
        <f>IF(21&lt;=$B$4,21,"")</f>
        <v/>
      </c>
      <c r="B27" s="6">
        <f>IF($A27="","",INDEX('الحجوزات'!$A$6:$A$1005,MATCH($A27,'الحجوزات'!$P$6:$P$1005,0))&amp;"")</f>
        <v/>
      </c>
      <c r="C27" s="6">
        <f>IF($A27="","",INDEX('الحجوزات'!$Q$6:$Q$1005,MATCH($A27,'الحجوزات'!$P$6:$P$1005,0))&amp;"")</f>
        <v/>
      </c>
      <c r="D27" s="6">
        <f>IF($A27="","",INDEX('الحجوزات'!$C$6:$C$1005,MATCH($A27,'الحجوزات'!$P$6:$P$1005,0))&amp;"")</f>
        <v/>
      </c>
      <c r="E27" s="6">
        <f>IF($A27="","",INDEX('الحجوزات'!$D$6:$D$1005,MATCH($A27,'الحجوزات'!$P$6:$P$1005,0))&amp;"")</f>
        <v/>
      </c>
      <c r="F27" s="21">
        <f>IF($A27="","",INDEX('الحجوزات'!$F$6:$F$1005,MATCH($A27,'الحجوزات'!$P$6:$P$1005,0)))</f>
        <v/>
      </c>
      <c r="G27" s="16">
        <f>IF($A27="","",INDEX('الحجوزات'!$O$6:$O$1005,MATCH($A27,'الحجوزات'!$P$6:$P$1005,0)))</f>
        <v/>
      </c>
      <c r="H27" s="17">
        <f>IF($A27="","",INDEX('الحجوزات'!$M$6:$M$1005,MATCH($A27,'الحجوزات'!$P$6:$P$1005,0)))</f>
        <v/>
      </c>
    </row>
    <row r="28">
      <c r="A28" s="6">
        <f>IF(22&lt;=$B$4,22,"")</f>
        <v/>
      </c>
      <c r="B28" s="6">
        <f>IF($A28="","",INDEX('الحجوزات'!$A$6:$A$1005,MATCH($A28,'الحجوزات'!$P$6:$P$1005,0))&amp;"")</f>
        <v/>
      </c>
      <c r="C28" s="6">
        <f>IF($A28="","",INDEX('الحجوزات'!$Q$6:$Q$1005,MATCH($A28,'الحجوزات'!$P$6:$P$1005,0))&amp;"")</f>
        <v/>
      </c>
      <c r="D28" s="6">
        <f>IF($A28="","",INDEX('الحجوزات'!$C$6:$C$1005,MATCH($A28,'الحجوزات'!$P$6:$P$1005,0))&amp;"")</f>
        <v/>
      </c>
      <c r="E28" s="6">
        <f>IF($A28="","",INDEX('الحجوزات'!$D$6:$D$1005,MATCH($A28,'الحجوزات'!$P$6:$P$1005,0))&amp;"")</f>
        <v/>
      </c>
      <c r="F28" s="21">
        <f>IF($A28="","",INDEX('الحجوزات'!$F$6:$F$1005,MATCH($A28,'الحجوزات'!$P$6:$P$1005,0)))</f>
        <v/>
      </c>
      <c r="G28" s="16">
        <f>IF($A28="","",INDEX('الحجوزات'!$O$6:$O$1005,MATCH($A28,'الحجوزات'!$P$6:$P$1005,0)))</f>
        <v/>
      </c>
      <c r="H28" s="17">
        <f>IF($A28="","",INDEX('الحجوزات'!$M$6:$M$1005,MATCH($A28,'الحجوزات'!$P$6:$P$1005,0)))</f>
        <v/>
      </c>
    </row>
    <row r="29">
      <c r="A29" s="6">
        <f>IF(23&lt;=$B$4,23,"")</f>
        <v/>
      </c>
      <c r="B29" s="6">
        <f>IF($A29="","",INDEX('الحجوزات'!$A$6:$A$1005,MATCH($A29,'الحجوزات'!$P$6:$P$1005,0))&amp;"")</f>
        <v/>
      </c>
      <c r="C29" s="6">
        <f>IF($A29="","",INDEX('الحجوزات'!$Q$6:$Q$1005,MATCH($A29,'الحجوزات'!$P$6:$P$1005,0))&amp;"")</f>
        <v/>
      </c>
      <c r="D29" s="6">
        <f>IF($A29="","",INDEX('الحجوزات'!$C$6:$C$1005,MATCH($A29,'الحجوزات'!$P$6:$P$1005,0))&amp;"")</f>
        <v/>
      </c>
      <c r="E29" s="6">
        <f>IF($A29="","",INDEX('الحجوزات'!$D$6:$D$1005,MATCH($A29,'الحجوزات'!$P$6:$P$1005,0))&amp;"")</f>
        <v/>
      </c>
      <c r="F29" s="21">
        <f>IF($A29="","",INDEX('الحجوزات'!$F$6:$F$1005,MATCH($A29,'الحجوزات'!$P$6:$P$1005,0)))</f>
        <v/>
      </c>
      <c r="G29" s="16">
        <f>IF($A29="","",INDEX('الحجوزات'!$O$6:$O$1005,MATCH($A29,'الحجوزات'!$P$6:$P$1005,0)))</f>
        <v/>
      </c>
      <c r="H29" s="17">
        <f>IF($A29="","",INDEX('الحجوزات'!$M$6:$M$1005,MATCH($A29,'الحجوزات'!$P$6:$P$1005,0)))</f>
        <v/>
      </c>
    </row>
    <row r="30">
      <c r="A30" s="6">
        <f>IF(24&lt;=$B$4,24,"")</f>
        <v/>
      </c>
      <c r="B30" s="6">
        <f>IF($A30="","",INDEX('الحجوزات'!$A$6:$A$1005,MATCH($A30,'الحجوزات'!$P$6:$P$1005,0))&amp;"")</f>
        <v/>
      </c>
      <c r="C30" s="6">
        <f>IF($A30="","",INDEX('الحجوزات'!$Q$6:$Q$1005,MATCH($A30,'الحجوزات'!$P$6:$P$1005,0))&amp;"")</f>
        <v/>
      </c>
      <c r="D30" s="6">
        <f>IF($A30="","",INDEX('الحجوزات'!$C$6:$C$1005,MATCH($A30,'الحجوزات'!$P$6:$P$1005,0))&amp;"")</f>
        <v/>
      </c>
      <c r="E30" s="6">
        <f>IF($A30="","",INDEX('الحجوزات'!$D$6:$D$1005,MATCH($A30,'الحجوزات'!$P$6:$P$1005,0))&amp;"")</f>
        <v/>
      </c>
      <c r="F30" s="21">
        <f>IF($A30="","",INDEX('الحجوزات'!$F$6:$F$1005,MATCH($A30,'الحجوزات'!$P$6:$P$1005,0)))</f>
        <v/>
      </c>
      <c r="G30" s="16">
        <f>IF($A30="","",INDEX('الحجوزات'!$O$6:$O$1005,MATCH($A30,'الحجوزات'!$P$6:$P$1005,0)))</f>
        <v/>
      </c>
      <c r="H30" s="17">
        <f>IF($A30="","",INDEX('الحجوزات'!$M$6:$M$1005,MATCH($A30,'الحجوزات'!$P$6:$P$1005,0)))</f>
        <v/>
      </c>
    </row>
    <row r="31">
      <c r="A31" s="6">
        <f>IF(25&lt;=$B$4,25,"")</f>
        <v/>
      </c>
      <c r="B31" s="6">
        <f>IF($A31="","",INDEX('الحجوزات'!$A$6:$A$1005,MATCH($A31,'الحجوزات'!$P$6:$P$1005,0))&amp;"")</f>
        <v/>
      </c>
      <c r="C31" s="6">
        <f>IF($A31="","",INDEX('الحجوزات'!$Q$6:$Q$1005,MATCH($A31,'الحجوزات'!$P$6:$P$1005,0))&amp;"")</f>
        <v/>
      </c>
      <c r="D31" s="6">
        <f>IF($A31="","",INDEX('الحجوزات'!$C$6:$C$1005,MATCH($A31,'الحجوزات'!$P$6:$P$1005,0))&amp;"")</f>
        <v/>
      </c>
      <c r="E31" s="6">
        <f>IF($A31="","",INDEX('الحجوزات'!$D$6:$D$1005,MATCH($A31,'الحجوزات'!$P$6:$P$1005,0))&amp;"")</f>
        <v/>
      </c>
      <c r="F31" s="21">
        <f>IF($A31="","",INDEX('الحجوزات'!$F$6:$F$1005,MATCH($A31,'الحجوزات'!$P$6:$P$1005,0)))</f>
        <v/>
      </c>
      <c r="G31" s="16">
        <f>IF($A31="","",INDEX('الحجوزات'!$O$6:$O$1005,MATCH($A31,'الحجوزات'!$P$6:$P$1005,0)))</f>
        <v/>
      </c>
      <c r="H31" s="17">
        <f>IF($A31="","",INDEX('الحجوزات'!$M$6:$M$1005,MATCH($A31,'الحجوزات'!$P$6:$P$1005,0)))</f>
        <v/>
      </c>
    </row>
    <row r="32">
      <c r="A32" s="6">
        <f>IF(26&lt;=$B$4,26,"")</f>
        <v/>
      </c>
      <c r="B32" s="6">
        <f>IF($A32="","",INDEX('الحجوزات'!$A$6:$A$1005,MATCH($A32,'الحجوزات'!$P$6:$P$1005,0))&amp;"")</f>
        <v/>
      </c>
      <c r="C32" s="6">
        <f>IF($A32="","",INDEX('الحجوزات'!$Q$6:$Q$1005,MATCH($A32,'الحجوزات'!$P$6:$P$1005,0))&amp;"")</f>
        <v/>
      </c>
      <c r="D32" s="6">
        <f>IF($A32="","",INDEX('الحجوزات'!$C$6:$C$1005,MATCH($A32,'الحجوزات'!$P$6:$P$1005,0))&amp;"")</f>
        <v/>
      </c>
      <c r="E32" s="6">
        <f>IF($A32="","",INDEX('الحجوزات'!$D$6:$D$1005,MATCH($A32,'الحجوزات'!$P$6:$P$1005,0))&amp;"")</f>
        <v/>
      </c>
      <c r="F32" s="21">
        <f>IF($A32="","",INDEX('الحجوزات'!$F$6:$F$1005,MATCH($A32,'الحجوزات'!$P$6:$P$1005,0)))</f>
        <v/>
      </c>
      <c r="G32" s="16">
        <f>IF($A32="","",INDEX('الحجوزات'!$O$6:$O$1005,MATCH($A32,'الحجوزات'!$P$6:$P$1005,0)))</f>
        <v/>
      </c>
      <c r="H32" s="17">
        <f>IF($A32="","",INDEX('الحجوزات'!$M$6:$M$1005,MATCH($A32,'الحجوزات'!$P$6:$P$1005,0)))</f>
        <v/>
      </c>
    </row>
    <row r="33">
      <c r="A33" s="6">
        <f>IF(27&lt;=$B$4,27,"")</f>
        <v/>
      </c>
      <c r="B33" s="6">
        <f>IF($A33="","",INDEX('الحجوزات'!$A$6:$A$1005,MATCH($A33,'الحجوزات'!$P$6:$P$1005,0))&amp;"")</f>
        <v/>
      </c>
      <c r="C33" s="6">
        <f>IF($A33="","",INDEX('الحجوزات'!$Q$6:$Q$1005,MATCH($A33,'الحجوزات'!$P$6:$P$1005,0))&amp;"")</f>
        <v/>
      </c>
      <c r="D33" s="6">
        <f>IF($A33="","",INDEX('الحجوزات'!$C$6:$C$1005,MATCH($A33,'الحجوزات'!$P$6:$P$1005,0))&amp;"")</f>
        <v/>
      </c>
      <c r="E33" s="6">
        <f>IF($A33="","",INDEX('الحجوزات'!$D$6:$D$1005,MATCH($A33,'الحجوزات'!$P$6:$P$1005,0))&amp;"")</f>
        <v/>
      </c>
      <c r="F33" s="21">
        <f>IF($A33="","",INDEX('الحجوزات'!$F$6:$F$1005,MATCH($A33,'الحجوزات'!$P$6:$P$1005,0)))</f>
        <v/>
      </c>
      <c r="G33" s="16">
        <f>IF($A33="","",INDEX('الحجوزات'!$O$6:$O$1005,MATCH($A33,'الحجوزات'!$P$6:$P$1005,0)))</f>
        <v/>
      </c>
      <c r="H33" s="17">
        <f>IF($A33="","",INDEX('الحجوزات'!$M$6:$M$1005,MATCH($A33,'الحجوزات'!$P$6:$P$1005,0)))</f>
        <v/>
      </c>
    </row>
    <row r="34">
      <c r="A34" s="6">
        <f>IF(28&lt;=$B$4,28,"")</f>
        <v/>
      </c>
      <c r="B34" s="6">
        <f>IF($A34="","",INDEX('الحجوزات'!$A$6:$A$1005,MATCH($A34,'الحجوزات'!$P$6:$P$1005,0))&amp;"")</f>
        <v/>
      </c>
      <c r="C34" s="6">
        <f>IF($A34="","",INDEX('الحجوزات'!$Q$6:$Q$1005,MATCH($A34,'الحجوزات'!$P$6:$P$1005,0))&amp;"")</f>
        <v/>
      </c>
      <c r="D34" s="6">
        <f>IF($A34="","",INDEX('الحجوزات'!$C$6:$C$1005,MATCH($A34,'الحجوزات'!$P$6:$P$1005,0))&amp;"")</f>
        <v/>
      </c>
      <c r="E34" s="6">
        <f>IF($A34="","",INDEX('الحجوزات'!$D$6:$D$1005,MATCH($A34,'الحجوزات'!$P$6:$P$1005,0))&amp;"")</f>
        <v/>
      </c>
      <c r="F34" s="21">
        <f>IF($A34="","",INDEX('الحجوزات'!$F$6:$F$1005,MATCH($A34,'الحجوزات'!$P$6:$P$1005,0)))</f>
        <v/>
      </c>
      <c r="G34" s="16">
        <f>IF($A34="","",INDEX('الحجوزات'!$O$6:$O$1005,MATCH($A34,'الحجوزات'!$P$6:$P$1005,0)))</f>
        <v/>
      </c>
      <c r="H34" s="17">
        <f>IF($A34="","",INDEX('الحجوزات'!$M$6:$M$1005,MATCH($A34,'الحجوزات'!$P$6:$P$1005,0)))</f>
        <v/>
      </c>
    </row>
    <row r="35">
      <c r="A35" s="6">
        <f>IF(29&lt;=$B$4,29,"")</f>
        <v/>
      </c>
      <c r="B35" s="6">
        <f>IF($A35="","",INDEX('الحجوزات'!$A$6:$A$1005,MATCH($A35,'الحجوزات'!$P$6:$P$1005,0))&amp;"")</f>
        <v/>
      </c>
      <c r="C35" s="6">
        <f>IF($A35="","",INDEX('الحجوزات'!$Q$6:$Q$1005,MATCH($A35,'الحجوزات'!$P$6:$P$1005,0))&amp;"")</f>
        <v/>
      </c>
      <c r="D35" s="6">
        <f>IF($A35="","",INDEX('الحجوزات'!$C$6:$C$1005,MATCH($A35,'الحجوزات'!$P$6:$P$1005,0))&amp;"")</f>
        <v/>
      </c>
      <c r="E35" s="6">
        <f>IF($A35="","",INDEX('الحجوزات'!$D$6:$D$1005,MATCH($A35,'الحجوزات'!$P$6:$P$1005,0))&amp;"")</f>
        <v/>
      </c>
      <c r="F35" s="21">
        <f>IF($A35="","",INDEX('الحجوزات'!$F$6:$F$1005,MATCH($A35,'الحجوزات'!$P$6:$P$1005,0)))</f>
        <v/>
      </c>
      <c r="G35" s="16">
        <f>IF($A35="","",INDEX('الحجوزات'!$O$6:$O$1005,MATCH($A35,'الحجوزات'!$P$6:$P$1005,0)))</f>
        <v/>
      </c>
      <c r="H35" s="17">
        <f>IF($A35="","",INDEX('الحجوزات'!$M$6:$M$1005,MATCH($A35,'الحجوزات'!$P$6:$P$1005,0)))</f>
        <v/>
      </c>
    </row>
    <row r="36">
      <c r="A36" s="6">
        <f>IF(30&lt;=$B$4,30,"")</f>
        <v/>
      </c>
      <c r="B36" s="6">
        <f>IF($A36="","",INDEX('الحجوزات'!$A$6:$A$1005,MATCH($A36,'الحجوزات'!$P$6:$P$1005,0))&amp;"")</f>
        <v/>
      </c>
      <c r="C36" s="6">
        <f>IF($A36="","",INDEX('الحجوزات'!$Q$6:$Q$1005,MATCH($A36,'الحجوزات'!$P$6:$P$1005,0))&amp;"")</f>
        <v/>
      </c>
      <c r="D36" s="6">
        <f>IF($A36="","",INDEX('الحجوزات'!$C$6:$C$1005,MATCH($A36,'الحجوزات'!$P$6:$P$1005,0))&amp;"")</f>
        <v/>
      </c>
      <c r="E36" s="6">
        <f>IF($A36="","",INDEX('الحجوزات'!$D$6:$D$1005,MATCH($A36,'الحجوزات'!$P$6:$P$1005,0))&amp;"")</f>
        <v/>
      </c>
      <c r="F36" s="21">
        <f>IF($A36="","",INDEX('الحجوزات'!$F$6:$F$1005,MATCH($A36,'الحجوزات'!$P$6:$P$1005,0)))</f>
        <v/>
      </c>
      <c r="G36" s="16">
        <f>IF($A36="","",INDEX('الحجوزات'!$O$6:$O$1005,MATCH($A36,'الحجوزات'!$P$6:$P$1005,0)))</f>
        <v/>
      </c>
      <c r="H36" s="17">
        <f>IF($A36="","",INDEX('الحجوزات'!$M$6:$M$1005,MATCH($A36,'الحجوزات'!$P$6:$P$1005,0)))</f>
        <v/>
      </c>
    </row>
    <row r="37">
      <c r="A37" s="6">
        <f>IF(31&lt;=$B$4,31,"")</f>
        <v/>
      </c>
      <c r="B37" s="6">
        <f>IF($A37="","",INDEX('الحجوزات'!$A$6:$A$1005,MATCH($A37,'الحجوزات'!$P$6:$P$1005,0))&amp;"")</f>
        <v/>
      </c>
      <c r="C37" s="6">
        <f>IF($A37="","",INDEX('الحجوزات'!$Q$6:$Q$1005,MATCH($A37,'الحجوزات'!$P$6:$P$1005,0))&amp;"")</f>
        <v/>
      </c>
      <c r="D37" s="6">
        <f>IF($A37="","",INDEX('الحجوزات'!$C$6:$C$1005,MATCH($A37,'الحجوزات'!$P$6:$P$1005,0))&amp;"")</f>
        <v/>
      </c>
      <c r="E37" s="6">
        <f>IF($A37="","",INDEX('الحجوزات'!$D$6:$D$1005,MATCH($A37,'الحجوزات'!$P$6:$P$1005,0))&amp;"")</f>
        <v/>
      </c>
      <c r="F37" s="21">
        <f>IF($A37="","",INDEX('الحجوزات'!$F$6:$F$1005,MATCH($A37,'الحجوزات'!$P$6:$P$1005,0)))</f>
        <v/>
      </c>
      <c r="G37" s="16">
        <f>IF($A37="","",INDEX('الحجوزات'!$O$6:$O$1005,MATCH($A37,'الحجوزات'!$P$6:$P$1005,0)))</f>
        <v/>
      </c>
      <c r="H37" s="17">
        <f>IF($A37="","",INDEX('الحجوزات'!$M$6:$M$1005,MATCH($A37,'الحجوزات'!$P$6:$P$1005,0)))</f>
        <v/>
      </c>
    </row>
    <row r="38">
      <c r="A38" s="6">
        <f>IF(32&lt;=$B$4,32,"")</f>
        <v/>
      </c>
      <c r="B38" s="6">
        <f>IF($A38="","",INDEX('الحجوزات'!$A$6:$A$1005,MATCH($A38,'الحجوزات'!$P$6:$P$1005,0))&amp;"")</f>
        <v/>
      </c>
      <c r="C38" s="6">
        <f>IF($A38="","",INDEX('الحجوزات'!$Q$6:$Q$1005,MATCH($A38,'الحجوزات'!$P$6:$P$1005,0))&amp;"")</f>
        <v/>
      </c>
      <c r="D38" s="6">
        <f>IF($A38="","",INDEX('الحجوزات'!$C$6:$C$1005,MATCH($A38,'الحجوزات'!$P$6:$P$1005,0))&amp;"")</f>
        <v/>
      </c>
      <c r="E38" s="6">
        <f>IF($A38="","",INDEX('الحجوزات'!$D$6:$D$1005,MATCH($A38,'الحجوزات'!$P$6:$P$1005,0))&amp;"")</f>
        <v/>
      </c>
      <c r="F38" s="21">
        <f>IF($A38="","",INDEX('الحجوزات'!$F$6:$F$1005,MATCH($A38,'الحجوزات'!$P$6:$P$1005,0)))</f>
        <v/>
      </c>
      <c r="G38" s="16">
        <f>IF($A38="","",INDEX('الحجوزات'!$O$6:$O$1005,MATCH($A38,'الحجوزات'!$P$6:$P$1005,0)))</f>
        <v/>
      </c>
      <c r="H38" s="17">
        <f>IF($A38="","",INDEX('الحجوزات'!$M$6:$M$1005,MATCH($A38,'الحجوزات'!$P$6:$P$1005,0)))</f>
        <v/>
      </c>
    </row>
    <row r="39">
      <c r="A39" s="6">
        <f>IF(33&lt;=$B$4,33,"")</f>
        <v/>
      </c>
      <c r="B39" s="6">
        <f>IF($A39="","",INDEX('الحجوزات'!$A$6:$A$1005,MATCH($A39,'الحجوزات'!$P$6:$P$1005,0))&amp;"")</f>
        <v/>
      </c>
      <c r="C39" s="6">
        <f>IF($A39="","",INDEX('الحجوزات'!$Q$6:$Q$1005,MATCH($A39,'الحجوزات'!$P$6:$P$1005,0))&amp;"")</f>
        <v/>
      </c>
      <c r="D39" s="6">
        <f>IF($A39="","",INDEX('الحجوزات'!$C$6:$C$1005,MATCH($A39,'الحجوزات'!$P$6:$P$1005,0))&amp;"")</f>
        <v/>
      </c>
      <c r="E39" s="6">
        <f>IF($A39="","",INDEX('الحجوزات'!$D$6:$D$1005,MATCH($A39,'الحجوزات'!$P$6:$P$1005,0))&amp;"")</f>
        <v/>
      </c>
      <c r="F39" s="21">
        <f>IF($A39="","",INDEX('الحجوزات'!$F$6:$F$1005,MATCH($A39,'الحجوزات'!$P$6:$P$1005,0)))</f>
        <v/>
      </c>
      <c r="G39" s="16">
        <f>IF($A39="","",INDEX('الحجوزات'!$O$6:$O$1005,MATCH($A39,'الحجوزات'!$P$6:$P$1005,0)))</f>
        <v/>
      </c>
      <c r="H39" s="17">
        <f>IF($A39="","",INDEX('الحجوزات'!$M$6:$M$1005,MATCH($A39,'الحجوزات'!$P$6:$P$1005,0)))</f>
        <v/>
      </c>
    </row>
    <row r="40">
      <c r="A40" s="6">
        <f>IF(34&lt;=$B$4,34,"")</f>
        <v/>
      </c>
      <c r="B40" s="6">
        <f>IF($A40="","",INDEX('الحجوزات'!$A$6:$A$1005,MATCH($A40,'الحجوزات'!$P$6:$P$1005,0))&amp;"")</f>
        <v/>
      </c>
      <c r="C40" s="6">
        <f>IF($A40="","",INDEX('الحجوزات'!$Q$6:$Q$1005,MATCH($A40,'الحجوزات'!$P$6:$P$1005,0))&amp;"")</f>
        <v/>
      </c>
      <c r="D40" s="6">
        <f>IF($A40="","",INDEX('الحجوزات'!$C$6:$C$1005,MATCH($A40,'الحجوزات'!$P$6:$P$1005,0))&amp;"")</f>
        <v/>
      </c>
      <c r="E40" s="6">
        <f>IF($A40="","",INDEX('الحجوزات'!$D$6:$D$1005,MATCH($A40,'الحجوزات'!$P$6:$P$1005,0))&amp;"")</f>
        <v/>
      </c>
      <c r="F40" s="21">
        <f>IF($A40="","",INDEX('الحجوزات'!$F$6:$F$1005,MATCH($A40,'الحجوزات'!$P$6:$P$1005,0)))</f>
        <v/>
      </c>
      <c r="G40" s="16">
        <f>IF($A40="","",INDEX('الحجوزات'!$O$6:$O$1005,MATCH($A40,'الحجوزات'!$P$6:$P$1005,0)))</f>
        <v/>
      </c>
      <c r="H40" s="17">
        <f>IF($A40="","",INDEX('الحجوزات'!$M$6:$M$1005,MATCH($A40,'الحجوزات'!$P$6:$P$1005,0)))</f>
        <v/>
      </c>
    </row>
    <row r="41">
      <c r="A41" s="6">
        <f>IF(35&lt;=$B$4,35,"")</f>
        <v/>
      </c>
      <c r="B41" s="6">
        <f>IF($A41="","",INDEX('الحجوزات'!$A$6:$A$1005,MATCH($A41,'الحجوزات'!$P$6:$P$1005,0))&amp;"")</f>
        <v/>
      </c>
      <c r="C41" s="6">
        <f>IF($A41="","",INDEX('الحجوزات'!$Q$6:$Q$1005,MATCH($A41,'الحجوزات'!$P$6:$P$1005,0))&amp;"")</f>
        <v/>
      </c>
      <c r="D41" s="6">
        <f>IF($A41="","",INDEX('الحجوزات'!$C$6:$C$1005,MATCH($A41,'الحجوزات'!$P$6:$P$1005,0))&amp;"")</f>
        <v/>
      </c>
      <c r="E41" s="6">
        <f>IF($A41="","",INDEX('الحجوزات'!$D$6:$D$1005,MATCH($A41,'الحجوزات'!$P$6:$P$1005,0))&amp;"")</f>
        <v/>
      </c>
      <c r="F41" s="21">
        <f>IF($A41="","",INDEX('الحجوزات'!$F$6:$F$1005,MATCH($A41,'الحجوزات'!$P$6:$P$1005,0)))</f>
        <v/>
      </c>
      <c r="G41" s="16">
        <f>IF($A41="","",INDEX('الحجوزات'!$O$6:$O$1005,MATCH($A41,'الحجوزات'!$P$6:$P$1005,0)))</f>
        <v/>
      </c>
      <c r="H41" s="17">
        <f>IF($A41="","",INDEX('الحجوزات'!$M$6:$M$1005,MATCH($A41,'الحجوزات'!$P$6:$P$1005,0)))</f>
        <v/>
      </c>
    </row>
    <row r="42">
      <c r="A42" s="6">
        <f>IF(36&lt;=$B$4,36,"")</f>
        <v/>
      </c>
      <c r="B42" s="6">
        <f>IF($A42="","",INDEX('الحجوزات'!$A$6:$A$1005,MATCH($A42,'الحجوزات'!$P$6:$P$1005,0))&amp;"")</f>
        <v/>
      </c>
      <c r="C42" s="6">
        <f>IF($A42="","",INDEX('الحجوزات'!$Q$6:$Q$1005,MATCH($A42,'الحجوزات'!$P$6:$P$1005,0))&amp;"")</f>
        <v/>
      </c>
      <c r="D42" s="6">
        <f>IF($A42="","",INDEX('الحجوزات'!$C$6:$C$1005,MATCH($A42,'الحجوزات'!$P$6:$P$1005,0))&amp;"")</f>
        <v/>
      </c>
      <c r="E42" s="6">
        <f>IF($A42="","",INDEX('الحجوزات'!$D$6:$D$1005,MATCH($A42,'الحجوزات'!$P$6:$P$1005,0))&amp;"")</f>
        <v/>
      </c>
      <c r="F42" s="21">
        <f>IF($A42="","",INDEX('الحجوزات'!$F$6:$F$1005,MATCH($A42,'الحجوزات'!$P$6:$P$1005,0)))</f>
        <v/>
      </c>
      <c r="G42" s="16">
        <f>IF($A42="","",INDEX('الحجوزات'!$O$6:$O$1005,MATCH($A42,'الحجوزات'!$P$6:$P$1005,0)))</f>
        <v/>
      </c>
      <c r="H42" s="17">
        <f>IF($A42="","",INDEX('الحجوزات'!$M$6:$M$1005,MATCH($A42,'الحجوزات'!$P$6:$P$1005,0)))</f>
        <v/>
      </c>
    </row>
    <row r="43">
      <c r="A43" s="6">
        <f>IF(37&lt;=$B$4,37,"")</f>
        <v/>
      </c>
      <c r="B43" s="6">
        <f>IF($A43="","",INDEX('الحجوزات'!$A$6:$A$1005,MATCH($A43,'الحجوزات'!$P$6:$P$1005,0))&amp;"")</f>
        <v/>
      </c>
      <c r="C43" s="6">
        <f>IF($A43="","",INDEX('الحجوزات'!$Q$6:$Q$1005,MATCH($A43,'الحجوزات'!$P$6:$P$1005,0))&amp;"")</f>
        <v/>
      </c>
      <c r="D43" s="6">
        <f>IF($A43="","",INDEX('الحجوزات'!$C$6:$C$1005,MATCH($A43,'الحجوزات'!$P$6:$P$1005,0))&amp;"")</f>
        <v/>
      </c>
      <c r="E43" s="6">
        <f>IF($A43="","",INDEX('الحجوزات'!$D$6:$D$1005,MATCH($A43,'الحجوزات'!$P$6:$P$1005,0))&amp;"")</f>
        <v/>
      </c>
      <c r="F43" s="21">
        <f>IF($A43="","",INDEX('الحجوزات'!$F$6:$F$1005,MATCH($A43,'الحجوزات'!$P$6:$P$1005,0)))</f>
        <v/>
      </c>
      <c r="G43" s="16">
        <f>IF($A43="","",INDEX('الحجوزات'!$O$6:$O$1005,MATCH($A43,'الحجوزات'!$P$6:$P$1005,0)))</f>
        <v/>
      </c>
      <c r="H43" s="17">
        <f>IF($A43="","",INDEX('الحجوزات'!$M$6:$M$1005,MATCH($A43,'الحجوزات'!$P$6:$P$1005,0)))</f>
        <v/>
      </c>
    </row>
    <row r="44">
      <c r="A44" s="6">
        <f>IF(38&lt;=$B$4,38,"")</f>
        <v/>
      </c>
      <c r="B44" s="6">
        <f>IF($A44="","",INDEX('الحجوزات'!$A$6:$A$1005,MATCH($A44,'الحجوزات'!$P$6:$P$1005,0))&amp;"")</f>
        <v/>
      </c>
      <c r="C44" s="6">
        <f>IF($A44="","",INDEX('الحجوزات'!$Q$6:$Q$1005,MATCH($A44,'الحجوزات'!$P$6:$P$1005,0))&amp;"")</f>
        <v/>
      </c>
      <c r="D44" s="6">
        <f>IF($A44="","",INDEX('الحجوزات'!$C$6:$C$1005,MATCH($A44,'الحجوزات'!$P$6:$P$1005,0))&amp;"")</f>
        <v/>
      </c>
      <c r="E44" s="6">
        <f>IF($A44="","",INDEX('الحجوزات'!$D$6:$D$1005,MATCH($A44,'الحجوزات'!$P$6:$P$1005,0))&amp;"")</f>
        <v/>
      </c>
      <c r="F44" s="21">
        <f>IF($A44="","",INDEX('الحجوزات'!$F$6:$F$1005,MATCH($A44,'الحجوزات'!$P$6:$P$1005,0)))</f>
        <v/>
      </c>
      <c r="G44" s="16">
        <f>IF($A44="","",INDEX('الحجوزات'!$O$6:$O$1005,MATCH($A44,'الحجوزات'!$P$6:$P$1005,0)))</f>
        <v/>
      </c>
      <c r="H44" s="17">
        <f>IF($A44="","",INDEX('الحجوزات'!$M$6:$M$1005,MATCH($A44,'الحجوزات'!$P$6:$P$1005,0)))</f>
        <v/>
      </c>
    </row>
    <row r="45">
      <c r="A45" s="6">
        <f>IF(39&lt;=$B$4,39,"")</f>
        <v/>
      </c>
      <c r="B45" s="6">
        <f>IF($A45="","",INDEX('الحجوزات'!$A$6:$A$1005,MATCH($A45,'الحجوزات'!$P$6:$P$1005,0))&amp;"")</f>
        <v/>
      </c>
      <c r="C45" s="6">
        <f>IF($A45="","",INDEX('الحجوزات'!$Q$6:$Q$1005,MATCH($A45,'الحجوزات'!$P$6:$P$1005,0))&amp;"")</f>
        <v/>
      </c>
      <c r="D45" s="6">
        <f>IF($A45="","",INDEX('الحجوزات'!$C$6:$C$1005,MATCH($A45,'الحجوزات'!$P$6:$P$1005,0))&amp;"")</f>
        <v/>
      </c>
      <c r="E45" s="6">
        <f>IF($A45="","",INDEX('الحجوزات'!$D$6:$D$1005,MATCH($A45,'الحجوزات'!$P$6:$P$1005,0))&amp;"")</f>
        <v/>
      </c>
      <c r="F45" s="21">
        <f>IF($A45="","",INDEX('الحجوزات'!$F$6:$F$1005,MATCH($A45,'الحجوزات'!$P$6:$P$1005,0)))</f>
        <v/>
      </c>
      <c r="G45" s="16">
        <f>IF($A45="","",INDEX('الحجوزات'!$O$6:$O$1005,MATCH($A45,'الحجوزات'!$P$6:$P$1005,0)))</f>
        <v/>
      </c>
      <c r="H45" s="17">
        <f>IF($A45="","",INDEX('الحجوزات'!$M$6:$M$1005,MATCH($A45,'الحجوزات'!$P$6:$P$1005,0)))</f>
        <v/>
      </c>
    </row>
    <row r="46">
      <c r="A46" s="6">
        <f>IF(40&lt;=$B$4,40,"")</f>
        <v/>
      </c>
      <c r="B46" s="6">
        <f>IF($A46="","",INDEX('الحجوزات'!$A$6:$A$1005,MATCH($A46,'الحجوزات'!$P$6:$P$1005,0))&amp;"")</f>
        <v/>
      </c>
      <c r="C46" s="6">
        <f>IF($A46="","",INDEX('الحجوزات'!$Q$6:$Q$1005,MATCH($A46,'الحجوزات'!$P$6:$P$1005,0))&amp;"")</f>
        <v/>
      </c>
      <c r="D46" s="6">
        <f>IF($A46="","",INDEX('الحجوزات'!$C$6:$C$1005,MATCH($A46,'الحجوزات'!$P$6:$P$1005,0))&amp;"")</f>
        <v/>
      </c>
      <c r="E46" s="6">
        <f>IF($A46="","",INDEX('الحجوزات'!$D$6:$D$1005,MATCH($A46,'الحجوزات'!$P$6:$P$1005,0))&amp;"")</f>
        <v/>
      </c>
      <c r="F46" s="21">
        <f>IF($A46="","",INDEX('الحجوزات'!$F$6:$F$1005,MATCH($A46,'الحجوزات'!$P$6:$P$1005,0)))</f>
        <v/>
      </c>
      <c r="G46" s="16">
        <f>IF($A46="","",INDEX('الحجوزات'!$O$6:$O$1005,MATCH($A46,'الحجوزات'!$P$6:$P$1005,0)))</f>
        <v/>
      </c>
      <c r="H46" s="17">
        <f>IF($A46="","",INDEX('الحجوزات'!$M$6:$M$1005,MATCH($A46,'الحجوزات'!$P$6:$P$1005,0)))</f>
        <v/>
      </c>
    </row>
    <row r="47">
      <c r="A47" s="6">
        <f>IF(41&lt;=$B$4,41,"")</f>
        <v/>
      </c>
      <c r="B47" s="6">
        <f>IF($A47="","",INDEX('الحجوزات'!$A$6:$A$1005,MATCH($A47,'الحجوزات'!$P$6:$P$1005,0))&amp;"")</f>
        <v/>
      </c>
      <c r="C47" s="6">
        <f>IF($A47="","",INDEX('الحجوزات'!$Q$6:$Q$1005,MATCH($A47,'الحجوزات'!$P$6:$P$1005,0))&amp;"")</f>
        <v/>
      </c>
      <c r="D47" s="6">
        <f>IF($A47="","",INDEX('الحجوزات'!$C$6:$C$1005,MATCH($A47,'الحجوزات'!$P$6:$P$1005,0))&amp;"")</f>
        <v/>
      </c>
      <c r="E47" s="6">
        <f>IF($A47="","",INDEX('الحجوزات'!$D$6:$D$1005,MATCH($A47,'الحجوزات'!$P$6:$P$1005,0))&amp;"")</f>
        <v/>
      </c>
      <c r="F47" s="21">
        <f>IF($A47="","",INDEX('الحجوزات'!$F$6:$F$1005,MATCH($A47,'الحجوزات'!$P$6:$P$1005,0)))</f>
        <v/>
      </c>
      <c r="G47" s="16">
        <f>IF($A47="","",INDEX('الحجوزات'!$O$6:$O$1005,MATCH($A47,'الحجوزات'!$P$6:$P$1005,0)))</f>
        <v/>
      </c>
      <c r="H47" s="17">
        <f>IF($A47="","",INDEX('الحجوزات'!$M$6:$M$1005,MATCH($A47,'الحجوزات'!$P$6:$P$1005,0)))</f>
        <v/>
      </c>
    </row>
    <row r="48">
      <c r="A48" s="6">
        <f>IF(42&lt;=$B$4,42,"")</f>
        <v/>
      </c>
      <c r="B48" s="6">
        <f>IF($A48="","",INDEX('الحجوزات'!$A$6:$A$1005,MATCH($A48,'الحجوزات'!$P$6:$P$1005,0))&amp;"")</f>
        <v/>
      </c>
      <c r="C48" s="6">
        <f>IF($A48="","",INDEX('الحجوزات'!$Q$6:$Q$1005,MATCH($A48,'الحجوزات'!$P$6:$P$1005,0))&amp;"")</f>
        <v/>
      </c>
      <c r="D48" s="6">
        <f>IF($A48="","",INDEX('الحجوزات'!$C$6:$C$1005,MATCH($A48,'الحجوزات'!$P$6:$P$1005,0))&amp;"")</f>
        <v/>
      </c>
      <c r="E48" s="6">
        <f>IF($A48="","",INDEX('الحجوزات'!$D$6:$D$1005,MATCH($A48,'الحجوزات'!$P$6:$P$1005,0))&amp;"")</f>
        <v/>
      </c>
      <c r="F48" s="21">
        <f>IF($A48="","",INDEX('الحجوزات'!$F$6:$F$1005,MATCH($A48,'الحجوزات'!$P$6:$P$1005,0)))</f>
        <v/>
      </c>
      <c r="G48" s="16">
        <f>IF($A48="","",INDEX('الحجوزات'!$O$6:$O$1005,MATCH($A48,'الحجوزات'!$P$6:$P$1005,0)))</f>
        <v/>
      </c>
      <c r="H48" s="17">
        <f>IF($A48="","",INDEX('الحجوزات'!$M$6:$M$1005,MATCH($A48,'الحجوزات'!$P$6:$P$1005,0)))</f>
        <v/>
      </c>
    </row>
    <row r="49">
      <c r="A49" s="6">
        <f>IF(43&lt;=$B$4,43,"")</f>
        <v/>
      </c>
      <c r="B49" s="6">
        <f>IF($A49="","",INDEX('الحجوزات'!$A$6:$A$1005,MATCH($A49,'الحجوزات'!$P$6:$P$1005,0))&amp;"")</f>
        <v/>
      </c>
      <c r="C49" s="6">
        <f>IF($A49="","",INDEX('الحجوزات'!$Q$6:$Q$1005,MATCH($A49,'الحجوزات'!$P$6:$P$1005,0))&amp;"")</f>
        <v/>
      </c>
      <c r="D49" s="6">
        <f>IF($A49="","",INDEX('الحجوزات'!$C$6:$C$1005,MATCH($A49,'الحجوزات'!$P$6:$P$1005,0))&amp;"")</f>
        <v/>
      </c>
      <c r="E49" s="6">
        <f>IF($A49="","",INDEX('الحجوزات'!$D$6:$D$1005,MATCH($A49,'الحجوزات'!$P$6:$P$1005,0))&amp;"")</f>
        <v/>
      </c>
      <c r="F49" s="21">
        <f>IF($A49="","",INDEX('الحجوزات'!$F$6:$F$1005,MATCH($A49,'الحجوزات'!$P$6:$P$1005,0)))</f>
        <v/>
      </c>
      <c r="G49" s="16">
        <f>IF($A49="","",INDEX('الحجوزات'!$O$6:$O$1005,MATCH($A49,'الحجوزات'!$P$6:$P$1005,0)))</f>
        <v/>
      </c>
      <c r="H49" s="17">
        <f>IF($A49="","",INDEX('الحجوزات'!$M$6:$M$1005,MATCH($A49,'الحجوزات'!$P$6:$P$1005,0)))</f>
        <v/>
      </c>
    </row>
    <row r="50">
      <c r="A50" s="6">
        <f>IF(44&lt;=$B$4,44,"")</f>
        <v/>
      </c>
      <c r="B50" s="6">
        <f>IF($A50="","",INDEX('الحجوزات'!$A$6:$A$1005,MATCH($A50,'الحجوزات'!$P$6:$P$1005,0))&amp;"")</f>
        <v/>
      </c>
      <c r="C50" s="6">
        <f>IF($A50="","",INDEX('الحجوزات'!$Q$6:$Q$1005,MATCH($A50,'الحجوزات'!$P$6:$P$1005,0))&amp;"")</f>
        <v/>
      </c>
      <c r="D50" s="6">
        <f>IF($A50="","",INDEX('الحجوزات'!$C$6:$C$1005,MATCH($A50,'الحجوزات'!$P$6:$P$1005,0))&amp;"")</f>
        <v/>
      </c>
      <c r="E50" s="6">
        <f>IF($A50="","",INDEX('الحجوزات'!$D$6:$D$1005,MATCH($A50,'الحجوزات'!$P$6:$P$1005,0))&amp;"")</f>
        <v/>
      </c>
      <c r="F50" s="21">
        <f>IF($A50="","",INDEX('الحجوزات'!$F$6:$F$1005,MATCH($A50,'الحجوزات'!$P$6:$P$1005,0)))</f>
        <v/>
      </c>
      <c r="G50" s="16">
        <f>IF($A50="","",INDEX('الحجوزات'!$O$6:$O$1005,MATCH($A50,'الحجوزات'!$P$6:$P$1005,0)))</f>
        <v/>
      </c>
      <c r="H50" s="17">
        <f>IF($A50="","",INDEX('الحجوزات'!$M$6:$M$1005,MATCH($A50,'الحجوزات'!$P$6:$P$1005,0)))</f>
        <v/>
      </c>
    </row>
    <row r="51">
      <c r="A51" s="6">
        <f>IF(45&lt;=$B$4,45,"")</f>
        <v/>
      </c>
      <c r="B51" s="6">
        <f>IF($A51="","",INDEX('الحجوزات'!$A$6:$A$1005,MATCH($A51,'الحجوزات'!$P$6:$P$1005,0))&amp;"")</f>
        <v/>
      </c>
      <c r="C51" s="6">
        <f>IF($A51="","",INDEX('الحجوزات'!$Q$6:$Q$1005,MATCH($A51,'الحجوزات'!$P$6:$P$1005,0))&amp;"")</f>
        <v/>
      </c>
      <c r="D51" s="6">
        <f>IF($A51="","",INDEX('الحجوزات'!$C$6:$C$1005,MATCH($A51,'الحجوزات'!$P$6:$P$1005,0))&amp;"")</f>
        <v/>
      </c>
      <c r="E51" s="6">
        <f>IF($A51="","",INDEX('الحجوزات'!$D$6:$D$1005,MATCH($A51,'الحجوزات'!$P$6:$P$1005,0))&amp;"")</f>
        <v/>
      </c>
      <c r="F51" s="21">
        <f>IF($A51="","",INDEX('الحجوزات'!$F$6:$F$1005,MATCH($A51,'الحجوزات'!$P$6:$P$1005,0)))</f>
        <v/>
      </c>
      <c r="G51" s="16">
        <f>IF($A51="","",INDEX('الحجوزات'!$O$6:$O$1005,MATCH($A51,'الحجوزات'!$P$6:$P$1005,0)))</f>
        <v/>
      </c>
      <c r="H51" s="17">
        <f>IF($A51="","",INDEX('الحجوزات'!$M$6:$M$1005,MATCH($A51,'الحجوزات'!$P$6:$P$1005,0)))</f>
        <v/>
      </c>
    </row>
    <row r="52">
      <c r="A52" s="6">
        <f>IF(46&lt;=$B$4,46,"")</f>
        <v/>
      </c>
      <c r="B52" s="6">
        <f>IF($A52="","",INDEX('الحجوزات'!$A$6:$A$1005,MATCH($A52,'الحجوزات'!$P$6:$P$1005,0))&amp;"")</f>
        <v/>
      </c>
      <c r="C52" s="6">
        <f>IF($A52="","",INDEX('الحجوزات'!$Q$6:$Q$1005,MATCH($A52,'الحجوزات'!$P$6:$P$1005,0))&amp;"")</f>
        <v/>
      </c>
      <c r="D52" s="6">
        <f>IF($A52="","",INDEX('الحجوزات'!$C$6:$C$1005,MATCH($A52,'الحجوزات'!$P$6:$P$1005,0))&amp;"")</f>
        <v/>
      </c>
      <c r="E52" s="6">
        <f>IF($A52="","",INDEX('الحجوزات'!$D$6:$D$1005,MATCH($A52,'الحجوزات'!$P$6:$P$1005,0))&amp;"")</f>
        <v/>
      </c>
      <c r="F52" s="21">
        <f>IF($A52="","",INDEX('الحجوزات'!$F$6:$F$1005,MATCH($A52,'الحجوزات'!$P$6:$P$1005,0)))</f>
        <v/>
      </c>
      <c r="G52" s="16">
        <f>IF($A52="","",INDEX('الحجوزات'!$O$6:$O$1005,MATCH($A52,'الحجوزات'!$P$6:$P$1005,0)))</f>
        <v/>
      </c>
      <c r="H52" s="17">
        <f>IF($A52="","",INDEX('الحجوزات'!$M$6:$M$1005,MATCH($A52,'الحجوزات'!$P$6:$P$1005,0)))</f>
        <v/>
      </c>
    </row>
    <row r="53">
      <c r="A53" s="6">
        <f>IF(47&lt;=$B$4,47,"")</f>
        <v/>
      </c>
      <c r="B53" s="6">
        <f>IF($A53="","",INDEX('الحجوزات'!$A$6:$A$1005,MATCH($A53,'الحجوزات'!$P$6:$P$1005,0))&amp;"")</f>
        <v/>
      </c>
      <c r="C53" s="6">
        <f>IF($A53="","",INDEX('الحجوزات'!$Q$6:$Q$1005,MATCH($A53,'الحجوزات'!$P$6:$P$1005,0))&amp;"")</f>
        <v/>
      </c>
      <c r="D53" s="6">
        <f>IF($A53="","",INDEX('الحجوزات'!$C$6:$C$1005,MATCH($A53,'الحجوزات'!$P$6:$P$1005,0))&amp;"")</f>
        <v/>
      </c>
      <c r="E53" s="6">
        <f>IF($A53="","",INDEX('الحجوزات'!$D$6:$D$1005,MATCH($A53,'الحجوزات'!$P$6:$P$1005,0))&amp;"")</f>
        <v/>
      </c>
      <c r="F53" s="21">
        <f>IF($A53="","",INDEX('الحجوزات'!$F$6:$F$1005,MATCH($A53,'الحجوزات'!$P$6:$P$1005,0)))</f>
        <v/>
      </c>
      <c r="G53" s="16">
        <f>IF($A53="","",INDEX('الحجوزات'!$O$6:$O$1005,MATCH($A53,'الحجوزات'!$P$6:$P$1005,0)))</f>
        <v/>
      </c>
      <c r="H53" s="17">
        <f>IF($A53="","",INDEX('الحجوزات'!$M$6:$M$1005,MATCH($A53,'الحجوزات'!$P$6:$P$1005,0)))</f>
        <v/>
      </c>
    </row>
    <row r="54">
      <c r="A54" s="6">
        <f>IF(48&lt;=$B$4,48,"")</f>
        <v/>
      </c>
      <c r="B54" s="6">
        <f>IF($A54="","",INDEX('الحجوزات'!$A$6:$A$1005,MATCH($A54,'الحجوزات'!$P$6:$P$1005,0))&amp;"")</f>
        <v/>
      </c>
      <c r="C54" s="6">
        <f>IF($A54="","",INDEX('الحجوزات'!$Q$6:$Q$1005,MATCH($A54,'الحجوزات'!$P$6:$P$1005,0))&amp;"")</f>
        <v/>
      </c>
      <c r="D54" s="6">
        <f>IF($A54="","",INDEX('الحجوزات'!$C$6:$C$1005,MATCH($A54,'الحجوزات'!$P$6:$P$1005,0))&amp;"")</f>
        <v/>
      </c>
      <c r="E54" s="6">
        <f>IF($A54="","",INDEX('الحجوزات'!$D$6:$D$1005,MATCH($A54,'الحجوزات'!$P$6:$P$1005,0))&amp;"")</f>
        <v/>
      </c>
      <c r="F54" s="21">
        <f>IF($A54="","",INDEX('الحجوزات'!$F$6:$F$1005,MATCH($A54,'الحجوزات'!$P$6:$P$1005,0)))</f>
        <v/>
      </c>
      <c r="G54" s="16">
        <f>IF($A54="","",INDEX('الحجوزات'!$O$6:$O$1005,MATCH($A54,'الحجوزات'!$P$6:$P$1005,0)))</f>
        <v/>
      </c>
      <c r="H54" s="17">
        <f>IF($A54="","",INDEX('الحجوزات'!$M$6:$M$1005,MATCH($A54,'الحجوزات'!$P$6:$P$1005,0)))</f>
        <v/>
      </c>
    </row>
    <row r="55">
      <c r="A55" s="6">
        <f>IF(49&lt;=$B$4,49,"")</f>
        <v/>
      </c>
      <c r="B55" s="6">
        <f>IF($A55="","",INDEX('الحجوزات'!$A$6:$A$1005,MATCH($A55,'الحجوزات'!$P$6:$P$1005,0))&amp;"")</f>
        <v/>
      </c>
      <c r="C55" s="6">
        <f>IF($A55="","",INDEX('الحجوزات'!$Q$6:$Q$1005,MATCH($A55,'الحجوزات'!$P$6:$P$1005,0))&amp;"")</f>
        <v/>
      </c>
      <c r="D55" s="6">
        <f>IF($A55="","",INDEX('الحجوزات'!$C$6:$C$1005,MATCH($A55,'الحجوزات'!$P$6:$P$1005,0))&amp;"")</f>
        <v/>
      </c>
      <c r="E55" s="6">
        <f>IF($A55="","",INDEX('الحجوزات'!$D$6:$D$1005,MATCH($A55,'الحجوزات'!$P$6:$P$1005,0))&amp;"")</f>
        <v/>
      </c>
      <c r="F55" s="21">
        <f>IF($A55="","",INDEX('الحجوزات'!$F$6:$F$1005,MATCH($A55,'الحجوزات'!$P$6:$P$1005,0)))</f>
        <v/>
      </c>
      <c r="G55" s="16">
        <f>IF($A55="","",INDEX('الحجوزات'!$O$6:$O$1005,MATCH($A55,'الحجوزات'!$P$6:$P$1005,0)))</f>
        <v/>
      </c>
      <c r="H55" s="17">
        <f>IF($A55="","",INDEX('الحجوزات'!$M$6:$M$1005,MATCH($A55,'الحجوزات'!$P$6:$P$1005,0)))</f>
        <v/>
      </c>
    </row>
    <row r="56">
      <c r="A56" s="6">
        <f>IF(50&lt;=$B$4,50,"")</f>
        <v/>
      </c>
      <c r="B56" s="6">
        <f>IF($A56="","",INDEX('الحجوزات'!$A$6:$A$1005,MATCH($A56,'الحجوزات'!$P$6:$P$1005,0))&amp;"")</f>
        <v/>
      </c>
      <c r="C56" s="6">
        <f>IF($A56="","",INDEX('الحجوزات'!$Q$6:$Q$1005,MATCH($A56,'الحجوزات'!$P$6:$P$1005,0))&amp;"")</f>
        <v/>
      </c>
      <c r="D56" s="6">
        <f>IF($A56="","",INDEX('الحجوزات'!$C$6:$C$1005,MATCH($A56,'الحجوزات'!$P$6:$P$1005,0))&amp;"")</f>
        <v/>
      </c>
      <c r="E56" s="6">
        <f>IF($A56="","",INDEX('الحجوزات'!$D$6:$D$1005,MATCH($A56,'الحجوزات'!$P$6:$P$1005,0))&amp;"")</f>
        <v/>
      </c>
      <c r="F56" s="21">
        <f>IF($A56="","",INDEX('الحجوزات'!$F$6:$F$1005,MATCH($A56,'الحجوزات'!$P$6:$P$1005,0)))</f>
        <v/>
      </c>
      <c r="G56" s="16">
        <f>IF($A56="","",INDEX('الحجوزات'!$O$6:$O$1005,MATCH($A56,'الحجوزات'!$P$6:$P$1005,0)))</f>
        <v/>
      </c>
      <c r="H56" s="17">
        <f>IF($A56="","",INDEX('الحجوزات'!$M$6:$M$1005,MATCH($A56,'الحجوزات'!$P$6:$P$1005,0)))</f>
        <v/>
      </c>
    </row>
  </sheetData>
  <mergeCells count="2">
    <mergeCell ref="A2:H2"/>
    <mergeCell ref="A1:H1"/>
  </mergeCells>
  <conditionalFormatting sqref="A7:H56">
    <cfRule type="expression" priority="1" dxfId="2">
      <formula>AND($A7&lt;&gt;"",$G7&gt;=4)</formula>
    </cfRule>
    <cfRule type="expression" priority="2" dxfId="1">
      <formula>AND($A7&lt;&gt;"",$G7&lt;4)</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4F46E5"/>
    <outlinePr summaryBelow="1" summaryRight="1"/>
    <pageSetUpPr fitToPage="1"/>
  </sheetPr>
  <dimension ref="A1:C35"/>
  <sheetViews>
    <sheetView showGridLines="1" rightToLeft="1" workbookViewId="0">
      <pane ySplit="3" topLeftCell="A4" activePane="bottomLeft" state="frozen"/>
      <selection pane="bottomLeft" activeCell="A1" sqref="A1"/>
    </sheetView>
  </sheetViews>
  <sheetFormatPr baseColWidth="8" defaultRowHeight="15"/>
  <cols>
    <col width="40" customWidth="1" min="1" max="1"/>
    <col width="18" customWidth="1" min="2" max="2"/>
    <col width="16" customWidth="1" min="3" max="3"/>
  </cols>
  <sheetData>
    <row r="1" ht="26" customHeight="1">
      <c r="A1" s="10" t="inlineStr">
        <is>
          <t>شيت تأجير السيارات · قالب مجاني من Softwiro</t>
        </is>
      </c>
    </row>
    <row r="2">
      <c r="A2" s="11" t="inlineStr">
        <is>
          <t>عايز برنامج تأجير يحجز فيه الموظف ويراجع فيه المحاسب كلٌّ بصلاحيته؟ Softwiro تبنيه لك على طريقة شغلك ← اضغط هنا</t>
        </is>
      </c>
    </row>
    <row r="4">
      <c r="A4" s="22" t="inlineStr">
        <is>
          <t>الأسطول</t>
        </is>
      </c>
    </row>
    <row r="5">
      <c r="A5" s="12" t="inlineStr">
        <is>
          <t>عدد السيارات</t>
        </is>
      </c>
      <c r="B5" s="16">
        <f>COUNTIF('السيارات'!$A$6:$A$205,"?*")</f>
        <v/>
      </c>
    </row>
    <row r="6">
      <c r="A6" s="12" t="inlineStr">
        <is>
          <t>متاحة</t>
        </is>
      </c>
      <c r="B6" s="16">
        <f>COUNTIF('السيارات'!$K$6:$K$205,"متاحة")</f>
        <v/>
      </c>
    </row>
    <row r="7">
      <c r="A7" s="12" t="inlineStr">
        <is>
          <t>مؤجرة الآن</t>
        </is>
      </c>
      <c r="B7" s="16">
        <f>COUNTIF('السيارات'!$K$6:$K$205,"مؤجرة")</f>
        <v/>
      </c>
    </row>
    <row r="8">
      <c r="A8" s="12" t="inlineStr">
        <is>
          <t>في الصيانة</t>
        </is>
      </c>
      <c r="B8" s="16">
        <f>COUNTIF('السيارات'!$K$6:$K$205,"في الصيانة")</f>
        <v/>
      </c>
    </row>
    <row r="9">
      <c r="A9" s="12" t="inlineStr">
        <is>
          <t>نسبة السيارات المؤجرة الآن</t>
        </is>
      </c>
      <c r="B9" s="23">
        <f>IF(B5=0,"",B7/B5)</f>
        <v/>
      </c>
    </row>
    <row r="10">
      <c r="A10" s="12" t="inlineStr">
        <is>
          <t>تأمين منتهٍ أو ينتهي قريبًا</t>
        </is>
      </c>
      <c r="B10" s="16">
        <f>COUNTIF('السيارات'!$L$6:$L$205,"منتهي")+COUNTIF('السيارات'!$L$6:$L$205,"ينتهي قريبًا")</f>
        <v/>
      </c>
    </row>
    <row r="11">
      <c r="A11" s="12" t="inlineStr">
        <is>
          <t>ترخيص منتهٍ أو ينتهي قريبًا</t>
        </is>
      </c>
      <c r="B11" s="16">
        <f>COUNTIF('السيارات'!$M$6:$M$205,"منتهي")+COUNTIF('السيارات'!$M$6:$M$205,"ينتهي قريبًا")</f>
        <v/>
      </c>
    </row>
    <row r="13">
      <c r="A13" s="22" t="inlineStr">
        <is>
          <t>الحجوزات</t>
        </is>
      </c>
    </row>
    <row r="14">
      <c r="A14" s="12" t="inlineStr">
        <is>
          <t>عدد الحجوزات</t>
        </is>
      </c>
      <c r="B14" s="16">
        <f>COUNTIF('الحجوزات'!$B$6:$B$1005,"?*")</f>
        <v/>
      </c>
    </row>
    <row r="15">
      <c r="A15" s="12" t="inlineStr">
        <is>
          <t>جارية</t>
        </is>
      </c>
      <c r="B15" s="16">
        <f>COUNTIF('الحجوزات'!$N$6:$N$1005,"جارٍ")</f>
        <v/>
      </c>
    </row>
    <row r="16">
      <c r="A16" s="12" t="inlineStr">
        <is>
          <t>قادمة</t>
        </is>
      </c>
      <c r="B16" s="16">
        <f>COUNTIF('الحجوزات'!$N$6:$N$1005,"قادم")</f>
        <v/>
      </c>
    </row>
    <row r="17">
      <c r="A17" s="12" t="inlineStr">
        <is>
          <t>متأخرة التسليم</t>
        </is>
      </c>
      <c r="B17" s="16">
        <f>COUNTIF('الحجوزات'!$N$6:$N$1005,"متأخر التسليم")</f>
        <v/>
      </c>
    </row>
    <row r="18">
      <c r="A18" s="12" t="inlineStr">
        <is>
          <t>سُلّمت</t>
        </is>
      </c>
      <c r="B18" s="16">
        <f>COUNTIF('الحجوزات'!$N$6:$N$1005,"سُلّمت")</f>
        <v/>
      </c>
    </row>
    <row r="20">
      <c r="A20" s="22" t="inlineStr">
        <is>
          <t>المال</t>
        </is>
      </c>
    </row>
    <row r="21">
      <c r="A21" s="12" t="inlineStr">
        <is>
          <t>قيمة الحجوزات</t>
        </is>
      </c>
      <c r="B21" s="17">
        <f>SUM('الحجوزات'!$L$6:$L$1005)</f>
        <v/>
      </c>
    </row>
    <row r="22">
      <c r="A22" s="12" t="inlineStr">
        <is>
          <t>المدفوع من الإيجار</t>
        </is>
      </c>
      <c r="B22" s="17">
        <f>SUM('الحجوزات'!$J$6:$J$1005)</f>
        <v/>
      </c>
    </row>
    <row r="23">
      <c r="A23" s="12" t="inlineStr">
        <is>
          <t>المتبقي على العملاء</t>
        </is>
      </c>
      <c r="B23" s="24">
        <f>SUMIF('الحجوزات'!$M$6:$M$1005,"&gt;0")</f>
        <v/>
      </c>
    </row>
    <row r="24">
      <c r="A24" s="12" t="inlineStr">
        <is>
          <t>تأمينات محتجزة (سيارات لم تُسلَّم)</t>
        </is>
      </c>
      <c r="B24" s="17">
        <f>SUM('الحجوزات'!$I$6:$I$1005)-SUMIFS('الحجوزات'!$I$6:$I$1005,'الحجوزات'!$N$6:$N$1005,"سُلّمت")</f>
        <v/>
      </c>
    </row>
    <row r="25">
      <c r="A25" s="12" t="inlineStr">
        <is>
          <t>تكلفة الصيانة</t>
        </is>
      </c>
      <c r="B25" s="17">
        <f>SUM('الصيانة'!$D$6:$D$1005)</f>
        <v/>
      </c>
    </row>
    <row r="26">
      <c r="A26" s="12" t="inlineStr">
        <is>
          <t>الصافي بعد الصيانة</t>
        </is>
      </c>
      <c r="B26" s="24">
        <f>B21-B25</f>
        <v/>
      </c>
    </row>
    <row r="27">
      <c r="A27" s="12" t="inlineStr">
        <is>
          <t>قيمة حجوزات الشهر الحالي (حسب الاستلام)</t>
        </is>
      </c>
      <c r="B27" s="17">
        <f>SUMIFS('الحجوزات'!$L$6:$L$1005,'الحجوزات'!$E$6:$E$1005,"&gt;="&amp;DATE(YEAR('الإعدادات'!$B$4),MONTH('الإعدادات'!$B$4),1),'الحجوزات'!$E$6:$E$1005,"&lt;"&amp;DATE(YEAR('الإعدادات'!$B$4),MONTH('الإعدادات'!$B$4)+1,1))</f>
        <v/>
      </c>
    </row>
    <row r="28">
      <c r="A28" s="12" t="inlineStr">
        <is>
          <t>السيارة الأعلى صافيًا</t>
        </is>
      </c>
      <c r="B28" s="6">
        <f>IFERROR(INDEX('السيارات'!$A$6:$A$205,MATCH(MAX('السيارات'!$J$6:$J$205),'السيارات'!$J$6:$J$205,0))&amp;"","")</f>
        <v/>
      </c>
    </row>
    <row r="30">
      <c r="A30" s="22" t="inlineStr">
        <is>
          <t>الحجوزات حسب الحالة</t>
        </is>
      </c>
    </row>
    <row r="31" ht="32" customHeight="1">
      <c r="A31" s="15" t="inlineStr">
        <is>
          <t>الحالة</t>
        </is>
      </c>
      <c r="B31" s="15" t="inlineStr">
        <is>
          <t>عدد الحجوزات</t>
        </is>
      </c>
      <c r="C31" s="15" t="inlineStr">
        <is>
          <t>قيمة الإيجار</t>
        </is>
      </c>
    </row>
    <row r="32">
      <c r="A32" s="12" t="inlineStr">
        <is>
          <t>جارٍ</t>
        </is>
      </c>
      <c r="B32" s="16">
        <f>COUNTIF('الحجوزات'!$N$6:$N$1005,A32)</f>
        <v/>
      </c>
      <c r="C32" s="17">
        <f>SUMIFS('الحجوزات'!$L$6:$L$1005,'الحجوزات'!$N$6:$N$1005,A32)</f>
        <v/>
      </c>
    </row>
    <row r="33">
      <c r="A33" s="12" t="inlineStr">
        <is>
          <t>قادم</t>
        </is>
      </c>
      <c r="B33" s="16">
        <f>COUNTIF('الحجوزات'!$N$6:$N$1005,A33)</f>
        <v/>
      </c>
      <c r="C33" s="17">
        <f>SUMIFS('الحجوزات'!$L$6:$L$1005,'الحجوزات'!$N$6:$N$1005,A33)</f>
        <v/>
      </c>
    </row>
    <row r="34">
      <c r="A34" s="12" t="inlineStr">
        <is>
          <t>متأخر التسليم</t>
        </is>
      </c>
      <c r="B34" s="16">
        <f>COUNTIF('الحجوزات'!$N$6:$N$1005,A34)</f>
        <v/>
      </c>
      <c r="C34" s="17">
        <f>SUMIFS('الحجوزات'!$L$6:$L$1005,'الحجوزات'!$N$6:$N$1005,A34)</f>
        <v/>
      </c>
    </row>
    <row r="35">
      <c r="A35" s="12" t="inlineStr">
        <is>
          <t>سُلّمت</t>
        </is>
      </c>
      <c r="B35" s="16">
        <f>COUNTIF('الحجوزات'!$N$6:$N$1005,A35)</f>
        <v/>
      </c>
      <c r="C35" s="17">
        <f>SUMIFS('الحجوزات'!$L$6:$L$1005,'الحجوزات'!$N$6:$N$1005,A35)</f>
        <v/>
      </c>
    </row>
  </sheetData>
  <mergeCells count="2">
    <mergeCell ref="A1:C1"/>
    <mergeCell ref="A2:C2"/>
  </mergeCells>
  <conditionalFormatting sqref="B23">
    <cfRule type="expression" priority="1" dxfId="2">
      <formula>B23&gt;0</formula>
    </cfRule>
  </conditionalFormatting>
  <conditionalFormatting sqref="B17">
    <cfRule type="expression" priority="2" dxfId="2">
      <formula>B17&gt;0</formula>
    </cfRule>
  </conditionalFormatting>
  <conditionalFormatting sqref="B10:B11">
    <cfRule type="expression" priority="3" dxfId="1">
      <formula>B10&gt;0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5"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5" t="inlineStr">
        <is>
          <t>نصمم الشاشات على خطوات عملك، فيسجّل كل شخص ما يخصه فقط.</t>
        </is>
      </c>
    </row>
    <row r="8" ht="48" customHeight="1">
      <c r="B8" s="5" t="inlineStr">
        <is>
          <t>الأعمدة والصيغ ثابتة كما صُمّم الشيت.</t>
        </is>
      </c>
      <c r="C8" s="25" t="inlineStr">
        <is>
          <t>نبني ما تحتاجه أنت: تقارير وتنبيهات وشاشات على طريقتك.</t>
        </is>
      </c>
    </row>
    <row r="9" ht="48" customHeight="1">
      <c r="B9" s="5" t="inlineStr">
        <is>
          <t>النسخ الاحتياطية والأمان على مسؤوليتك.</t>
        </is>
      </c>
      <c r="C9" s="25" t="inlineStr">
        <is>
          <t>البرنامج على خادم مؤمّن مع نسخ احتياطية دورية.</t>
        </is>
      </c>
    </row>
    <row r="11" ht="30" customHeight="1">
      <c r="B11" s="26" t="inlineStr">
        <is>
          <t>تعرّف على برنامج مخصص من Softwiro واطلب عرضًا تجريبيًا ←</t>
        </is>
      </c>
    </row>
    <row r="13">
      <c r="B13" s="27"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تأجير السيارات</dc:title>
  <dc:description>يسجّل سيارات التأجير وحجوزاتها: تواريخ الاستلام والتسليم وسعر اليوم والتأمين المحتجز والمدفوع، ويحسب قيمة كل حجز والمتبقي عليه، ويعرض حالة كل سيارة وتنبيه انتهاء التأمين والترخيص، والتسليمات المتأخرة، وقيمة حجوزات كل سيارة بعد تكلفة صيانتها.</dc:description>
  <dcterms:created xsi:type="dcterms:W3CDTF">2026-11-05T01:25:13Z</dcterms:created>
  <dcterms:modified xsi:type="dcterms:W3CDTF">2026-11-05T01:25:15Z</dcterms:modified>
  <cp:keywords>Softwiro, Excel, شيت تأجير السيارات</cp:keywords>
</cp:coreProperties>
</file>